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5.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Christopher\Dropbox\Projekte\BaseTemplates\Release\"/>
    </mc:Choice>
  </mc:AlternateContent>
  <xr:revisionPtr revIDLastSave="0" documentId="13_ncr:1_{278C3E8F-A780-4095-88C5-65B0D2E6E148}" xr6:coauthVersionLast="47" xr6:coauthVersionMax="47" xr10:uidLastSave="{00000000-0000-0000-0000-000000000000}"/>
  <bookViews>
    <workbookView xWindow="-98" yWindow="-98" windowWidth="24196" windowHeight="13096" activeTab="1" xr2:uid="{9E2D136E-BAD9-4F3C-AB84-B768D8D5DB67}"/>
  </bookViews>
  <sheets>
    <sheet name="Disclaimer" sheetId="12" r:id="rId1"/>
    <sheet name="Manual &amp; About &gt;&gt;&gt;" sheetId="8" r:id="rId2"/>
    <sheet name="1. Cockpit" sheetId="2" r:id="rId3"/>
    <sheet name="2. Revenues" sheetId="4" r:id="rId4"/>
    <sheet name="3. Staff" sheetId="5" r:id="rId5"/>
    <sheet name="4. Costs" sheetId="6" r:id="rId6"/>
    <sheet name="5. Funding" sheetId="7" r:id="rId7"/>
    <sheet name="Financials Statements" sheetId="3" r:id="rId8"/>
    <sheet name="Chart overview" sheetId="13" r:id="rId9"/>
    <sheet name="Reporting &gt;&gt;&gt;" sheetId="9" state="hidden" r:id="rId10"/>
    <sheet name="Input act" sheetId="10" state="hidden" r:id="rId11"/>
    <sheet name="Summary" sheetId="11" state="hidden" r:id="rId12"/>
  </sheets>
  <calcPr calcId="191029" iterate="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9" i="5" l="1"/>
  <c r="E318" i="5"/>
  <c r="F198" i="5"/>
  <c r="F199" i="5"/>
  <c r="F318" i="5"/>
  <c r="F319" i="5"/>
  <c r="F320" i="5"/>
  <c r="F321" i="5"/>
  <c r="F322" i="5"/>
  <c r="F323" i="5"/>
  <c r="F175" i="5"/>
  <c r="G198" i="5"/>
  <c r="G199" i="5"/>
  <c r="G318" i="5"/>
  <c r="G319" i="5"/>
  <c r="G320" i="5"/>
  <c r="G321" i="5"/>
  <c r="G322" i="5"/>
  <c r="G323" i="5"/>
  <c r="G175" i="5"/>
  <c r="H198" i="5"/>
  <c r="H199" i="5"/>
  <c r="H318" i="5"/>
  <c r="H319" i="5"/>
  <c r="H320" i="5"/>
  <c r="H321" i="5"/>
  <c r="H322" i="5"/>
  <c r="H323" i="5"/>
  <c r="H175" i="5"/>
  <c r="I198" i="5"/>
  <c r="I199" i="5"/>
  <c r="I318" i="5"/>
  <c r="E309" i="5"/>
  <c r="E310" i="5"/>
  <c r="F201" i="5"/>
  <c r="E201" i="5"/>
  <c r="E207" i="5"/>
  <c r="F207" i="5"/>
  <c r="E208" i="5"/>
  <c r="F208" i="5"/>
  <c r="E209" i="5"/>
  <c r="F209" i="5"/>
  <c r="E210" i="5"/>
  <c r="F210" i="5"/>
  <c r="E211" i="5"/>
  <c r="F211" i="5"/>
  <c r="E212" i="5"/>
  <c r="F212" i="5"/>
  <c r="E213" i="5"/>
  <c r="F213" i="5"/>
  <c r="E214" i="5"/>
  <c r="F214" i="5"/>
  <c r="E215" i="5"/>
  <c r="F215" i="5"/>
  <c r="E216" i="5"/>
  <c r="F216" i="5"/>
  <c r="E217" i="5"/>
  <c r="F217" i="5"/>
  <c r="E218" i="5"/>
  <c r="F218" i="5"/>
  <c r="E219" i="5"/>
  <c r="F219" i="5"/>
  <c r="E220" i="5"/>
  <c r="F220" i="5"/>
  <c r="E221" i="5"/>
  <c r="F221" i="5"/>
  <c r="E222" i="5"/>
  <c r="F222" i="5"/>
  <c r="E223" i="5"/>
  <c r="F223" i="5"/>
  <c r="E224" i="5"/>
  <c r="F224" i="5"/>
  <c r="E225" i="5"/>
  <c r="F225" i="5"/>
  <c r="E226" i="5"/>
  <c r="F226" i="5"/>
  <c r="E227" i="5"/>
  <c r="F227" i="5"/>
  <c r="E228" i="5"/>
  <c r="F228" i="5"/>
  <c r="E229" i="5"/>
  <c r="F229" i="5"/>
  <c r="E230" i="5"/>
  <c r="F230" i="5"/>
  <c r="E231" i="5"/>
  <c r="F231" i="5"/>
  <c r="E232" i="5"/>
  <c r="F232" i="5"/>
  <c r="E233" i="5"/>
  <c r="F233" i="5"/>
  <c r="E234" i="5"/>
  <c r="F234" i="5"/>
  <c r="E235" i="5"/>
  <c r="F235" i="5"/>
  <c r="E236" i="5"/>
  <c r="F236" i="5"/>
  <c r="E237" i="5"/>
  <c r="F237" i="5"/>
  <c r="E238" i="5"/>
  <c r="F238" i="5"/>
  <c r="E239" i="5"/>
  <c r="F239" i="5"/>
  <c r="E240" i="5"/>
  <c r="F240" i="5"/>
  <c r="E241" i="5"/>
  <c r="F241" i="5"/>
  <c r="E242" i="5"/>
  <c r="F242" i="5"/>
  <c r="E243" i="5"/>
  <c r="F243" i="5"/>
  <c r="E244" i="5"/>
  <c r="F244" i="5"/>
  <c r="E245" i="5"/>
  <c r="F245" i="5"/>
  <c r="E246" i="5"/>
  <c r="F246" i="5"/>
  <c r="E247" i="5"/>
  <c r="F247" i="5"/>
  <c r="E248" i="5"/>
  <c r="F248" i="5"/>
  <c r="E249" i="5"/>
  <c r="F249" i="5"/>
  <c r="E250" i="5"/>
  <c r="F250" i="5"/>
  <c r="E251" i="5"/>
  <c r="F251" i="5"/>
  <c r="E252" i="5"/>
  <c r="F252" i="5"/>
  <c r="E253" i="5"/>
  <c r="F253" i="5"/>
  <c r="E254" i="5"/>
  <c r="F254" i="5"/>
  <c r="E255" i="5"/>
  <c r="F255" i="5"/>
  <c r="E256" i="5"/>
  <c r="F256" i="5"/>
  <c r="E257" i="5"/>
  <c r="F257" i="5"/>
  <c r="E258" i="5"/>
  <c r="F258" i="5"/>
  <c r="E259" i="5"/>
  <c r="F259" i="5"/>
  <c r="E260" i="5"/>
  <c r="F260" i="5"/>
  <c r="E261" i="5"/>
  <c r="F261" i="5"/>
  <c r="E262" i="5"/>
  <c r="F262" i="5"/>
  <c r="E263" i="5"/>
  <c r="F263" i="5"/>
  <c r="E264" i="5"/>
  <c r="F264" i="5"/>
  <c r="E265" i="5"/>
  <c r="F265" i="5"/>
  <c r="E266" i="5"/>
  <c r="F266" i="5"/>
  <c r="E267" i="5"/>
  <c r="F267" i="5"/>
  <c r="E268" i="5"/>
  <c r="F268" i="5"/>
  <c r="E269" i="5"/>
  <c r="F269" i="5"/>
  <c r="E270" i="5"/>
  <c r="F270" i="5"/>
  <c r="E271" i="5"/>
  <c r="F271" i="5"/>
  <c r="E272" i="5"/>
  <c r="F272" i="5"/>
  <c r="E273" i="5"/>
  <c r="F273" i="5"/>
  <c r="E274" i="5"/>
  <c r="F274" i="5"/>
  <c r="E275" i="5"/>
  <c r="F275" i="5"/>
  <c r="E276" i="5"/>
  <c r="F276" i="5"/>
  <c r="E277" i="5"/>
  <c r="F277" i="5"/>
  <c r="E278" i="5"/>
  <c r="F278" i="5"/>
  <c r="E279" i="5"/>
  <c r="F279" i="5"/>
  <c r="E280" i="5"/>
  <c r="F280" i="5"/>
  <c r="E281" i="5"/>
  <c r="F281" i="5"/>
  <c r="E282" i="5"/>
  <c r="F282" i="5"/>
  <c r="E283" i="5"/>
  <c r="F283" i="5"/>
  <c r="E284" i="5"/>
  <c r="F284" i="5"/>
  <c r="E285" i="5"/>
  <c r="F285" i="5"/>
  <c r="E286" i="5"/>
  <c r="F286" i="5"/>
  <c r="E287" i="5"/>
  <c r="F287" i="5"/>
  <c r="E288" i="5"/>
  <c r="F288" i="5"/>
  <c r="E289" i="5"/>
  <c r="F289" i="5"/>
  <c r="E290" i="5"/>
  <c r="F290" i="5"/>
  <c r="E291" i="5"/>
  <c r="F291" i="5"/>
  <c r="E292" i="5"/>
  <c r="F292" i="5"/>
  <c r="E293" i="5"/>
  <c r="F293" i="5"/>
  <c r="E294" i="5"/>
  <c r="F294" i="5"/>
  <c r="E295" i="5"/>
  <c r="F295" i="5"/>
  <c r="E296" i="5"/>
  <c r="F296" i="5"/>
  <c r="E297" i="5"/>
  <c r="F297" i="5"/>
  <c r="E298" i="5"/>
  <c r="F298" i="5"/>
  <c r="E299" i="5"/>
  <c r="F299" i="5"/>
  <c r="E300" i="5"/>
  <c r="F300" i="5"/>
  <c r="E301" i="5"/>
  <c r="F301" i="5"/>
  <c r="E302" i="5"/>
  <c r="F302" i="5"/>
  <c r="E303" i="5"/>
  <c r="F303" i="5"/>
  <c r="E304" i="5"/>
  <c r="F304" i="5"/>
  <c r="E305" i="5"/>
  <c r="F305" i="5"/>
  <c r="E306" i="5"/>
  <c r="F306" i="5"/>
  <c r="F202" i="5"/>
  <c r="F309" i="5"/>
  <c r="F310" i="5"/>
  <c r="G201"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202" i="5"/>
  <c r="G309" i="5"/>
  <c r="G310" i="5"/>
  <c r="H201"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202" i="5"/>
  <c r="H309" i="5"/>
  <c r="H310" i="5"/>
  <c r="I201" i="5"/>
  <c r="F190" i="5"/>
  <c r="G190" i="5"/>
  <c r="H190" i="5"/>
  <c r="I190"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202" i="5"/>
  <c r="I309" i="5"/>
  <c r="I310" i="5"/>
  <c r="I319" i="5"/>
  <c r="I311" i="5"/>
  <c r="I320" i="5"/>
  <c r="I312" i="5"/>
  <c r="I321" i="5"/>
  <c r="I322" i="5"/>
  <c r="I323" i="5"/>
  <c r="I175" i="5"/>
  <c r="J198" i="5"/>
  <c r="J199" i="5"/>
  <c r="J318" i="5"/>
  <c r="J201" i="5"/>
  <c r="J190" i="5"/>
  <c r="F191" i="5"/>
  <c r="G191" i="5"/>
  <c r="H191" i="5"/>
  <c r="I191" i="5"/>
  <c r="J191"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202" i="5"/>
  <c r="J309" i="5"/>
  <c r="J310" i="5"/>
  <c r="J319" i="5"/>
  <c r="J311" i="5"/>
  <c r="J320" i="5"/>
  <c r="J312" i="5"/>
  <c r="J321" i="5"/>
  <c r="J322" i="5"/>
  <c r="J323" i="5"/>
  <c r="J175" i="5"/>
  <c r="K198" i="5"/>
  <c r="K199" i="5"/>
  <c r="K318" i="5"/>
  <c r="K201" i="5"/>
  <c r="K190" i="5"/>
  <c r="K191" i="5"/>
  <c r="F192" i="5"/>
  <c r="G192" i="5"/>
  <c r="H192" i="5"/>
  <c r="I192" i="5"/>
  <c r="J192" i="5"/>
  <c r="K192"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202" i="5"/>
  <c r="K309" i="5"/>
  <c r="K310" i="5"/>
  <c r="K319" i="5"/>
  <c r="K311" i="5"/>
  <c r="K320" i="5"/>
  <c r="K312" i="5"/>
  <c r="K321" i="5"/>
  <c r="K322" i="5"/>
  <c r="K323" i="5"/>
  <c r="K175" i="5"/>
  <c r="L198" i="5"/>
  <c r="L199" i="5"/>
  <c r="L318" i="5"/>
  <c r="L201" i="5"/>
  <c r="L190" i="5"/>
  <c r="L191" i="5"/>
  <c r="L192" i="5"/>
  <c r="F193" i="5"/>
  <c r="G193" i="5"/>
  <c r="H193" i="5"/>
  <c r="I193" i="5"/>
  <c r="J193" i="5"/>
  <c r="K193" i="5"/>
  <c r="L193"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202" i="5"/>
  <c r="L309" i="5"/>
  <c r="L310" i="5"/>
  <c r="L319" i="5"/>
  <c r="L311" i="5"/>
  <c r="L320" i="5"/>
  <c r="L312" i="5"/>
  <c r="L321" i="5"/>
  <c r="L322" i="5"/>
  <c r="L323" i="5"/>
  <c r="L175" i="5"/>
  <c r="M198" i="5"/>
  <c r="M199" i="5"/>
  <c r="M318" i="5"/>
  <c r="M201" i="5"/>
  <c r="M190" i="5"/>
  <c r="M191" i="5"/>
  <c r="M192" i="5"/>
  <c r="M193" i="5"/>
  <c r="F194" i="5"/>
  <c r="G194" i="5"/>
  <c r="H194" i="5"/>
  <c r="I194" i="5"/>
  <c r="J194" i="5"/>
  <c r="K194" i="5"/>
  <c r="L194" i="5"/>
  <c r="M194"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202" i="5"/>
  <c r="M309" i="5"/>
  <c r="M310" i="5"/>
  <c r="M319" i="5"/>
  <c r="M311" i="5"/>
  <c r="M320" i="5"/>
  <c r="M312" i="5"/>
  <c r="M321" i="5"/>
  <c r="M322" i="5"/>
  <c r="M323" i="5"/>
  <c r="M175" i="5"/>
  <c r="N198" i="5"/>
  <c r="N199" i="5"/>
  <c r="N318" i="5"/>
  <c r="N201" i="5"/>
  <c r="N190" i="5"/>
  <c r="N191" i="5"/>
  <c r="N192" i="5"/>
  <c r="N193" i="5"/>
  <c r="N194"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202" i="5"/>
  <c r="N309" i="5"/>
  <c r="N310" i="5"/>
  <c r="N319" i="5"/>
  <c r="N311" i="5"/>
  <c r="N320" i="5"/>
  <c r="N312" i="5"/>
  <c r="N321" i="5"/>
  <c r="N322" i="5"/>
  <c r="N323" i="5"/>
  <c r="N175" i="5"/>
  <c r="O198" i="5"/>
  <c r="O199" i="5"/>
  <c r="O318" i="5"/>
  <c r="O201" i="5"/>
  <c r="O190" i="5"/>
  <c r="O191" i="5"/>
  <c r="O192" i="5"/>
  <c r="O193" i="5"/>
  <c r="O194"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202" i="5"/>
  <c r="O309" i="5"/>
  <c r="O310" i="5"/>
  <c r="O319" i="5"/>
  <c r="O311" i="5"/>
  <c r="O320" i="5"/>
  <c r="O312" i="5"/>
  <c r="O321" i="5"/>
  <c r="O322" i="5"/>
  <c r="O323" i="5"/>
  <c r="O175" i="5"/>
  <c r="P198" i="5"/>
  <c r="P199" i="5"/>
  <c r="P318" i="5"/>
  <c r="P201" i="5"/>
  <c r="P190" i="5"/>
  <c r="P191" i="5"/>
  <c r="P192" i="5"/>
  <c r="P193" i="5"/>
  <c r="P194"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202" i="5"/>
  <c r="P309" i="5"/>
  <c r="P310" i="5"/>
  <c r="P319" i="5"/>
  <c r="P311" i="5"/>
  <c r="P320" i="5"/>
  <c r="P312" i="5"/>
  <c r="P321" i="5"/>
  <c r="P322" i="5"/>
  <c r="P323" i="5"/>
  <c r="P175" i="5"/>
  <c r="Q201"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202" i="5"/>
  <c r="Q309" i="5"/>
  <c r="Q310" i="5"/>
  <c r="Q319" i="5"/>
  <c r="Q311" i="5"/>
  <c r="Q320" i="5"/>
  <c r="Q312" i="5"/>
  <c r="Q321" i="5"/>
  <c r="Q322" i="5"/>
  <c r="Q323" i="5"/>
  <c r="Q175" i="5"/>
  <c r="R201" i="5"/>
  <c r="R190" i="5"/>
  <c r="R191" i="5"/>
  <c r="R192" i="5"/>
  <c r="R193" i="5"/>
  <c r="R194"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202" i="5"/>
  <c r="R309" i="5"/>
  <c r="R310" i="5"/>
  <c r="R319" i="5"/>
  <c r="R311" i="5"/>
  <c r="R320" i="5"/>
  <c r="R312" i="5"/>
  <c r="R321" i="5"/>
  <c r="R322" i="5"/>
  <c r="R323" i="5"/>
  <c r="R175" i="5"/>
  <c r="S201" i="5"/>
  <c r="S190" i="5"/>
  <c r="S191" i="5"/>
  <c r="S192" i="5"/>
  <c r="S193" i="5"/>
  <c r="S194"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202" i="5"/>
  <c r="S309" i="5"/>
  <c r="S310" i="5"/>
  <c r="S319" i="5"/>
  <c r="S311" i="5"/>
  <c r="S320" i="5"/>
  <c r="S312" i="5"/>
  <c r="S321" i="5"/>
  <c r="S322" i="5"/>
  <c r="S323" i="5"/>
  <c r="S175" i="5"/>
  <c r="T201" i="5"/>
  <c r="T190" i="5"/>
  <c r="T191" i="5"/>
  <c r="T192" i="5"/>
  <c r="T193" i="5"/>
  <c r="T194"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202" i="5"/>
  <c r="T309" i="5"/>
  <c r="T310" i="5"/>
  <c r="T319" i="5"/>
  <c r="T311" i="5"/>
  <c r="T320" i="5"/>
  <c r="T312" i="5"/>
  <c r="T321" i="5"/>
  <c r="T322" i="5"/>
  <c r="T323" i="5"/>
  <c r="T175" i="5"/>
  <c r="U201" i="5"/>
  <c r="U190" i="5"/>
  <c r="U191" i="5"/>
  <c r="U192" i="5"/>
  <c r="U193" i="5"/>
  <c r="U194"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202" i="5"/>
  <c r="U309" i="5"/>
  <c r="U310" i="5"/>
  <c r="U319" i="5"/>
  <c r="U311" i="5"/>
  <c r="U320" i="5"/>
  <c r="U312" i="5"/>
  <c r="U321" i="5"/>
  <c r="U322" i="5"/>
  <c r="U323" i="5"/>
  <c r="U175" i="5"/>
  <c r="V201" i="5"/>
  <c r="V190" i="5"/>
  <c r="V191" i="5"/>
  <c r="V192" i="5"/>
  <c r="V193" i="5"/>
  <c r="V194"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45" i="5"/>
  <c r="V246" i="5"/>
  <c r="V247" i="5"/>
  <c r="V248" i="5"/>
  <c r="V249" i="5"/>
  <c r="V250" i="5"/>
  <c r="V251" i="5"/>
  <c r="V252" i="5"/>
  <c r="V253" i="5"/>
  <c r="V254" i="5"/>
  <c r="V255" i="5"/>
  <c r="V256" i="5"/>
  <c r="V257" i="5"/>
  <c r="V258" i="5"/>
  <c r="V259" i="5"/>
  <c r="V260" i="5"/>
  <c r="V261" i="5"/>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202" i="5"/>
  <c r="V309" i="5"/>
  <c r="V310" i="5"/>
  <c r="V319" i="5"/>
  <c r="V311" i="5"/>
  <c r="V320" i="5"/>
  <c r="V312" i="5"/>
  <c r="V321" i="5"/>
  <c r="V322" i="5"/>
  <c r="V323" i="5"/>
  <c r="V175" i="5"/>
  <c r="W201" i="5"/>
  <c r="W190" i="5"/>
  <c r="W191" i="5"/>
  <c r="W192" i="5"/>
  <c r="W193" i="5"/>
  <c r="W194"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202" i="5"/>
  <c r="W309" i="5"/>
  <c r="W310" i="5"/>
  <c r="W319" i="5"/>
  <c r="W311" i="5"/>
  <c r="W320" i="5"/>
  <c r="W312" i="5"/>
  <c r="W321" i="5"/>
  <c r="W322" i="5"/>
  <c r="W323" i="5"/>
  <c r="W175" i="5"/>
  <c r="X201" i="5"/>
  <c r="X190" i="5"/>
  <c r="X191" i="5"/>
  <c r="X192" i="5"/>
  <c r="X193" i="5"/>
  <c r="X194" i="5"/>
  <c r="X207" i="5"/>
  <c r="X208" i="5"/>
  <c r="X209" i="5"/>
  <c r="X210" i="5"/>
  <c r="X211" i="5"/>
  <c r="X212" i="5"/>
  <c r="X213" i="5"/>
  <c r="X214" i="5"/>
  <c r="X215" i="5"/>
  <c r="X216" i="5"/>
  <c r="X217" i="5"/>
  <c r="X218" i="5"/>
  <c r="X219" i="5"/>
  <c r="X220" i="5"/>
  <c r="X221" i="5"/>
  <c r="X222" i="5"/>
  <c r="X223" i="5"/>
  <c r="X224" i="5"/>
  <c r="X225" i="5"/>
  <c r="X226" i="5"/>
  <c r="X227" i="5"/>
  <c r="X228" i="5"/>
  <c r="X229" i="5"/>
  <c r="X230" i="5"/>
  <c r="X231" i="5"/>
  <c r="X232" i="5"/>
  <c r="X233" i="5"/>
  <c r="X234" i="5"/>
  <c r="X235" i="5"/>
  <c r="X236" i="5"/>
  <c r="X237" i="5"/>
  <c r="X238" i="5"/>
  <c r="X239" i="5"/>
  <c r="X240" i="5"/>
  <c r="X241" i="5"/>
  <c r="X242" i="5"/>
  <c r="X243" i="5"/>
  <c r="X244" i="5"/>
  <c r="X245" i="5"/>
  <c r="X246" i="5"/>
  <c r="X247" i="5"/>
  <c r="X248" i="5"/>
  <c r="X249" i="5"/>
  <c r="X250" i="5"/>
  <c r="X251" i="5"/>
  <c r="X252" i="5"/>
  <c r="X253" i="5"/>
  <c r="X254" i="5"/>
  <c r="X255" i="5"/>
  <c r="X256" i="5"/>
  <c r="X257" i="5"/>
  <c r="X258" i="5"/>
  <c r="X259" i="5"/>
  <c r="X260" i="5"/>
  <c r="X261" i="5"/>
  <c r="X262" i="5"/>
  <c r="X263" i="5"/>
  <c r="X264" i="5"/>
  <c r="X265" i="5"/>
  <c r="X266" i="5"/>
  <c r="X267" i="5"/>
  <c r="X268" i="5"/>
  <c r="X269" i="5"/>
  <c r="X270" i="5"/>
  <c r="X271" i="5"/>
  <c r="X272" i="5"/>
  <c r="X273" i="5"/>
  <c r="X274" i="5"/>
  <c r="X275" i="5"/>
  <c r="X276" i="5"/>
  <c r="X277" i="5"/>
  <c r="X278" i="5"/>
  <c r="X279" i="5"/>
  <c r="X280" i="5"/>
  <c r="X281" i="5"/>
  <c r="X282" i="5"/>
  <c r="X283" i="5"/>
  <c r="X284" i="5"/>
  <c r="X285" i="5"/>
  <c r="X286" i="5"/>
  <c r="X287" i="5"/>
  <c r="X288" i="5"/>
  <c r="X289" i="5"/>
  <c r="X290" i="5"/>
  <c r="X291" i="5"/>
  <c r="X292" i="5"/>
  <c r="X293" i="5"/>
  <c r="X294" i="5"/>
  <c r="X295" i="5"/>
  <c r="X296" i="5"/>
  <c r="X297" i="5"/>
  <c r="X298" i="5"/>
  <c r="X299" i="5"/>
  <c r="X300" i="5"/>
  <c r="X301" i="5"/>
  <c r="X302" i="5"/>
  <c r="X303" i="5"/>
  <c r="X304" i="5"/>
  <c r="X305" i="5"/>
  <c r="X306" i="5"/>
  <c r="X202" i="5"/>
  <c r="X309" i="5"/>
  <c r="X310" i="5"/>
  <c r="X319" i="5"/>
  <c r="X311" i="5"/>
  <c r="X320" i="5"/>
  <c r="X312" i="5"/>
  <c r="X321" i="5"/>
  <c r="X322" i="5"/>
  <c r="X323" i="5"/>
  <c r="X175" i="5"/>
  <c r="Y201" i="5"/>
  <c r="Y190" i="5"/>
  <c r="Y191" i="5"/>
  <c r="Y192" i="5"/>
  <c r="Y193" i="5"/>
  <c r="Y194"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288" i="5"/>
  <c r="Y289" i="5"/>
  <c r="Y290" i="5"/>
  <c r="Y291" i="5"/>
  <c r="Y292" i="5"/>
  <c r="Y293" i="5"/>
  <c r="Y294" i="5"/>
  <c r="Y295" i="5"/>
  <c r="Y296" i="5"/>
  <c r="Y297" i="5"/>
  <c r="Y298" i="5"/>
  <c r="Y299" i="5"/>
  <c r="Y300" i="5"/>
  <c r="Y301" i="5"/>
  <c r="Y302" i="5"/>
  <c r="Y303" i="5"/>
  <c r="Y304" i="5"/>
  <c r="Y305" i="5"/>
  <c r="Y306" i="5"/>
  <c r="Y202" i="5"/>
  <c r="Y309" i="5"/>
  <c r="Y310" i="5"/>
  <c r="Y319" i="5"/>
  <c r="Y311" i="5"/>
  <c r="Y320" i="5"/>
  <c r="Y312" i="5"/>
  <c r="Y321" i="5"/>
  <c r="Y322" i="5"/>
  <c r="Y323" i="5"/>
  <c r="Y175" i="5"/>
  <c r="Z201" i="5"/>
  <c r="Z190" i="5"/>
  <c r="Z191" i="5"/>
  <c r="Z192" i="5"/>
  <c r="Z193" i="5"/>
  <c r="Z194"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202" i="5"/>
  <c r="Z309" i="5"/>
  <c r="Z310" i="5"/>
  <c r="Z319" i="5"/>
  <c r="Z311" i="5"/>
  <c r="Z320" i="5"/>
  <c r="Z312" i="5"/>
  <c r="Z321" i="5"/>
  <c r="Z322" i="5"/>
  <c r="Z323" i="5"/>
  <c r="Z175" i="5"/>
  <c r="AA201" i="5"/>
  <c r="AA190" i="5"/>
  <c r="AA191" i="5"/>
  <c r="AA192" i="5"/>
  <c r="AA193" i="5"/>
  <c r="AA194" i="5"/>
  <c r="AA207" i="5"/>
  <c r="AA208" i="5"/>
  <c r="AA209" i="5"/>
  <c r="AA210" i="5"/>
  <c r="AA211" i="5"/>
  <c r="AA212" i="5"/>
  <c r="AA213" i="5"/>
  <c r="AA214" i="5"/>
  <c r="AA215" i="5"/>
  <c r="AA216" i="5"/>
  <c r="AA217" i="5"/>
  <c r="AA218" i="5"/>
  <c r="AA219" i="5"/>
  <c r="AA220" i="5"/>
  <c r="AA221" i="5"/>
  <c r="AA222" i="5"/>
  <c r="AA223" i="5"/>
  <c r="AA224" i="5"/>
  <c r="AA225" i="5"/>
  <c r="AA226" i="5"/>
  <c r="AA227" i="5"/>
  <c r="AA228" i="5"/>
  <c r="AA229" i="5"/>
  <c r="AA230" i="5"/>
  <c r="AA231" i="5"/>
  <c r="AA232" i="5"/>
  <c r="AA233" i="5"/>
  <c r="AA234" i="5"/>
  <c r="AA235" i="5"/>
  <c r="AA236" i="5"/>
  <c r="AA237" i="5"/>
  <c r="AA238" i="5"/>
  <c r="AA239" i="5"/>
  <c r="AA240" i="5"/>
  <c r="AA241" i="5"/>
  <c r="AA242" i="5"/>
  <c r="AA243" i="5"/>
  <c r="AA244" i="5"/>
  <c r="AA245" i="5"/>
  <c r="AA246" i="5"/>
  <c r="AA247" i="5"/>
  <c r="AA248" i="5"/>
  <c r="AA249" i="5"/>
  <c r="AA250" i="5"/>
  <c r="AA251" i="5"/>
  <c r="AA252" i="5"/>
  <c r="AA253" i="5"/>
  <c r="AA254" i="5"/>
  <c r="AA255" i="5"/>
  <c r="AA256" i="5"/>
  <c r="AA257" i="5"/>
  <c r="AA258" i="5"/>
  <c r="AA259" i="5"/>
  <c r="AA260" i="5"/>
  <c r="AA261" i="5"/>
  <c r="AA262" i="5"/>
  <c r="AA263" i="5"/>
  <c r="AA264" i="5"/>
  <c r="AA265" i="5"/>
  <c r="AA266" i="5"/>
  <c r="AA267" i="5"/>
  <c r="AA268" i="5"/>
  <c r="AA269" i="5"/>
  <c r="AA270" i="5"/>
  <c r="AA271" i="5"/>
  <c r="AA272" i="5"/>
  <c r="AA273" i="5"/>
  <c r="AA274" i="5"/>
  <c r="AA275" i="5"/>
  <c r="AA276" i="5"/>
  <c r="AA277" i="5"/>
  <c r="AA278" i="5"/>
  <c r="AA279" i="5"/>
  <c r="AA280" i="5"/>
  <c r="AA281" i="5"/>
  <c r="AA282" i="5"/>
  <c r="AA283" i="5"/>
  <c r="AA284" i="5"/>
  <c r="AA285" i="5"/>
  <c r="AA286" i="5"/>
  <c r="AA287" i="5"/>
  <c r="AA288" i="5"/>
  <c r="AA289" i="5"/>
  <c r="AA290" i="5"/>
  <c r="AA291" i="5"/>
  <c r="AA292" i="5"/>
  <c r="AA293" i="5"/>
  <c r="AA294" i="5"/>
  <c r="AA295" i="5"/>
  <c r="AA296" i="5"/>
  <c r="AA297" i="5"/>
  <c r="AA298" i="5"/>
  <c r="AA299" i="5"/>
  <c r="AA300" i="5"/>
  <c r="AA301" i="5"/>
  <c r="AA302" i="5"/>
  <c r="AA303" i="5"/>
  <c r="AA304" i="5"/>
  <c r="AA305" i="5"/>
  <c r="AA306" i="5"/>
  <c r="AA202" i="5"/>
  <c r="AA309" i="5"/>
  <c r="AA310" i="5"/>
  <c r="AA319" i="5"/>
  <c r="AA311" i="5"/>
  <c r="AA320" i="5"/>
  <c r="AA312" i="5"/>
  <c r="AA321" i="5"/>
  <c r="AA322" i="5"/>
  <c r="AA323" i="5"/>
  <c r="AA175" i="5"/>
  <c r="AB201" i="5"/>
  <c r="AB190" i="5"/>
  <c r="AB191" i="5"/>
  <c r="AB192" i="5"/>
  <c r="AB193" i="5"/>
  <c r="AB194" i="5"/>
  <c r="AB207" i="5"/>
  <c r="AB208" i="5"/>
  <c r="AB209" i="5"/>
  <c r="AB210" i="5"/>
  <c r="AB211" i="5"/>
  <c r="AB212" i="5"/>
  <c r="AB213" i="5"/>
  <c r="AB214" i="5"/>
  <c r="AB215" i="5"/>
  <c r="AB216" i="5"/>
  <c r="AB217" i="5"/>
  <c r="AB218" i="5"/>
  <c r="AB219" i="5"/>
  <c r="AB220" i="5"/>
  <c r="AB221" i="5"/>
  <c r="AB222" i="5"/>
  <c r="AB223" i="5"/>
  <c r="AB224" i="5"/>
  <c r="AB225" i="5"/>
  <c r="AB226" i="5"/>
  <c r="AB227" i="5"/>
  <c r="AB228" i="5"/>
  <c r="AB229" i="5"/>
  <c r="AB230" i="5"/>
  <c r="AB231" i="5"/>
  <c r="AB232" i="5"/>
  <c r="AB233" i="5"/>
  <c r="AB234" i="5"/>
  <c r="AB235" i="5"/>
  <c r="AB236" i="5"/>
  <c r="AB237" i="5"/>
  <c r="AB238" i="5"/>
  <c r="AB239" i="5"/>
  <c r="AB240" i="5"/>
  <c r="AB241" i="5"/>
  <c r="AB242" i="5"/>
  <c r="AB243" i="5"/>
  <c r="AB244" i="5"/>
  <c r="AB245" i="5"/>
  <c r="AB246" i="5"/>
  <c r="AB247" i="5"/>
  <c r="AB248" i="5"/>
  <c r="AB249" i="5"/>
  <c r="AB250" i="5"/>
  <c r="AB251" i="5"/>
  <c r="AB252" i="5"/>
  <c r="AB253" i="5"/>
  <c r="AB254" i="5"/>
  <c r="AB255" i="5"/>
  <c r="AB256" i="5"/>
  <c r="AB257" i="5"/>
  <c r="AB258" i="5"/>
  <c r="AB259" i="5"/>
  <c r="AB260" i="5"/>
  <c r="AB261" i="5"/>
  <c r="AB262" i="5"/>
  <c r="AB263" i="5"/>
  <c r="AB264" i="5"/>
  <c r="AB265" i="5"/>
  <c r="AB266" i="5"/>
  <c r="AB267" i="5"/>
  <c r="AB268" i="5"/>
  <c r="AB269" i="5"/>
  <c r="AB270" i="5"/>
  <c r="AB271" i="5"/>
  <c r="AB272" i="5"/>
  <c r="AB273" i="5"/>
  <c r="AB274" i="5"/>
  <c r="AB275" i="5"/>
  <c r="AB276" i="5"/>
  <c r="AB277" i="5"/>
  <c r="AB278" i="5"/>
  <c r="AB279" i="5"/>
  <c r="AB280" i="5"/>
  <c r="AB281" i="5"/>
  <c r="AB282" i="5"/>
  <c r="AB283" i="5"/>
  <c r="AB284" i="5"/>
  <c r="AB285" i="5"/>
  <c r="AB286" i="5"/>
  <c r="AB287" i="5"/>
  <c r="AB288" i="5"/>
  <c r="AB289" i="5"/>
  <c r="AB290" i="5"/>
  <c r="AB291" i="5"/>
  <c r="AB292" i="5"/>
  <c r="AB293" i="5"/>
  <c r="AB294" i="5"/>
  <c r="AB295" i="5"/>
  <c r="AB296" i="5"/>
  <c r="AB297" i="5"/>
  <c r="AB298" i="5"/>
  <c r="AB299" i="5"/>
  <c r="AB300" i="5"/>
  <c r="AB301" i="5"/>
  <c r="AB302" i="5"/>
  <c r="AB303" i="5"/>
  <c r="AB304" i="5"/>
  <c r="AB305" i="5"/>
  <c r="AB306" i="5"/>
  <c r="AB202" i="5"/>
  <c r="AB309" i="5"/>
  <c r="AB310" i="5"/>
  <c r="AB319" i="5"/>
  <c r="AB311" i="5"/>
  <c r="AB320" i="5"/>
  <c r="AB312" i="5"/>
  <c r="AB321" i="5"/>
  <c r="AB322" i="5"/>
  <c r="AB323" i="5"/>
  <c r="AB175" i="5"/>
  <c r="AC201" i="5"/>
  <c r="AC207" i="5"/>
  <c r="AC208" i="5"/>
  <c r="AC209" i="5"/>
  <c r="AC210" i="5"/>
  <c r="AC211" i="5"/>
  <c r="AC212" i="5"/>
  <c r="AC213" i="5"/>
  <c r="AC214" i="5"/>
  <c r="AC215" i="5"/>
  <c r="AC216" i="5"/>
  <c r="AC217" i="5"/>
  <c r="AC218" i="5"/>
  <c r="AC219" i="5"/>
  <c r="AC220" i="5"/>
  <c r="AC221" i="5"/>
  <c r="AC222" i="5"/>
  <c r="AC223" i="5"/>
  <c r="AC224" i="5"/>
  <c r="AC225" i="5"/>
  <c r="AC226" i="5"/>
  <c r="AC227" i="5"/>
  <c r="AC228" i="5"/>
  <c r="AC229" i="5"/>
  <c r="AC230" i="5"/>
  <c r="AC231" i="5"/>
  <c r="AC232" i="5"/>
  <c r="AC233" i="5"/>
  <c r="AC234" i="5"/>
  <c r="AC235" i="5"/>
  <c r="AC236" i="5"/>
  <c r="AC237" i="5"/>
  <c r="AC238" i="5"/>
  <c r="AC239" i="5"/>
  <c r="AC240" i="5"/>
  <c r="AC241" i="5"/>
  <c r="AC242" i="5"/>
  <c r="AC243" i="5"/>
  <c r="AC244" i="5"/>
  <c r="AC245" i="5"/>
  <c r="AC246" i="5"/>
  <c r="AC247" i="5"/>
  <c r="AC248" i="5"/>
  <c r="AC249" i="5"/>
  <c r="AC250" i="5"/>
  <c r="AC251" i="5"/>
  <c r="AC252" i="5"/>
  <c r="AC253" i="5"/>
  <c r="AC254" i="5"/>
  <c r="AC255" i="5"/>
  <c r="AC256" i="5"/>
  <c r="AC257" i="5"/>
  <c r="AC258" i="5"/>
  <c r="AC259" i="5"/>
  <c r="AC260" i="5"/>
  <c r="AC261" i="5"/>
  <c r="AC262" i="5"/>
  <c r="AC263" i="5"/>
  <c r="AC264" i="5"/>
  <c r="AC265" i="5"/>
  <c r="AC266" i="5"/>
  <c r="AC267" i="5"/>
  <c r="AC268" i="5"/>
  <c r="AC269" i="5"/>
  <c r="AC270" i="5"/>
  <c r="AC271" i="5"/>
  <c r="AC272" i="5"/>
  <c r="AC273" i="5"/>
  <c r="AC274" i="5"/>
  <c r="AC275" i="5"/>
  <c r="AC276" i="5"/>
  <c r="AC277" i="5"/>
  <c r="AC278" i="5"/>
  <c r="AC279" i="5"/>
  <c r="AC280" i="5"/>
  <c r="AC281" i="5"/>
  <c r="AC282" i="5"/>
  <c r="AC283" i="5"/>
  <c r="AC284" i="5"/>
  <c r="AC285" i="5"/>
  <c r="AC286" i="5"/>
  <c r="AC287" i="5"/>
  <c r="AC288" i="5"/>
  <c r="AC289" i="5"/>
  <c r="AC290" i="5"/>
  <c r="AC291" i="5"/>
  <c r="AC292" i="5"/>
  <c r="AC293" i="5"/>
  <c r="AC294" i="5"/>
  <c r="AC295" i="5"/>
  <c r="AC296" i="5"/>
  <c r="AC297" i="5"/>
  <c r="AC298" i="5"/>
  <c r="AC299" i="5"/>
  <c r="AC300" i="5"/>
  <c r="AC301" i="5"/>
  <c r="AC302" i="5"/>
  <c r="AC303" i="5"/>
  <c r="AC304" i="5"/>
  <c r="AC305" i="5"/>
  <c r="AC306" i="5"/>
  <c r="AC202" i="5"/>
  <c r="AC309" i="5"/>
  <c r="AC310" i="5"/>
  <c r="AC319" i="5"/>
  <c r="AC311" i="5"/>
  <c r="AC320" i="5"/>
  <c r="AC312" i="5"/>
  <c r="AC321" i="5"/>
  <c r="AC322" i="5"/>
  <c r="AC323" i="5"/>
  <c r="AC175" i="5"/>
  <c r="AD201" i="5"/>
  <c r="AD190" i="5"/>
  <c r="AD191" i="5"/>
  <c r="AD192" i="5"/>
  <c r="AD193" i="5"/>
  <c r="AD194" i="5"/>
  <c r="AD207" i="5"/>
  <c r="AD208" i="5"/>
  <c r="AD209" i="5"/>
  <c r="AD210" i="5"/>
  <c r="AD211" i="5"/>
  <c r="AD212" i="5"/>
  <c r="AD213" i="5"/>
  <c r="AD214" i="5"/>
  <c r="AD215" i="5"/>
  <c r="AD216" i="5"/>
  <c r="AD217" i="5"/>
  <c r="AD218" i="5"/>
  <c r="AD219" i="5"/>
  <c r="AD220" i="5"/>
  <c r="AD221" i="5"/>
  <c r="AD222" i="5"/>
  <c r="AD223" i="5"/>
  <c r="AD224" i="5"/>
  <c r="AD225" i="5"/>
  <c r="AD226" i="5"/>
  <c r="AD227" i="5"/>
  <c r="AD228" i="5"/>
  <c r="AD229" i="5"/>
  <c r="AD230" i="5"/>
  <c r="AD231" i="5"/>
  <c r="AD232" i="5"/>
  <c r="AD233" i="5"/>
  <c r="AD234" i="5"/>
  <c r="AD235" i="5"/>
  <c r="AD236" i="5"/>
  <c r="AD237" i="5"/>
  <c r="AD238" i="5"/>
  <c r="AD239" i="5"/>
  <c r="AD240" i="5"/>
  <c r="AD241" i="5"/>
  <c r="AD242" i="5"/>
  <c r="AD243" i="5"/>
  <c r="AD244" i="5"/>
  <c r="AD245" i="5"/>
  <c r="AD246" i="5"/>
  <c r="AD247" i="5"/>
  <c r="AD248" i="5"/>
  <c r="AD249" i="5"/>
  <c r="AD250" i="5"/>
  <c r="AD251" i="5"/>
  <c r="AD252" i="5"/>
  <c r="AD253" i="5"/>
  <c r="AD254" i="5"/>
  <c r="AD255" i="5"/>
  <c r="AD256" i="5"/>
  <c r="AD257" i="5"/>
  <c r="AD258" i="5"/>
  <c r="AD259" i="5"/>
  <c r="AD260" i="5"/>
  <c r="AD261" i="5"/>
  <c r="AD262" i="5"/>
  <c r="AD263" i="5"/>
  <c r="AD264" i="5"/>
  <c r="AD265" i="5"/>
  <c r="AD266" i="5"/>
  <c r="AD267" i="5"/>
  <c r="AD268" i="5"/>
  <c r="AD269" i="5"/>
  <c r="AD270" i="5"/>
  <c r="AD271" i="5"/>
  <c r="AD272" i="5"/>
  <c r="AD273" i="5"/>
  <c r="AD274" i="5"/>
  <c r="AD275" i="5"/>
  <c r="AD276" i="5"/>
  <c r="AD277" i="5"/>
  <c r="AD278" i="5"/>
  <c r="AD279" i="5"/>
  <c r="AD280" i="5"/>
  <c r="AD281" i="5"/>
  <c r="AD282" i="5"/>
  <c r="AD283" i="5"/>
  <c r="AD284" i="5"/>
  <c r="AD285" i="5"/>
  <c r="AD286" i="5"/>
  <c r="AD287" i="5"/>
  <c r="AD288" i="5"/>
  <c r="AD289" i="5"/>
  <c r="AD290" i="5"/>
  <c r="AD291" i="5"/>
  <c r="AD292" i="5"/>
  <c r="AD293" i="5"/>
  <c r="AD294" i="5"/>
  <c r="AD295" i="5"/>
  <c r="AD296" i="5"/>
  <c r="AD297" i="5"/>
  <c r="AD298" i="5"/>
  <c r="AD299" i="5"/>
  <c r="AD300" i="5"/>
  <c r="AD301" i="5"/>
  <c r="AD302" i="5"/>
  <c r="AD303" i="5"/>
  <c r="AD304" i="5"/>
  <c r="AD305" i="5"/>
  <c r="AD306" i="5"/>
  <c r="AD202" i="5"/>
  <c r="AD309" i="5"/>
  <c r="AD310" i="5"/>
  <c r="AD319" i="5"/>
  <c r="AD311" i="5"/>
  <c r="AD320" i="5"/>
  <c r="AD312" i="5"/>
  <c r="AD321" i="5"/>
  <c r="AD322" i="5"/>
  <c r="AD323" i="5"/>
  <c r="AD175" i="5"/>
  <c r="AE201" i="5"/>
  <c r="AE190" i="5"/>
  <c r="AE191" i="5"/>
  <c r="AE192" i="5"/>
  <c r="AE193" i="5"/>
  <c r="AE194" i="5"/>
  <c r="AE207" i="5"/>
  <c r="AE208" i="5"/>
  <c r="AE209" i="5"/>
  <c r="AE210" i="5"/>
  <c r="AE211" i="5"/>
  <c r="AE212" i="5"/>
  <c r="AE213" i="5"/>
  <c r="AE214" i="5"/>
  <c r="AE215" i="5"/>
  <c r="AE216" i="5"/>
  <c r="AE217" i="5"/>
  <c r="AE218" i="5"/>
  <c r="AE219" i="5"/>
  <c r="AE220" i="5"/>
  <c r="AE221" i="5"/>
  <c r="AE222" i="5"/>
  <c r="AE223" i="5"/>
  <c r="AE224" i="5"/>
  <c r="AE225" i="5"/>
  <c r="AE226" i="5"/>
  <c r="AE227" i="5"/>
  <c r="AE228" i="5"/>
  <c r="AE229" i="5"/>
  <c r="AE230" i="5"/>
  <c r="AE231" i="5"/>
  <c r="AE232" i="5"/>
  <c r="AE233" i="5"/>
  <c r="AE234" i="5"/>
  <c r="AE235" i="5"/>
  <c r="AE236" i="5"/>
  <c r="AE237" i="5"/>
  <c r="AE238" i="5"/>
  <c r="AE239" i="5"/>
  <c r="AE240" i="5"/>
  <c r="AE241" i="5"/>
  <c r="AE242" i="5"/>
  <c r="AE243" i="5"/>
  <c r="AE244" i="5"/>
  <c r="AE245" i="5"/>
  <c r="AE246" i="5"/>
  <c r="AE247" i="5"/>
  <c r="AE248" i="5"/>
  <c r="AE249" i="5"/>
  <c r="AE250" i="5"/>
  <c r="AE251" i="5"/>
  <c r="AE252" i="5"/>
  <c r="AE253" i="5"/>
  <c r="AE254" i="5"/>
  <c r="AE255" i="5"/>
  <c r="AE256" i="5"/>
  <c r="AE257" i="5"/>
  <c r="AE258" i="5"/>
  <c r="AE259" i="5"/>
  <c r="AE260" i="5"/>
  <c r="AE261" i="5"/>
  <c r="AE262" i="5"/>
  <c r="AE263" i="5"/>
  <c r="AE264" i="5"/>
  <c r="AE265" i="5"/>
  <c r="AE266" i="5"/>
  <c r="AE267" i="5"/>
  <c r="AE268" i="5"/>
  <c r="AE269" i="5"/>
  <c r="AE270" i="5"/>
  <c r="AE271" i="5"/>
  <c r="AE272" i="5"/>
  <c r="AE273" i="5"/>
  <c r="AE274" i="5"/>
  <c r="AE275" i="5"/>
  <c r="AE276" i="5"/>
  <c r="AE277" i="5"/>
  <c r="AE278" i="5"/>
  <c r="AE279" i="5"/>
  <c r="AE280" i="5"/>
  <c r="AE281" i="5"/>
  <c r="AE282" i="5"/>
  <c r="AE283" i="5"/>
  <c r="AE284" i="5"/>
  <c r="AE285" i="5"/>
  <c r="AE286" i="5"/>
  <c r="AE287" i="5"/>
  <c r="AE288" i="5"/>
  <c r="AE289" i="5"/>
  <c r="AE290" i="5"/>
  <c r="AE291" i="5"/>
  <c r="AE292" i="5"/>
  <c r="AE293" i="5"/>
  <c r="AE294" i="5"/>
  <c r="AE295" i="5"/>
  <c r="AE296" i="5"/>
  <c r="AE297" i="5"/>
  <c r="AE298" i="5"/>
  <c r="AE299" i="5"/>
  <c r="AE300" i="5"/>
  <c r="AE301" i="5"/>
  <c r="AE302" i="5"/>
  <c r="AE303" i="5"/>
  <c r="AE304" i="5"/>
  <c r="AE305" i="5"/>
  <c r="AE306" i="5"/>
  <c r="AE202" i="5"/>
  <c r="AE309" i="5"/>
  <c r="AE310" i="5"/>
  <c r="AE319" i="5"/>
  <c r="AE311" i="5"/>
  <c r="AE320" i="5"/>
  <c r="AE312" i="5"/>
  <c r="AE321" i="5"/>
  <c r="AE322" i="5"/>
  <c r="AE323" i="5"/>
  <c r="AE175" i="5"/>
  <c r="AF201" i="5"/>
  <c r="AF190" i="5"/>
  <c r="AF191" i="5"/>
  <c r="AF192" i="5"/>
  <c r="AF193" i="5"/>
  <c r="AF194" i="5"/>
  <c r="AF207" i="5"/>
  <c r="AF208" i="5"/>
  <c r="AF209" i="5"/>
  <c r="AF210" i="5"/>
  <c r="AF211" i="5"/>
  <c r="AF212" i="5"/>
  <c r="AF213" i="5"/>
  <c r="AF214" i="5"/>
  <c r="AF215" i="5"/>
  <c r="AF216" i="5"/>
  <c r="AF217" i="5"/>
  <c r="AF218" i="5"/>
  <c r="AF219" i="5"/>
  <c r="AF220" i="5"/>
  <c r="AF221" i="5"/>
  <c r="AF222" i="5"/>
  <c r="AF223" i="5"/>
  <c r="AF224" i="5"/>
  <c r="AF225" i="5"/>
  <c r="AF226" i="5"/>
  <c r="AF227" i="5"/>
  <c r="AF228" i="5"/>
  <c r="AF229" i="5"/>
  <c r="AF230" i="5"/>
  <c r="AF231" i="5"/>
  <c r="AF232" i="5"/>
  <c r="AF233" i="5"/>
  <c r="AF234" i="5"/>
  <c r="AF235" i="5"/>
  <c r="AF236" i="5"/>
  <c r="AF237" i="5"/>
  <c r="AF238" i="5"/>
  <c r="AF239" i="5"/>
  <c r="AF240" i="5"/>
  <c r="AF241" i="5"/>
  <c r="AF242" i="5"/>
  <c r="AF243" i="5"/>
  <c r="AF244" i="5"/>
  <c r="AF245" i="5"/>
  <c r="AF246" i="5"/>
  <c r="AF247" i="5"/>
  <c r="AF248" i="5"/>
  <c r="AF249" i="5"/>
  <c r="AF250" i="5"/>
  <c r="AF251" i="5"/>
  <c r="AF252" i="5"/>
  <c r="AF253" i="5"/>
  <c r="AF254" i="5"/>
  <c r="AF255" i="5"/>
  <c r="AF256" i="5"/>
  <c r="AF257" i="5"/>
  <c r="AF258" i="5"/>
  <c r="AF259" i="5"/>
  <c r="AF260" i="5"/>
  <c r="AF261" i="5"/>
  <c r="AF262" i="5"/>
  <c r="AF263" i="5"/>
  <c r="AF264" i="5"/>
  <c r="AF265" i="5"/>
  <c r="AF266" i="5"/>
  <c r="AF267" i="5"/>
  <c r="AF268" i="5"/>
  <c r="AF269" i="5"/>
  <c r="AF270" i="5"/>
  <c r="AF271" i="5"/>
  <c r="AF272" i="5"/>
  <c r="AF273" i="5"/>
  <c r="AF274" i="5"/>
  <c r="AF275" i="5"/>
  <c r="AF276" i="5"/>
  <c r="AF277" i="5"/>
  <c r="AF278" i="5"/>
  <c r="AF279" i="5"/>
  <c r="AF280" i="5"/>
  <c r="AF281" i="5"/>
  <c r="AF282" i="5"/>
  <c r="AF283" i="5"/>
  <c r="AF284" i="5"/>
  <c r="AF285" i="5"/>
  <c r="AF286" i="5"/>
  <c r="AF287" i="5"/>
  <c r="AF288" i="5"/>
  <c r="AF289" i="5"/>
  <c r="AF290" i="5"/>
  <c r="AF291" i="5"/>
  <c r="AF292" i="5"/>
  <c r="AF293" i="5"/>
  <c r="AF294" i="5"/>
  <c r="AF295" i="5"/>
  <c r="AF296" i="5"/>
  <c r="AF297" i="5"/>
  <c r="AF298" i="5"/>
  <c r="AF299" i="5"/>
  <c r="AF300" i="5"/>
  <c r="AF301" i="5"/>
  <c r="AF302" i="5"/>
  <c r="AF303" i="5"/>
  <c r="AF304" i="5"/>
  <c r="AF305" i="5"/>
  <c r="AF306" i="5"/>
  <c r="AF202" i="5"/>
  <c r="AF309" i="5"/>
  <c r="AF310" i="5"/>
  <c r="AF319" i="5"/>
  <c r="AF311" i="5"/>
  <c r="AF320" i="5"/>
  <c r="AF312" i="5"/>
  <c r="AF321" i="5"/>
  <c r="AF322" i="5"/>
  <c r="AF323" i="5"/>
  <c r="AF175" i="5"/>
  <c r="AG201" i="5"/>
  <c r="AG190" i="5"/>
  <c r="AG191" i="5"/>
  <c r="AG192" i="5"/>
  <c r="AG193" i="5"/>
  <c r="AG194"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202" i="5"/>
  <c r="AG309" i="5"/>
  <c r="AG310" i="5"/>
  <c r="AG319" i="5"/>
  <c r="AG311" i="5"/>
  <c r="AG320" i="5"/>
  <c r="AG312" i="5"/>
  <c r="AG321" i="5"/>
  <c r="AG322" i="5"/>
  <c r="AG323" i="5"/>
  <c r="AG175" i="5"/>
  <c r="AH201" i="5"/>
  <c r="AH190" i="5"/>
  <c r="AH191" i="5"/>
  <c r="AH192" i="5"/>
  <c r="AH193" i="5"/>
  <c r="AH194" i="5"/>
  <c r="AH207" i="5"/>
  <c r="AH208" i="5"/>
  <c r="AH209" i="5"/>
  <c r="AH210" i="5"/>
  <c r="AH211" i="5"/>
  <c r="AH212" i="5"/>
  <c r="AH213" i="5"/>
  <c r="AH214" i="5"/>
  <c r="AH215" i="5"/>
  <c r="AH216" i="5"/>
  <c r="AH217" i="5"/>
  <c r="AH218" i="5"/>
  <c r="AH219" i="5"/>
  <c r="AH220" i="5"/>
  <c r="AH221" i="5"/>
  <c r="AH222" i="5"/>
  <c r="AH223" i="5"/>
  <c r="AH224"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69" i="5"/>
  <c r="AH270" i="5"/>
  <c r="AH271" i="5"/>
  <c r="AH272" i="5"/>
  <c r="AH273" i="5"/>
  <c r="AH274" i="5"/>
  <c r="AH275" i="5"/>
  <c r="AH276" i="5"/>
  <c r="AH277" i="5"/>
  <c r="AH278" i="5"/>
  <c r="AH279" i="5"/>
  <c r="AH280" i="5"/>
  <c r="AH281" i="5"/>
  <c r="AH282" i="5"/>
  <c r="AH283" i="5"/>
  <c r="AH284" i="5"/>
  <c r="AH285" i="5"/>
  <c r="AH286" i="5"/>
  <c r="AH287" i="5"/>
  <c r="AH288" i="5"/>
  <c r="AH289" i="5"/>
  <c r="AH290" i="5"/>
  <c r="AH291" i="5"/>
  <c r="AH292" i="5"/>
  <c r="AH293" i="5"/>
  <c r="AH294" i="5"/>
  <c r="AH295" i="5"/>
  <c r="AH296" i="5"/>
  <c r="AH297" i="5"/>
  <c r="AH298" i="5"/>
  <c r="AH299" i="5"/>
  <c r="AH300" i="5"/>
  <c r="AH301" i="5"/>
  <c r="AH302" i="5"/>
  <c r="AH303" i="5"/>
  <c r="AH304" i="5"/>
  <c r="AH305" i="5"/>
  <c r="AH306" i="5"/>
  <c r="AH202" i="5"/>
  <c r="AH309" i="5"/>
  <c r="AH310" i="5"/>
  <c r="AH319" i="5"/>
  <c r="AH311" i="5"/>
  <c r="AH320" i="5"/>
  <c r="AH312" i="5"/>
  <c r="AH321" i="5"/>
  <c r="AH322" i="5"/>
  <c r="AH323" i="5"/>
  <c r="AH175" i="5"/>
  <c r="AI201" i="5"/>
  <c r="AI190" i="5"/>
  <c r="AI191" i="5"/>
  <c r="AI192" i="5"/>
  <c r="AI193" i="5"/>
  <c r="AI194" i="5"/>
  <c r="AI207" i="5"/>
  <c r="AI208" i="5"/>
  <c r="AI209" i="5"/>
  <c r="AI210" i="5"/>
  <c r="AI211" i="5"/>
  <c r="AI212" i="5"/>
  <c r="AI213" i="5"/>
  <c r="AI214" i="5"/>
  <c r="AI215" i="5"/>
  <c r="AI216" i="5"/>
  <c r="AI217" i="5"/>
  <c r="AI218" i="5"/>
  <c r="AI219" i="5"/>
  <c r="AI220" i="5"/>
  <c r="AI221" i="5"/>
  <c r="AI222" i="5"/>
  <c r="AI223" i="5"/>
  <c r="AI224"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248" i="5"/>
  <c r="AI249" i="5"/>
  <c r="AI250" i="5"/>
  <c r="AI251" i="5"/>
  <c r="AI252" i="5"/>
  <c r="AI253" i="5"/>
  <c r="AI254" i="5"/>
  <c r="AI255" i="5"/>
  <c r="AI256" i="5"/>
  <c r="AI257" i="5"/>
  <c r="AI258" i="5"/>
  <c r="AI259" i="5"/>
  <c r="AI260" i="5"/>
  <c r="AI261" i="5"/>
  <c r="AI262" i="5"/>
  <c r="AI263" i="5"/>
  <c r="AI264" i="5"/>
  <c r="AI265" i="5"/>
  <c r="AI266" i="5"/>
  <c r="AI267" i="5"/>
  <c r="AI268" i="5"/>
  <c r="AI269" i="5"/>
  <c r="AI270" i="5"/>
  <c r="AI271" i="5"/>
  <c r="AI272" i="5"/>
  <c r="AI273" i="5"/>
  <c r="AI274" i="5"/>
  <c r="AI275" i="5"/>
  <c r="AI276" i="5"/>
  <c r="AI277" i="5"/>
  <c r="AI278" i="5"/>
  <c r="AI279" i="5"/>
  <c r="AI280" i="5"/>
  <c r="AI281" i="5"/>
  <c r="AI282" i="5"/>
  <c r="AI283" i="5"/>
  <c r="AI284" i="5"/>
  <c r="AI285" i="5"/>
  <c r="AI286" i="5"/>
  <c r="AI287" i="5"/>
  <c r="AI288" i="5"/>
  <c r="AI289" i="5"/>
  <c r="AI290" i="5"/>
  <c r="AI291" i="5"/>
  <c r="AI292" i="5"/>
  <c r="AI293" i="5"/>
  <c r="AI294" i="5"/>
  <c r="AI295" i="5"/>
  <c r="AI296" i="5"/>
  <c r="AI297" i="5"/>
  <c r="AI298" i="5"/>
  <c r="AI299" i="5"/>
  <c r="AI300" i="5"/>
  <c r="AI301" i="5"/>
  <c r="AI302" i="5"/>
  <c r="AI303" i="5"/>
  <c r="AI304" i="5"/>
  <c r="AI305" i="5"/>
  <c r="AI306" i="5"/>
  <c r="AI202" i="5"/>
  <c r="AI309" i="5"/>
  <c r="AI310" i="5"/>
  <c r="AI319" i="5"/>
  <c r="AI311" i="5"/>
  <c r="AI320" i="5"/>
  <c r="AI312" i="5"/>
  <c r="AI321" i="5"/>
  <c r="AI322" i="5"/>
  <c r="AI323" i="5"/>
  <c r="AI175" i="5"/>
  <c r="AJ201" i="5"/>
  <c r="AJ190" i="5"/>
  <c r="AJ191" i="5"/>
  <c r="AJ192" i="5"/>
  <c r="AJ193" i="5"/>
  <c r="AJ194" i="5"/>
  <c r="AJ207" i="5"/>
  <c r="AJ208" i="5"/>
  <c r="AJ209" i="5"/>
  <c r="AJ210"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69" i="5"/>
  <c r="AJ270" i="5"/>
  <c r="AJ271" i="5"/>
  <c r="AJ272" i="5"/>
  <c r="AJ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202" i="5"/>
  <c r="AJ309" i="5"/>
  <c r="AJ310" i="5"/>
  <c r="AJ319" i="5"/>
  <c r="AJ311" i="5"/>
  <c r="AJ320" i="5"/>
  <c r="AJ312" i="5"/>
  <c r="AJ321" i="5"/>
  <c r="AJ322" i="5"/>
  <c r="AJ323" i="5"/>
  <c r="AJ175" i="5"/>
  <c r="AK201" i="5"/>
  <c r="AK190" i="5"/>
  <c r="AK191" i="5"/>
  <c r="AK192" i="5"/>
  <c r="AK193" i="5"/>
  <c r="AK194" i="5"/>
  <c r="AK207" i="5"/>
  <c r="AK208" i="5"/>
  <c r="AK209" i="5"/>
  <c r="AK210" i="5"/>
  <c r="AK211" i="5"/>
  <c r="AK212" i="5"/>
  <c r="AK213" i="5"/>
  <c r="AK214" i="5"/>
  <c r="AK215" i="5"/>
  <c r="AK216" i="5"/>
  <c r="AK217" i="5"/>
  <c r="AK218" i="5"/>
  <c r="AK219" i="5"/>
  <c r="AK220" i="5"/>
  <c r="AK221" i="5"/>
  <c r="AK222" i="5"/>
  <c r="AK223" i="5"/>
  <c r="AK224" i="5"/>
  <c r="AK225" i="5"/>
  <c r="AK226" i="5"/>
  <c r="AK227" i="5"/>
  <c r="AK228" i="5"/>
  <c r="AK229" i="5"/>
  <c r="AK230" i="5"/>
  <c r="AK231" i="5"/>
  <c r="AK232" i="5"/>
  <c r="AK233" i="5"/>
  <c r="AK234" i="5"/>
  <c r="AK235" i="5"/>
  <c r="AK236" i="5"/>
  <c r="AK237" i="5"/>
  <c r="AK238" i="5"/>
  <c r="AK239" i="5"/>
  <c r="AK240" i="5"/>
  <c r="AK241" i="5"/>
  <c r="AK242" i="5"/>
  <c r="AK243" i="5"/>
  <c r="AK244" i="5"/>
  <c r="AK245" i="5"/>
  <c r="AK246" i="5"/>
  <c r="AK247" i="5"/>
  <c r="AK248" i="5"/>
  <c r="AK249" i="5"/>
  <c r="AK250" i="5"/>
  <c r="AK251" i="5"/>
  <c r="AK252" i="5"/>
  <c r="AK253" i="5"/>
  <c r="AK254" i="5"/>
  <c r="AK255" i="5"/>
  <c r="AK256" i="5"/>
  <c r="AK257" i="5"/>
  <c r="AK258" i="5"/>
  <c r="AK259" i="5"/>
  <c r="AK260" i="5"/>
  <c r="AK261" i="5"/>
  <c r="AK262" i="5"/>
  <c r="AK263" i="5"/>
  <c r="AK264" i="5"/>
  <c r="AK265" i="5"/>
  <c r="AK266" i="5"/>
  <c r="AK267" i="5"/>
  <c r="AK268" i="5"/>
  <c r="AK269" i="5"/>
  <c r="AK270" i="5"/>
  <c r="AK271" i="5"/>
  <c r="AK272" i="5"/>
  <c r="AK273" i="5"/>
  <c r="AK274" i="5"/>
  <c r="AK275" i="5"/>
  <c r="AK276" i="5"/>
  <c r="AK277" i="5"/>
  <c r="AK278" i="5"/>
  <c r="AK279" i="5"/>
  <c r="AK280" i="5"/>
  <c r="AK281" i="5"/>
  <c r="AK282" i="5"/>
  <c r="AK283" i="5"/>
  <c r="AK284" i="5"/>
  <c r="AK285" i="5"/>
  <c r="AK286" i="5"/>
  <c r="AK287" i="5"/>
  <c r="AK288" i="5"/>
  <c r="AK289" i="5"/>
  <c r="AK290" i="5"/>
  <c r="AK291" i="5"/>
  <c r="AK292" i="5"/>
  <c r="AK293" i="5"/>
  <c r="AK294" i="5"/>
  <c r="AK295" i="5"/>
  <c r="AK296" i="5"/>
  <c r="AK297" i="5"/>
  <c r="AK298" i="5"/>
  <c r="AK299" i="5"/>
  <c r="AK300" i="5"/>
  <c r="AK301" i="5"/>
  <c r="AK302" i="5"/>
  <c r="AK303" i="5"/>
  <c r="AK304" i="5"/>
  <c r="AK305" i="5"/>
  <c r="AK306" i="5"/>
  <c r="AK202" i="5"/>
  <c r="AK309" i="5"/>
  <c r="AK310" i="5"/>
  <c r="AK319" i="5"/>
  <c r="AK311" i="5"/>
  <c r="AK320" i="5"/>
  <c r="AK312" i="5"/>
  <c r="AK321" i="5"/>
  <c r="AK322" i="5"/>
  <c r="AK323" i="5"/>
  <c r="AK175" i="5"/>
  <c r="AL201" i="5"/>
  <c r="AL190" i="5"/>
  <c r="AL191" i="5"/>
  <c r="AL192" i="5"/>
  <c r="AL193" i="5"/>
  <c r="AL194" i="5"/>
  <c r="AL207" i="5"/>
  <c r="AL208" i="5"/>
  <c r="AL209" i="5"/>
  <c r="AL210" i="5"/>
  <c r="AL211" i="5"/>
  <c r="AL212" i="5"/>
  <c r="AL213" i="5"/>
  <c r="AL214" i="5"/>
  <c r="AL215" i="5"/>
  <c r="AL216" i="5"/>
  <c r="AL217" i="5"/>
  <c r="AL218" i="5"/>
  <c r="AL219" i="5"/>
  <c r="AL220" i="5"/>
  <c r="AL221" i="5"/>
  <c r="AL222" i="5"/>
  <c r="AL223" i="5"/>
  <c r="AL224" i="5"/>
  <c r="AL225" i="5"/>
  <c r="AL226" i="5"/>
  <c r="AL227" i="5"/>
  <c r="AL228" i="5"/>
  <c r="AL229" i="5"/>
  <c r="AL230" i="5"/>
  <c r="AL231" i="5"/>
  <c r="AL232" i="5"/>
  <c r="AL233" i="5"/>
  <c r="AL234" i="5"/>
  <c r="AL235" i="5"/>
  <c r="AL236" i="5"/>
  <c r="AL237" i="5"/>
  <c r="AL238" i="5"/>
  <c r="AL239" i="5"/>
  <c r="AL240" i="5"/>
  <c r="AL241" i="5"/>
  <c r="AL242" i="5"/>
  <c r="AL243" i="5"/>
  <c r="AL244" i="5"/>
  <c r="AL245" i="5"/>
  <c r="AL246" i="5"/>
  <c r="AL247" i="5"/>
  <c r="AL248" i="5"/>
  <c r="AL249" i="5"/>
  <c r="AL250" i="5"/>
  <c r="AL251" i="5"/>
  <c r="AL252" i="5"/>
  <c r="AL253" i="5"/>
  <c r="AL254" i="5"/>
  <c r="AL255" i="5"/>
  <c r="AL256" i="5"/>
  <c r="AL257" i="5"/>
  <c r="AL258" i="5"/>
  <c r="AL259" i="5"/>
  <c r="AL260" i="5"/>
  <c r="AL261" i="5"/>
  <c r="AL262" i="5"/>
  <c r="AL263" i="5"/>
  <c r="AL264" i="5"/>
  <c r="AL265" i="5"/>
  <c r="AL266" i="5"/>
  <c r="AL267" i="5"/>
  <c r="AL268" i="5"/>
  <c r="AL269" i="5"/>
  <c r="AL270" i="5"/>
  <c r="AL271" i="5"/>
  <c r="AL272" i="5"/>
  <c r="AL273" i="5"/>
  <c r="AL274" i="5"/>
  <c r="AL275" i="5"/>
  <c r="AL276" i="5"/>
  <c r="AL277" i="5"/>
  <c r="AL278" i="5"/>
  <c r="AL279" i="5"/>
  <c r="AL280" i="5"/>
  <c r="AL281" i="5"/>
  <c r="AL282" i="5"/>
  <c r="AL283" i="5"/>
  <c r="AL284" i="5"/>
  <c r="AL285" i="5"/>
  <c r="AL286" i="5"/>
  <c r="AL287" i="5"/>
  <c r="AL288" i="5"/>
  <c r="AL289" i="5"/>
  <c r="AL290" i="5"/>
  <c r="AL291" i="5"/>
  <c r="AL292" i="5"/>
  <c r="AL293" i="5"/>
  <c r="AL294" i="5"/>
  <c r="AL295" i="5"/>
  <c r="AL296" i="5"/>
  <c r="AL297" i="5"/>
  <c r="AL298" i="5"/>
  <c r="AL299" i="5"/>
  <c r="AL300" i="5"/>
  <c r="AL301" i="5"/>
  <c r="AL302" i="5"/>
  <c r="AL303" i="5"/>
  <c r="AL304" i="5"/>
  <c r="AL305" i="5"/>
  <c r="AL306" i="5"/>
  <c r="AL202" i="5"/>
  <c r="AL309" i="5"/>
  <c r="AL310" i="5"/>
  <c r="AL319" i="5"/>
  <c r="AL311" i="5"/>
  <c r="AL320" i="5"/>
  <c r="AL312" i="5"/>
  <c r="AL321" i="5"/>
  <c r="AL322" i="5"/>
  <c r="AL323" i="5"/>
  <c r="AL175" i="5"/>
  <c r="AM201" i="5"/>
  <c r="AM190" i="5"/>
  <c r="AM191" i="5"/>
  <c r="AM192" i="5"/>
  <c r="AM193" i="5"/>
  <c r="AM194" i="5"/>
  <c r="AM207" i="5"/>
  <c r="AM208" i="5"/>
  <c r="AM209" i="5"/>
  <c r="AM210" i="5"/>
  <c r="AM211" i="5"/>
  <c r="AM212" i="5"/>
  <c r="AM213" i="5"/>
  <c r="AM214" i="5"/>
  <c r="AM215" i="5"/>
  <c r="AM216" i="5"/>
  <c r="AM217" i="5"/>
  <c r="AM218" i="5"/>
  <c r="AM219" i="5"/>
  <c r="AM220" i="5"/>
  <c r="AM221" i="5"/>
  <c r="AM222" i="5"/>
  <c r="AM223" i="5"/>
  <c r="AM224" i="5"/>
  <c r="AM225" i="5"/>
  <c r="AM226" i="5"/>
  <c r="AM227" i="5"/>
  <c r="AM228" i="5"/>
  <c r="AM229" i="5"/>
  <c r="AM230" i="5"/>
  <c r="AM231" i="5"/>
  <c r="AM232" i="5"/>
  <c r="AM233" i="5"/>
  <c r="AM234" i="5"/>
  <c r="AM235" i="5"/>
  <c r="AM236" i="5"/>
  <c r="AM237" i="5"/>
  <c r="AM238" i="5"/>
  <c r="AM239" i="5"/>
  <c r="AM240" i="5"/>
  <c r="AM241" i="5"/>
  <c r="AM242" i="5"/>
  <c r="AM243" i="5"/>
  <c r="AM244" i="5"/>
  <c r="AM245" i="5"/>
  <c r="AM246" i="5"/>
  <c r="AM247" i="5"/>
  <c r="AM248" i="5"/>
  <c r="AM249" i="5"/>
  <c r="AM250" i="5"/>
  <c r="AM251" i="5"/>
  <c r="AM252" i="5"/>
  <c r="AM253" i="5"/>
  <c r="AM254" i="5"/>
  <c r="AM255" i="5"/>
  <c r="AM256" i="5"/>
  <c r="AM257" i="5"/>
  <c r="AM258" i="5"/>
  <c r="AM259" i="5"/>
  <c r="AM260" i="5"/>
  <c r="AM261" i="5"/>
  <c r="AM262" i="5"/>
  <c r="AM263" i="5"/>
  <c r="AM264" i="5"/>
  <c r="AM265" i="5"/>
  <c r="AM266" i="5"/>
  <c r="AM267" i="5"/>
  <c r="AM268" i="5"/>
  <c r="AM269" i="5"/>
  <c r="AM270" i="5"/>
  <c r="AM271" i="5"/>
  <c r="AM272" i="5"/>
  <c r="AM273" i="5"/>
  <c r="AM274" i="5"/>
  <c r="AM275" i="5"/>
  <c r="AM276" i="5"/>
  <c r="AM277" i="5"/>
  <c r="AM278" i="5"/>
  <c r="AM279" i="5"/>
  <c r="AM280" i="5"/>
  <c r="AM281" i="5"/>
  <c r="AM282" i="5"/>
  <c r="AM283" i="5"/>
  <c r="AM284" i="5"/>
  <c r="AM285" i="5"/>
  <c r="AM286" i="5"/>
  <c r="AM287" i="5"/>
  <c r="AM288" i="5"/>
  <c r="AM289" i="5"/>
  <c r="AM290" i="5"/>
  <c r="AM291" i="5"/>
  <c r="AM292" i="5"/>
  <c r="AM293" i="5"/>
  <c r="AM294" i="5"/>
  <c r="AM295" i="5"/>
  <c r="AM296" i="5"/>
  <c r="AM297" i="5"/>
  <c r="AM298" i="5"/>
  <c r="AM299" i="5"/>
  <c r="AM300" i="5"/>
  <c r="AM301" i="5"/>
  <c r="AM302" i="5"/>
  <c r="AM303" i="5"/>
  <c r="AM304" i="5"/>
  <c r="AM305" i="5"/>
  <c r="AM306" i="5"/>
  <c r="AM202" i="5"/>
  <c r="AM309" i="5"/>
  <c r="AM310" i="5"/>
  <c r="AM319" i="5"/>
  <c r="AM311" i="5"/>
  <c r="AM320" i="5"/>
  <c r="AM312" i="5"/>
  <c r="AM321" i="5"/>
  <c r="AM322" i="5"/>
  <c r="AM323" i="5"/>
  <c r="AM175" i="5"/>
  <c r="AN201" i="5"/>
  <c r="AN190" i="5"/>
  <c r="AN191" i="5"/>
  <c r="AN192" i="5"/>
  <c r="AN193" i="5"/>
  <c r="AN194"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202" i="5"/>
  <c r="AN309" i="5"/>
  <c r="AN310" i="5"/>
  <c r="AN319" i="5"/>
  <c r="AN311" i="5"/>
  <c r="AN320" i="5"/>
  <c r="AN312" i="5"/>
  <c r="AN321" i="5"/>
  <c r="AN322" i="5"/>
  <c r="AN323" i="5"/>
  <c r="AN175" i="5"/>
  <c r="AO201"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202" i="5"/>
  <c r="AO309" i="5"/>
  <c r="AO310" i="5"/>
  <c r="AO319" i="5"/>
  <c r="AO311" i="5"/>
  <c r="AO320" i="5"/>
  <c r="AO312" i="5"/>
  <c r="AO321" i="5"/>
  <c r="AO322" i="5"/>
  <c r="AO323" i="5"/>
  <c r="AO175" i="5"/>
  <c r="AP201" i="5"/>
  <c r="AP190" i="5"/>
  <c r="AP191" i="5"/>
  <c r="AP192" i="5"/>
  <c r="AP193" i="5"/>
  <c r="AP194"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202" i="5"/>
  <c r="AP309" i="5"/>
  <c r="AP310" i="5"/>
  <c r="AP319" i="5"/>
  <c r="AP311" i="5"/>
  <c r="AP320" i="5"/>
  <c r="AP312" i="5"/>
  <c r="AP321" i="5"/>
  <c r="AP322" i="5"/>
  <c r="AP323" i="5"/>
  <c r="AP175" i="5"/>
  <c r="AQ201" i="5"/>
  <c r="AQ190" i="5"/>
  <c r="AQ191" i="5"/>
  <c r="AQ192" i="5"/>
  <c r="AQ193" i="5"/>
  <c r="AQ194"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202" i="5"/>
  <c r="AQ309" i="5"/>
  <c r="AQ310" i="5"/>
  <c r="AQ319" i="5"/>
  <c r="AQ311" i="5"/>
  <c r="AQ320" i="5"/>
  <c r="AQ312" i="5"/>
  <c r="AQ321" i="5"/>
  <c r="AQ322" i="5"/>
  <c r="AQ323" i="5"/>
  <c r="AQ175" i="5"/>
  <c r="AR201" i="5"/>
  <c r="AR190" i="5"/>
  <c r="AR191" i="5"/>
  <c r="AR192" i="5"/>
  <c r="AR193" i="5"/>
  <c r="AR194"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202" i="5"/>
  <c r="AR309" i="5"/>
  <c r="AR310" i="5"/>
  <c r="AR319" i="5"/>
  <c r="AR311" i="5"/>
  <c r="AR320" i="5"/>
  <c r="AR312" i="5"/>
  <c r="AR321" i="5"/>
  <c r="AR322" i="5"/>
  <c r="AR323" i="5"/>
  <c r="AR175" i="5"/>
  <c r="AS201" i="5"/>
  <c r="AS190" i="5"/>
  <c r="AS191" i="5"/>
  <c r="AS192" i="5"/>
  <c r="AS193" i="5"/>
  <c r="AS194"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202" i="5"/>
  <c r="AS309" i="5"/>
  <c r="AS310" i="5"/>
  <c r="AS319" i="5"/>
  <c r="AS311" i="5"/>
  <c r="AS320" i="5"/>
  <c r="AS312" i="5"/>
  <c r="AS321" i="5"/>
  <c r="AS322" i="5"/>
  <c r="AS323" i="5"/>
  <c r="AS175" i="5"/>
  <c r="AT201" i="5"/>
  <c r="AT190" i="5"/>
  <c r="AT191" i="5"/>
  <c r="AT192" i="5"/>
  <c r="AT193" i="5"/>
  <c r="AT194" i="5"/>
  <c r="AT207" i="5"/>
  <c r="AT208" i="5"/>
  <c r="AT209" i="5"/>
  <c r="AT210" i="5"/>
  <c r="AT211" i="5"/>
  <c r="AT212" i="5"/>
  <c r="AT213" i="5"/>
  <c r="AT214" i="5"/>
  <c r="AT215" i="5"/>
  <c r="AT216" i="5"/>
  <c r="AT217" i="5"/>
  <c r="AT218" i="5"/>
  <c r="AT219" i="5"/>
  <c r="AT220" i="5"/>
  <c r="AT221" i="5"/>
  <c r="AT222" i="5"/>
  <c r="AT223" i="5"/>
  <c r="AT224" i="5"/>
  <c r="AT225" i="5"/>
  <c r="AT226" i="5"/>
  <c r="AT227" i="5"/>
  <c r="AT228" i="5"/>
  <c r="AT229" i="5"/>
  <c r="AT230" i="5"/>
  <c r="AT231" i="5"/>
  <c r="AT232" i="5"/>
  <c r="AT233" i="5"/>
  <c r="AT234" i="5"/>
  <c r="AT235" i="5"/>
  <c r="AT236" i="5"/>
  <c r="AT237" i="5"/>
  <c r="AT238" i="5"/>
  <c r="AT239" i="5"/>
  <c r="AT240" i="5"/>
  <c r="AT241" i="5"/>
  <c r="AT242" i="5"/>
  <c r="AT243" i="5"/>
  <c r="AT244" i="5"/>
  <c r="AT245" i="5"/>
  <c r="AT246" i="5"/>
  <c r="AT247" i="5"/>
  <c r="AT248" i="5"/>
  <c r="AT249" i="5"/>
  <c r="AT250" i="5"/>
  <c r="AT251" i="5"/>
  <c r="AT252" i="5"/>
  <c r="AT253" i="5"/>
  <c r="AT254" i="5"/>
  <c r="AT255" i="5"/>
  <c r="AT256" i="5"/>
  <c r="AT257" i="5"/>
  <c r="AT258" i="5"/>
  <c r="AT259" i="5"/>
  <c r="AT260" i="5"/>
  <c r="AT261" i="5"/>
  <c r="AT262" i="5"/>
  <c r="AT263" i="5"/>
  <c r="AT264" i="5"/>
  <c r="AT265" i="5"/>
  <c r="AT266" i="5"/>
  <c r="AT267" i="5"/>
  <c r="AT268" i="5"/>
  <c r="AT269" i="5"/>
  <c r="AT270" i="5"/>
  <c r="AT271" i="5"/>
  <c r="AT272" i="5"/>
  <c r="AT273" i="5"/>
  <c r="AT274" i="5"/>
  <c r="AT275" i="5"/>
  <c r="AT276" i="5"/>
  <c r="AT277" i="5"/>
  <c r="AT278" i="5"/>
  <c r="AT279" i="5"/>
  <c r="AT280" i="5"/>
  <c r="AT281" i="5"/>
  <c r="AT282" i="5"/>
  <c r="AT283" i="5"/>
  <c r="AT284" i="5"/>
  <c r="AT285" i="5"/>
  <c r="AT286" i="5"/>
  <c r="AT287" i="5"/>
  <c r="AT288" i="5"/>
  <c r="AT289" i="5"/>
  <c r="AT290" i="5"/>
  <c r="AT291" i="5"/>
  <c r="AT292" i="5"/>
  <c r="AT293" i="5"/>
  <c r="AT294" i="5"/>
  <c r="AT295" i="5"/>
  <c r="AT296" i="5"/>
  <c r="AT297" i="5"/>
  <c r="AT298" i="5"/>
  <c r="AT299" i="5"/>
  <c r="AT300" i="5"/>
  <c r="AT301" i="5"/>
  <c r="AT302" i="5"/>
  <c r="AT303" i="5"/>
  <c r="AT304" i="5"/>
  <c r="AT305" i="5"/>
  <c r="AT306" i="5"/>
  <c r="AT202" i="5"/>
  <c r="AT309" i="5"/>
  <c r="AT310" i="5"/>
  <c r="AT319" i="5"/>
  <c r="AT311" i="5"/>
  <c r="AT320" i="5"/>
  <c r="AT312" i="5"/>
  <c r="AT321" i="5"/>
  <c r="AT322" i="5"/>
  <c r="AT323" i="5"/>
  <c r="AT175" i="5"/>
  <c r="AU201" i="5"/>
  <c r="AU190" i="5"/>
  <c r="AU191" i="5"/>
  <c r="AU192" i="5"/>
  <c r="AU193" i="5"/>
  <c r="AU194" i="5"/>
  <c r="AU207" i="5"/>
  <c r="AU208" i="5"/>
  <c r="AU209" i="5"/>
  <c r="AU210" i="5"/>
  <c r="AU211" i="5"/>
  <c r="AU212" i="5"/>
  <c r="AU213" i="5"/>
  <c r="AU214" i="5"/>
  <c r="AU215" i="5"/>
  <c r="AU216" i="5"/>
  <c r="AU217" i="5"/>
  <c r="AU218" i="5"/>
  <c r="AU219" i="5"/>
  <c r="AU220" i="5"/>
  <c r="AU221" i="5"/>
  <c r="AU222" i="5"/>
  <c r="AU223" i="5"/>
  <c r="AU224" i="5"/>
  <c r="AU225" i="5"/>
  <c r="AU226" i="5"/>
  <c r="AU227" i="5"/>
  <c r="AU228" i="5"/>
  <c r="AU229" i="5"/>
  <c r="AU230" i="5"/>
  <c r="AU231" i="5"/>
  <c r="AU232" i="5"/>
  <c r="AU233" i="5"/>
  <c r="AU234" i="5"/>
  <c r="AU235" i="5"/>
  <c r="AU236" i="5"/>
  <c r="AU237" i="5"/>
  <c r="AU238" i="5"/>
  <c r="AU239" i="5"/>
  <c r="AU240" i="5"/>
  <c r="AU241" i="5"/>
  <c r="AU242" i="5"/>
  <c r="AU243" i="5"/>
  <c r="AU244" i="5"/>
  <c r="AU245" i="5"/>
  <c r="AU246" i="5"/>
  <c r="AU247" i="5"/>
  <c r="AU248" i="5"/>
  <c r="AU249" i="5"/>
  <c r="AU250" i="5"/>
  <c r="AU251" i="5"/>
  <c r="AU252" i="5"/>
  <c r="AU253" i="5"/>
  <c r="AU254" i="5"/>
  <c r="AU255" i="5"/>
  <c r="AU256" i="5"/>
  <c r="AU257" i="5"/>
  <c r="AU258" i="5"/>
  <c r="AU259" i="5"/>
  <c r="AU260" i="5"/>
  <c r="AU261" i="5"/>
  <c r="AU262" i="5"/>
  <c r="AU263" i="5"/>
  <c r="AU264" i="5"/>
  <c r="AU265" i="5"/>
  <c r="AU266" i="5"/>
  <c r="AU267" i="5"/>
  <c r="AU268" i="5"/>
  <c r="AU269" i="5"/>
  <c r="AU270" i="5"/>
  <c r="AU271" i="5"/>
  <c r="AU272" i="5"/>
  <c r="AU273" i="5"/>
  <c r="AU274" i="5"/>
  <c r="AU275" i="5"/>
  <c r="AU276" i="5"/>
  <c r="AU277" i="5"/>
  <c r="AU278" i="5"/>
  <c r="AU279" i="5"/>
  <c r="AU280" i="5"/>
  <c r="AU281" i="5"/>
  <c r="AU282" i="5"/>
  <c r="AU283" i="5"/>
  <c r="AU284" i="5"/>
  <c r="AU285" i="5"/>
  <c r="AU286" i="5"/>
  <c r="AU287" i="5"/>
  <c r="AU288" i="5"/>
  <c r="AU289" i="5"/>
  <c r="AU290" i="5"/>
  <c r="AU291" i="5"/>
  <c r="AU292" i="5"/>
  <c r="AU293" i="5"/>
  <c r="AU294" i="5"/>
  <c r="AU295" i="5"/>
  <c r="AU296" i="5"/>
  <c r="AU297" i="5"/>
  <c r="AU298" i="5"/>
  <c r="AU299" i="5"/>
  <c r="AU300" i="5"/>
  <c r="AU301" i="5"/>
  <c r="AU302" i="5"/>
  <c r="AU303" i="5"/>
  <c r="AU304" i="5"/>
  <c r="AU305" i="5"/>
  <c r="AU306" i="5"/>
  <c r="AU202" i="5"/>
  <c r="AU309" i="5"/>
  <c r="AU310" i="5"/>
  <c r="AU319" i="5"/>
  <c r="AU311" i="5"/>
  <c r="AU320" i="5"/>
  <c r="AU312" i="5"/>
  <c r="AU321" i="5"/>
  <c r="AU322" i="5"/>
  <c r="AU323" i="5"/>
  <c r="AU175" i="5"/>
  <c r="AV201" i="5"/>
  <c r="AV190" i="5"/>
  <c r="AV191" i="5"/>
  <c r="AV192" i="5"/>
  <c r="AV193" i="5"/>
  <c r="AV194" i="5"/>
  <c r="AV207" i="5"/>
  <c r="AV208" i="5"/>
  <c r="AV209" i="5"/>
  <c r="AV210" i="5"/>
  <c r="AV211" i="5"/>
  <c r="AV212" i="5"/>
  <c r="AV213" i="5"/>
  <c r="AV214" i="5"/>
  <c r="AV215" i="5"/>
  <c r="AV216" i="5"/>
  <c r="AV217" i="5"/>
  <c r="AV218" i="5"/>
  <c r="AV219" i="5"/>
  <c r="AV220" i="5"/>
  <c r="AV221" i="5"/>
  <c r="AV222" i="5"/>
  <c r="AV223" i="5"/>
  <c r="AV224" i="5"/>
  <c r="AV225" i="5"/>
  <c r="AV226" i="5"/>
  <c r="AV227" i="5"/>
  <c r="AV228" i="5"/>
  <c r="AV229" i="5"/>
  <c r="AV230" i="5"/>
  <c r="AV231" i="5"/>
  <c r="AV232" i="5"/>
  <c r="AV233" i="5"/>
  <c r="AV234" i="5"/>
  <c r="AV235" i="5"/>
  <c r="AV236" i="5"/>
  <c r="AV237" i="5"/>
  <c r="AV238" i="5"/>
  <c r="AV239" i="5"/>
  <c r="AV240" i="5"/>
  <c r="AV241" i="5"/>
  <c r="AV242" i="5"/>
  <c r="AV243" i="5"/>
  <c r="AV244" i="5"/>
  <c r="AV245" i="5"/>
  <c r="AV246" i="5"/>
  <c r="AV247" i="5"/>
  <c r="AV248" i="5"/>
  <c r="AV249" i="5"/>
  <c r="AV250" i="5"/>
  <c r="AV251" i="5"/>
  <c r="AV252" i="5"/>
  <c r="AV253" i="5"/>
  <c r="AV254" i="5"/>
  <c r="AV255" i="5"/>
  <c r="AV256" i="5"/>
  <c r="AV257" i="5"/>
  <c r="AV258" i="5"/>
  <c r="AV259" i="5"/>
  <c r="AV260" i="5"/>
  <c r="AV261" i="5"/>
  <c r="AV262" i="5"/>
  <c r="AV263" i="5"/>
  <c r="AV264" i="5"/>
  <c r="AV265" i="5"/>
  <c r="AV266" i="5"/>
  <c r="AV267" i="5"/>
  <c r="AV268" i="5"/>
  <c r="AV269" i="5"/>
  <c r="AV270" i="5"/>
  <c r="AV271" i="5"/>
  <c r="AV272" i="5"/>
  <c r="AV273" i="5"/>
  <c r="AV274" i="5"/>
  <c r="AV275" i="5"/>
  <c r="AV276" i="5"/>
  <c r="AV277" i="5"/>
  <c r="AV278" i="5"/>
  <c r="AV279" i="5"/>
  <c r="AV280" i="5"/>
  <c r="AV281" i="5"/>
  <c r="AV282" i="5"/>
  <c r="AV283" i="5"/>
  <c r="AV284" i="5"/>
  <c r="AV285" i="5"/>
  <c r="AV286" i="5"/>
  <c r="AV287" i="5"/>
  <c r="AV288" i="5"/>
  <c r="AV289" i="5"/>
  <c r="AV290" i="5"/>
  <c r="AV291" i="5"/>
  <c r="AV292" i="5"/>
  <c r="AV293" i="5"/>
  <c r="AV294" i="5"/>
  <c r="AV295" i="5"/>
  <c r="AV296" i="5"/>
  <c r="AV297" i="5"/>
  <c r="AV298" i="5"/>
  <c r="AV299" i="5"/>
  <c r="AV300" i="5"/>
  <c r="AV301" i="5"/>
  <c r="AV302" i="5"/>
  <c r="AV303" i="5"/>
  <c r="AV304" i="5"/>
  <c r="AV305" i="5"/>
  <c r="AV306" i="5"/>
  <c r="AV202" i="5"/>
  <c r="AV309" i="5"/>
  <c r="AV310" i="5"/>
  <c r="AV319" i="5"/>
  <c r="AV311" i="5"/>
  <c r="AV320" i="5"/>
  <c r="AV312" i="5"/>
  <c r="AV321" i="5"/>
  <c r="AV322" i="5"/>
  <c r="AV323" i="5"/>
  <c r="AV175" i="5"/>
  <c r="AW201" i="5"/>
  <c r="AW190" i="5"/>
  <c r="AW191" i="5"/>
  <c r="AW192" i="5"/>
  <c r="AW193" i="5"/>
  <c r="AW194" i="5"/>
  <c r="AW207" i="5"/>
  <c r="AW208" i="5"/>
  <c r="AW209" i="5"/>
  <c r="AW210" i="5"/>
  <c r="AW211" i="5"/>
  <c r="AW212" i="5"/>
  <c r="AW213" i="5"/>
  <c r="AW214" i="5"/>
  <c r="AW215" i="5"/>
  <c r="AW216" i="5"/>
  <c r="AW217" i="5"/>
  <c r="AW218" i="5"/>
  <c r="AW219" i="5"/>
  <c r="AW220" i="5"/>
  <c r="AW221" i="5"/>
  <c r="AW222" i="5"/>
  <c r="AW223" i="5"/>
  <c r="AW224" i="5"/>
  <c r="AW225" i="5"/>
  <c r="AW226" i="5"/>
  <c r="AW227" i="5"/>
  <c r="AW228" i="5"/>
  <c r="AW229" i="5"/>
  <c r="AW230" i="5"/>
  <c r="AW231" i="5"/>
  <c r="AW232" i="5"/>
  <c r="AW233" i="5"/>
  <c r="AW234" i="5"/>
  <c r="AW235" i="5"/>
  <c r="AW236" i="5"/>
  <c r="AW237" i="5"/>
  <c r="AW238" i="5"/>
  <c r="AW239" i="5"/>
  <c r="AW240" i="5"/>
  <c r="AW241" i="5"/>
  <c r="AW242" i="5"/>
  <c r="AW243" i="5"/>
  <c r="AW244" i="5"/>
  <c r="AW245" i="5"/>
  <c r="AW246" i="5"/>
  <c r="AW247" i="5"/>
  <c r="AW248" i="5"/>
  <c r="AW249" i="5"/>
  <c r="AW250" i="5"/>
  <c r="AW251" i="5"/>
  <c r="AW252" i="5"/>
  <c r="AW253" i="5"/>
  <c r="AW254" i="5"/>
  <c r="AW255" i="5"/>
  <c r="AW256" i="5"/>
  <c r="AW257" i="5"/>
  <c r="AW258" i="5"/>
  <c r="AW259" i="5"/>
  <c r="AW260" i="5"/>
  <c r="AW261" i="5"/>
  <c r="AW262" i="5"/>
  <c r="AW263" i="5"/>
  <c r="AW264" i="5"/>
  <c r="AW265" i="5"/>
  <c r="AW266" i="5"/>
  <c r="AW267" i="5"/>
  <c r="AW268" i="5"/>
  <c r="AW269" i="5"/>
  <c r="AW270" i="5"/>
  <c r="AW271" i="5"/>
  <c r="AW272" i="5"/>
  <c r="AW273" i="5"/>
  <c r="AW274" i="5"/>
  <c r="AW275" i="5"/>
  <c r="AW276" i="5"/>
  <c r="AW277" i="5"/>
  <c r="AW278" i="5"/>
  <c r="AW279" i="5"/>
  <c r="AW280" i="5"/>
  <c r="AW281" i="5"/>
  <c r="AW282" i="5"/>
  <c r="AW283" i="5"/>
  <c r="AW284" i="5"/>
  <c r="AW285" i="5"/>
  <c r="AW286" i="5"/>
  <c r="AW287" i="5"/>
  <c r="AW288" i="5"/>
  <c r="AW289" i="5"/>
  <c r="AW290" i="5"/>
  <c r="AW291" i="5"/>
  <c r="AW292" i="5"/>
  <c r="AW293" i="5"/>
  <c r="AW294" i="5"/>
  <c r="AW295" i="5"/>
  <c r="AW296" i="5"/>
  <c r="AW297" i="5"/>
  <c r="AW298" i="5"/>
  <c r="AW299" i="5"/>
  <c r="AW300" i="5"/>
  <c r="AW301" i="5"/>
  <c r="AW302" i="5"/>
  <c r="AW303" i="5"/>
  <c r="AW304" i="5"/>
  <c r="AW305" i="5"/>
  <c r="AW306" i="5"/>
  <c r="AW202" i="5"/>
  <c r="AW309" i="5"/>
  <c r="AW310" i="5"/>
  <c r="AW319" i="5"/>
  <c r="AW311" i="5"/>
  <c r="AW320" i="5"/>
  <c r="AW312" i="5"/>
  <c r="AW321" i="5"/>
  <c r="AW322" i="5"/>
  <c r="AW323" i="5"/>
  <c r="AW175" i="5"/>
  <c r="AX201" i="5"/>
  <c r="AX190" i="5"/>
  <c r="AX191" i="5"/>
  <c r="AX192" i="5"/>
  <c r="AX193" i="5"/>
  <c r="AX194" i="5"/>
  <c r="AX207" i="5"/>
  <c r="AX208" i="5"/>
  <c r="AX209" i="5"/>
  <c r="AX210" i="5"/>
  <c r="AX211" i="5"/>
  <c r="AX212" i="5"/>
  <c r="AX213" i="5"/>
  <c r="AX214" i="5"/>
  <c r="AX215" i="5"/>
  <c r="AX216" i="5"/>
  <c r="AX217" i="5"/>
  <c r="AX218" i="5"/>
  <c r="AX219" i="5"/>
  <c r="AX220" i="5"/>
  <c r="AX221" i="5"/>
  <c r="AX222" i="5"/>
  <c r="AX223" i="5"/>
  <c r="AX224" i="5"/>
  <c r="AX225" i="5"/>
  <c r="AX226" i="5"/>
  <c r="AX227" i="5"/>
  <c r="AX228" i="5"/>
  <c r="AX229" i="5"/>
  <c r="AX230" i="5"/>
  <c r="AX231" i="5"/>
  <c r="AX232" i="5"/>
  <c r="AX233" i="5"/>
  <c r="AX234" i="5"/>
  <c r="AX235" i="5"/>
  <c r="AX236" i="5"/>
  <c r="AX237" i="5"/>
  <c r="AX238" i="5"/>
  <c r="AX239" i="5"/>
  <c r="AX240" i="5"/>
  <c r="AX241" i="5"/>
  <c r="AX242" i="5"/>
  <c r="AX243" i="5"/>
  <c r="AX244" i="5"/>
  <c r="AX245" i="5"/>
  <c r="AX246" i="5"/>
  <c r="AX247" i="5"/>
  <c r="AX248" i="5"/>
  <c r="AX249" i="5"/>
  <c r="AX250" i="5"/>
  <c r="AX251" i="5"/>
  <c r="AX252" i="5"/>
  <c r="AX253" i="5"/>
  <c r="AX254" i="5"/>
  <c r="AX255" i="5"/>
  <c r="AX256" i="5"/>
  <c r="AX257" i="5"/>
  <c r="AX258" i="5"/>
  <c r="AX259" i="5"/>
  <c r="AX260" i="5"/>
  <c r="AX261" i="5"/>
  <c r="AX262" i="5"/>
  <c r="AX263" i="5"/>
  <c r="AX264" i="5"/>
  <c r="AX265" i="5"/>
  <c r="AX266" i="5"/>
  <c r="AX267" i="5"/>
  <c r="AX268" i="5"/>
  <c r="AX269" i="5"/>
  <c r="AX270" i="5"/>
  <c r="AX271" i="5"/>
  <c r="AX272" i="5"/>
  <c r="AX273" i="5"/>
  <c r="AX274" i="5"/>
  <c r="AX275" i="5"/>
  <c r="AX276" i="5"/>
  <c r="AX277" i="5"/>
  <c r="AX278" i="5"/>
  <c r="AX279" i="5"/>
  <c r="AX280" i="5"/>
  <c r="AX281" i="5"/>
  <c r="AX282" i="5"/>
  <c r="AX283" i="5"/>
  <c r="AX284" i="5"/>
  <c r="AX285" i="5"/>
  <c r="AX286" i="5"/>
  <c r="AX287" i="5"/>
  <c r="AX288" i="5"/>
  <c r="AX289" i="5"/>
  <c r="AX290" i="5"/>
  <c r="AX291" i="5"/>
  <c r="AX292" i="5"/>
  <c r="AX293" i="5"/>
  <c r="AX294" i="5"/>
  <c r="AX295" i="5"/>
  <c r="AX296" i="5"/>
  <c r="AX297" i="5"/>
  <c r="AX298" i="5"/>
  <c r="AX299" i="5"/>
  <c r="AX300" i="5"/>
  <c r="AX301" i="5"/>
  <c r="AX302" i="5"/>
  <c r="AX303" i="5"/>
  <c r="AX304" i="5"/>
  <c r="AX305" i="5"/>
  <c r="AX306" i="5"/>
  <c r="AX202" i="5"/>
  <c r="AX309" i="5"/>
  <c r="AX310" i="5"/>
  <c r="AX319" i="5"/>
  <c r="AX311" i="5"/>
  <c r="AX320" i="5"/>
  <c r="AX312" i="5"/>
  <c r="AX321" i="5"/>
  <c r="AX322" i="5"/>
  <c r="AX323" i="5"/>
  <c r="AX175" i="5"/>
  <c r="AY201" i="5"/>
  <c r="AY190" i="5"/>
  <c r="AY191" i="5"/>
  <c r="AY192" i="5"/>
  <c r="AY193" i="5"/>
  <c r="AY194" i="5"/>
  <c r="AY207" i="5"/>
  <c r="AY208" i="5"/>
  <c r="AY209" i="5"/>
  <c r="AY210" i="5"/>
  <c r="AY211" i="5"/>
  <c r="AY212" i="5"/>
  <c r="AY213" i="5"/>
  <c r="AY214" i="5"/>
  <c r="AY215" i="5"/>
  <c r="AY216" i="5"/>
  <c r="AY217" i="5"/>
  <c r="AY218" i="5"/>
  <c r="AY219" i="5"/>
  <c r="AY220" i="5"/>
  <c r="AY221" i="5"/>
  <c r="AY222" i="5"/>
  <c r="AY223" i="5"/>
  <c r="AY224" i="5"/>
  <c r="AY225" i="5"/>
  <c r="AY226" i="5"/>
  <c r="AY227" i="5"/>
  <c r="AY228" i="5"/>
  <c r="AY229" i="5"/>
  <c r="AY230" i="5"/>
  <c r="AY231" i="5"/>
  <c r="AY232" i="5"/>
  <c r="AY233" i="5"/>
  <c r="AY234" i="5"/>
  <c r="AY235" i="5"/>
  <c r="AY236" i="5"/>
  <c r="AY237" i="5"/>
  <c r="AY238" i="5"/>
  <c r="AY239" i="5"/>
  <c r="AY240" i="5"/>
  <c r="AY241" i="5"/>
  <c r="AY242" i="5"/>
  <c r="AY243" i="5"/>
  <c r="AY244" i="5"/>
  <c r="AY245" i="5"/>
  <c r="AY246" i="5"/>
  <c r="AY247" i="5"/>
  <c r="AY248" i="5"/>
  <c r="AY249" i="5"/>
  <c r="AY250" i="5"/>
  <c r="AY251" i="5"/>
  <c r="AY252" i="5"/>
  <c r="AY253" i="5"/>
  <c r="AY254" i="5"/>
  <c r="AY255" i="5"/>
  <c r="AY256" i="5"/>
  <c r="AY257" i="5"/>
  <c r="AY258" i="5"/>
  <c r="AY259" i="5"/>
  <c r="AY260" i="5"/>
  <c r="AY261" i="5"/>
  <c r="AY262" i="5"/>
  <c r="AY263" i="5"/>
  <c r="AY264" i="5"/>
  <c r="AY265" i="5"/>
  <c r="AY266" i="5"/>
  <c r="AY267" i="5"/>
  <c r="AY268" i="5"/>
  <c r="AY269" i="5"/>
  <c r="AY270" i="5"/>
  <c r="AY271" i="5"/>
  <c r="AY272" i="5"/>
  <c r="AY273" i="5"/>
  <c r="AY274" i="5"/>
  <c r="AY275" i="5"/>
  <c r="AY276" i="5"/>
  <c r="AY277" i="5"/>
  <c r="AY278" i="5"/>
  <c r="AY279" i="5"/>
  <c r="AY280" i="5"/>
  <c r="AY281" i="5"/>
  <c r="AY282" i="5"/>
  <c r="AY283" i="5"/>
  <c r="AY284" i="5"/>
  <c r="AY285" i="5"/>
  <c r="AY286" i="5"/>
  <c r="AY287" i="5"/>
  <c r="AY288" i="5"/>
  <c r="AY289" i="5"/>
  <c r="AY290" i="5"/>
  <c r="AY291" i="5"/>
  <c r="AY292" i="5"/>
  <c r="AY293" i="5"/>
  <c r="AY294" i="5"/>
  <c r="AY295" i="5"/>
  <c r="AY296" i="5"/>
  <c r="AY297" i="5"/>
  <c r="AY298" i="5"/>
  <c r="AY299" i="5"/>
  <c r="AY300" i="5"/>
  <c r="AY301" i="5"/>
  <c r="AY302" i="5"/>
  <c r="AY303" i="5"/>
  <c r="AY304" i="5"/>
  <c r="AY305" i="5"/>
  <c r="AY306" i="5"/>
  <c r="AY202" i="5"/>
  <c r="AY309" i="5"/>
  <c r="AY310" i="5"/>
  <c r="AY319" i="5"/>
  <c r="AY311" i="5"/>
  <c r="AY320" i="5"/>
  <c r="AY312" i="5"/>
  <c r="AY321" i="5"/>
  <c r="AY322" i="5"/>
  <c r="AY323" i="5"/>
  <c r="AY175" i="5"/>
  <c r="AZ201" i="5"/>
  <c r="AZ190" i="5"/>
  <c r="AZ191" i="5"/>
  <c r="AZ192" i="5"/>
  <c r="AZ193" i="5"/>
  <c r="AZ194" i="5"/>
  <c r="AZ207" i="5"/>
  <c r="AZ208" i="5"/>
  <c r="AZ209" i="5"/>
  <c r="AZ210" i="5"/>
  <c r="AZ211" i="5"/>
  <c r="AZ212" i="5"/>
  <c r="AZ213" i="5"/>
  <c r="AZ214" i="5"/>
  <c r="AZ215" i="5"/>
  <c r="AZ216" i="5"/>
  <c r="AZ217" i="5"/>
  <c r="AZ218" i="5"/>
  <c r="AZ219" i="5"/>
  <c r="AZ220" i="5"/>
  <c r="AZ221" i="5"/>
  <c r="AZ222" i="5"/>
  <c r="AZ223" i="5"/>
  <c r="AZ224" i="5"/>
  <c r="AZ225" i="5"/>
  <c r="AZ226" i="5"/>
  <c r="AZ227" i="5"/>
  <c r="AZ228" i="5"/>
  <c r="AZ229" i="5"/>
  <c r="AZ230" i="5"/>
  <c r="AZ231" i="5"/>
  <c r="AZ232" i="5"/>
  <c r="AZ233" i="5"/>
  <c r="AZ234" i="5"/>
  <c r="AZ235" i="5"/>
  <c r="AZ236" i="5"/>
  <c r="AZ237" i="5"/>
  <c r="AZ238" i="5"/>
  <c r="AZ239" i="5"/>
  <c r="AZ240" i="5"/>
  <c r="AZ241" i="5"/>
  <c r="AZ242" i="5"/>
  <c r="AZ243" i="5"/>
  <c r="AZ244" i="5"/>
  <c r="AZ245" i="5"/>
  <c r="AZ246" i="5"/>
  <c r="AZ247" i="5"/>
  <c r="AZ248" i="5"/>
  <c r="AZ249" i="5"/>
  <c r="AZ250" i="5"/>
  <c r="AZ251" i="5"/>
  <c r="AZ252" i="5"/>
  <c r="AZ253" i="5"/>
  <c r="AZ254" i="5"/>
  <c r="AZ255" i="5"/>
  <c r="AZ256" i="5"/>
  <c r="AZ257" i="5"/>
  <c r="AZ258" i="5"/>
  <c r="AZ259" i="5"/>
  <c r="AZ260" i="5"/>
  <c r="AZ261" i="5"/>
  <c r="AZ262" i="5"/>
  <c r="AZ263" i="5"/>
  <c r="AZ264" i="5"/>
  <c r="AZ265" i="5"/>
  <c r="AZ266" i="5"/>
  <c r="AZ267" i="5"/>
  <c r="AZ268" i="5"/>
  <c r="AZ269" i="5"/>
  <c r="AZ270" i="5"/>
  <c r="AZ271" i="5"/>
  <c r="AZ272" i="5"/>
  <c r="AZ273" i="5"/>
  <c r="AZ274" i="5"/>
  <c r="AZ275" i="5"/>
  <c r="AZ276" i="5"/>
  <c r="AZ277" i="5"/>
  <c r="AZ278" i="5"/>
  <c r="AZ279" i="5"/>
  <c r="AZ280" i="5"/>
  <c r="AZ281" i="5"/>
  <c r="AZ282" i="5"/>
  <c r="AZ283" i="5"/>
  <c r="AZ284" i="5"/>
  <c r="AZ285" i="5"/>
  <c r="AZ286" i="5"/>
  <c r="AZ287" i="5"/>
  <c r="AZ288" i="5"/>
  <c r="AZ289" i="5"/>
  <c r="AZ290" i="5"/>
  <c r="AZ291" i="5"/>
  <c r="AZ292" i="5"/>
  <c r="AZ293" i="5"/>
  <c r="AZ294" i="5"/>
  <c r="AZ295" i="5"/>
  <c r="AZ296" i="5"/>
  <c r="AZ297" i="5"/>
  <c r="AZ298" i="5"/>
  <c r="AZ299" i="5"/>
  <c r="AZ300" i="5"/>
  <c r="AZ301" i="5"/>
  <c r="AZ302" i="5"/>
  <c r="AZ303" i="5"/>
  <c r="AZ304" i="5"/>
  <c r="AZ305" i="5"/>
  <c r="AZ306" i="5"/>
  <c r="AZ202" i="5"/>
  <c r="AZ309" i="5"/>
  <c r="AZ310" i="5"/>
  <c r="AZ319" i="5"/>
  <c r="AZ311" i="5"/>
  <c r="AZ320" i="5"/>
  <c r="AZ312" i="5"/>
  <c r="AZ321" i="5"/>
  <c r="AZ322" i="5"/>
  <c r="AZ323" i="5"/>
  <c r="AZ175" i="5"/>
  <c r="BA201" i="5"/>
  <c r="BA207" i="5"/>
  <c r="BA208" i="5"/>
  <c r="BA209" i="5"/>
  <c r="BA210" i="5"/>
  <c r="BA211" i="5"/>
  <c r="BA212" i="5"/>
  <c r="BA213" i="5"/>
  <c r="BA214" i="5"/>
  <c r="BA215" i="5"/>
  <c r="BA216" i="5"/>
  <c r="BA217" i="5"/>
  <c r="BA218" i="5"/>
  <c r="BA219" i="5"/>
  <c r="BA220" i="5"/>
  <c r="BA221" i="5"/>
  <c r="BA222" i="5"/>
  <c r="BA223" i="5"/>
  <c r="BA224" i="5"/>
  <c r="BA225" i="5"/>
  <c r="BA226" i="5"/>
  <c r="BA227" i="5"/>
  <c r="BA228" i="5"/>
  <c r="BA229" i="5"/>
  <c r="BA230" i="5"/>
  <c r="BA231" i="5"/>
  <c r="BA232" i="5"/>
  <c r="BA233" i="5"/>
  <c r="BA234" i="5"/>
  <c r="BA235" i="5"/>
  <c r="BA236" i="5"/>
  <c r="BA237" i="5"/>
  <c r="BA238" i="5"/>
  <c r="BA239" i="5"/>
  <c r="BA240" i="5"/>
  <c r="BA241" i="5"/>
  <c r="BA242" i="5"/>
  <c r="BA243" i="5"/>
  <c r="BA244" i="5"/>
  <c r="BA245" i="5"/>
  <c r="BA246" i="5"/>
  <c r="BA247" i="5"/>
  <c r="BA248" i="5"/>
  <c r="BA249" i="5"/>
  <c r="BA250" i="5"/>
  <c r="BA251" i="5"/>
  <c r="BA252" i="5"/>
  <c r="BA253" i="5"/>
  <c r="BA254" i="5"/>
  <c r="BA255" i="5"/>
  <c r="BA256" i="5"/>
  <c r="BA257" i="5"/>
  <c r="BA258" i="5"/>
  <c r="BA259" i="5"/>
  <c r="BA260" i="5"/>
  <c r="BA261" i="5"/>
  <c r="BA262" i="5"/>
  <c r="BA263" i="5"/>
  <c r="BA264" i="5"/>
  <c r="BA265" i="5"/>
  <c r="BA266" i="5"/>
  <c r="BA267" i="5"/>
  <c r="BA268" i="5"/>
  <c r="BA269" i="5"/>
  <c r="BA270" i="5"/>
  <c r="BA271" i="5"/>
  <c r="BA272" i="5"/>
  <c r="BA273" i="5"/>
  <c r="BA274" i="5"/>
  <c r="BA275" i="5"/>
  <c r="BA276" i="5"/>
  <c r="BA277" i="5"/>
  <c r="BA278" i="5"/>
  <c r="BA279" i="5"/>
  <c r="BA280" i="5"/>
  <c r="BA281" i="5"/>
  <c r="BA282" i="5"/>
  <c r="BA283" i="5"/>
  <c r="BA284" i="5"/>
  <c r="BA285" i="5"/>
  <c r="BA286" i="5"/>
  <c r="BA287" i="5"/>
  <c r="BA288" i="5"/>
  <c r="BA289" i="5"/>
  <c r="BA290" i="5"/>
  <c r="BA291" i="5"/>
  <c r="BA292" i="5"/>
  <c r="BA293" i="5"/>
  <c r="BA294" i="5"/>
  <c r="BA295" i="5"/>
  <c r="BA296" i="5"/>
  <c r="BA297" i="5"/>
  <c r="BA298" i="5"/>
  <c r="BA299" i="5"/>
  <c r="BA300" i="5"/>
  <c r="BA301" i="5"/>
  <c r="BA302" i="5"/>
  <c r="BA303" i="5"/>
  <c r="BA304" i="5"/>
  <c r="BA305" i="5"/>
  <c r="BA306" i="5"/>
  <c r="BA202" i="5"/>
  <c r="BA309" i="5"/>
  <c r="BA310" i="5"/>
  <c r="BA319" i="5"/>
  <c r="BA311" i="5"/>
  <c r="BA320" i="5"/>
  <c r="BA312" i="5"/>
  <c r="BA321" i="5"/>
  <c r="BA322" i="5"/>
  <c r="BA323" i="5"/>
  <c r="BA175" i="5"/>
  <c r="BB201" i="5"/>
  <c r="BB190" i="5"/>
  <c r="BB191" i="5"/>
  <c r="BB192" i="5"/>
  <c r="BB193" i="5"/>
  <c r="BB194" i="5"/>
  <c r="BB207" i="5"/>
  <c r="BB208" i="5"/>
  <c r="BB209" i="5"/>
  <c r="BB210" i="5"/>
  <c r="BB211" i="5"/>
  <c r="BB212" i="5"/>
  <c r="BB213" i="5"/>
  <c r="BB214" i="5"/>
  <c r="BB215" i="5"/>
  <c r="BB216" i="5"/>
  <c r="BB217" i="5"/>
  <c r="BB218" i="5"/>
  <c r="BB219" i="5"/>
  <c r="BB220" i="5"/>
  <c r="BB221" i="5"/>
  <c r="BB222" i="5"/>
  <c r="BB223" i="5"/>
  <c r="BB224" i="5"/>
  <c r="BB225" i="5"/>
  <c r="BB226" i="5"/>
  <c r="BB227" i="5"/>
  <c r="BB228" i="5"/>
  <c r="BB229" i="5"/>
  <c r="BB230" i="5"/>
  <c r="BB231" i="5"/>
  <c r="BB232" i="5"/>
  <c r="BB233" i="5"/>
  <c r="BB234" i="5"/>
  <c r="BB235" i="5"/>
  <c r="BB236" i="5"/>
  <c r="BB237" i="5"/>
  <c r="BB238" i="5"/>
  <c r="BB239" i="5"/>
  <c r="BB240" i="5"/>
  <c r="BB241" i="5"/>
  <c r="BB242" i="5"/>
  <c r="BB243" i="5"/>
  <c r="BB244" i="5"/>
  <c r="BB245" i="5"/>
  <c r="BB246" i="5"/>
  <c r="BB247" i="5"/>
  <c r="BB248" i="5"/>
  <c r="BB249" i="5"/>
  <c r="BB250" i="5"/>
  <c r="BB251" i="5"/>
  <c r="BB252" i="5"/>
  <c r="BB253" i="5"/>
  <c r="BB254" i="5"/>
  <c r="BB255" i="5"/>
  <c r="BB256" i="5"/>
  <c r="BB257" i="5"/>
  <c r="BB258" i="5"/>
  <c r="BB259" i="5"/>
  <c r="BB260" i="5"/>
  <c r="BB261" i="5"/>
  <c r="BB262" i="5"/>
  <c r="BB263" i="5"/>
  <c r="BB264" i="5"/>
  <c r="BB265" i="5"/>
  <c r="BB266" i="5"/>
  <c r="BB267" i="5"/>
  <c r="BB268" i="5"/>
  <c r="BB269" i="5"/>
  <c r="BB270" i="5"/>
  <c r="BB271" i="5"/>
  <c r="BB272" i="5"/>
  <c r="BB273" i="5"/>
  <c r="BB274" i="5"/>
  <c r="BB275" i="5"/>
  <c r="BB276" i="5"/>
  <c r="BB277" i="5"/>
  <c r="BB278" i="5"/>
  <c r="BB279" i="5"/>
  <c r="BB280" i="5"/>
  <c r="BB281" i="5"/>
  <c r="BB282" i="5"/>
  <c r="BB283" i="5"/>
  <c r="BB284" i="5"/>
  <c r="BB285" i="5"/>
  <c r="BB286" i="5"/>
  <c r="BB287" i="5"/>
  <c r="BB288" i="5"/>
  <c r="BB289" i="5"/>
  <c r="BB290" i="5"/>
  <c r="BB291" i="5"/>
  <c r="BB292" i="5"/>
  <c r="BB293" i="5"/>
  <c r="BB294" i="5"/>
  <c r="BB295" i="5"/>
  <c r="BB296" i="5"/>
  <c r="BB297" i="5"/>
  <c r="BB298" i="5"/>
  <c r="BB299" i="5"/>
  <c r="BB300" i="5"/>
  <c r="BB301" i="5"/>
  <c r="BB302" i="5"/>
  <c r="BB303" i="5"/>
  <c r="BB304" i="5"/>
  <c r="BB305" i="5"/>
  <c r="BB306" i="5"/>
  <c r="BB202" i="5"/>
  <c r="BB309" i="5"/>
  <c r="BB310" i="5"/>
  <c r="BB319" i="5"/>
  <c r="BB311" i="5"/>
  <c r="BB320" i="5"/>
  <c r="BB312" i="5"/>
  <c r="BB321" i="5"/>
  <c r="BB322" i="5"/>
  <c r="BB323" i="5"/>
  <c r="BB175" i="5"/>
  <c r="BC201" i="5"/>
  <c r="BC190" i="5"/>
  <c r="BC191" i="5"/>
  <c r="BC192" i="5"/>
  <c r="BC193" i="5"/>
  <c r="BC194" i="5"/>
  <c r="BC207" i="5"/>
  <c r="BC208" i="5"/>
  <c r="BC209" i="5"/>
  <c r="BC210" i="5"/>
  <c r="BC211" i="5"/>
  <c r="BC212" i="5"/>
  <c r="BC213" i="5"/>
  <c r="BC214" i="5"/>
  <c r="BC215" i="5"/>
  <c r="BC216" i="5"/>
  <c r="BC217" i="5"/>
  <c r="BC218" i="5"/>
  <c r="BC219" i="5"/>
  <c r="BC220" i="5"/>
  <c r="BC221" i="5"/>
  <c r="BC222" i="5"/>
  <c r="BC223" i="5"/>
  <c r="BC224" i="5"/>
  <c r="BC225" i="5"/>
  <c r="BC226" i="5"/>
  <c r="BC227" i="5"/>
  <c r="BC228" i="5"/>
  <c r="BC229" i="5"/>
  <c r="BC230" i="5"/>
  <c r="BC231" i="5"/>
  <c r="BC232" i="5"/>
  <c r="BC233" i="5"/>
  <c r="BC234" i="5"/>
  <c r="BC235" i="5"/>
  <c r="BC236" i="5"/>
  <c r="BC237" i="5"/>
  <c r="BC238" i="5"/>
  <c r="BC239" i="5"/>
  <c r="BC240" i="5"/>
  <c r="BC241" i="5"/>
  <c r="BC242" i="5"/>
  <c r="BC243" i="5"/>
  <c r="BC244" i="5"/>
  <c r="BC245" i="5"/>
  <c r="BC246" i="5"/>
  <c r="BC247" i="5"/>
  <c r="BC248" i="5"/>
  <c r="BC249" i="5"/>
  <c r="BC250" i="5"/>
  <c r="BC251" i="5"/>
  <c r="BC252" i="5"/>
  <c r="BC253" i="5"/>
  <c r="BC254" i="5"/>
  <c r="BC255" i="5"/>
  <c r="BC256" i="5"/>
  <c r="BC257" i="5"/>
  <c r="BC258" i="5"/>
  <c r="BC259" i="5"/>
  <c r="BC260" i="5"/>
  <c r="BC261" i="5"/>
  <c r="BC262" i="5"/>
  <c r="BC263" i="5"/>
  <c r="BC264" i="5"/>
  <c r="BC265" i="5"/>
  <c r="BC266" i="5"/>
  <c r="BC267" i="5"/>
  <c r="BC268" i="5"/>
  <c r="BC269" i="5"/>
  <c r="BC270" i="5"/>
  <c r="BC271" i="5"/>
  <c r="BC272" i="5"/>
  <c r="BC273" i="5"/>
  <c r="BC274" i="5"/>
  <c r="BC275" i="5"/>
  <c r="BC276" i="5"/>
  <c r="BC277" i="5"/>
  <c r="BC278" i="5"/>
  <c r="BC279" i="5"/>
  <c r="BC280" i="5"/>
  <c r="BC281" i="5"/>
  <c r="BC282" i="5"/>
  <c r="BC283" i="5"/>
  <c r="BC284" i="5"/>
  <c r="BC285" i="5"/>
  <c r="BC286" i="5"/>
  <c r="BC287" i="5"/>
  <c r="BC288" i="5"/>
  <c r="BC289" i="5"/>
  <c r="BC290" i="5"/>
  <c r="BC291" i="5"/>
  <c r="BC292" i="5"/>
  <c r="BC293" i="5"/>
  <c r="BC294" i="5"/>
  <c r="BC295" i="5"/>
  <c r="BC296" i="5"/>
  <c r="BC297" i="5"/>
  <c r="BC298" i="5"/>
  <c r="BC299" i="5"/>
  <c r="BC300" i="5"/>
  <c r="BC301" i="5"/>
  <c r="BC302" i="5"/>
  <c r="BC303" i="5"/>
  <c r="BC304" i="5"/>
  <c r="BC305" i="5"/>
  <c r="BC306" i="5"/>
  <c r="BC202" i="5"/>
  <c r="BC309" i="5"/>
  <c r="BC310" i="5"/>
  <c r="BC319" i="5"/>
  <c r="BC311" i="5"/>
  <c r="BC320" i="5"/>
  <c r="BC312" i="5"/>
  <c r="BC321" i="5"/>
  <c r="BC322" i="5"/>
  <c r="BC323" i="5"/>
  <c r="BC175" i="5"/>
  <c r="BD201" i="5"/>
  <c r="BD190" i="5"/>
  <c r="BD191" i="5"/>
  <c r="BD192" i="5"/>
  <c r="BD193" i="5"/>
  <c r="BD194" i="5"/>
  <c r="BD207" i="5"/>
  <c r="BD208" i="5"/>
  <c r="BD209" i="5"/>
  <c r="BD210" i="5"/>
  <c r="BD211" i="5"/>
  <c r="BD212" i="5"/>
  <c r="BD213" i="5"/>
  <c r="BD214" i="5"/>
  <c r="BD215" i="5"/>
  <c r="BD216" i="5"/>
  <c r="BD217" i="5"/>
  <c r="BD218" i="5"/>
  <c r="BD219" i="5"/>
  <c r="BD220" i="5"/>
  <c r="BD221" i="5"/>
  <c r="BD222" i="5"/>
  <c r="BD223" i="5"/>
  <c r="BD224" i="5"/>
  <c r="BD225" i="5"/>
  <c r="BD226" i="5"/>
  <c r="BD227" i="5"/>
  <c r="BD228" i="5"/>
  <c r="BD229" i="5"/>
  <c r="BD230" i="5"/>
  <c r="BD231" i="5"/>
  <c r="BD232" i="5"/>
  <c r="BD233" i="5"/>
  <c r="BD234" i="5"/>
  <c r="BD235" i="5"/>
  <c r="BD236" i="5"/>
  <c r="BD237" i="5"/>
  <c r="BD238" i="5"/>
  <c r="BD239" i="5"/>
  <c r="BD240" i="5"/>
  <c r="BD241" i="5"/>
  <c r="BD242" i="5"/>
  <c r="BD243" i="5"/>
  <c r="BD244" i="5"/>
  <c r="BD245" i="5"/>
  <c r="BD246" i="5"/>
  <c r="BD247" i="5"/>
  <c r="BD248" i="5"/>
  <c r="BD249" i="5"/>
  <c r="BD250" i="5"/>
  <c r="BD251" i="5"/>
  <c r="BD252" i="5"/>
  <c r="BD253" i="5"/>
  <c r="BD254" i="5"/>
  <c r="BD255" i="5"/>
  <c r="BD256" i="5"/>
  <c r="BD257" i="5"/>
  <c r="BD258" i="5"/>
  <c r="BD259" i="5"/>
  <c r="BD260" i="5"/>
  <c r="BD261" i="5"/>
  <c r="BD262" i="5"/>
  <c r="BD263" i="5"/>
  <c r="BD264" i="5"/>
  <c r="BD265" i="5"/>
  <c r="BD266" i="5"/>
  <c r="BD267" i="5"/>
  <c r="BD268" i="5"/>
  <c r="BD269" i="5"/>
  <c r="BD270" i="5"/>
  <c r="BD271" i="5"/>
  <c r="BD272" i="5"/>
  <c r="BD273" i="5"/>
  <c r="BD274" i="5"/>
  <c r="BD275" i="5"/>
  <c r="BD276" i="5"/>
  <c r="BD277" i="5"/>
  <c r="BD278" i="5"/>
  <c r="BD279" i="5"/>
  <c r="BD280" i="5"/>
  <c r="BD281" i="5"/>
  <c r="BD282" i="5"/>
  <c r="BD283" i="5"/>
  <c r="BD284" i="5"/>
  <c r="BD285" i="5"/>
  <c r="BD286" i="5"/>
  <c r="BD287" i="5"/>
  <c r="BD288" i="5"/>
  <c r="BD289" i="5"/>
  <c r="BD290" i="5"/>
  <c r="BD291" i="5"/>
  <c r="BD292" i="5"/>
  <c r="BD293" i="5"/>
  <c r="BD294" i="5"/>
  <c r="BD295" i="5"/>
  <c r="BD296" i="5"/>
  <c r="BD297" i="5"/>
  <c r="BD298" i="5"/>
  <c r="BD299" i="5"/>
  <c r="BD300" i="5"/>
  <c r="BD301" i="5"/>
  <c r="BD302" i="5"/>
  <c r="BD303" i="5"/>
  <c r="BD304" i="5"/>
  <c r="BD305" i="5"/>
  <c r="BD306" i="5"/>
  <c r="BD202" i="5"/>
  <c r="BD309" i="5"/>
  <c r="BD310" i="5"/>
  <c r="BD319" i="5"/>
  <c r="BD311" i="5"/>
  <c r="BD320" i="5"/>
  <c r="BD312" i="5"/>
  <c r="BD321" i="5"/>
  <c r="BD322" i="5"/>
  <c r="BD323" i="5"/>
  <c r="BD175" i="5"/>
  <c r="BE201" i="5"/>
  <c r="BE190" i="5"/>
  <c r="BE191" i="5"/>
  <c r="BE192" i="5"/>
  <c r="BE193" i="5"/>
  <c r="BE194" i="5"/>
  <c r="BE207" i="5"/>
  <c r="BE208" i="5"/>
  <c r="BE209" i="5"/>
  <c r="BE210" i="5"/>
  <c r="BE211" i="5"/>
  <c r="BE212" i="5"/>
  <c r="BE213" i="5"/>
  <c r="BE214" i="5"/>
  <c r="BE215" i="5"/>
  <c r="BE216" i="5"/>
  <c r="BE217" i="5"/>
  <c r="BE218" i="5"/>
  <c r="BE219" i="5"/>
  <c r="BE220" i="5"/>
  <c r="BE221" i="5"/>
  <c r="BE222" i="5"/>
  <c r="BE223" i="5"/>
  <c r="BE224" i="5"/>
  <c r="BE225" i="5"/>
  <c r="BE226" i="5"/>
  <c r="BE227" i="5"/>
  <c r="BE228" i="5"/>
  <c r="BE229" i="5"/>
  <c r="BE230" i="5"/>
  <c r="BE231" i="5"/>
  <c r="BE232" i="5"/>
  <c r="BE233" i="5"/>
  <c r="BE234" i="5"/>
  <c r="BE235" i="5"/>
  <c r="BE236" i="5"/>
  <c r="BE237" i="5"/>
  <c r="BE238" i="5"/>
  <c r="BE239" i="5"/>
  <c r="BE240" i="5"/>
  <c r="BE241" i="5"/>
  <c r="BE242" i="5"/>
  <c r="BE243" i="5"/>
  <c r="BE244" i="5"/>
  <c r="BE245" i="5"/>
  <c r="BE246" i="5"/>
  <c r="BE247" i="5"/>
  <c r="BE248" i="5"/>
  <c r="BE249" i="5"/>
  <c r="BE250" i="5"/>
  <c r="BE251" i="5"/>
  <c r="BE252" i="5"/>
  <c r="BE253" i="5"/>
  <c r="BE254" i="5"/>
  <c r="BE255" i="5"/>
  <c r="BE256" i="5"/>
  <c r="BE257" i="5"/>
  <c r="BE258" i="5"/>
  <c r="BE259" i="5"/>
  <c r="BE260" i="5"/>
  <c r="BE261" i="5"/>
  <c r="BE262" i="5"/>
  <c r="BE263" i="5"/>
  <c r="BE264" i="5"/>
  <c r="BE265" i="5"/>
  <c r="BE266" i="5"/>
  <c r="BE267" i="5"/>
  <c r="BE268" i="5"/>
  <c r="BE269" i="5"/>
  <c r="BE270" i="5"/>
  <c r="BE271" i="5"/>
  <c r="BE272" i="5"/>
  <c r="BE273" i="5"/>
  <c r="BE274" i="5"/>
  <c r="BE275" i="5"/>
  <c r="BE276" i="5"/>
  <c r="BE277" i="5"/>
  <c r="BE278" i="5"/>
  <c r="BE279" i="5"/>
  <c r="BE280" i="5"/>
  <c r="BE281" i="5"/>
  <c r="BE282" i="5"/>
  <c r="BE283" i="5"/>
  <c r="BE284" i="5"/>
  <c r="BE285" i="5"/>
  <c r="BE286" i="5"/>
  <c r="BE287" i="5"/>
  <c r="BE288" i="5"/>
  <c r="BE289" i="5"/>
  <c r="BE290" i="5"/>
  <c r="BE291" i="5"/>
  <c r="BE292" i="5"/>
  <c r="BE293" i="5"/>
  <c r="BE294" i="5"/>
  <c r="BE295" i="5"/>
  <c r="BE296" i="5"/>
  <c r="BE297" i="5"/>
  <c r="BE298" i="5"/>
  <c r="BE299" i="5"/>
  <c r="BE300" i="5"/>
  <c r="BE301" i="5"/>
  <c r="BE302" i="5"/>
  <c r="BE303" i="5"/>
  <c r="BE304" i="5"/>
  <c r="BE305" i="5"/>
  <c r="BE306" i="5"/>
  <c r="BE202" i="5"/>
  <c r="BE309" i="5"/>
  <c r="BE310" i="5"/>
  <c r="BE319" i="5"/>
  <c r="BE311" i="5"/>
  <c r="BE320" i="5"/>
  <c r="BE312" i="5"/>
  <c r="BE321" i="5"/>
  <c r="BE322" i="5"/>
  <c r="BE323" i="5"/>
  <c r="BE175" i="5"/>
  <c r="BF201" i="5"/>
  <c r="BF190" i="5"/>
  <c r="BF191" i="5"/>
  <c r="BF192" i="5"/>
  <c r="BF193" i="5"/>
  <c r="BF194" i="5"/>
  <c r="BF207" i="5"/>
  <c r="BF208" i="5"/>
  <c r="BF209" i="5"/>
  <c r="BF210" i="5"/>
  <c r="BF211" i="5"/>
  <c r="BF212" i="5"/>
  <c r="BF213" i="5"/>
  <c r="BF214" i="5"/>
  <c r="BF215" i="5"/>
  <c r="BF216" i="5"/>
  <c r="BF217" i="5"/>
  <c r="BF218" i="5"/>
  <c r="BF219" i="5"/>
  <c r="BF220" i="5"/>
  <c r="BF221" i="5"/>
  <c r="BF222" i="5"/>
  <c r="BF223" i="5"/>
  <c r="BF224" i="5"/>
  <c r="BF225" i="5"/>
  <c r="BF226" i="5"/>
  <c r="BF227" i="5"/>
  <c r="BF228" i="5"/>
  <c r="BF229" i="5"/>
  <c r="BF230" i="5"/>
  <c r="BF231" i="5"/>
  <c r="BF232" i="5"/>
  <c r="BF233" i="5"/>
  <c r="BF234" i="5"/>
  <c r="BF235" i="5"/>
  <c r="BF236" i="5"/>
  <c r="BF237" i="5"/>
  <c r="BF238" i="5"/>
  <c r="BF239" i="5"/>
  <c r="BF240" i="5"/>
  <c r="BF241" i="5"/>
  <c r="BF242" i="5"/>
  <c r="BF243" i="5"/>
  <c r="BF244" i="5"/>
  <c r="BF245" i="5"/>
  <c r="BF246" i="5"/>
  <c r="BF247" i="5"/>
  <c r="BF248" i="5"/>
  <c r="BF249" i="5"/>
  <c r="BF250" i="5"/>
  <c r="BF251" i="5"/>
  <c r="BF252" i="5"/>
  <c r="BF253" i="5"/>
  <c r="BF254" i="5"/>
  <c r="BF255" i="5"/>
  <c r="BF256" i="5"/>
  <c r="BF257" i="5"/>
  <c r="BF258" i="5"/>
  <c r="BF259" i="5"/>
  <c r="BF260" i="5"/>
  <c r="BF261" i="5"/>
  <c r="BF262" i="5"/>
  <c r="BF263" i="5"/>
  <c r="BF264" i="5"/>
  <c r="BF265" i="5"/>
  <c r="BF266" i="5"/>
  <c r="BF267" i="5"/>
  <c r="BF268" i="5"/>
  <c r="BF269" i="5"/>
  <c r="BF270" i="5"/>
  <c r="BF271" i="5"/>
  <c r="BF272" i="5"/>
  <c r="BF273" i="5"/>
  <c r="BF274" i="5"/>
  <c r="BF275" i="5"/>
  <c r="BF276" i="5"/>
  <c r="BF277" i="5"/>
  <c r="BF278" i="5"/>
  <c r="BF279" i="5"/>
  <c r="BF280" i="5"/>
  <c r="BF281" i="5"/>
  <c r="BF282" i="5"/>
  <c r="BF283" i="5"/>
  <c r="BF284" i="5"/>
  <c r="BF285" i="5"/>
  <c r="BF286" i="5"/>
  <c r="BF287" i="5"/>
  <c r="BF288" i="5"/>
  <c r="BF289" i="5"/>
  <c r="BF290" i="5"/>
  <c r="BF291" i="5"/>
  <c r="BF292" i="5"/>
  <c r="BF293" i="5"/>
  <c r="BF294" i="5"/>
  <c r="BF295" i="5"/>
  <c r="BF296" i="5"/>
  <c r="BF297" i="5"/>
  <c r="BF298" i="5"/>
  <c r="BF299" i="5"/>
  <c r="BF300" i="5"/>
  <c r="BF301" i="5"/>
  <c r="BF302" i="5"/>
  <c r="BF303" i="5"/>
  <c r="BF304" i="5"/>
  <c r="BF305" i="5"/>
  <c r="BF306" i="5"/>
  <c r="BF202" i="5"/>
  <c r="BF309" i="5"/>
  <c r="BF310" i="5"/>
  <c r="BF319" i="5"/>
  <c r="BF311" i="5"/>
  <c r="BF320" i="5"/>
  <c r="BF312" i="5"/>
  <c r="BF321" i="5"/>
  <c r="BF322" i="5"/>
  <c r="BF323" i="5"/>
  <c r="BF175" i="5"/>
  <c r="BG201" i="5"/>
  <c r="BG190" i="5"/>
  <c r="BG191" i="5"/>
  <c r="BG192" i="5"/>
  <c r="BG193" i="5"/>
  <c r="BG194" i="5"/>
  <c r="BG207" i="5"/>
  <c r="BG208" i="5"/>
  <c r="BG209" i="5"/>
  <c r="BG210" i="5"/>
  <c r="BG211" i="5"/>
  <c r="BG212" i="5"/>
  <c r="BG213" i="5"/>
  <c r="BG214" i="5"/>
  <c r="BG215" i="5"/>
  <c r="BG216" i="5"/>
  <c r="BG217" i="5"/>
  <c r="BG218" i="5"/>
  <c r="BG219" i="5"/>
  <c r="BG220" i="5"/>
  <c r="BG221" i="5"/>
  <c r="BG222" i="5"/>
  <c r="BG223" i="5"/>
  <c r="BG224" i="5"/>
  <c r="BG225" i="5"/>
  <c r="BG226" i="5"/>
  <c r="BG227" i="5"/>
  <c r="BG228" i="5"/>
  <c r="BG229" i="5"/>
  <c r="BG230" i="5"/>
  <c r="BG231" i="5"/>
  <c r="BG232" i="5"/>
  <c r="BG233" i="5"/>
  <c r="BG234" i="5"/>
  <c r="BG235" i="5"/>
  <c r="BG236" i="5"/>
  <c r="BG237" i="5"/>
  <c r="BG238" i="5"/>
  <c r="BG239" i="5"/>
  <c r="BG240" i="5"/>
  <c r="BG241" i="5"/>
  <c r="BG242" i="5"/>
  <c r="BG243" i="5"/>
  <c r="BG244" i="5"/>
  <c r="BG245" i="5"/>
  <c r="BG246" i="5"/>
  <c r="BG247" i="5"/>
  <c r="BG248" i="5"/>
  <c r="BG249" i="5"/>
  <c r="BG250" i="5"/>
  <c r="BG251" i="5"/>
  <c r="BG252" i="5"/>
  <c r="BG253" i="5"/>
  <c r="BG254" i="5"/>
  <c r="BG255" i="5"/>
  <c r="BG256" i="5"/>
  <c r="BG257" i="5"/>
  <c r="BG258" i="5"/>
  <c r="BG259" i="5"/>
  <c r="BG260" i="5"/>
  <c r="BG261" i="5"/>
  <c r="BG262" i="5"/>
  <c r="BG263" i="5"/>
  <c r="BG264" i="5"/>
  <c r="BG265" i="5"/>
  <c r="BG266" i="5"/>
  <c r="BG267" i="5"/>
  <c r="BG268" i="5"/>
  <c r="BG269" i="5"/>
  <c r="BG270" i="5"/>
  <c r="BG271" i="5"/>
  <c r="BG272" i="5"/>
  <c r="BG273" i="5"/>
  <c r="BG274" i="5"/>
  <c r="BG275" i="5"/>
  <c r="BG276" i="5"/>
  <c r="BG277" i="5"/>
  <c r="BG278" i="5"/>
  <c r="BG279" i="5"/>
  <c r="BG280" i="5"/>
  <c r="BG281" i="5"/>
  <c r="BG282" i="5"/>
  <c r="BG283" i="5"/>
  <c r="BG284" i="5"/>
  <c r="BG285" i="5"/>
  <c r="BG286" i="5"/>
  <c r="BG287" i="5"/>
  <c r="BG288" i="5"/>
  <c r="BG289" i="5"/>
  <c r="BG290" i="5"/>
  <c r="BG291" i="5"/>
  <c r="BG292" i="5"/>
  <c r="BG293" i="5"/>
  <c r="BG294" i="5"/>
  <c r="BG295" i="5"/>
  <c r="BG296" i="5"/>
  <c r="BG297" i="5"/>
  <c r="BG298" i="5"/>
  <c r="BG299" i="5"/>
  <c r="BG300" i="5"/>
  <c r="BG301" i="5"/>
  <c r="BG302" i="5"/>
  <c r="BG303" i="5"/>
  <c r="BG304" i="5"/>
  <c r="BG305" i="5"/>
  <c r="BG306" i="5"/>
  <c r="BG202" i="5"/>
  <c r="BG309" i="5"/>
  <c r="BG310" i="5"/>
  <c r="BG319" i="5"/>
  <c r="BG311" i="5"/>
  <c r="BG320" i="5"/>
  <c r="BG312" i="5"/>
  <c r="BG321" i="5"/>
  <c r="BG322" i="5"/>
  <c r="BG323" i="5"/>
  <c r="BG175" i="5"/>
  <c r="BH201" i="5"/>
  <c r="BH190" i="5"/>
  <c r="BH191" i="5"/>
  <c r="BH192" i="5"/>
  <c r="BH193" i="5"/>
  <c r="BH194" i="5"/>
  <c r="BH207" i="5"/>
  <c r="BH208" i="5"/>
  <c r="BH209" i="5"/>
  <c r="BH210" i="5"/>
  <c r="BH211" i="5"/>
  <c r="BH212" i="5"/>
  <c r="BH213" i="5"/>
  <c r="BH214" i="5"/>
  <c r="BH215" i="5"/>
  <c r="BH216" i="5"/>
  <c r="BH217" i="5"/>
  <c r="BH218" i="5"/>
  <c r="BH219" i="5"/>
  <c r="BH220" i="5"/>
  <c r="BH221" i="5"/>
  <c r="BH222" i="5"/>
  <c r="BH223" i="5"/>
  <c r="BH224" i="5"/>
  <c r="BH225" i="5"/>
  <c r="BH226" i="5"/>
  <c r="BH227" i="5"/>
  <c r="BH228" i="5"/>
  <c r="BH229" i="5"/>
  <c r="BH230" i="5"/>
  <c r="BH231" i="5"/>
  <c r="BH232" i="5"/>
  <c r="BH233" i="5"/>
  <c r="BH234" i="5"/>
  <c r="BH235" i="5"/>
  <c r="BH236" i="5"/>
  <c r="BH237" i="5"/>
  <c r="BH238" i="5"/>
  <c r="BH239" i="5"/>
  <c r="BH240" i="5"/>
  <c r="BH241" i="5"/>
  <c r="BH242" i="5"/>
  <c r="BH243" i="5"/>
  <c r="BH244" i="5"/>
  <c r="BH245" i="5"/>
  <c r="BH246" i="5"/>
  <c r="BH247" i="5"/>
  <c r="BH248" i="5"/>
  <c r="BH249" i="5"/>
  <c r="BH250" i="5"/>
  <c r="BH251" i="5"/>
  <c r="BH252" i="5"/>
  <c r="BH253" i="5"/>
  <c r="BH254" i="5"/>
  <c r="BH255" i="5"/>
  <c r="BH256" i="5"/>
  <c r="BH257" i="5"/>
  <c r="BH258" i="5"/>
  <c r="BH259" i="5"/>
  <c r="BH260" i="5"/>
  <c r="BH261" i="5"/>
  <c r="BH262" i="5"/>
  <c r="BH263" i="5"/>
  <c r="BH264" i="5"/>
  <c r="BH265" i="5"/>
  <c r="BH266" i="5"/>
  <c r="BH267" i="5"/>
  <c r="BH268" i="5"/>
  <c r="BH269" i="5"/>
  <c r="BH270" i="5"/>
  <c r="BH271" i="5"/>
  <c r="BH272" i="5"/>
  <c r="BH273" i="5"/>
  <c r="BH274" i="5"/>
  <c r="BH275" i="5"/>
  <c r="BH276" i="5"/>
  <c r="BH277" i="5"/>
  <c r="BH278" i="5"/>
  <c r="BH279" i="5"/>
  <c r="BH280" i="5"/>
  <c r="BH281" i="5"/>
  <c r="BH282" i="5"/>
  <c r="BH283" i="5"/>
  <c r="BH284" i="5"/>
  <c r="BH285" i="5"/>
  <c r="BH286" i="5"/>
  <c r="BH287" i="5"/>
  <c r="BH288" i="5"/>
  <c r="BH289" i="5"/>
  <c r="BH290" i="5"/>
  <c r="BH291" i="5"/>
  <c r="BH292" i="5"/>
  <c r="BH293" i="5"/>
  <c r="BH294" i="5"/>
  <c r="BH295" i="5"/>
  <c r="BH296" i="5"/>
  <c r="BH297" i="5"/>
  <c r="BH298" i="5"/>
  <c r="BH299" i="5"/>
  <c r="BH300" i="5"/>
  <c r="BH301" i="5"/>
  <c r="BH302" i="5"/>
  <c r="BH303" i="5"/>
  <c r="BH304" i="5"/>
  <c r="BH305" i="5"/>
  <c r="BH306" i="5"/>
  <c r="BH202" i="5"/>
  <c r="BH309" i="5"/>
  <c r="BH310" i="5"/>
  <c r="BH319" i="5"/>
  <c r="BH311" i="5"/>
  <c r="BH320" i="5"/>
  <c r="BH312" i="5"/>
  <c r="BH321" i="5"/>
  <c r="BH322" i="5"/>
  <c r="BH323" i="5"/>
  <c r="BH175" i="5"/>
  <c r="BI201" i="5"/>
  <c r="BI190" i="5"/>
  <c r="BI191" i="5"/>
  <c r="BI192" i="5"/>
  <c r="BI193" i="5"/>
  <c r="BI194" i="5"/>
  <c r="BI207" i="5"/>
  <c r="BI208" i="5"/>
  <c r="BI209" i="5"/>
  <c r="BI210" i="5"/>
  <c r="BI211" i="5"/>
  <c r="BI212" i="5"/>
  <c r="BI213" i="5"/>
  <c r="BI214" i="5"/>
  <c r="BI215" i="5"/>
  <c r="BI216" i="5"/>
  <c r="BI217" i="5"/>
  <c r="BI218" i="5"/>
  <c r="BI219" i="5"/>
  <c r="BI220" i="5"/>
  <c r="BI221" i="5"/>
  <c r="BI222" i="5"/>
  <c r="BI223" i="5"/>
  <c r="BI224" i="5"/>
  <c r="BI225" i="5"/>
  <c r="BI226" i="5"/>
  <c r="BI227" i="5"/>
  <c r="BI228" i="5"/>
  <c r="BI229" i="5"/>
  <c r="BI230" i="5"/>
  <c r="BI231" i="5"/>
  <c r="BI232" i="5"/>
  <c r="BI233" i="5"/>
  <c r="BI234" i="5"/>
  <c r="BI235" i="5"/>
  <c r="BI236" i="5"/>
  <c r="BI237" i="5"/>
  <c r="BI238" i="5"/>
  <c r="BI239" i="5"/>
  <c r="BI240" i="5"/>
  <c r="BI241" i="5"/>
  <c r="BI242" i="5"/>
  <c r="BI243" i="5"/>
  <c r="BI244" i="5"/>
  <c r="BI245" i="5"/>
  <c r="BI246" i="5"/>
  <c r="BI247" i="5"/>
  <c r="BI248" i="5"/>
  <c r="BI249" i="5"/>
  <c r="BI250" i="5"/>
  <c r="BI251" i="5"/>
  <c r="BI252" i="5"/>
  <c r="BI253" i="5"/>
  <c r="BI254" i="5"/>
  <c r="BI255" i="5"/>
  <c r="BI256" i="5"/>
  <c r="BI257" i="5"/>
  <c r="BI258" i="5"/>
  <c r="BI259" i="5"/>
  <c r="BI260" i="5"/>
  <c r="BI261" i="5"/>
  <c r="BI262" i="5"/>
  <c r="BI263" i="5"/>
  <c r="BI264" i="5"/>
  <c r="BI265" i="5"/>
  <c r="BI266" i="5"/>
  <c r="BI267" i="5"/>
  <c r="BI268" i="5"/>
  <c r="BI269" i="5"/>
  <c r="BI270" i="5"/>
  <c r="BI271" i="5"/>
  <c r="BI272" i="5"/>
  <c r="BI273" i="5"/>
  <c r="BI274" i="5"/>
  <c r="BI275" i="5"/>
  <c r="BI276" i="5"/>
  <c r="BI277" i="5"/>
  <c r="BI278" i="5"/>
  <c r="BI279" i="5"/>
  <c r="BI280" i="5"/>
  <c r="BI281" i="5"/>
  <c r="BI282" i="5"/>
  <c r="BI283" i="5"/>
  <c r="BI284" i="5"/>
  <c r="BI285" i="5"/>
  <c r="BI286" i="5"/>
  <c r="BI287" i="5"/>
  <c r="BI288" i="5"/>
  <c r="BI289" i="5"/>
  <c r="BI290" i="5"/>
  <c r="BI291" i="5"/>
  <c r="BI292" i="5"/>
  <c r="BI293" i="5"/>
  <c r="BI294" i="5"/>
  <c r="BI295" i="5"/>
  <c r="BI296" i="5"/>
  <c r="BI297" i="5"/>
  <c r="BI298" i="5"/>
  <c r="BI299" i="5"/>
  <c r="BI300" i="5"/>
  <c r="BI301" i="5"/>
  <c r="BI302" i="5"/>
  <c r="BI303" i="5"/>
  <c r="BI304" i="5"/>
  <c r="BI305" i="5"/>
  <c r="BI306" i="5"/>
  <c r="BI202" i="5"/>
  <c r="BI309" i="5"/>
  <c r="BI310" i="5"/>
  <c r="BI319" i="5"/>
  <c r="BI311" i="5"/>
  <c r="BI320" i="5"/>
  <c r="BI312" i="5"/>
  <c r="BI321" i="5"/>
  <c r="BI322" i="5"/>
  <c r="BI323" i="5"/>
  <c r="BI175" i="5"/>
  <c r="BJ201" i="5"/>
  <c r="BJ190" i="5"/>
  <c r="BJ191" i="5"/>
  <c r="BJ192" i="5"/>
  <c r="BJ193" i="5"/>
  <c r="BJ194" i="5"/>
  <c r="BJ207" i="5"/>
  <c r="BJ208" i="5"/>
  <c r="BJ209" i="5"/>
  <c r="BJ210" i="5"/>
  <c r="BJ211" i="5"/>
  <c r="BJ212" i="5"/>
  <c r="BJ213" i="5"/>
  <c r="BJ214" i="5"/>
  <c r="BJ215" i="5"/>
  <c r="BJ216" i="5"/>
  <c r="BJ217" i="5"/>
  <c r="BJ218" i="5"/>
  <c r="BJ219" i="5"/>
  <c r="BJ220" i="5"/>
  <c r="BJ221" i="5"/>
  <c r="BJ222" i="5"/>
  <c r="BJ223" i="5"/>
  <c r="BJ224" i="5"/>
  <c r="BJ225" i="5"/>
  <c r="BJ226" i="5"/>
  <c r="BJ227" i="5"/>
  <c r="BJ228" i="5"/>
  <c r="BJ229" i="5"/>
  <c r="BJ230" i="5"/>
  <c r="BJ231" i="5"/>
  <c r="BJ232" i="5"/>
  <c r="BJ233" i="5"/>
  <c r="BJ234" i="5"/>
  <c r="BJ235" i="5"/>
  <c r="BJ236" i="5"/>
  <c r="BJ237" i="5"/>
  <c r="BJ238" i="5"/>
  <c r="BJ239" i="5"/>
  <c r="BJ240" i="5"/>
  <c r="BJ241" i="5"/>
  <c r="BJ242" i="5"/>
  <c r="BJ243" i="5"/>
  <c r="BJ244" i="5"/>
  <c r="BJ245" i="5"/>
  <c r="BJ246" i="5"/>
  <c r="BJ247" i="5"/>
  <c r="BJ248" i="5"/>
  <c r="BJ249" i="5"/>
  <c r="BJ250" i="5"/>
  <c r="BJ251" i="5"/>
  <c r="BJ252" i="5"/>
  <c r="BJ253" i="5"/>
  <c r="BJ254" i="5"/>
  <c r="BJ255" i="5"/>
  <c r="BJ256" i="5"/>
  <c r="BJ257" i="5"/>
  <c r="BJ258" i="5"/>
  <c r="BJ259" i="5"/>
  <c r="BJ260" i="5"/>
  <c r="BJ261" i="5"/>
  <c r="BJ262" i="5"/>
  <c r="BJ263" i="5"/>
  <c r="BJ264" i="5"/>
  <c r="BJ265" i="5"/>
  <c r="BJ266" i="5"/>
  <c r="BJ267" i="5"/>
  <c r="BJ268" i="5"/>
  <c r="BJ269" i="5"/>
  <c r="BJ270" i="5"/>
  <c r="BJ271" i="5"/>
  <c r="BJ272" i="5"/>
  <c r="BJ273" i="5"/>
  <c r="BJ274" i="5"/>
  <c r="BJ275" i="5"/>
  <c r="BJ276" i="5"/>
  <c r="BJ277" i="5"/>
  <c r="BJ278" i="5"/>
  <c r="BJ279" i="5"/>
  <c r="BJ280" i="5"/>
  <c r="BJ281" i="5"/>
  <c r="BJ282" i="5"/>
  <c r="BJ283" i="5"/>
  <c r="BJ284" i="5"/>
  <c r="BJ285" i="5"/>
  <c r="BJ286" i="5"/>
  <c r="BJ287" i="5"/>
  <c r="BJ288" i="5"/>
  <c r="BJ289" i="5"/>
  <c r="BJ290" i="5"/>
  <c r="BJ291" i="5"/>
  <c r="BJ292" i="5"/>
  <c r="BJ293" i="5"/>
  <c r="BJ294" i="5"/>
  <c r="BJ295" i="5"/>
  <c r="BJ296" i="5"/>
  <c r="BJ297" i="5"/>
  <c r="BJ298" i="5"/>
  <c r="BJ299" i="5"/>
  <c r="BJ300" i="5"/>
  <c r="BJ301" i="5"/>
  <c r="BJ302" i="5"/>
  <c r="BJ303" i="5"/>
  <c r="BJ304" i="5"/>
  <c r="BJ305" i="5"/>
  <c r="BJ306" i="5"/>
  <c r="BJ202" i="5"/>
  <c r="BJ309" i="5"/>
  <c r="BJ310" i="5"/>
  <c r="BJ319" i="5"/>
  <c r="BJ311" i="5"/>
  <c r="BJ320" i="5"/>
  <c r="BJ312" i="5"/>
  <c r="BJ321" i="5"/>
  <c r="BJ322" i="5"/>
  <c r="BJ323" i="5"/>
  <c r="BJ175" i="5"/>
  <c r="BK201" i="5"/>
  <c r="BK190" i="5"/>
  <c r="BK191" i="5"/>
  <c r="BK192" i="5"/>
  <c r="BK193" i="5"/>
  <c r="BK194" i="5"/>
  <c r="BK207" i="5"/>
  <c r="BK208" i="5"/>
  <c r="BK209" i="5"/>
  <c r="BK210" i="5"/>
  <c r="BK211" i="5"/>
  <c r="BK212" i="5"/>
  <c r="BK213" i="5"/>
  <c r="BK214" i="5"/>
  <c r="BK215" i="5"/>
  <c r="BK216" i="5"/>
  <c r="BK217" i="5"/>
  <c r="BK218" i="5"/>
  <c r="BK219" i="5"/>
  <c r="BK220" i="5"/>
  <c r="BK221" i="5"/>
  <c r="BK222" i="5"/>
  <c r="BK223" i="5"/>
  <c r="BK224" i="5"/>
  <c r="BK225" i="5"/>
  <c r="BK226" i="5"/>
  <c r="BK227" i="5"/>
  <c r="BK228" i="5"/>
  <c r="BK229" i="5"/>
  <c r="BK230" i="5"/>
  <c r="BK231" i="5"/>
  <c r="BK232" i="5"/>
  <c r="BK233" i="5"/>
  <c r="BK234" i="5"/>
  <c r="BK235" i="5"/>
  <c r="BK236" i="5"/>
  <c r="BK237" i="5"/>
  <c r="BK238" i="5"/>
  <c r="BK239" i="5"/>
  <c r="BK240" i="5"/>
  <c r="BK241" i="5"/>
  <c r="BK242" i="5"/>
  <c r="BK243" i="5"/>
  <c r="BK244" i="5"/>
  <c r="BK245" i="5"/>
  <c r="BK246" i="5"/>
  <c r="BK247" i="5"/>
  <c r="BK248" i="5"/>
  <c r="BK249" i="5"/>
  <c r="BK250" i="5"/>
  <c r="BK251" i="5"/>
  <c r="BK252" i="5"/>
  <c r="BK253" i="5"/>
  <c r="BK254" i="5"/>
  <c r="BK255" i="5"/>
  <c r="BK256" i="5"/>
  <c r="BK257" i="5"/>
  <c r="BK258" i="5"/>
  <c r="BK259" i="5"/>
  <c r="BK260" i="5"/>
  <c r="BK261" i="5"/>
  <c r="BK262" i="5"/>
  <c r="BK263" i="5"/>
  <c r="BK264" i="5"/>
  <c r="BK265" i="5"/>
  <c r="BK266" i="5"/>
  <c r="BK267" i="5"/>
  <c r="BK268" i="5"/>
  <c r="BK269" i="5"/>
  <c r="BK270" i="5"/>
  <c r="BK271" i="5"/>
  <c r="BK272" i="5"/>
  <c r="BK273" i="5"/>
  <c r="BK274" i="5"/>
  <c r="BK275" i="5"/>
  <c r="BK276" i="5"/>
  <c r="BK277" i="5"/>
  <c r="BK278" i="5"/>
  <c r="BK279" i="5"/>
  <c r="BK280" i="5"/>
  <c r="BK281" i="5"/>
  <c r="BK282" i="5"/>
  <c r="BK283" i="5"/>
  <c r="BK284" i="5"/>
  <c r="BK285" i="5"/>
  <c r="BK286" i="5"/>
  <c r="BK287" i="5"/>
  <c r="BK288" i="5"/>
  <c r="BK289" i="5"/>
  <c r="BK290" i="5"/>
  <c r="BK291" i="5"/>
  <c r="BK292" i="5"/>
  <c r="BK293" i="5"/>
  <c r="BK294" i="5"/>
  <c r="BK295" i="5"/>
  <c r="BK296" i="5"/>
  <c r="BK297" i="5"/>
  <c r="BK298" i="5"/>
  <c r="BK299" i="5"/>
  <c r="BK300" i="5"/>
  <c r="BK301" i="5"/>
  <c r="BK302" i="5"/>
  <c r="BK303" i="5"/>
  <c r="BK304" i="5"/>
  <c r="BK305" i="5"/>
  <c r="BK306" i="5"/>
  <c r="BK202" i="5"/>
  <c r="BK309" i="5"/>
  <c r="BK310" i="5"/>
  <c r="BK319" i="5"/>
  <c r="BK311" i="5"/>
  <c r="BK320" i="5"/>
  <c r="BK312" i="5"/>
  <c r="BK321" i="5"/>
  <c r="BK322" i="5"/>
  <c r="BK323" i="5"/>
  <c r="BK175" i="5"/>
  <c r="BL201" i="5"/>
  <c r="BL190" i="5"/>
  <c r="BL191" i="5"/>
  <c r="BL192" i="5"/>
  <c r="BL193" i="5"/>
  <c r="BL194" i="5"/>
  <c r="BL207" i="5"/>
  <c r="BL208" i="5"/>
  <c r="BL209" i="5"/>
  <c r="BL210" i="5"/>
  <c r="BL211" i="5"/>
  <c r="BL212" i="5"/>
  <c r="BL213" i="5"/>
  <c r="BL214" i="5"/>
  <c r="BL215" i="5"/>
  <c r="BL216" i="5"/>
  <c r="BL217" i="5"/>
  <c r="BL218" i="5"/>
  <c r="BL219" i="5"/>
  <c r="BL220" i="5"/>
  <c r="BL221" i="5"/>
  <c r="BL222" i="5"/>
  <c r="BL223" i="5"/>
  <c r="BL224" i="5"/>
  <c r="BL225" i="5"/>
  <c r="BL226" i="5"/>
  <c r="BL227" i="5"/>
  <c r="BL228" i="5"/>
  <c r="BL229" i="5"/>
  <c r="BL230" i="5"/>
  <c r="BL231" i="5"/>
  <c r="BL232" i="5"/>
  <c r="BL233" i="5"/>
  <c r="BL234" i="5"/>
  <c r="BL235" i="5"/>
  <c r="BL236" i="5"/>
  <c r="BL237" i="5"/>
  <c r="BL238" i="5"/>
  <c r="BL239" i="5"/>
  <c r="BL240" i="5"/>
  <c r="BL241" i="5"/>
  <c r="BL242" i="5"/>
  <c r="BL243" i="5"/>
  <c r="BL244" i="5"/>
  <c r="BL245" i="5"/>
  <c r="BL246" i="5"/>
  <c r="BL247" i="5"/>
  <c r="BL248" i="5"/>
  <c r="BL249" i="5"/>
  <c r="BL250" i="5"/>
  <c r="BL251" i="5"/>
  <c r="BL252" i="5"/>
  <c r="BL253" i="5"/>
  <c r="BL254" i="5"/>
  <c r="BL255" i="5"/>
  <c r="BL256" i="5"/>
  <c r="BL257" i="5"/>
  <c r="BL258" i="5"/>
  <c r="BL259" i="5"/>
  <c r="BL260" i="5"/>
  <c r="BL261" i="5"/>
  <c r="BL262" i="5"/>
  <c r="BL263" i="5"/>
  <c r="BL264" i="5"/>
  <c r="BL265" i="5"/>
  <c r="BL266" i="5"/>
  <c r="BL267" i="5"/>
  <c r="BL268" i="5"/>
  <c r="BL269" i="5"/>
  <c r="BL270" i="5"/>
  <c r="BL271" i="5"/>
  <c r="BL272" i="5"/>
  <c r="BL273" i="5"/>
  <c r="BL274" i="5"/>
  <c r="BL275" i="5"/>
  <c r="BL276" i="5"/>
  <c r="BL277" i="5"/>
  <c r="BL278" i="5"/>
  <c r="BL279" i="5"/>
  <c r="BL280" i="5"/>
  <c r="BL281" i="5"/>
  <c r="BL282" i="5"/>
  <c r="BL283" i="5"/>
  <c r="BL284" i="5"/>
  <c r="BL285" i="5"/>
  <c r="BL286" i="5"/>
  <c r="BL287" i="5"/>
  <c r="BL288" i="5"/>
  <c r="BL289" i="5"/>
  <c r="BL290" i="5"/>
  <c r="BL291" i="5"/>
  <c r="BL292" i="5"/>
  <c r="BL293" i="5"/>
  <c r="BL294" i="5"/>
  <c r="BL295" i="5"/>
  <c r="BL296" i="5"/>
  <c r="BL297" i="5"/>
  <c r="BL298" i="5"/>
  <c r="BL299" i="5"/>
  <c r="BL300" i="5"/>
  <c r="BL301" i="5"/>
  <c r="BL302" i="5"/>
  <c r="BL303" i="5"/>
  <c r="BL304" i="5"/>
  <c r="BL305" i="5"/>
  <c r="BL306" i="5"/>
  <c r="BL202" i="5"/>
  <c r="BL309" i="5"/>
  <c r="BL310" i="5"/>
  <c r="BL319" i="5"/>
  <c r="BL311" i="5"/>
  <c r="BL320" i="5"/>
  <c r="BL312" i="5"/>
  <c r="BL321" i="5"/>
  <c r="BL322" i="5"/>
  <c r="BL323" i="5"/>
  <c r="BL175" i="5"/>
  <c r="F325" i="5"/>
  <c r="F326" i="5"/>
  <c r="F327" i="5"/>
  <c r="F328" i="5"/>
  <c r="F329" i="5"/>
  <c r="F330" i="5"/>
  <c r="F176" i="5"/>
  <c r="G325" i="5"/>
  <c r="G326" i="5"/>
  <c r="G327" i="5"/>
  <c r="G328" i="5"/>
  <c r="G329" i="5"/>
  <c r="G330" i="5"/>
  <c r="G176" i="5"/>
  <c r="H325" i="5"/>
  <c r="H326" i="5"/>
  <c r="H327" i="5"/>
  <c r="H328" i="5"/>
  <c r="H329" i="5"/>
  <c r="H330" i="5"/>
  <c r="H176" i="5"/>
  <c r="I325" i="5"/>
  <c r="I326" i="5"/>
  <c r="I327" i="5"/>
  <c r="I328" i="5"/>
  <c r="I329" i="5"/>
  <c r="I330" i="5"/>
  <c r="I176" i="5"/>
  <c r="J325" i="5"/>
  <c r="J326" i="5"/>
  <c r="J327" i="5"/>
  <c r="J328" i="5"/>
  <c r="J329" i="5"/>
  <c r="J330" i="5"/>
  <c r="J176" i="5"/>
  <c r="K325" i="5"/>
  <c r="K326" i="5"/>
  <c r="K327" i="5"/>
  <c r="K328" i="5"/>
  <c r="K329" i="5"/>
  <c r="K330" i="5"/>
  <c r="K176" i="5"/>
  <c r="L325" i="5"/>
  <c r="L326" i="5"/>
  <c r="L327" i="5"/>
  <c r="L328" i="5"/>
  <c r="L329" i="5"/>
  <c r="L330" i="5"/>
  <c r="L176" i="5"/>
  <c r="M325" i="5"/>
  <c r="M326" i="5"/>
  <c r="M327" i="5"/>
  <c r="M328" i="5"/>
  <c r="M329" i="5"/>
  <c r="M330" i="5"/>
  <c r="M176" i="5"/>
  <c r="N325" i="5"/>
  <c r="N326" i="5"/>
  <c r="N327" i="5"/>
  <c r="N328" i="5"/>
  <c r="N329" i="5"/>
  <c r="N330" i="5"/>
  <c r="N176" i="5"/>
  <c r="O325" i="5"/>
  <c r="O326" i="5"/>
  <c r="O327" i="5"/>
  <c r="O328" i="5"/>
  <c r="O329" i="5"/>
  <c r="O330" i="5"/>
  <c r="O176" i="5"/>
  <c r="P325" i="5"/>
  <c r="P326" i="5"/>
  <c r="P327" i="5"/>
  <c r="P328" i="5"/>
  <c r="P329" i="5"/>
  <c r="P330" i="5"/>
  <c r="P176" i="5"/>
  <c r="Q329" i="5"/>
  <c r="Q330" i="5"/>
  <c r="Q176" i="5"/>
  <c r="R329" i="5"/>
  <c r="R330" i="5"/>
  <c r="R176" i="5"/>
  <c r="S329" i="5"/>
  <c r="S330" i="5"/>
  <c r="S176" i="5"/>
  <c r="T329" i="5"/>
  <c r="T330" i="5"/>
  <c r="T176" i="5"/>
  <c r="U329" i="5"/>
  <c r="U330" i="5"/>
  <c r="U176" i="5"/>
  <c r="V329" i="5"/>
  <c r="V330" i="5"/>
  <c r="V176" i="5"/>
  <c r="W329" i="5"/>
  <c r="W330" i="5"/>
  <c r="W176" i="5"/>
  <c r="X329" i="5"/>
  <c r="X330" i="5"/>
  <c r="X176" i="5"/>
  <c r="Y329" i="5"/>
  <c r="Y330" i="5"/>
  <c r="Y176" i="5"/>
  <c r="Z329" i="5"/>
  <c r="Z330" i="5"/>
  <c r="Z176" i="5"/>
  <c r="AA329" i="5"/>
  <c r="AA330" i="5"/>
  <c r="AA176" i="5"/>
  <c r="AB329" i="5"/>
  <c r="AB330" i="5"/>
  <c r="AB176" i="5"/>
  <c r="AC329" i="5"/>
  <c r="AC330" i="5"/>
  <c r="AC176" i="5"/>
  <c r="AD329" i="5"/>
  <c r="AD330" i="5"/>
  <c r="AD176" i="5"/>
  <c r="AE329" i="5"/>
  <c r="AE330" i="5"/>
  <c r="AE176" i="5"/>
  <c r="AF329" i="5"/>
  <c r="AF330" i="5"/>
  <c r="AF176" i="5"/>
  <c r="AG329" i="5"/>
  <c r="AG330" i="5"/>
  <c r="AG176" i="5"/>
  <c r="AH329" i="5"/>
  <c r="AH330" i="5"/>
  <c r="AH176" i="5"/>
  <c r="AI329" i="5"/>
  <c r="AI330" i="5"/>
  <c r="AI176" i="5"/>
  <c r="AJ329" i="5"/>
  <c r="AJ330" i="5"/>
  <c r="AJ176" i="5"/>
  <c r="AK329" i="5"/>
  <c r="AK330" i="5"/>
  <c r="AK176" i="5"/>
  <c r="AL329" i="5"/>
  <c r="AL330" i="5"/>
  <c r="AL176" i="5"/>
  <c r="AM329" i="5"/>
  <c r="AM330" i="5"/>
  <c r="AM176" i="5"/>
  <c r="AN329" i="5"/>
  <c r="AN330" i="5"/>
  <c r="AN176" i="5"/>
  <c r="AO329" i="5"/>
  <c r="AO330" i="5"/>
  <c r="AO176" i="5"/>
  <c r="AP329" i="5"/>
  <c r="AP330" i="5"/>
  <c r="AP176" i="5"/>
  <c r="AQ329" i="5"/>
  <c r="AQ330" i="5"/>
  <c r="AQ176" i="5"/>
  <c r="AR329" i="5"/>
  <c r="AR330" i="5"/>
  <c r="AR176" i="5"/>
  <c r="AS329" i="5"/>
  <c r="AS330" i="5"/>
  <c r="AS176" i="5"/>
  <c r="AT329" i="5"/>
  <c r="AT330" i="5"/>
  <c r="AT176" i="5"/>
  <c r="AU329" i="5"/>
  <c r="AU330" i="5"/>
  <c r="AU176" i="5"/>
  <c r="AV329" i="5"/>
  <c r="AV330" i="5"/>
  <c r="AV176" i="5"/>
  <c r="AW329" i="5"/>
  <c r="AW330" i="5"/>
  <c r="AW176" i="5"/>
  <c r="AX329" i="5"/>
  <c r="AX330" i="5"/>
  <c r="AX176" i="5"/>
  <c r="AY329" i="5"/>
  <c r="AY330" i="5"/>
  <c r="AY176" i="5"/>
  <c r="AZ329" i="5"/>
  <c r="AZ330" i="5"/>
  <c r="AZ176" i="5"/>
  <c r="BA329" i="5"/>
  <c r="BA330" i="5"/>
  <c r="BA176" i="5"/>
  <c r="BB329" i="5"/>
  <c r="BB330" i="5"/>
  <c r="BB176" i="5"/>
  <c r="BC329" i="5"/>
  <c r="BC330" i="5"/>
  <c r="BC176" i="5"/>
  <c r="BD329" i="5"/>
  <c r="BD330" i="5"/>
  <c r="BD176" i="5"/>
  <c r="BE329" i="5"/>
  <c r="BE330" i="5"/>
  <c r="BE176" i="5"/>
  <c r="BF329" i="5"/>
  <c r="BF330" i="5"/>
  <c r="BF176" i="5"/>
  <c r="BG329" i="5"/>
  <c r="BG330" i="5"/>
  <c r="BG176" i="5"/>
  <c r="BH329" i="5"/>
  <c r="BH330" i="5"/>
  <c r="BH176" i="5"/>
  <c r="BI329" i="5"/>
  <c r="BI330" i="5"/>
  <c r="BI176" i="5"/>
  <c r="BJ329" i="5"/>
  <c r="BJ330" i="5"/>
  <c r="BJ176" i="5"/>
  <c r="BK329" i="5"/>
  <c r="BK330" i="5"/>
  <c r="BK176" i="5"/>
  <c r="BL329" i="5"/>
  <c r="BL330" i="5"/>
  <c r="BL176" i="5"/>
  <c r="E335" i="5"/>
  <c r="F335" i="5"/>
  <c r="F336" i="5"/>
  <c r="F338" i="5"/>
  <c r="E338" i="5"/>
  <c r="E339" i="5"/>
  <c r="F339" i="5"/>
  <c r="F341" i="5"/>
  <c r="E341" i="5"/>
  <c r="E342" i="5"/>
  <c r="F342" i="5"/>
  <c r="F344" i="5"/>
  <c r="E344" i="5"/>
  <c r="E345" i="5"/>
  <c r="F345" i="5"/>
  <c r="F347" i="5"/>
  <c r="E347" i="5"/>
  <c r="E348" i="5"/>
  <c r="F348" i="5"/>
  <c r="F350" i="5"/>
  <c r="E350" i="5"/>
  <c r="E351" i="5"/>
  <c r="F351" i="5"/>
  <c r="F353" i="5"/>
  <c r="E353" i="5"/>
  <c r="E354" i="5"/>
  <c r="F354" i="5"/>
  <c r="F356" i="5"/>
  <c r="E356" i="5"/>
  <c r="E357" i="5"/>
  <c r="F357" i="5"/>
  <c r="F359" i="5"/>
  <c r="E359" i="5"/>
  <c r="E360" i="5"/>
  <c r="F360" i="5"/>
  <c r="F362" i="5"/>
  <c r="E362" i="5"/>
  <c r="E363" i="5"/>
  <c r="F363" i="5"/>
  <c r="F365" i="5"/>
  <c r="E365" i="5"/>
  <c r="E366" i="5"/>
  <c r="F366" i="5"/>
  <c r="F368" i="5"/>
  <c r="E368" i="5"/>
  <c r="E369" i="5"/>
  <c r="F369" i="5"/>
  <c r="F371" i="5"/>
  <c r="E371" i="5"/>
  <c r="E372" i="5"/>
  <c r="F372" i="5"/>
  <c r="F374" i="5"/>
  <c r="E374" i="5"/>
  <c r="E375" i="5"/>
  <c r="F375" i="5"/>
  <c r="F377" i="5"/>
  <c r="E377" i="5"/>
  <c r="E378" i="5"/>
  <c r="F378" i="5"/>
  <c r="F380" i="5"/>
  <c r="E380" i="5"/>
  <c r="E381" i="5"/>
  <c r="F381" i="5"/>
  <c r="F383" i="5"/>
  <c r="E383" i="5"/>
  <c r="E384" i="5"/>
  <c r="F384" i="5"/>
  <c r="F386" i="5"/>
  <c r="F387" i="5"/>
  <c r="F388" i="5"/>
  <c r="F177" i="5"/>
  <c r="G335" i="5"/>
  <c r="G336" i="5"/>
  <c r="G338" i="5"/>
  <c r="G339" i="5"/>
  <c r="G341" i="5"/>
  <c r="G342" i="5"/>
  <c r="G344" i="5"/>
  <c r="G345" i="5"/>
  <c r="G347" i="5"/>
  <c r="G348" i="5"/>
  <c r="G350" i="5"/>
  <c r="G351" i="5"/>
  <c r="G353" i="5"/>
  <c r="G354" i="5"/>
  <c r="G356" i="5"/>
  <c r="G357" i="5"/>
  <c r="G359" i="5"/>
  <c r="G360" i="5"/>
  <c r="G362" i="5"/>
  <c r="G363" i="5"/>
  <c r="G365" i="5"/>
  <c r="G366" i="5"/>
  <c r="G368" i="5"/>
  <c r="G369" i="5"/>
  <c r="G371" i="5"/>
  <c r="G372" i="5"/>
  <c r="G374" i="5"/>
  <c r="G375" i="5"/>
  <c r="G377" i="5"/>
  <c r="G378" i="5"/>
  <c r="G380" i="5"/>
  <c r="G381" i="5"/>
  <c r="G383" i="5"/>
  <c r="G384" i="5"/>
  <c r="G386" i="5"/>
  <c r="G387" i="5"/>
  <c r="G388" i="5"/>
  <c r="G177" i="5"/>
  <c r="H335" i="5"/>
  <c r="H336" i="5"/>
  <c r="H338" i="5"/>
  <c r="H339" i="5"/>
  <c r="H341" i="5"/>
  <c r="H342" i="5"/>
  <c r="H344" i="5"/>
  <c r="H345" i="5"/>
  <c r="H347" i="5"/>
  <c r="H348" i="5"/>
  <c r="H350" i="5"/>
  <c r="H351" i="5"/>
  <c r="H353" i="5"/>
  <c r="H354" i="5"/>
  <c r="H356" i="5"/>
  <c r="H357" i="5"/>
  <c r="H359" i="5"/>
  <c r="H360" i="5"/>
  <c r="H362" i="5"/>
  <c r="H363" i="5"/>
  <c r="H365" i="5"/>
  <c r="H366" i="5"/>
  <c r="H368" i="5"/>
  <c r="H369" i="5"/>
  <c r="H371" i="5"/>
  <c r="H372" i="5"/>
  <c r="H374" i="5"/>
  <c r="H375" i="5"/>
  <c r="H377" i="5"/>
  <c r="H378" i="5"/>
  <c r="H380" i="5"/>
  <c r="H381" i="5"/>
  <c r="H383" i="5"/>
  <c r="H384" i="5"/>
  <c r="H386" i="5"/>
  <c r="H387" i="5"/>
  <c r="H388" i="5"/>
  <c r="H177" i="5"/>
  <c r="I335" i="5"/>
  <c r="I336" i="5"/>
  <c r="I338" i="5"/>
  <c r="I339" i="5"/>
  <c r="I341" i="5"/>
  <c r="I342" i="5"/>
  <c r="I344" i="5"/>
  <c r="I345" i="5"/>
  <c r="I347" i="5"/>
  <c r="I348" i="5"/>
  <c r="I350" i="5"/>
  <c r="I351" i="5"/>
  <c r="I353" i="5"/>
  <c r="I354" i="5"/>
  <c r="I356" i="5"/>
  <c r="I357" i="5"/>
  <c r="I359" i="5"/>
  <c r="I360" i="5"/>
  <c r="I362" i="5"/>
  <c r="I363" i="5"/>
  <c r="I365" i="5"/>
  <c r="I366" i="5"/>
  <c r="I368" i="5"/>
  <c r="I369" i="5"/>
  <c r="I371" i="5"/>
  <c r="I372" i="5"/>
  <c r="I374" i="5"/>
  <c r="I375" i="5"/>
  <c r="I377" i="5"/>
  <c r="I378" i="5"/>
  <c r="I380" i="5"/>
  <c r="I381" i="5"/>
  <c r="I383" i="5"/>
  <c r="I384" i="5"/>
  <c r="I386" i="5"/>
  <c r="I387" i="5"/>
  <c r="I388" i="5"/>
  <c r="I177" i="5"/>
  <c r="J335" i="5"/>
  <c r="J336" i="5"/>
  <c r="J338" i="5"/>
  <c r="J339" i="5"/>
  <c r="J341" i="5"/>
  <c r="J342" i="5"/>
  <c r="J344" i="5"/>
  <c r="J345" i="5"/>
  <c r="J347" i="5"/>
  <c r="J348" i="5"/>
  <c r="J350" i="5"/>
  <c r="J351" i="5"/>
  <c r="J353" i="5"/>
  <c r="J354" i="5"/>
  <c r="J356" i="5"/>
  <c r="J357" i="5"/>
  <c r="J359" i="5"/>
  <c r="J360" i="5"/>
  <c r="J362" i="5"/>
  <c r="J363" i="5"/>
  <c r="J365" i="5"/>
  <c r="J366" i="5"/>
  <c r="J368" i="5"/>
  <c r="J369" i="5"/>
  <c r="J371" i="5"/>
  <c r="J372" i="5"/>
  <c r="J374" i="5"/>
  <c r="J375" i="5"/>
  <c r="J377" i="5"/>
  <c r="J378" i="5"/>
  <c r="J380" i="5"/>
  <c r="J381" i="5"/>
  <c r="J383" i="5"/>
  <c r="J384" i="5"/>
  <c r="J386" i="5"/>
  <c r="J387" i="5"/>
  <c r="J388" i="5"/>
  <c r="J177" i="5"/>
  <c r="K335" i="5"/>
  <c r="K336" i="5"/>
  <c r="K338" i="5"/>
  <c r="K339" i="5"/>
  <c r="K341" i="5"/>
  <c r="K342" i="5"/>
  <c r="K344" i="5"/>
  <c r="K345" i="5"/>
  <c r="K347" i="5"/>
  <c r="K348" i="5"/>
  <c r="K350" i="5"/>
  <c r="K351" i="5"/>
  <c r="K353" i="5"/>
  <c r="K354" i="5"/>
  <c r="K356" i="5"/>
  <c r="K357" i="5"/>
  <c r="K359" i="5"/>
  <c r="K360" i="5"/>
  <c r="K362" i="5"/>
  <c r="K363" i="5"/>
  <c r="K365" i="5"/>
  <c r="K366" i="5"/>
  <c r="K368" i="5"/>
  <c r="K369" i="5"/>
  <c r="K371" i="5"/>
  <c r="K372" i="5"/>
  <c r="K374" i="5"/>
  <c r="K375" i="5"/>
  <c r="K377" i="5"/>
  <c r="K378" i="5"/>
  <c r="K380" i="5"/>
  <c r="K381" i="5"/>
  <c r="K383" i="5"/>
  <c r="K384" i="5"/>
  <c r="K386" i="5"/>
  <c r="K387" i="5"/>
  <c r="K388" i="5"/>
  <c r="K177" i="5"/>
  <c r="L335" i="5"/>
  <c r="L336" i="5"/>
  <c r="L338" i="5"/>
  <c r="L339" i="5"/>
  <c r="L341" i="5"/>
  <c r="L342" i="5"/>
  <c r="L344" i="5"/>
  <c r="L345" i="5"/>
  <c r="L347" i="5"/>
  <c r="L348" i="5"/>
  <c r="L350" i="5"/>
  <c r="L351" i="5"/>
  <c r="L353" i="5"/>
  <c r="L354" i="5"/>
  <c r="L356" i="5"/>
  <c r="L357" i="5"/>
  <c r="L359" i="5"/>
  <c r="L360" i="5"/>
  <c r="L362" i="5"/>
  <c r="L363" i="5"/>
  <c r="L365" i="5"/>
  <c r="L366" i="5"/>
  <c r="L368" i="5"/>
  <c r="L369" i="5"/>
  <c r="L371" i="5"/>
  <c r="L372" i="5"/>
  <c r="L374" i="5"/>
  <c r="L375" i="5"/>
  <c r="L377" i="5"/>
  <c r="L378" i="5"/>
  <c r="L380" i="5"/>
  <c r="L381" i="5"/>
  <c r="L383" i="5"/>
  <c r="L384" i="5"/>
  <c r="L386" i="5"/>
  <c r="L387" i="5"/>
  <c r="L388" i="5"/>
  <c r="L177" i="5"/>
  <c r="M335" i="5"/>
  <c r="M336" i="5"/>
  <c r="M338" i="5"/>
  <c r="M339" i="5"/>
  <c r="M341" i="5"/>
  <c r="M342" i="5"/>
  <c r="M344" i="5"/>
  <c r="M345" i="5"/>
  <c r="M347" i="5"/>
  <c r="M348" i="5"/>
  <c r="M350" i="5"/>
  <c r="M351" i="5"/>
  <c r="M353" i="5"/>
  <c r="M354" i="5"/>
  <c r="M356" i="5"/>
  <c r="M357" i="5"/>
  <c r="M359" i="5"/>
  <c r="M360" i="5"/>
  <c r="M362" i="5"/>
  <c r="M363" i="5"/>
  <c r="M365" i="5"/>
  <c r="M366" i="5"/>
  <c r="M368" i="5"/>
  <c r="M369" i="5"/>
  <c r="M371" i="5"/>
  <c r="M372" i="5"/>
  <c r="M374" i="5"/>
  <c r="M375" i="5"/>
  <c r="M377" i="5"/>
  <c r="M378" i="5"/>
  <c r="M380" i="5"/>
  <c r="M381" i="5"/>
  <c r="M383" i="5"/>
  <c r="M384" i="5"/>
  <c r="M386" i="5"/>
  <c r="M387" i="5"/>
  <c r="M388" i="5"/>
  <c r="M177" i="5"/>
  <c r="N335" i="5"/>
  <c r="N336" i="5"/>
  <c r="N338" i="5"/>
  <c r="N339" i="5"/>
  <c r="N341" i="5"/>
  <c r="N342" i="5"/>
  <c r="N344" i="5"/>
  <c r="N345" i="5"/>
  <c r="N347" i="5"/>
  <c r="N348" i="5"/>
  <c r="N350" i="5"/>
  <c r="N351" i="5"/>
  <c r="N353" i="5"/>
  <c r="N354" i="5"/>
  <c r="N356" i="5"/>
  <c r="N357" i="5"/>
  <c r="N359" i="5"/>
  <c r="N360" i="5"/>
  <c r="N362" i="5"/>
  <c r="N363" i="5"/>
  <c r="N365" i="5"/>
  <c r="N366" i="5"/>
  <c r="N368" i="5"/>
  <c r="N369" i="5"/>
  <c r="N371" i="5"/>
  <c r="N372" i="5"/>
  <c r="N374" i="5"/>
  <c r="N375" i="5"/>
  <c r="N377" i="5"/>
  <c r="N378" i="5"/>
  <c r="N380" i="5"/>
  <c r="N381" i="5"/>
  <c r="N383" i="5"/>
  <c r="N384" i="5"/>
  <c r="N386" i="5"/>
  <c r="N387" i="5"/>
  <c r="N388" i="5"/>
  <c r="N177" i="5"/>
  <c r="O335" i="5"/>
  <c r="O336" i="5"/>
  <c r="O338" i="5"/>
  <c r="O339" i="5"/>
  <c r="O341" i="5"/>
  <c r="O342" i="5"/>
  <c r="O344" i="5"/>
  <c r="O345" i="5"/>
  <c r="O347" i="5"/>
  <c r="O348" i="5"/>
  <c r="O350" i="5"/>
  <c r="O351" i="5"/>
  <c r="O353" i="5"/>
  <c r="O354" i="5"/>
  <c r="O356" i="5"/>
  <c r="O357" i="5"/>
  <c r="O359" i="5"/>
  <c r="O360" i="5"/>
  <c r="O362" i="5"/>
  <c r="O363" i="5"/>
  <c r="O365" i="5"/>
  <c r="O366" i="5"/>
  <c r="O368" i="5"/>
  <c r="O369" i="5"/>
  <c r="O371" i="5"/>
  <c r="O372" i="5"/>
  <c r="O374" i="5"/>
  <c r="O375" i="5"/>
  <c r="O377" i="5"/>
  <c r="O378" i="5"/>
  <c r="O380" i="5"/>
  <c r="O381" i="5"/>
  <c r="O383" i="5"/>
  <c r="O384" i="5"/>
  <c r="O386" i="5"/>
  <c r="O387" i="5"/>
  <c r="O388" i="5"/>
  <c r="O177" i="5"/>
  <c r="P335" i="5"/>
  <c r="P336" i="5"/>
  <c r="P338" i="5"/>
  <c r="P339" i="5"/>
  <c r="P341" i="5"/>
  <c r="P342" i="5"/>
  <c r="P344" i="5"/>
  <c r="P345" i="5"/>
  <c r="P347" i="5"/>
  <c r="P348" i="5"/>
  <c r="P350" i="5"/>
  <c r="P351" i="5"/>
  <c r="P353" i="5"/>
  <c r="P354" i="5"/>
  <c r="P356" i="5"/>
  <c r="P357" i="5"/>
  <c r="P359" i="5"/>
  <c r="P360" i="5"/>
  <c r="P362" i="5"/>
  <c r="P363" i="5"/>
  <c r="P365" i="5"/>
  <c r="P366" i="5"/>
  <c r="P368" i="5"/>
  <c r="P369" i="5"/>
  <c r="P371" i="5"/>
  <c r="P372" i="5"/>
  <c r="P374" i="5"/>
  <c r="P375" i="5"/>
  <c r="P377" i="5"/>
  <c r="P378" i="5"/>
  <c r="P380" i="5"/>
  <c r="P381" i="5"/>
  <c r="P383" i="5"/>
  <c r="P384" i="5"/>
  <c r="P386" i="5"/>
  <c r="P387" i="5"/>
  <c r="P388" i="5"/>
  <c r="P177" i="5"/>
  <c r="Q335" i="5"/>
  <c r="Q338" i="5"/>
  <c r="Q339" i="5"/>
  <c r="Q341" i="5"/>
  <c r="Q342" i="5"/>
  <c r="Q344" i="5"/>
  <c r="Q345" i="5"/>
  <c r="Q347" i="5"/>
  <c r="Q348" i="5"/>
  <c r="Q350" i="5"/>
  <c r="Q351" i="5"/>
  <c r="Q353" i="5"/>
  <c r="Q354" i="5"/>
  <c r="Q356" i="5"/>
  <c r="Q357" i="5"/>
  <c r="Q359" i="5"/>
  <c r="Q360" i="5"/>
  <c r="Q362" i="5"/>
  <c r="Q363" i="5"/>
  <c r="Q365" i="5"/>
  <c r="Q366" i="5"/>
  <c r="Q368" i="5"/>
  <c r="Q369" i="5"/>
  <c r="Q371" i="5"/>
  <c r="Q372" i="5"/>
  <c r="Q374" i="5"/>
  <c r="Q375" i="5"/>
  <c r="Q377" i="5"/>
  <c r="Q378" i="5"/>
  <c r="Q380" i="5"/>
  <c r="Q381" i="5"/>
  <c r="Q383" i="5"/>
  <c r="Q384" i="5"/>
  <c r="Q386" i="5"/>
  <c r="Q387" i="5"/>
  <c r="Q388" i="5"/>
  <c r="Q177" i="5"/>
  <c r="R335" i="5"/>
  <c r="R338" i="5"/>
  <c r="R339" i="5"/>
  <c r="R341" i="5"/>
  <c r="R342" i="5"/>
  <c r="R336" i="5"/>
  <c r="R344" i="5"/>
  <c r="R345" i="5"/>
  <c r="R347" i="5"/>
  <c r="R348" i="5"/>
  <c r="R350" i="5"/>
  <c r="R351" i="5"/>
  <c r="R353" i="5"/>
  <c r="R354" i="5"/>
  <c r="R356" i="5"/>
  <c r="R357" i="5"/>
  <c r="R359" i="5"/>
  <c r="R360" i="5"/>
  <c r="R362" i="5"/>
  <c r="R363" i="5"/>
  <c r="R365" i="5"/>
  <c r="R366" i="5"/>
  <c r="R368" i="5"/>
  <c r="R369" i="5"/>
  <c r="R371" i="5"/>
  <c r="R372" i="5"/>
  <c r="R374" i="5"/>
  <c r="R375" i="5"/>
  <c r="R377" i="5"/>
  <c r="R378" i="5"/>
  <c r="R380" i="5"/>
  <c r="R381" i="5"/>
  <c r="R383" i="5"/>
  <c r="R384" i="5"/>
  <c r="R386" i="5"/>
  <c r="R387" i="5"/>
  <c r="R388" i="5"/>
  <c r="R177" i="5"/>
  <c r="S335" i="5"/>
  <c r="S338" i="5"/>
  <c r="S339" i="5"/>
  <c r="S341" i="5"/>
  <c r="S342" i="5"/>
  <c r="S336" i="5"/>
  <c r="S344" i="5"/>
  <c r="S345" i="5"/>
  <c r="S347" i="5"/>
  <c r="S348" i="5"/>
  <c r="S350" i="5"/>
  <c r="S351" i="5"/>
  <c r="S353" i="5"/>
  <c r="S354" i="5"/>
  <c r="S356" i="5"/>
  <c r="S357" i="5"/>
  <c r="S359" i="5"/>
  <c r="S360" i="5"/>
  <c r="S362" i="5"/>
  <c r="S363" i="5"/>
  <c r="S365" i="5"/>
  <c r="S366" i="5"/>
  <c r="S368" i="5"/>
  <c r="S369" i="5"/>
  <c r="S371" i="5"/>
  <c r="S372" i="5"/>
  <c r="S374" i="5"/>
  <c r="S375" i="5"/>
  <c r="S377" i="5"/>
  <c r="S378" i="5"/>
  <c r="S380" i="5"/>
  <c r="S381" i="5"/>
  <c r="S383" i="5"/>
  <c r="S384" i="5"/>
  <c r="S386" i="5"/>
  <c r="S387" i="5"/>
  <c r="S388" i="5"/>
  <c r="S177" i="5"/>
  <c r="T335" i="5"/>
  <c r="T338" i="5"/>
  <c r="T339" i="5"/>
  <c r="T341" i="5"/>
  <c r="T342" i="5"/>
  <c r="T336" i="5"/>
  <c r="T344" i="5"/>
  <c r="T345" i="5"/>
  <c r="T347" i="5"/>
  <c r="T348" i="5"/>
  <c r="T350" i="5"/>
  <c r="T351" i="5"/>
  <c r="T353" i="5"/>
  <c r="T354" i="5"/>
  <c r="T356" i="5"/>
  <c r="T357" i="5"/>
  <c r="T359" i="5"/>
  <c r="T360" i="5"/>
  <c r="T362" i="5"/>
  <c r="T363" i="5"/>
  <c r="T365" i="5"/>
  <c r="T366" i="5"/>
  <c r="T368" i="5"/>
  <c r="T369" i="5"/>
  <c r="T371" i="5"/>
  <c r="T372" i="5"/>
  <c r="T374" i="5"/>
  <c r="T375" i="5"/>
  <c r="T377" i="5"/>
  <c r="T378" i="5"/>
  <c r="T380" i="5"/>
  <c r="T381" i="5"/>
  <c r="T383" i="5"/>
  <c r="T384" i="5"/>
  <c r="T386" i="5"/>
  <c r="T387" i="5"/>
  <c r="T388" i="5"/>
  <c r="T177" i="5"/>
  <c r="U335" i="5"/>
  <c r="U338" i="5"/>
  <c r="U339" i="5"/>
  <c r="U341" i="5"/>
  <c r="U342" i="5"/>
  <c r="U336" i="5"/>
  <c r="U344" i="5"/>
  <c r="U345" i="5"/>
  <c r="U347" i="5"/>
  <c r="U348" i="5"/>
  <c r="U350" i="5"/>
  <c r="U351" i="5"/>
  <c r="U353" i="5"/>
  <c r="U354" i="5"/>
  <c r="U356" i="5"/>
  <c r="U357" i="5"/>
  <c r="U359" i="5"/>
  <c r="U360" i="5"/>
  <c r="U362" i="5"/>
  <c r="U363" i="5"/>
  <c r="U365" i="5"/>
  <c r="U366" i="5"/>
  <c r="U368" i="5"/>
  <c r="U369" i="5"/>
  <c r="U371" i="5"/>
  <c r="U372" i="5"/>
  <c r="U374" i="5"/>
  <c r="U375" i="5"/>
  <c r="U377" i="5"/>
  <c r="U378" i="5"/>
  <c r="U380" i="5"/>
  <c r="U381" i="5"/>
  <c r="U383" i="5"/>
  <c r="U384" i="5"/>
  <c r="U386" i="5"/>
  <c r="U387" i="5"/>
  <c r="U388" i="5"/>
  <c r="U177" i="5"/>
  <c r="V335" i="5"/>
  <c r="V338" i="5"/>
  <c r="V339" i="5"/>
  <c r="V341" i="5"/>
  <c r="V342" i="5"/>
  <c r="V336" i="5"/>
  <c r="V344" i="5"/>
  <c r="V345" i="5"/>
  <c r="V347" i="5"/>
  <c r="V348" i="5"/>
  <c r="V350" i="5"/>
  <c r="V351" i="5"/>
  <c r="V353" i="5"/>
  <c r="V354" i="5"/>
  <c r="V356" i="5"/>
  <c r="V357" i="5"/>
  <c r="V359" i="5"/>
  <c r="V360" i="5"/>
  <c r="V362" i="5"/>
  <c r="V363" i="5"/>
  <c r="V365" i="5"/>
  <c r="V366" i="5"/>
  <c r="V368" i="5"/>
  <c r="V369" i="5"/>
  <c r="V371" i="5"/>
  <c r="V372" i="5"/>
  <c r="V374" i="5"/>
  <c r="V375" i="5"/>
  <c r="V377" i="5"/>
  <c r="V378" i="5"/>
  <c r="V380" i="5"/>
  <c r="V381" i="5"/>
  <c r="V383" i="5"/>
  <c r="V384" i="5"/>
  <c r="V386" i="5"/>
  <c r="V387" i="5"/>
  <c r="V388" i="5"/>
  <c r="V177" i="5"/>
  <c r="W335" i="5"/>
  <c r="W338" i="5"/>
  <c r="W339" i="5"/>
  <c r="W341" i="5"/>
  <c r="W342" i="5"/>
  <c r="W336" i="5"/>
  <c r="W344" i="5"/>
  <c r="W345" i="5"/>
  <c r="W347" i="5"/>
  <c r="W348" i="5"/>
  <c r="W350" i="5"/>
  <c r="W351" i="5"/>
  <c r="W353" i="5"/>
  <c r="W354" i="5"/>
  <c r="W356" i="5"/>
  <c r="W357" i="5"/>
  <c r="W359" i="5"/>
  <c r="W360" i="5"/>
  <c r="W362" i="5"/>
  <c r="W363" i="5"/>
  <c r="W365" i="5"/>
  <c r="W366" i="5"/>
  <c r="W368" i="5"/>
  <c r="W369" i="5"/>
  <c r="W371" i="5"/>
  <c r="W372" i="5"/>
  <c r="W374" i="5"/>
  <c r="W375" i="5"/>
  <c r="W377" i="5"/>
  <c r="W378" i="5"/>
  <c r="W380" i="5"/>
  <c r="W381" i="5"/>
  <c r="W383" i="5"/>
  <c r="W384" i="5"/>
  <c r="W386" i="5"/>
  <c r="W387" i="5"/>
  <c r="W388" i="5"/>
  <c r="W177" i="5"/>
  <c r="X335" i="5"/>
  <c r="X338" i="5"/>
  <c r="X339" i="5"/>
  <c r="X341" i="5"/>
  <c r="X342" i="5"/>
  <c r="X336" i="5"/>
  <c r="X344" i="5"/>
  <c r="X345" i="5"/>
  <c r="X347" i="5"/>
  <c r="X348" i="5"/>
  <c r="X350" i="5"/>
  <c r="X351" i="5"/>
  <c r="X353" i="5"/>
  <c r="X354" i="5"/>
  <c r="X356" i="5"/>
  <c r="X357" i="5"/>
  <c r="X359" i="5"/>
  <c r="X360" i="5"/>
  <c r="X362" i="5"/>
  <c r="X363" i="5"/>
  <c r="X365" i="5"/>
  <c r="X366" i="5"/>
  <c r="X368" i="5"/>
  <c r="X369" i="5"/>
  <c r="X371" i="5"/>
  <c r="X372" i="5"/>
  <c r="X374" i="5"/>
  <c r="X375" i="5"/>
  <c r="X377" i="5"/>
  <c r="X378" i="5"/>
  <c r="X380" i="5"/>
  <c r="X381" i="5"/>
  <c r="X383" i="5"/>
  <c r="X384" i="5"/>
  <c r="X386" i="5"/>
  <c r="X387" i="5"/>
  <c r="X388" i="5"/>
  <c r="X177" i="5"/>
  <c r="Y335" i="5"/>
  <c r="Y338" i="5"/>
  <c r="Y339" i="5"/>
  <c r="Y341" i="5"/>
  <c r="Y342" i="5"/>
  <c r="Y336" i="5"/>
  <c r="Y344" i="5"/>
  <c r="Y345" i="5"/>
  <c r="Y347" i="5"/>
  <c r="Y348" i="5"/>
  <c r="Y350" i="5"/>
  <c r="Y351" i="5"/>
  <c r="Y353" i="5"/>
  <c r="Y354" i="5"/>
  <c r="Y356" i="5"/>
  <c r="Y357" i="5"/>
  <c r="Y359" i="5"/>
  <c r="Y360" i="5"/>
  <c r="Y362" i="5"/>
  <c r="Y363" i="5"/>
  <c r="Y365" i="5"/>
  <c r="Y366" i="5"/>
  <c r="Y368" i="5"/>
  <c r="Y369" i="5"/>
  <c r="Y371" i="5"/>
  <c r="Y372" i="5"/>
  <c r="Y374" i="5"/>
  <c r="Y375" i="5"/>
  <c r="Y377" i="5"/>
  <c r="Y378" i="5"/>
  <c r="Y380" i="5"/>
  <c r="Y381" i="5"/>
  <c r="Y383" i="5"/>
  <c r="Y384" i="5"/>
  <c r="Y386" i="5"/>
  <c r="Y387" i="5"/>
  <c r="Y388" i="5"/>
  <c r="Y177" i="5"/>
  <c r="Z335" i="5"/>
  <c r="Z338" i="5"/>
  <c r="Z339" i="5"/>
  <c r="Z341" i="5"/>
  <c r="Z342" i="5"/>
  <c r="Z336" i="5"/>
  <c r="Z344" i="5"/>
  <c r="Z345" i="5"/>
  <c r="Z347" i="5"/>
  <c r="Z348" i="5"/>
  <c r="Z350" i="5"/>
  <c r="Z351" i="5"/>
  <c r="Z353" i="5"/>
  <c r="Z354" i="5"/>
  <c r="Z356" i="5"/>
  <c r="Z357" i="5"/>
  <c r="Z359" i="5"/>
  <c r="Z360" i="5"/>
  <c r="Z362" i="5"/>
  <c r="Z363" i="5"/>
  <c r="Z365" i="5"/>
  <c r="Z366" i="5"/>
  <c r="Z368" i="5"/>
  <c r="Z369" i="5"/>
  <c r="Z371" i="5"/>
  <c r="Z372" i="5"/>
  <c r="Z374" i="5"/>
  <c r="Z375" i="5"/>
  <c r="Z377" i="5"/>
  <c r="Z378" i="5"/>
  <c r="Z380" i="5"/>
  <c r="Z381" i="5"/>
  <c r="Z383" i="5"/>
  <c r="Z384" i="5"/>
  <c r="Z386" i="5"/>
  <c r="Z387" i="5"/>
  <c r="Z388" i="5"/>
  <c r="Z177" i="5"/>
  <c r="AA335" i="5"/>
  <c r="AA338" i="5"/>
  <c r="AA339" i="5"/>
  <c r="AA341" i="5"/>
  <c r="AA342" i="5"/>
  <c r="AA336" i="5"/>
  <c r="AA344" i="5"/>
  <c r="AA345" i="5"/>
  <c r="AA347" i="5"/>
  <c r="AA348" i="5"/>
  <c r="AA350" i="5"/>
  <c r="AA351" i="5"/>
  <c r="AA353" i="5"/>
  <c r="AA354" i="5"/>
  <c r="AA356" i="5"/>
  <c r="AA357" i="5"/>
  <c r="AA359" i="5"/>
  <c r="AA360" i="5"/>
  <c r="AA362" i="5"/>
  <c r="AA363" i="5"/>
  <c r="AA365" i="5"/>
  <c r="AA366" i="5"/>
  <c r="AA368" i="5"/>
  <c r="AA369" i="5"/>
  <c r="AA371" i="5"/>
  <c r="AA372" i="5"/>
  <c r="AA374" i="5"/>
  <c r="AA375" i="5"/>
  <c r="AA377" i="5"/>
  <c r="AA378" i="5"/>
  <c r="AA380" i="5"/>
  <c r="AA381" i="5"/>
  <c r="AA383" i="5"/>
  <c r="AA384" i="5"/>
  <c r="AA386" i="5"/>
  <c r="AA387" i="5"/>
  <c r="AA388" i="5"/>
  <c r="AA177" i="5"/>
  <c r="AB335" i="5"/>
  <c r="AB338" i="5"/>
  <c r="AB339" i="5"/>
  <c r="AB341" i="5"/>
  <c r="AB342" i="5"/>
  <c r="AB336" i="5"/>
  <c r="AB344" i="5"/>
  <c r="AB345" i="5"/>
  <c r="AB347" i="5"/>
  <c r="AB348" i="5"/>
  <c r="AB350" i="5"/>
  <c r="AB351" i="5"/>
  <c r="AB353" i="5"/>
  <c r="AB354" i="5"/>
  <c r="AB356" i="5"/>
  <c r="AB357" i="5"/>
  <c r="AB359" i="5"/>
  <c r="AB360" i="5"/>
  <c r="AB362" i="5"/>
  <c r="AB363" i="5"/>
  <c r="AB365" i="5"/>
  <c r="AB366" i="5"/>
  <c r="AB368" i="5"/>
  <c r="AB369" i="5"/>
  <c r="AB371" i="5"/>
  <c r="AB372" i="5"/>
  <c r="AB374" i="5"/>
  <c r="AB375" i="5"/>
  <c r="AB377" i="5"/>
  <c r="AB378" i="5"/>
  <c r="AB380" i="5"/>
  <c r="AB381" i="5"/>
  <c r="AB383" i="5"/>
  <c r="AB384" i="5"/>
  <c r="AB386" i="5"/>
  <c r="AB387" i="5"/>
  <c r="AB388" i="5"/>
  <c r="AB177" i="5"/>
  <c r="AC335" i="5"/>
  <c r="AC338" i="5"/>
  <c r="AC339" i="5"/>
  <c r="AC341" i="5"/>
  <c r="AC342" i="5"/>
  <c r="AC344" i="5"/>
  <c r="AC345" i="5"/>
  <c r="AC347" i="5"/>
  <c r="AC348" i="5"/>
  <c r="AC350" i="5"/>
  <c r="AC351" i="5"/>
  <c r="AC353" i="5"/>
  <c r="AC354" i="5"/>
  <c r="AC356" i="5"/>
  <c r="AC357" i="5"/>
  <c r="AC359" i="5"/>
  <c r="AC360" i="5"/>
  <c r="AC362" i="5"/>
  <c r="AC363" i="5"/>
  <c r="AC365" i="5"/>
  <c r="AC366" i="5"/>
  <c r="AC368" i="5"/>
  <c r="AC369" i="5"/>
  <c r="AC371" i="5"/>
  <c r="AC372" i="5"/>
  <c r="AC374" i="5"/>
  <c r="AC375" i="5"/>
  <c r="AC377" i="5"/>
  <c r="AC378" i="5"/>
  <c r="AC380" i="5"/>
  <c r="AC381" i="5"/>
  <c r="AC383" i="5"/>
  <c r="AC384" i="5"/>
  <c r="AC386" i="5"/>
  <c r="AC387" i="5"/>
  <c r="AC388" i="5"/>
  <c r="AC177" i="5"/>
  <c r="AD335" i="5"/>
  <c r="AD338" i="5"/>
  <c r="AD339" i="5"/>
  <c r="AD341" i="5"/>
  <c r="AD342" i="5"/>
  <c r="AD344" i="5"/>
  <c r="AD345" i="5"/>
  <c r="AD347" i="5"/>
  <c r="AD348" i="5"/>
  <c r="AD350" i="5"/>
  <c r="AD351" i="5"/>
  <c r="AD336" i="5"/>
  <c r="AD353" i="5"/>
  <c r="AD354" i="5"/>
  <c r="AD356" i="5"/>
  <c r="AD357" i="5"/>
  <c r="AD359" i="5"/>
  <c r="AD360" i="5"/>
  <c r="AD362" i="5"/>
  <c r="AD363" i="5"/>
  <c r="AD365" i="5"/>
  <c r="AD366" i="5"/>
  <c r="AD368" i="5"/>
  <c r="AD369" i="5"/>
  <c r="AD371" i="5"/>
  <c r="AD372" i="5"/>
  <c r="AD374" i="5"/>
  <c r="AD375" i="5"/>
  <c r="AD377" i="5"/>
  <c r="AD378" i="5"/>
  <c r="AD380" i="5"/>
  <c r="AD381" i="5"/>
  <c r="AD383" i="5"/>
  <c r="AD384" i="5"/>
  <c r="AD386" i="5"/>
  <c r="AD387" i="5"/>
  <c r="AD388" i="5"/>
  <c r="AD177" i="5"/>
  <c r="AE335" i="5"/>
  <c r="AE338" i="5"/>
  <c r="AE339" i="5"/>
  <c r="AE341" i="5"/>
  <c r="AE342" i="5"/>
  <c r="AE344" i="5"/>
  <c r="AE345" i="5"/>
  <c r="AE347" i="5"/>
  <c r="AE348" i="5"/>
  <c r="AE350" i="5"/>
  <c r="AE351" i="5"/>
  <c r="AE336" i="5"/>
  <c r="AE353" i="5"/>
  <c r="AE354" i="5"/>
  <c r="AE356" i="5"/>
  <c r="AE357" i="5"/>
  <c r="AE359" i="5"/>
  <c r="AE360" i="5"/>
  <c r="AE362" i="5"/>
  <c r="AE363" i="5"/>
  <c r="AE365" i="5"/>
  <c r="AE366" i="5"/>
  <c r="AE368" i="5"/>
  <c r="AE369" i="5"/>
  <c r="AE371" i="5"/>
  <c r="AE372" i="5"/>
  <c r="AE374" i="5"/>
  <c r="AE375" i="5"/>
  <c r="AE377" i="5"/>
  <c r="AE378" i="5"/>
  <c r="AE380" i="5"/>
  <c r="AE381" i="5"/>
  <c r="AE383" i="5"/>
  <c r="AE384" i="5"/>
  <c r="AE386" i="5"/>
  <c r="AE387" i="5"/>
  <c r="AE388" i="5"/>
  <c r="AE177" i="5"/>
  <c r="AF335" i="5"/>
  <c r="AF338" i="5"/>
  <c r="AF339" i="5"/>
  <c r="AF341" i="5"/>
  <c r="AF342" i="5"/>
  <c r="AF344" i="5"/>
  <c r="AF345" i="5"/>
  <c r="AF347" i="5"/>
  <c r="AF348" i="5"/>
  <c r="AF350" i="5"/>
  <c r="AF351" i="5"/>
  <c r="AF336" i="5"/>
  <c r="AF353" i="5"/>
  <c r="AF354" i="5"/>
  <c r="AF356" i="5"/>
  <c r="AF357" i="5"/>
  <c r="AF359" i="5"/>
  <c r="AF360" i="5"/>
  <c r="AF362" i="5"/>
  <c r="AF363" i="5"/>
  <c r="AF365" i="5"/>
  <c r="AF366" i="5"/>
  <c r="AF368" i="5"/>
  <c r="AF369" i="5"/>
  <c r="AF371" i="5"/>
  <c r="AF372" i="5"/>
  <c r="AF374" i="5"/>
  <c r="AF375" i="5"/>
  <c r="AF377" i="5"/>
  <c r="AF378" i="5"/>
  <c r="AF380" i="5"/>
  <c r="AF381" i="5"/>
  <c r="AF383" i="5"/>
  <c r="AF384" i="5"/>
  <c r="AF386" i="5"/>
  <c r="AF387" i="5"/>
  <c r="AF388" i="5"/>
  <c r="AF177" i="5"/>
  <c r="AG335" i="5"/>
  <c r="AG338" i="5"/>
  <c r="AG339" i="5"/>
  <c r="AG341" i="5"/>
  <c r="AG342" i="5"/>
  <c r="AG344" i="5"/>
  <c r="AG345" i="5"/>
  <c r="AG347" i="5"/>
  <c r="AG348" i="5"/>
  <c r="AG350" i="5"/>
  <c r="AG351" i="5"/>
  <c r="AG336" i="5"/>
  <c r="AG353" i="5"/>
  <c r="AG354" i="5"/>
  <c r="AG356" i="5"/>
  <c r="AG357" i="5"/>
  <c r="AG359" i="5"/>
  <c r="AG360" i="5"/>
  <c r="AG362" i="5"/>
  <c r="AG363" i="5"/>
  <c r="AG365" i="5"/>
  <c r="AG366" i="5"/>
  <c r="AG368" i="5"/>
  <c r="AG369" i="5"/>
  <c r="AG371" i="5"/>
  <c r="AG372" i="5"/>
  <c r="AG374" i="5"/>
  <c r="AG375" i="5"/>
  <c r="AG377" i="5"/>
  <c r="AG378" i="5"/>
  <c r="AG380" i="5"/>
  <c r="AG381" i="5"/>
  <c r="AG383" i="5"/>
  <c r="AG384" i="5"/>
  <c r="AG386" i="5"/>
  <c r="AG387" i="5"/>
  <c r="AG388" i="5"/>
  <c r="AG177" i="5"/>
  <c r="AH335" i="5"/>
  <c r="AH338" i="5"/>
  <c r="AH339" i="5"/>
  <c r="AH341" i="5"/>
  <c r="AH342" i="5"/>
  <c r="AH344" i="5"/>
  <c r="AH345" i="5"/>
  <c r="AH347" i="5"/>
  <c r="AH348" i="5"/>
  <c r="AH350" i="5"/>
  <c r="AH351" i="5"/>
  <c r="AH336" i="5"/>
  <c r="AH353" i="5"/>
  <c r="AH354" i="5"/>
  <c r="AH356" i="5"/>
  <c r="AH357" i="5"/>
  <c r="AH359" i="5"/>
  <c r="AH360" i="5"/>
  <c r="AH362" i="5"/>
  <c r="AH363" i="5"/>
  <c r="AH365" i="5"/>
  <c r="AH366" i="5"/>
  <c r="AH368" i="5"/>
  <c r="AH369" i="5"/>
  <c r="AH371" i="5"/>
  <c r="AH372" i="5"/>
  <c r="AH374" i="5"/>
  <c r="AH375" i="5"/>
  <c r="AH377" i="5"/>
  <c r="AH378" i="5"/>
  <c r="AH380" i="5"/>
  <c r="AH381" i="5"/>
  <c r="AH383" i="5"/>
  <c r="AH384" i="5"/>
  <c r="AH386" i="5"/>
  <c r="AH387" i="5"/>
  <c r="AH388" i="5"/>
  <c r="AH177" i="5"/>
  <c r="AI335" i="5"/>
  <c r="AI338" i="5"/>
  <c r="AI339" i="5"/>
  <c r="AI341" i="5"/>
  <c r="AI342" i="5"/>
  <c r="AI344" i="5"/>
  <c r="AI345" i="5"/>
  <c r="AI347" i="5"/>
  <c r="AI348" i="5"/>
  <c r="AI350" i="5"/>
  <c r="AI351" i="5"/>
  <c r="AI336" i="5"/>
  <c r="AI353" i="5"/>
  <c r="AI354" i="5"/>
  <c r="AI356" i="5"/>
  <c r="AI357" i="5"/>
  <c r="AI359" i="5"/>
  <c r="AI360" i="5"/>
  <c r="AI362" i="5"/>
  <c r="AI363" i="5"/>
  <c r="AI365" i="5"/>
  <c r="AI366" i="5"/>
  <c r="AI368" i="5"/>
  <c r="AI369" i="5"/>
  <c r="AI371" i="5"/>
  <c r="AI372" i="5"/>
  <c r="AI374" i="5"/>
  <c r="AI375" i="5"/>
  <c r="AI377" i="5"/>
  <c r="AI378" i="5"/>
  <c r="AI380" i="5"/>
  <c r="AI381" i="5"/>
  <c r="AI383" i="5"/>
  <c r="AI384" i="5"/>
  <c r="AI386" i="5"/>
  <c r="AI387" i="5"/>
  <c r="AI388" i="5"/>
  <c r="AI177" i="5"/>
  <c r="AJ335" i="5"/>
  <c r="AJ338" i="5"/>
  <c r="AJ339" i="5"/>
  <c r="AJ341" i="5"/>
  <c r="AJ342" i="5"/>
  <c r="AJ344" i="5"/>
  <c r="AJ345" i="5"/>
  <c r="AJ347" i="5"/>
  <c r="AJ348" i="5"/>
  <c r="AJ350" i="5"/>
  <c r="AJ351" i="5"/>
  <c r="AJ336" i="5"/>
  <c r="AJ353" i="5"/>
  <c r="AJ354" i="5"/>
  <c r="AJ356" i="5"/>
  <c r="AJ357" i="5"/>
  <c r="AJ359" i="5"/>
  <c r="AJ360" i="5"/>
  <c r="AJ362" i="5"/>
  <c r="AJ363" i="5"/>
  <c r="AJ365" i="5"/>
  <c r="AJ366" i="5"/>
  <c r="AJ368" i="5"/>
  <c r="AJ369" i="5"/>
  <c r="AJ371" i="5"/>
  <c r="AJ372" i="5"/>
  <c r="AJ374" i="5"/>
  <c r="AJ375" i="5"/>
  <c r="AJ377" i="5"/>
  <c r="AJ378" i="5"/>
  <c r="AJ380" i="5"/>
  <c r="AJ381" i="5"/>
  <c r="AJ383" i="5"/>
  <c r="AJ384" i="5"/>
  <c r="AJ386" i="5"/>
  <c r="AJ387" i="5"/>
  <c r="AJ388" i="5"/>
  <c r="AJ177" i="5"/>
  <c r="AK335" i="5"/>
  <c r="AK338" i="5"/>
  <c r="AK339" i="5"/>
  <c r="AK341" i="5"/>
  <c r="AK342" i="5"/>
  <c r="AK344" i="5"/>
  <c r="AK345" i="5"/>
  <c r="AK347" i="5"/>
  <c r="AK348" i="5"/>
  <c r="AK350" i="5"/>
  <c r="AK351" i="5"/>
  <c r="AK336" i="5"/>
  <c r="AK353" i="5"/>
  <c r="AK354" i="5"/>
  <c r="AK356" i="5"/>
  <c r="AK357" i="5"/>
  <c r="AK359" i="5"/>
  <c r="AK360" i="5"/>
  <c r="AK362" i="5"/>
  <c r="AK363" i="5"/>
  <c r="AK365" i="5"/>
  <c r="AK366" i="5"/>
  <c r="AK368" i="5"/>
  <c r="AK369" i="5"/>
  <c r="AK371" i="5"/>
  <c r="AK372" i="5"/>
  <c r="AK374" i="5"/>
  <c r="AK375" i="5"/>
  <c r="AK377" i="5"/>
  <c r="AK378" i="5"/>
  <c r="AK380" i="5"/>
  <c r="AK381" i="5"/>
  <c r="AK383" i="5"/>
  <c r="AK384" i="5"/>
  <c r="AK386" i="5"/>
  <c r="AK387" i="5"/>
  <c r="AK388" i="5"/>
  <c r="AK177" i="5"/>
  <c r="AL335" i="5"/>
  <c r="AL338" i="5"/>
  <c r="AL339" i="5"/>
  <c r="AL341" i="5"/>
  <c r="AL342" i="5"/>
  <c r="AL344" i="5"/>
  <c r="AL345" i="5"/>
  <c r="AL347" i="5"/>
  <c r="AL348" i="5"/>
  <c r="AL350" i="5"/>
  <c r="AL351" i="5"/>
  <c r="AL336" i="5"/>
  <c r="AL353" i="5"/>
  <c r="AL354" i="5"/>
  <c r="AL356" i="5"/>
  <c r="AL357" i="5"/>
  <c r="AL359" i="5"/>
  <c r="AL360" i="5"/>
  <c r="AL362" i="5"/>
  <c r="AL363" i="5"/>
  <c r="AL365" i="5"/>
  <c r="AL366" i="5"/>
  <c r="AL368" i="5"/>
  <c r="AL369" i="5"/>
  <c r="AL371" i="5"/>
  <c r="AL372" i="5"/>
  <c r="AL374" i="5"/>
  <c r="AL375" i="5"/>
  <c r="AL377" i="5"/>
  <c r="AL378" i="5"/>
  <c r="AL380" i="5"/>
  <c r="AL381" i="5"/>
  <c r="AL383" i="5"/>
  <c r="AL384" i="5"/>
  <c r="AL386" i="5"/>
  <c r="AL387" i="5"/>
  <c r="AL388" i="5"/>
  <c r="AL177" i="5"/>
  <c r="AM335" i="5"/>
  <c r="AM338" i="5"/>
  <c r="AM339" i="5"/>
  <c r="AM341" i="5"/>
  <c r="AM342" i="5"/>
  <c r="AM344" i="5"/>
  <c r="AM345" i="5"/>
  <c r="AM347" i="5"/>
  <c r="AM348" i="5"/>
  <c r="AM350" i="5"/>
  <c r="AM351" i="5"/>
  <c r="AM336" i="5"/>
  <c r="AM353" i="5"/>
  <c r="AM354" i="5"/>
  <c r="AM356" i="5"/>
  <c r="AM357" i="5"/>
  <c r="AM359" i="5"/>
  <c r="AM360" i="5"/>
  <c r="AM362" i="5"/>
  <c r="AM363" i="5"/>
  <c r="AM365" i="5"/>
  <c r="AM366" i="5"/>
  <c r="AM368" i="5"/>
  <c r="AM369" i="5"/>
  <c r="AM371" i="5"/>
  <c r="AM372" i="5"/>
  <c r="AM374" i="5"/>
  <c r="AM375" i="5"/>
  <c r="AM377" i="5"/>
  <c r="AM378" i="5"/>
  <c r="AM380" i="5"/>
  <c r="AM381" i="5"/>
  <c r="AM383" i="5"/>
  <c r="AM384" i="5"/>
  <c r="AM386" i="5"/>
  <c r="AM387" i="5"/>
  <c r="AM388" i="5"/>
  <c r="AM177" i="5"/>
  <c r="AN335" i="5"/>
  <c r="AN338" i="5"/>
  <c r="AN339" i="5"/>
  <c r="AN341" i="5"/>
  <c r="AN342" i="5"/>
  <c r="AN344" i="5"/>
  <c r="AN345" i="5"/>
  <c r="AN347" i="5"/>
  <c r="AN348" i="5"/>
  <c r="AN350" i="5"/>
  <c r="AN351" i="5"/>
  <c r="AN336" i="5"/>
  <c r="AN353" i="5"/>
  <c r="AN354" i="5"/>
  <c r="AN356" i="5"/>
  <c r="AN357" i="5"/>
  <c r="AN359" i="5"/>
  <c r="AN360" i="5"/>
  <c r="AN362" i="5"/>
  <c r="AN363" i="5"/>
  <c r="AN365" i="5"/>
  <c r="AN366" i="5"/>
  <c r="AN368" i="5"/>
  <c r="AN369" i="5"/>
  <c r="AN371" i="5"/>
  <c r="AN372" i="5"/>
  <c r="AN374" i="5"/>
  <c r="AN375" i="5"/>
  <c r="AN377" i="5"/>
  <c r="AN378" i="5"/>
  <c r="AN380" i="5"/>
  <c r="AN381" i="5"/>
  <c r="AN383" i="5"/>
  <c r="AN384" i="5"/>
  <c r="AN386" i="5"/>
  <c r="AN387" i="5"/>
  <c r="AN388" i="5"/>
  <c r="AN177" i="5"/>
  <c r="AO335" i="5"/>
  <c r="AO338" i="5"/>
  <c r="AO339" i="5"/>
  <c r="AO341" i="5"/>
  <c r="AO342" i="5"/>
  <c r="AO344" i="5"/>
  <c r="AO345" i="5"/>
  <c r="AO347" i="5"/>
  <c r="AO348" i="5"/>
  <c r="AO350" i="5"/>
  <c r="AO351" i="5"/>
  <c r="AO353" i="5"/>
  <c r="AO354" i="5"/>
  <c r="AO356" i="5"/>
  <c r="AO357" i="5"/>
  <c r="AO359" i="5"/>
  <c r="AO360" i="5"/>
  <c r="AO362" i="5"/>
  <c r="AO363" i="5"/>
  <c r="AO365" i="5"/>
  <c r="AO366" i="5"/>
  <c r="AO368" i="5"/>
  <c r="AO369" i="5"/>
  <c r="AO371" i="5"/>
  <c r="AO372" i="5"/>
  <c r="AO374" i="5"/>
  <c r="AO375" i="5"/>
  <c r="AO377" i="5"/>
  <c r="AO378" i="5"/>
  <c r="AO380" i="5"/>
  <c r="AO381" i="5"/>
  <c r="AO383" i="5"/>
  <c r="AO384" i="5"/>
  <c r="AO386" i="5"/>
  <c r="AO387" i="5"/>
  <c r="AO388" i="5"/>
  <c r="AO177" i="5"/>
  <c r="AP335" i="5"/>
  <c r="AP338" i="5"/>
  <c r="AP339" i="5"/>
  <c r="AP341" i="5"/>
  <c r="AP342" i="5"/>
  <c r="AP344" i="5"/>
  <c r="AP345" i="5"/>
  <c r="AP347" i="5"/>
  <c r="AP348" i="5"/>
  <c r="AP350" i="5"/>
  <c r="AP351" i="5"/>
  <c r="AP353" i="5"/>
  <c r="AP354" i="5"/>
  <c r="AP336" i="5"/>
  <c r="AP356" i="5"/>
  <c r="AP357" i="5"/>
  <c r="AP359" i="5"/>
  <c r="AP360" i="5"/>
  <c r="AP362" i="5"/>
  <c r="AP363" i="5"/>
  <c r="AP365" i="5"/>
  <c r="AP366" i="5"/>
  <c r="AP368" i="5"/>
  <c r="AP369" i="5"/>
  <c r="AP371" i="5"/>
  <c r="AP372" i="5"/>
  <c r="AP374" i="5"/>
  <c r="AP375" i="5"/>
  <c r="AP377" i="5"/>
  <c r="AP378" i="5"/>
  <c r="AP380" i="5"/>
  <c r="AP381" i="5"/>
  <c r="AP383" i="5"/>
  <c r="AP384" i="5"/>
  <c r="AP386" i="5"/>
  <c r="AP387" i="5"/>
  <c r="AP388" i="5"/>
  <c r="AP177" i="5"/>
  <c r="AQ335" i="5"/>
  <c r="AQ338" i="5"/>
  <c r="AQ339" i="5"/>
  <c r="AQ341" i="5"/>
  <c r="AQ342" i="5"/>
  <c r="AQ344" i="5"/>
  <c r="AQ345" i="5"/>
  <c r="AQ347" i="5"/>
  <c r="AQ348" i="5"/>
  <c r="AQ350" i="5"/>
  <c r="AQ351" i="5"/>
  <c r="AQ353" i="5"/>
  <c r="AQ354" i="5"/>
  <c r="AQ336" i="5"/>
  <c r="AQ356" i="5"/>
  <c r="AQ357" i="5"/>
  <c r="AQ359" i="5"/>
  <c r="AQ360" i="5"/>
  <c r="AQ362" i="5"/>
  <c r="AQ363" i="5"/>
  <c r="AQ365" i="5"/>
  <c r="AQ366" i="5"/>
  <c r="AQ368" i="5"/>
  <c r="AQ369" i="5"/>
  <c r="AQ371" i="5"/>
  <c r="AQ372" i="5"/>
  <c r="AQ374" i="5"/>
  <c r="AQ375" i="5"/>
  <c r="AQ377" i="5"/>
  <c r="AQ378" i="5"/>
  <c r="AQ380" i="5"/>
  <c r="AQ381" i="5"/>
  <c r="AQ383" i="5"/>
  <c r="AQ384" i="5"/>
  <c r="AQ386" i="5"/>
  <c r="AQ387" i="5"/>
  <c r="AQ388" i="5"/>
  <c r="AQ177" i="5"/>
  <c r="AR335" i="5"/>
  <c r="AR338" i="5"/>
  <c r="AR339" i="5"/>
  <c r="AR341" i="5"/>
  <c r="AR342" i="5"/>
  <c r="AR344" i="5"/>
  <c r="AR345" i="5"/>
  <c r="AR347" i="5"/>
  <c r="AR348" i="5"/>
  <c r="AR350" i="5"/>
  <c r="AR351" i="5"/>
  <c r="AR353" i="5"/>
  <c r="AR354" i="5"/>
  <c r="AR336" i="5"/>
  <c r="AR356" i="5"/>
  <c r="AR357" i="5"/>
  <c r="AR359" i="5"/>
  <c r="AR360" i="5"/>
  <c r="AR362" i="5"/>
  <c r="AR363" i="5"/>
  <c r="AR365" i="5"/>
  <c r="AR366" i="5"/>
  <c r="AR368" i="5"/>
  <c r="AR369" i="5"/>
  <c r="AR371" i="5"/>
  <c r="AR372" i="5"/>
  <c r="AR374" i="5"/>
  <c r="AR375" i="5"/>
  <c r="AR377" i="5"/>
  <c r="AR378" i="5"/>
  <c r="AR380" i="5"/>
  <c r="AR381" i="5"/>
  <c r="AR383" i="5"/>
  <c r="AR384" i="5"/>
  <c r="AR386" i="5"/>
  <c r="AR387" i="5"/>
  <c r="AR388" i="5"/>
  <c r="AR177" i="5"/>
  <c r="AS335" i="5"/>
  <c r="AS338" i="5"/>
  <c r="AS339" i="5"/>
  <c r="AS341" i="5"/>
  <c r="AS342" i="5"/>
  <c r="AS344" i="5"/>
  <c r="AS345" i="5"/>
  <c r="AS347" i="5"/>
  <c r="AS348" i="5"/>
  <c r="AS350" i="5"/>
  <c r="AS351" i="5"/>
  <c r="AS353" i="5"/>
  <c r="AS354" i="5"/>
  <c r="AS336" i="5"/>
  <c r="AS356" i="5"/>
  <c r="AS357" i="5"/>
  <c r="AS359" i="5"/>
  <c r="AS360" i="5"/>
  <c r="AS362" i="5"/>
  <c r="AS363" i="5"/>
  <c r="AS365" i="5"/>
  <c r="AS366" i="5"/>
  <c r="AS368" i="5"/>
  <c r="AS369" i="5"/>
  <c r="AS371" i="5"/>
  <c r="AS372" i="5"/>
  <c r="AS374" i="5"/>
  <c r="AS375" i="5"/>
  <c r="AS377" i="5"/>
  <c r="AS378" i="5"/>
  <c r="AS380" i="5"/>
  <c r="AS381" i="5"/>
  <c r="AS383" i="5"/>
  <c r="AS384" i="5"/>
  <c r="AS386" i="5"/>
  <c r="AS387" i="5"/>
  <c r="AS388" i="5"/>
  <c r="AS177" i="5"/>
  <c r="AT335" i="5"/>
  <c r="AT338" i="5"/>
  <c r="AT339" i="5"/>
  <c r="AT341" i="5"/>
  <c r="AT342" i="5"/>
  <c r="AT344" i="5"/>
  <c r="AT345" i="5"/>
  <c r="AT347" i="5"/>
  <c r="AT348" i="5"/>
  <c r="AT350" i="5"/>
  <c r="AT351" i="5"/>
  <c r="AT353" i="5"/>
  <c r="AT354" i="5"/>
  <c r="AT336" i="5"/>
  <c r="AT356" i="5"/>
  <c r="AT357" i="5"/>
  <c r="AT359" i="5"/>
  <c r="AT360" i="5"/>
  <c r="AT362" i="5"/>
  <c r="AT363" i="5"/>
  <c r="AT365" i="5"/>
  <c r="AT366" i="5"/>
  <c r="AT368" i="5"/>
  <c r="AT369" i="5"/>
  <c r="AT371" i="5"/>
  <c r="AT372" i="5"/>
  <c r="AT374" i="5"/>
  <c r="AT375" i="5"/>
  <c r="AT377" i="5"/>
  <c r="AT378" i="5"/>
  <c r="AT380" i="5"/>
  <c r="AT381" i="5"/>
  <c r="AT383" i="5"/>
  <c r="AT384" i="5"/>
  <c r="AT386" i="5"/>
  <c r="AT387" i="5"/>
  <c r="AT388" i="5"/>
  <c r="AT177" i="5"/>
  <c r="AU335" i="5"/>
  <c r="AU338" i="5"/>
  <c r="AU339" i="5"/>
  <c r="AU341" i="5"/>
  <c r="AU342" i="5"/>
  <c r="AU344" i="5"/>
  <c r="AU345" i="5"/>
  <c r="AU347" i="5"/>
  <c r="AU348" i="5"/>
  <c r="AU350" i="5"/>
  <c r="AU351" i="5"/>
  <c r="AU353" i="5"/>
  <c r="AU354" i="5"/>
  <c r="AU336" i="5"/>
  <c r="AU356" i="5"/>
  <c r="AU357" i="5"/>
  <c r="AU359" i="5"/>
  <c r="AU360" i="5"/>
  <c r="AU362" i="5"/>
  <c r="AU363" i="5"/>
  <c r="AU365" i="5"/>
  <c r="AU366" i="5"/>
  <c r="AU368" i="5"/>
  <c r="AU369" i="5"/>
  <c r="AU371" i="5"/>
  <c r="AU372" i="5"/>
  <c r="AU374" i="5"/>
  <c r="AU375" i="5"/>
  <c r="AU377" i="5"/>
  <c r="AU378" i="5"/>
  <c r="AU380" i="5"/>
  <c r="AU381" i="5"/>
  <c r="AU383" i="5"/>
  <c r="AU384" i="5"/>
  <c r="AU386" i="5"/>
  <c r="AU387" i="5"/>
  <c r="AU388" i="5"/>
  <c r="AU177" i="5"/>
  <c r="AV335" i="5"/>
  <c r="AV338" i="5"/>
  <c r="AV339" i="5"/>
  <c r="AV341" i="5"/>
  <c r="AV342" i="5"/>
  <c r="AV344" i="5"/>
  <c r="AV345" i="5"/>
  <c r="AV347" i="5"/>
  <c r="AV348" i="5"/>
  <c r="AV350" i="5"/>
  <c r="AV351" i="5"/>
  <c r="AV353" i="5"/>
  <c r="AV354" i="5"/>
  <c r="AV336" i="5"/>
  <c r="AV356" i="5"/>
  <c r="AV357" i="5"/>
  <c r="AV359" i="5"/>
  <c r="AV360" i="5"/>
  <c r="AV362" i="5"/>
  <c r="AV363" i="5"/>
  <c r="AV365" i="5"/>
  <c r="AV366" i="5"/>
  <c r="AV368" i="5"/>
  <c r="AV369" i="5"/>
  <c r="AV371" i="5"/>
  <c r="AV372" i="5"/>
  <c r="AV374" i="5"/>
  <c r="AV375" i="5"/>
  <c r="AV377" i="5"/>
  <c r="AV378" i="5"/>
  <c r="AV380" i="5"/>
  <c r="AV381" i="5"/>
  <c r="AV383" i="5"/>
  <c r="AV384" i="5"/>
  <c r="AV386" i="5"/>
  <c r="AV387" i="5"/>
  <c r="AV388" i="5"/>
  <c r="AV177" i="5"/>
  <c r="AW335" i="5"/>
  <c r="AW338" i="5"/>
  <c r="AW339" i="5"/>
  <c r="AW341" i="5"/>
  <c r="AW342" i="5"/>
  <c r="AW344" i="5"/>
  <c r="AW345" i="5"/>
  <c r="AW347" i="5"/>
  <c r="AW348" i="5"/>
  <c r="AW350" i="5"/>
  <c r="AW351" i="5"/>
  <c r="AW353" i="5"/>
  <c r="AW354" i="5"/>
  <c r="AW336" i="5"/>
  <c r="AW356" i="5"/>
  <c r="AW357" i="5"/>
  <c r="AW359" i="5"/>
  <c r="AW360" i="5"/>
  <c r="AW362" i="5"/>
  <c r="AW363" i="5"/>
  <c r="AW365" i="5"/>
  <c r="AW366" i="5"/>
  <c r="AW368" i="5"/>
  <c r="AW369" i="5"/>
  <c r="AW371" i="5"/>
  <c r="AW372" i="5"/>
  <c r="AW374" i="5"/>
  <c r="AW375" i="5"/>
  <c r="AW377" i="5"/>
  <c r="AW378" i="5"/>
  <c r="AW380" i="5"/>
  <c r="AW381" i="5"/>
  <c r="AW383" i="5"/>
  <c r="AW384" i="5"/>
  <c r="AW386" i="5"/>
  <c r="AW387" i="5"/>
  <c r="AW388" i="5"/>
  <c r="AW177" i="5"/>
  <c r="AX335" i="5"/>
  <c r="AX338" i="5"/>
  <c r="AX339" i="5"/>
  <c r="AX341" i="5"/>
  <c r="AX342" i="5"/>
  <c r="AX344" i="5"/>
  <c r="AX345" i="5"/>
  <c r="AX347" i="5"/>
  <c r="AX348" i="5"/>
  <c r="AX350" i="5"/>
  <c r="AX351" i="5"/>
  <c r="AX353" i="5"/>
  <c r="AX354" i="5"/>
  <c r="AX336" i="5"/>
  <c r="AX356" i="5"/>
  <c r="AX357" i="5"/>
  <c r="AX359" i="5"/>
  <c r="AX360" i="5"/>
  <c r="AX362" i="5"/>
  <c r="AX363" i="5"/>
  <c r="AX365" i="5"/>
  <c r="AX366" i="5"/>
  <c r="AX368" i="5"/>
  <c r="AX369" i="5"/>
  <c r="AX371" i="5"/>
  <c r="AX372" i="5"/>
  <c r="AX374" i="5"/>
  <c r="AX375" i="5"/>
  <c r="AX377" i="5"/>
  <c r="AX378" i="5"/>
  <c r="AX380" i="5"/>
  <c r="AX381" i="5"/>
  <c r="AX383" i="5"/>
  <c r="AX384" i="5"/>
  <c r="AX386" i="5"/>
  <c r="AX387" i="5"/>
  <c r="AX388" i="5"/>
  <c r="AX177" i="5"/>
  <c r="AY335" i="5"/>
  <c r="AY338" i="5"/>
  <c r="AY339" i="5"/>
  <c r="AY341" i="5"/>
  <c r="AY342" i="5"/>
  <c r="AY344" i="5"/>
  <c r="AY345" i="5"/>
  <c r="AY347" i="5"/>
  <c r="AY348" i="5"/>
  <c r="AY350" i="5"/>
  <c r="AY351" i="5"/>
  <c r="AY353" i="5"/>
  <c r="AY354" i="5"/>
  <c r="AY336" i="5"/>
  <c r="AY356" i="5"/>
  <c r="AY357" i="5"/>
  <c r="AY359" i="5"/>
  <c r="AY360" i="5"/>
  <c r="AY362" i="5"/>
  <c r="AY363" i="5"/>
  <c r="AY365" i="5"/>
  <c r="AY366" i="5"/>
  <c r="AY368" i="5"/>
  <c r="AY369" i="5"/>
  <c r="AY371" i="5"/>
  <c r="AY372" i="5"/>
  <c r="AY374" i="5"/>
  <c r="AY375" i="5"/>
  <c r="AY377" i="5"/>
  <c r="AY378" i="5"/>
  <c r="AY380" i="5"/>
  <c r="AY381" i="5"/>
  <c r="AY383" i="5"/>
  <c r="AY384" i="5"/>
  <c r="AY386" i="5"/>
  <c r="AY387" i="5"/>
  <c r="AY388" i="5"/>
  <c r="AY177" i="5"/>
  <c r="AZ335" i="5"/>
  <c r="AZ338" i="5"/>
  <c r="AZ339" i="5"/>
  <c r="AZ341" i="5"/>
  <c r="AZ342" i="5"/>
  <c r="AZ344" i="5"/>
  <c r="AZ345" i="5"/>
  <c r="AZ347" i="5"/>
  <c r="AZ348" i="5"/>
  <c r="AZ350" i="5"/>
  <c r="AZ351" i="5"/>
  <c r="AZ353" i="5"/>
  <c r="AZ354" i="5"/>
  <c r="AZ336" i="5"/>
  <c r="AZ356" i="5"/>
  <c r="AZ357" i="5"/>
  <c r="AZ359" i="5"/>
  <c r="AZ360" i="5"/>
  <c r="AZ362" i="5"/>
  <c r="AZ363" i="5"/>
  <c r="AZ365" i="5"/>
  <c r="AZ366" i="5"/>
  <c r="AZ368" i="5"/>
  <c r="AZ369" i="5"/>
  <c r="AZ371" i="5"/>
  <c r="AZ372" i="5"/>
  <c r="AZ374" i="5"/>
  <c r="AZ375" i="5"/>
  <c r="AZ377" i="5"/>
  <c r="AZ378" i="5"/>
  <c r="AZ380" i="5"/>
  <c r="AZ381" i="5"/>
  <c r="AZ383" i="5"/>
  <c r="AZ384" i="5"/>
  <c r="AZ386" i="5"/>
  <c r="AZ387" i="5"/>
  <c r="AZ388" i="5"/>
  <c r="AZ177" i="5"/>
  <c r="BA335" i="5"/>
  <c r="BA338" i="5"/>
  <c r="BA339" i="5"/>
  <c r="BA341" i="5"/>
  <c r="BA342" i="5"/>
  <c r="BA344" i="5"/>
  <c r="BA345" i="5"/>
  <c r="BA347" i="5"/>
  <c r="BA348" i="5"/>
  <c r="BA350" i="5"/>
  <c r="BA351" i="5"/>
  <c r="BA353" i="5"/>
  <c r="BA354" i="5"/>
  <c r="BA356" i="5"/>
  <c r="BA357" i="5"/>
  <c r="BA359" i="5"/>
  <c r="BA360" i="5"/>
  <c r="BA362" i="5"/>
  <c r="BA363" i="5"/>
  <c r="BA365" i="5"/>
  <c r="BA366" i="5"/>
  <c r="BA368" i="5"/>
  <c r="BA369" i="5"/>
  <c r="BA371" i="5"/>
  <c r="BA372" i="5"/>
  <c r="BA374" i="5"/>
  <c r="BA375" i="5"/>
  <c r="BA377" i="5"/>
  <c r="BA378" i="5"/>
  <c r="BA380" i="5"/>
  <c r="BA381" i="5"/>
  <c r="BA383" i="5"/>
  <c r="BA384" i="5"/>
  <c r="BA386" i="5"/>
  <c r="BA387" i="5"/>
  <c r="BA388" i="5"/>
  <c r="BA177" i="5"/>
  <c r="BB335" i="5"/>
  <c r="BB338" i="5"/>
  <c r="BB339" i="5"/>
  <c r="BB341" i="5"/>
  <c r="BB342" i="5"/>
  <c r="BB344" i="5"/>
  <c r="BB345" i="5"/>
  <c r="BB347" i="5"/>
  <c r="BB348" i="5"/>
  <c r="BB350" i="5"/>
  <c r="BB351" i="5"/>
  <c r="BB353" i="5"/>
  <c r="BB354" i="5"/>
  <c r="BB356" i="5"/>
  <c r="BB357" i="5"/>
  <c r="BB359" i="5"/>
  <c r="BB360" i="5"/>
  <c r="BB362" i="5"/>
  <c r="BB363" i="5"/>
  <c r="BB365" i="5"/>
  <c r="BB366" i="5"/>
  <c r="BB368" i="5"/>
  <c r="BB369" i="5"/>
  <c r="BB371" i="5"/>
  <c r="BB372" i="5"/>
  <c r="BB374" i="5"/>
  <c r="BB375" i="5"/>
  <c r="BB377" i="5"/>
  <c r="BB378" i="5"/>
  <c r="BB380" i="5"/>
  <c r="BB381" i="5"/>
  <c r="BB383" i="5"/>
  <c r="BB384" i="5"/>
  <c r="BB386" i="5"/>
  <c r="BB387" i="5"/>
  <c r="BB388" i="5"/>
  <c r="BB177" i="5"/>
  <c r="BC335" i="5"/>
  <c r="BC338" i="5"/>
  <c r="BC339" i="5"/>
  <c r="BC341" i="5"/>
  <c r="BC342" i="5"/>
  <c r="BC344" i="5"/>
  <c r="BC345" i="5"/>
  <c r="BC347" i="5"/>
  <c r="BC348" i="5"/>
  <c r="BC350" i="5"/>
  <c r="BC351" i="5"/>
  <c r="BC353" i="5"/>
  <c r="BC354" i="5"/>
  <c r="BC356" i="5"/>
  <c r="BC357" i="5"/>
  <c r="BC359" i="5"/>
  <c r="BC360" i="5"/>
  <c r="BC362" i="5"/>
  <c r="BC363" i="5"/>
  <c r="BC365" i="5"/>
  <c r="BC366" i="5"/>
  <c r="BC368" i="5"/>
  <c r="BC369" i="5"/>
  <c r="BC371" i="5"/>
  <c r="BC372" i="5"/>
  <c r="BC374" i="5"/>
  <c r="BC375" i="5"/>
  <c r="BC377" i="5"/>
  <c r="BC378" i="5"/>
  <c r="BC380" i="5"/>
  <c r="BC381" i="5"/>
  <c r="BC383" i="5"/>
  <c r="BC384" i="5"/>
  <c r="BC386" i="5"/>
  <c r="BC387" i="5"/>
  <c r="BC388" i="5"/>
  <c r="BC177" i="5"/>
  <c r="BD335" i="5"/>
  <c r="BD338" i="5"/>
  <c r="BD339" i="5"/>
  <c r="BD341" i="5"/>
  <c r="BD342" i="5"/>
  <c r="BD344" i="5"/>
  <c r="BD345" i="5"/>
  <c r="BD347" i="5"/>
  <c r="BD348" i="5"/>
  <c r="BD350" i="5"/>
  <c r="BD351" i="5"/>
  <c r="BD353" i="5"/>
  <c r="BD354" i="5"/>
  <c r="BD356" i="5"/>
  <c r="BD357" i="5"/>
  <c r="BD359" i="5"/>
  <c r="BD360" i="5"/>
  <c r="BD362" i="5"/>
  <c r="BD363" i="5"/>
  <c r="BD365" i="5"/>
  <c r="BD366" i="5"/>
  <c r="BD368" i="5"/>
  <c r="BD369" i="5"/>
  <c r="BD371" i="5"/>
  <c r="BD372" i="5"/>
  <c r="BD374" i="5"/>
  <c r="BD375" i="5"/>
  <c r="BD377" i="5"/>
  <c r="BD378" i="5"/>
  <c r="BD380" i="5"/>
  <c r="BD381" i="5"/>
  <c r="BD383" i="5"/>
  <c r="BD384" i="5"/>
  <c r="BD386" i="5"/>
  <c r="BD387" i="5"/>
  <c r="BD388" i="5"/>
  <c r="BD177" i="5"/>
  <c r="BE335" i="5"/>
  <c r="BE338" i="5"/>
  <c r="BE339" i="5"/>
  <c r="BE341" i="5"/>
  <c r="BE342" i="5"/>
  <c r="BE344" i="5"/>
  <c r="BE345" i="5"/>
  <c r="BE347" i="5"/>
  <c r="BE348" i="5"/>
  <c r="BE350" i="5"/>
  <c r="BE351" i="5"/>
  <c r="BE353" i="5"/>
  <c r="BE354" i="5"/>
  <c r="BE356" i="5"/>
  <c r="BE357" i="5"/>
  <c r="BE359" i="5"/>
  <c r="BE360" i="5"/>
  <c r="BE362" i="5"/>
  <c r="BE363" i="5"/>
  <c r="BE365" i="5"/>
  <c r="BE366" i="5"/>
  <c r="BE368" i="5"/>
  <c r="BE369" i="5"/>
  <c r="BE371" i="5"/>
  <c r="BE372" i="5"/>
  <c r="BE374" i="5"/>
  <c r="BE375" i="5"/>
  <c r="BE377" i="5"/>
  <c r="BE378" i="5"/>
  <c r="BE380" i="5"/>
  <c r="BE381" i="5"/>
  <c r="BE383" i="5"/>
  <c r="BE384" i="5"/>
  <c r="BE386" i="5"/>
  <c r="BE387" i="5"/>
  <c r="BE388" i="5"/>
  <c r="BE177" i="5"/>
  <c r="BF335" i="5"/>
  <c r="BF338" i="5"/>
  <c r="BF339" i="5"/>
  <c r="BF341" i="5"/>
  <c r="BF342" i="5"/>
  <c r="BF344" i="5"/>
  <c r="BF345" i="5"/>
  <c r="BF347" i="5"/>
  <c r="BF348" i="5"/>
  <c r="BF350" i="5"/>
  <c r="BF351" i="5"/>
  <c r="BF353" i="5"/>
  <c r="BF354" i="5"/>
  <c r="BF356" i="5"/>
  <c r="BF357" i="5"/>
  <c r="BF359" i="5"/>
  <c r="BF360" i="5"/>
  <c r="BF362" i="5"/>
  <c r="BF363" i="5"/>
  <c r="BF365" i="5"/>
  <c r="BF366" i="5"/>
  <c r="BF368" i="5"/>
  <c r="BF369" i="5"/>
  <c r="BF371" i="5"/>
  <c r="BF372" i="5"/>
  <c r="BF374" i="5"/>
  <c r="BF375" i="5"/>
  <c r="BF377" i="5"/>
  <c r="BF378" i="5"/>
  <c r="BF380" i="5"/>
  <c r="BF381" i="5"/>
  <c r="BF383" i="5"/>
  <c r="BF384" i="5"/>
  <c r="BF386" i="5"/>
  <c r="BF387" i="5"/>
  <c r="BF388" i="5"/>
  <c r="BF177" i="5"/>
  <c r="BG335" i="5"/>
  <c r="BG338" i="5"/>
  <c r="BG339" i="5"/>
  <c r="BG341" i="5"/>
  <c r="BG342" i="5"/>
  <c r="BG344" i="5"/>
  <c r="BG345" i="5"/>
  <c r="BG347" i="5"/>
  <c r="BG348" i="5"/>
  <c r="BG350" i="5"/>
  <c r="BG351" i="5"/>
  <c r="BG353" i="5"/>
  <c r="BG354" i="5"/>
  <c r="BG356" i="5"/>
  <c r="BG357" i="5"/>
  <c r="BG359" i="5"/>
  <c r="BG360" i="5"/>
  <c r="BG362" i="5"/>
  <c r="BG363" i="5"/>
  <c r="BG365" i="5"/>
  <c r="BG366" i="5"/>
  <c r="BG368" i="5"/>
  <c r="BG369" i="5"/>
  <c r="BG371" i="5"/>
  <c r="BG372" i="5"/>
  <c r="BG374" i="5"/>
  <c r="BG375" i="5"/>
  <c r="BG377" i="5"/>
  <c r="BG378" i="5"/>
  <c r="BG380" i="5"/>
  <c r="BG381" i="5"/>
  <c r="BG383" i="5"/>
  <c r="BG384" i="5"/>
  <c r="BG386" i="5"/>
  <c r="BG387" i="5"/>
  <c r="BG388" i="5"/>
  <c r="BG177" i="5"/>
  <c r="BH335" i="5"/>
  <c r="BH338" i="5"/>
  <c r="BH339" i="5"/>
  <c r="BH341" i="5"/>
  <c r="BH342" i="5"/>
  <c r="BH344" i="5"/>
  <c r="BH345" i="5"/>
  <c r="BH347" i="5"/>
  <c r="BH348" i="5"/>
  <c r="BH350" i="5"/>
  <c r="BH351" i="5"/>
  <c r="BH353" i="5"/>
  <c r="BH354" i="5"/>
  <c r="BH356" i="5"/>
  <c r="BH357" i="5"/>
  <c r="BH359" i="5"/>
  <c r="BH360" i="5"/>
  <c r="BH362" i="5"/>
  <c r="BH363" i="5"/>
  <c r="BH365" i="5"/>
  <c r="BH366" i="5"/>
  <c r="BH368" i="5"/>
  <c r="BH369" i="5"/>
  <c r="BH371" i="5"/>
  <c r="BH372" i="5"/>
  <c r="BH374" i="5"/>
  <c r="BH375" i="5"/>
  <c r="BH377" i="5"/>
  <c r="BH378" i="5"/>
  <c r="BH380" i="5"/>
  <c r="BH381" i="5"/>
  <c r="BH383" i="5"/>
  <c r="BH384" i="5"/>
  <c r="BH386" i="5"/>
  <c r="BH387" i="5"/>
  <c r="BH388" i="5"/>
  <c r="BH177" i="5"/>
  <c r="BI335" i="5"/>
  <c r="BI338" i="5"/>
  <c r="BI339" i="5"/>
  <c r="BI341" i="5"/>
  <c r="BI342" i="5"/>
  <c r="BI344" i="5"/>
  <c r="BI345" i="5"/>
  <c r="BI347" i="5"/>
  <c r="BI348" i="5"/>
  <c r="BI350" i="5"/>
  <c r="BI351" i="5"/>
  <c r="BI353" i="5"/>
  <c r="BI354" i="5"/>
  <c r="BI356" i="5"/>
  <c r="BI357" i="5"/>
  <c r="BI359" i="5"/>
  <c r="BI360" i="5"/>
  <c r="BI362" i="5"/>
  <c r="BI363" i="5"/>
  <c r="BI365" i="5"/>
  <c r="BI366" i="5"/>
  <c r="BI368" i="5"/>
  <c r="BI369" i="5"/>
  <c r="BI371" i="5"/>
  <c r="BI372" i="5"/>
  <c r="BI374" i="5"/>
  <c r="BI375" i="5"/>
  <c r="BI377" i="5"/>
  <c r="BI378" i="5"/>
  <c r="BI380" i="5"/>
  <c r="BI381" i="5"/>
  <c r="BI383" i="5"/>
  <c r="BI384" i="5"/>
  <c r="BI386" i="5"/>
  <c r="BI387" i="5"/>
  <c r="BI388" i="5"/>
  <c r="BI177" i="5"/>
  <c r="BJ335" i="5"/>
  <c r="BJ338" i="5"/>
  <c r="BJ339" i="5"/>
  <c r="BJ341" i="5"/>
  <c r="BJ342" i="5"/>
  <c r="BJ344" i="5"/>
  <c r="BJ345" i="5"/>
  <c r="BJ347" i="5"/>
  <c r="BJ348" i="5"/>
  <c r="BJ350" i="5"/>
  <c r="BJ351" i="5"/>
  <c r="BJ353" i="5"/>
  <c r="BJ354" i="5"/>
  <c r="BJ356" i="5"/>
  <c r="BJ357" i="5"/>
  <c r="BJ359" i="5"/>
  <c r="BJ360" i="5"/>
  <c r="BJ362" i="5"/>
  <c r="BJ363" i="5"/>
  <c r="BJ365" i="5"/>
  <c r="BJ366" i="5"/>
  <c r="BJ368" i="5"/>
  <c r="BJ369" i="5"/>
  <c r="BJ371" i="5"/>
  <c r="BJ372" i="5"/>
  <c r="BJ374" i="5"/>
  <c r="BJ375" i="5"/>
  <c r="BJ377" i="5"/>
  <c r="BJ378" i="5"/>
  <c r="BJ380" i="5"/>
  <c r="BJ381" i="5"/>
  <c r="BJ383" i="5"/>
  <c r="BJ384" i="5"/>
  <c r="BJ386" i="5"/>
  <c r="BJ387" i="5"/>
  <c r="BJ388" i="5"/>
  <c r="BJ177" i="5"/>
  <c r="BK335" i="5"/>
  <c r="BK338" i="5"/>
  <c r="BK339" i="5"/>
  <c r="BK341" i="5"/>
  <c r="BK342" i="5"/>
  <c r="BK344" i="5"/>
  <c r="BK345" i="5"/>
  <c r="BK347" i="5"/>
  <c r="BK348" i="5"/>
  <c r="BK350" i="5"/>
  <c r="BK351" i="5"/>
  <c r="BK353" i="5"/>
  <c r="BK354" i="5"/>
  <c r="BK356" i="5"/>
  <c r="BK357" i="5"/>
  <c r="BK359" i="5"/>
  <c r="BK360" i="5"/>
  <c r="BK362" i="5"/>
  <c r="BK363" i="5"/>
  <c r="BK365" i="5"/>
  <c r="BK366" i="5"/>
  <c r="BK368" i="5"/>
  <c r="BK369" i="5"/>
  <c r="BK371" i="5"/>
  <c r="BK372" i="5"/>
  <c r="BK374" i="5"/>
  <c r="BK375" i="5"/>
  <c r="BK377" i="5"/>
  <c r="BK378" i="5"/>
  <c r="BK380" i="5"/>
  <c r="BK381" i="5"/>
  <c r="BK383" i="5"/>
  <c r="BK384" i="5"/>
  <c r="BK386" i="5"/>
  <c r="BK387" i="5"/>
  <c r="BK388" i="5"/>
  <c r="BK177" i="5"/>
  <c r="BL335" i="5"/>
  <c r="BL338" i="5"/>
  <c r="BL339" i="5"/>
  <c r="BL341" i="5"/>
  <c r="BL342" i="5"/>
  <c r="BL344" i="5"/>
  <c r="BL345" i="5"/>
  <c r="BL347" i="5"/>
  <c r="BL348" i="5"/>
  <c r="BL350" i="5"/>
  <c r="BL351" i="5"/>
  <c r="BL353" i="5"/>
  <c r="BL354" i="5"/>
  <c r="BL356" i="5"/>
  <c r="BL357" i="5"/>
  <c r="BL359" i="5"/>
  <c r="BL360" i="5"/>
  <c r="BL362" i="5"/>
  <c r="BL363" i="5"/>
  <c r="BL365" i="5"/>
  <c r="BL366" i="5"/>
  <c r="BL368" i="5"/>
  <c r="BL369" i="5"/>
  <c r="BL371" i="5"/>
  <c r="BL372" i="5"/>
  <c r="BL374" i="5"/>
  <c r="BL375" i="5"/>
  <c r="BL377" i="5"/>
  <c r="BL378" i="5"/>
  <c r="BL380" i="5"/>
  <c r="BL381" i="5"/>
  <c r="BL383" i="5"/>
  <c r="BL384" i="5"/>
  <c r="BL386" i="5"/>
  <c r="BL387" i="5"/>
  <c r="BL388" i="5"/>
  <c r="BL177" i="5"/>
  <c r="E394" i="5"/>
  <c r="F394" i="5"/>
  <c r="F395" i="5"/>
  <c r="F397" i="5"/>
  <c r="E397" i="5"/>
  <c r="E398" i="5"/>
  <c r="F398" i="5"/>
  <c r="F400" i="5"/>
  <c r="E400" i="5"/>
  <c r="E401" i="5"/>
  <c r="F401" i="5"/>
  <c r="F403" i="5"/>
  <c r="E403" i="5"/>
  <c r="E404" i="5"/>
  <c r="F404" i="5"/>
  <c r="F406" i="5"/>
  <c r="E406" i="5"/>
  <c r="E407" i="5"/>
  <c r="F407" i="5"/>
  <c r="F409" i="5"/>
  <c r="E409" i="5"/>
  <c r="E410" i="5"/>
  <c r="F410" i="5"/>
  <c r="F412" i="5"/>
  <c r="E412" i="5"/>
  <c r="E413" i="5"/>
  <c r="F413" i="5"/>
  <c r="F415" i="5"/>
  <c r="E415" i="5"/>
  <c r="E416" i="5"/>
  <c r="F416" i="5"/>
  <c r="F418" i="5"/>
  <c r="E418" i="5"/>
  <c r="E419" i="5"/>
  <c r="F419" i="5"/>
  <c r="F421" i="5"/>
  <c r="E421" i="5"/>
  <c r="E422" i="5"/>
  <c r="F422" i="5"/>
  <c r="F424" i="5"/>
  <c r="E424" i="5"/>
  <c r="E425" i="5"/>
  <c r="F425" i="5"/>
  <c r="F427" i="5"/>
  <c r="E427" i="5"/>
  <c r="E428" i="5"/>
  <c r="F428" i="5"/>
  <c r="F430" i="5"/>
  <c r="E430" i="5"/>
  <c r="E431" i="5"/>
  <c r="F431" i="5"/>
  <c r="F433" i="5"/>
  <c r="E433" i="5"/>
  <c r="E434" i="5"/>
  <c r="F434" i="5"/>
  <c r="F436" i="5"/>
  <c r="E436" i="5"/>
  <c r="E437" i="5"/>
  <c r="F437" i="5"/>
  <c r="F439" i="5"/>
  <c r="E439" i="5"/>
  <c r="E440" i="5"/>
  <c r="F440" i="5"/>
  <c r="F442" i="5"/>
  <c r="E442" i="5"/>
  <c r="E443" i="5"/>
  <c r="F443" i="5"/>
  <c r="F445" i="5"/>
  <c r="F446" i="5"/>
  <c r="F447" i="5"/>
  <c r="F178" i="5"/>
  <c r="G394" i="5"/>
  <c r="G395" i="5"/>
  <c r="G397" i="5"/>
  <c r="G398" i="5"/>
  <c r="G400" i="5"/>
  <c r="G401" i="5"/>
  <c r="G403" i="5"/>
  <c r="G404" i="5"/>
  <c r="G406" i="5"/>
  <c r="G407" i="5"/>
  <c r="G409" i="5"/>
  <c r="G410" i="5"/>
  <c r="G412" i="5"/>
  <c r="G413" i="5"/>
  <c r="G415" i="5"/>
  <c r="G416" i="5"/>
  <c r="G418" i="5"/>
  <c r="G419" i="5"/>
  <c r="G421" i="5"/>
  <c r="G422" i="5"/>
  <c r="G424" i="5"/>
  <c r="G425" i="5"/>
  <c r="G427" i="5"/>
  <c r="G428" i="5"/>
  <c r="G430" i="5"/>
  <c r="G431" i="5"/>
  <c r="G433" i="5"/>
  <c r="G434" i="5"/>
  <c r="G436" i="5"/>
  <c r="G437" i="5"/>
  <c r="G439" i="5"/>
  <c r="G440" i="5"/>
  <c r="G442" i="5"/>
  <c r="G443" i="5"/>
  <c r="G445" i="5"/>
  <c r="G446" i="5"/>
  <c r="G447" i="5"/>
  <c r="G178" i="5"/>
  <c r="H394" i="5"/>
  <c r="H395" i="5"/>
  <c r="H397" i="5"/>
  <c r="H398" i="5"/>
  <c r="H400" i="5"/>
  <c r="H401" i="5"/>
  <c r="H403" i="5"/>
  <c r="H404" i="5"/>
  <c r="H406" i="5"/>
  <c r="H407" i="5"/>
  <c r="H409" i="5"/>
  <c r="H410" i="5"/>
  <c r="H412" i="5"/>
  <c r="H413" i="5"/>
  <c r="H415" i="5"/>
  <c r="H416" i="5"/>
  <c r="H418" i="5"/>
  <c r="H419" i="5"/>
  <c r="H421" i="5"/>
  <c r="H422" i="5"/>
  <c r="H424" i="5"/>
  <c r="H425" i="5"/>
  <c r="H427" i="5"/>
  <c r="H428" i="5"/>
  <c r="H430" i="5"/>
  <c r="H431" i="5"/>
  <c r="H433" i="5"/>
  <c r="H434" i="5"/>
  <c r="H436" i="5"/>
  <c r="H437" i="5"/>
  <c r="H439" i="5"/>
  <c r="H440" i="5"/>
  <c r="H442" i="5"/>
  <c r="H443" i="5"/>
  <c r="H445" i="5"/>
  <c r="H446" i="5"/>
  <c r="H447" i="5"/>
  <c r="H178" i="5"/>
  <c r="I394" i="5"/>
  <c r="I395" i="5"/>
  <c r="I397" i="5"/>
  <c r="I398" i="5"/>
  <c r="I400" i="5"/>
  <c r="I401" i="5"/>
  <c r="I403" i="5"/>
  <c r="I404" i="5"/>
  <c r="I406" i="5"/>
  <c r="I407" i="5"/>
  <c r="I409" i="5"/>
  <c r="I410" i="5"/>
  <c r="I412" i="5"/>
  <c r="I413" i="5"/>
  <c r="I415" i="5"/>
  <c r="I416" i="5"/>
  <c r="I418" i="5"/>
  <c r="I419" i="5"/>
  <c r="I421" i="5"/>
  <c r="I422" i="5"/>
  <c r="I424" i="5"/>
  <c r="I425" i="5"/>
  <c r="I427" i="5"/>
  <c r="I428" i="5"/>
  <c r="I430" i="5"/>
  <c r="I431" i="5"/>
  <c r="I433" i="5"/>
  <c r="I434" i="5"/>
  <c r="I436" i="5"/>
  <c r="I437" i="5"/>
  <c r="I439" i="5"/>
  <c r="I440" i="5"/>
  <c r="I442" i="5"/>
  <c r="I443" i="5"/>
  <c r="I445" i="5"/>
  <c r="I446" i="5"/>
  <c r="I447" i="5"/>
  <c r="I178" i="5"/>
  <c r="J394" i="5"/>
  <c r="J395" i="5"/>
  <c r="J397" i="5"/>
  <c r="J398" i="5"/>
  <c r="J400" i="5"/>
  <c r="J401" i="5"/>
  <c r="J403" i="5"/>
  <c r="J404" i="5"/>
  <c r="J406" i="5"/>
  <c r="J407" i="5"/>
  <c r="J409" i="5"/>
  <c r="J410" i="5"/>
  <c r="J412" i="5"/>
  <c r="J413" i="5"/>
  <c r="J415" i="5"/>
  <c r="J416" i="5"/>
  <c r="J418" i="5"/>
  <c r="J419" i="5"/>
  <c r="J421" i="5"/>
  <c r="J422" i="5"/>
  <c r="J424" i="5"/>
  <c r="J425" i="5"/>
  <c r="J427" i="5"/>
  <c r="J428" i="5"/>
  <c r="J430" i="5"/>
  <c r="J431" i="5"/>
  <c r="J433" i="5"/>
  <c r="J434" i="5"/>
  <c r="J436" i="5"/>
  <c r="J437" i="5"/>
  <c r="J439" i="5"/>
  <c r="J440" i="5"/>
  <c r="J442" i="5"/>
  <c r="J443" i="5"/>
  <c r="J445" i="5"/>
  <c r="J446" i="5"/>
  <c r="J447" i="5"/>
  <c r="J178" i="5"/>
  <c r="K394" i="5"/>
  <c r="K395" i="5"/>
  <c r="K397" i="5"/>
  <c r="K398" i="5"/>
  <c r="K400" i="5"/>
  <c r="K401" i="5"/>
  <c r="K403" i="5"/>
  <c r="K404" i="5"/>
  <c r="K406" i="5"/>
  <c r="K407" i="5"/>
  <c r="K409" i="5"/>
  <c r="K410" i="5"/>
  <c r="K412" i="5"/>
  <c r="K413" i="5"/>
  <c r="K415" i="5"/>
  <c r="K416" i="5"/>
  <c r="K418" i="5"/>
  <c r="K419" i="5"/>
  <c r="K421" i="5"/>
  <c r="K422" i="5"/>
  <c r="K424" i="5"/>
  <c r="K425" i="5"/>
  <c r="K427" i="5"/>
  <c r="K428" i="5"/>
  <c r="K430" i="5"/>
  <c r="K431" i="5"/>
  <c r="K433" i="5"/>
  <c r="K434" i="5"/>
  <c r="K436" i="5"/>
  <c r="K437" i="5"/>
  <c r="K439" i="5"/>
  <c r="K440" i="5"/>
  <c r="K442" i="5"/>
  <c r="K443" i="5"/>
  <c r="K445" i="5"/>
  <c r="K446" i="5"/>
  <c r="K447" i="5"/>
  <c r="K178" i="5"/>
  <c r="L394" i="5"/>
  <c r="L395" i="5"/>
  <c r="L397" i="5"/>
  <c r="L398" i="5"/>
  <c r="L400" i="5"/>
  <c r="L401" i="5"/>
  <c r="L403" i="5"/>
  <c r="L404" i="5"/>
  <c r="L406" i="5"/>
  <c r="L407" i="5"/>
  <c r="L409" i="5"/>
  <c r="L410" i="5"/>
  <c r="L412" i="5"/>
  <c r="L413" i="5"/>
  <c r="L415" i="5"/>
  <c r="L416" i="5"/>
  <c r="L418" i="5"/>
  <c r="L419" i="5"/>
  <c r="L421" i="5"/>
  <c r="L422" i="5"/>
  <c r="L424" i="5"/>
  <c r="L425" i="5"/>
  <c r="L427" i="5"/>
  <c r="L428" i="5"/>
  <c r="L430" i="5"/>
  <c r="L431" i="5"/>
  <c r="L433" i="5"/>
  <c r="L434" i="5"/>
  <c r="L436" i="5"/>
  <c r="L437" i="5"/>
  <c r="L439" i="5"/>
  <c r="L440" i="5"/>
  <c r="L442" i="5"/>
  <c r="L443" i="5"/>
  <c r="L445" i="5"/>
  <c r="L446" i="5"/>
  <c r="L447" i="5"/>
  <c r="L178" i="5"/>
  <c r="M394" i="5"/>
  <c r="M395" i="5"/>
  <c r="M397" i="5"/>
  <c r="M398" i="5"/>
  <c r="M400" i="5"/>
  <c r="M401" i="5"/>
  <c r="M403" i="5"/>
  <c r="M404" i="5"/>
  <c r="M406" i="5"/>
  <c r="M407" i="5"/>
  <c r="M409" i="5"/>
  <c r="M410" i="5"/>
  <c r="M412" i="5"/>
  <c r="M413" i="5"/>
  <c r="M415" i="5"/>
  <c r="M416" i="5"/>
  <c r="M418" i="5"/>
  <c r="M419" i="5"/>
  <c r="M421" i="5"/>
  <c r="M422" i="5"/>
  <c r="M424" i="5"/>
  <c r="M425" i="5"/>
  <c r="M427" i="5"/>
  <c r="M428" i="5"/>
  <c r="M430" i="5"/>
  <c r="M431" i="5"/>
  <c r="M433" i="5"/>
  <c r="M434" i="5"/>
  <c r="M436" i="5"/>
  <c r="M437" i="5"/>
  <c r="M439" i="5"/>
  <c r="M440" i="5"/>
  <c r="M442" i="5"/>
  <c r="M443" i="5"/>
  <c r="M445" i="5"/>
  <c r="M446" i="5"/>
  <c r="M447" i="5"/>
  <c r="M178" i="5"/>
  <c r="N394" i="5"/>
  <c r="N395" i="5"/>
  <c r="N397" i="5"/>
  <c r="N398" i="5"/>
  <c r="N400" i="5"/>
  <c r="N401" i="5"/>
  <c r="N403" i="5"/>
  <c r="N404" i="5"/>
  <c r="N406" i="5"/>
  <c r="N407" i="5"/>
  <c r="N409" i="5"/>
  <c r="N410" i="5"/>
  <c r="N412" i="5"/>
  <c r="N413" i="5"/>
  <c r="N415" i="5"/>
  <c r="N416" i="5"/>
  <c r="N418" i="5"/>
  <c r="N419" i="5"/>
  <c r="N421" i="5"/>
  <c r="N422" i="5"/>
  <c r="N424" i="5"/>
  <c r="N425" i="5"/>
  <c r="N427" i="5"/>
  <c r="N428" i="5"/>
  <c r="N430" i="5"/>
  <c r="N431" i="5"/>
  <c r="N433" i="5"/>
  <c r="N434" i="5"/>
  <c r="N436" i="5"/>
  <c r="N437" i="5"/>
  <c r="N439" i="5"/>
  <c r="N440" i="5"/>
  <c r="N442" i="5"/>
  <c r="N443" i="5"/>
  <c r="N445" i="5"/>
  <c r="N446" i="5"/>
  <c r="N447" i="5"/>
  <c r="N178" i="5"/>
  <c r="O394" i="5"/>
  <c r="O395" i="5"/>
  <c r="O397" i="5"/>
  <c r="O398" i="5"/>
  <c r="O400" i="5"/>
  <c r="O401" i="5"/>
  <c r="O403" i="5"/>
  <c r="O404" i="5"/>
  <c r="O406" i="5"/>
  <c r="O407" i="5"/>
  <c r="O409" i="5"/>
  <c r="O410" i="5"/>
  <c r="O412" i="5"/>
  <c r="O413" i="5"/>
  <c r="O415" i="5"/>
  <c r="O416" i="5"/>
  <c r="O418" i="5"/>
  <c r="O419" i="5"/>
  <c r="O421" i="5"/>
  <c r="O422" i="5"/>
  <c r="O424" i="5"/>
  <c r="O425" i="5"/>
  <c r="O427" i="5"/>
  <c r="O428" i="5"/>
  <c r="O430" i="5"/>
  <c r="O431" i="5"/>
  <c r="O433" i="5"/>
  <c r="O434" i="5"/>
  <c r="O436" i="5"/>
  <c r="O437" i="5"/>
  <c r="O439" i="5"/>
  <c r="O440" i="5"/>
  <c r="O442" i="5"/>
  <c r="O443" i="5"/>
  <c r="O445" i="5"/>
  <c r="O446" i="5"/>
  <c r="O447" i="5"/>
  <c r="O178" i="5"/>
  <c r="P394" i="5"/>
  <c r="P395" i="5"/>
  <c r="P397" i="5"/>
  <c r="P398" i="5"/>
  <c r="P400" i="5"/>
  <c r="P401" i="5"/>
  <c r="P403" i="5"/>
  <c r="P404" i="5"/>
  <c r="P406" i="5"/>
  <c r="P407" i="5"/>
  <c r="P409" i="5"/>
  <c r="P410" i="5"/>
  <c r="P412" i="5"/>
  <c r="P413" i="5"/>
  <c r="P415" i="5"/>
  <c r="P416" i="5"/>
  <c r="P418" i="5"/>
  <c r="P419" i="5"/>
  <c r="P421" i="5"/>
  <c r="P422" i="5"/>
  <c r="P424" i="5"/>
  <c r="P425" i="5"/>
  <c r="P427" i="5"/>
  <c r="P428" i="5"/>
  <c r="P430" i="5"/>
  <c r="P431" i="5"/>
  <c r="P433" i="5"/>
  <c r="P434" i="5"/>
  <c r="P436" i="5"/>
  <c r="P437" i="5"/>
  <c r="P439" i="5"/>
  <c r="P440" i="5"/>
  <c r="P442" i="5"/>
  <c r="P443" i="5"/>
  <c r="P445" i="5"/>
  <c r="P446" i="5"/>
  <c r="P447" i="5"/>
  <c r="P178" i="5"/>
  <c r="Q394" i="5"/>
  <c r="Q397" i="5"/>
  <c r="Q398" i="5"/>
  <c r="Q400" i="5"/>
  <c r="Q401" i="5"/>
  <c r="Q403" i="5"/>
  <c r="Q404" i="5"/>
  <c r="Q406" i="5"/>
  <c r="Q407" i="5"/>
  <c r="Q409" i="5"/>
  <c r="Q410" i="5"/>
  <c r="Q412" i="5"/>
  <c r="Q413" i="5"/>
  <c r="Q415" i="5"/>
  <c r="Q416" i="5"/>
  <c r="Q418" i="5"/>
  <c r="Q419" i="5"/>
  <c r="Q421" i="5"/>
  <c r="Q422" i="5"/>
  <c r="Q424" i="5"/>
  <c r="Q425" i="5"/>
  <c r="Q427" i="5"/>
  <c r="Q428" i="5"/>
  <c r="Q430" i="5"/>
  <c r="Q431" i="5"/>
  <c r="Q433" i="5"/>
  <c r="Q434" i="5"/>
  <c r="Q436" i="5"/>
  <c r="Q437" i="5"/>
  <c r="Q439" i="5"/>
  <c r="Q440" i="5"/>
  <c r="Q442" i="5"/>
  <c r="Q443" i="5"/>
  <c r="Q445" i="5"/>
  <c r="Q446" i="5"/>
  <c r="Q447" i="5"/>
  <c r="Q178" i="5"/>
  <c r="R394" i="5"/>
  <c r="R397" i="5"/>
  <c r="R398" i="5"/>
  <c r="R400" i="5"/>
  <c r="R401" i="5"/>
  <c r="R403" i="5"/>
  <c r="R404" i="5"/>
  <c r="R406" i="5"/>
  <c r="R407" i="5"/>
  <c r="R409" i="5"/>
  <c r="R410" i="5"/>
  <c r="R412" i="5"/>
  <c r="R413" i="5"/>
  <c r="R415" i="5"/>
  <c r="R416" i="5"/>
  <c r="R418" i="5"/>
  <c r="R419" i="5"/>
  <c r="R421" i="5"/>
  <c r="R422" i="5"/>
  <c r="R424" i="5"/>
  <c r="R425" i="5"/>
  <c r="R427" i="5"/>
  <c r="R428" i="5"/>
  <c r="R430" i="5"/>
  <c r="R431" i="5"/>
  <c r="R433" i="5"/>
  <c r="R434" i="5"/>
  <c r="R436" i="5"/>
  <c r="R437" i="5"/>
  <c r="R439" i="5"/>
  <c r="R440" i="5"/>
  <c r="R442" i="5"/>
  <c r="R443" i="5"/>
  <c r="R445" i="5"/>
  <c r="R446" i="5"/>
  <c r="R447" i="5"/>
  <c r="R178" i="5"/>
  <c r="S394" i="5"/>
  <c r="S397" i="5"/>
  <c r="S398" i="5"/>
  <c r="S400" i="5"/>
  <c r="S401" i="5"/>
  <c r="S403" i="5"/>
  <c r="S404" i="5"/>
  <c r="S406" i="5"/>
  <c r="S407" i="5"/>
  <c r="S409" i="5"/>
  <c r="S410" i="5"/>
  <c r="S412" i="5"/>
  <c r="S413" i="5"/>
  <c r="S415" i="5"/>
  <c r="S416" i="5"/>
  <c r="S418" i="5"/>
  <c r="S419" i="5"/>
  <c r="S421" i="5"/>
  <c r="S422" i="5"/>
  <c r="S424" i="5"/>
  <c r="S425" i="5"/>
  <c r="S427" i="5"/>
  <c r="S428" i="5"/>
  <c r="S430" i="5"/>
  <c r="S431" i="5"/>
  <c r="S433" i="5"/>
  <c r="S434" i="5"/>
  <c r="S436" i="5"/>
  <c r="S437" i="5"/>
  <c r="S439" i="5"/>
  <c r="S440" i="5"/>
  <c r="S442" i="5"/>
  <c r="S443" i="5"/>
  <c r="S445" i="5"/>
  <c r="S446" i="5"/>
  <c r="S447" i="5"/>
  <c r="S178" i="5"/>
  <c r="T394" i="5"/>
  <c r="T397" i="5"/>
  <c r="T398" i="5"/>
  <c r="T400" i="5"/>
  <c r="T401" i="5"/>
  <c r="T403" i="5"/>
  <c r="T404" i="5"/>
  <c r="T406" i="5"/>
  <c r="T407" i="5"/>
  <c r="T409" i="5"/>
  <c r="T410" i="5"/>
  <c r="T412" i="5"/>
  <c r="T413" i="5"/>
  <c r="T415" i="5"/>
  <c r="T416" i="5"/>
  <c r="T418" i="5"/>
  <c r="T419" i="5"/>
  <c r="T421" i="5"/>
  <c r="T422" i="5"/>
  <c r="T424" i="5"/>
  <c r="T425" i="5"/>
  <c r="T427" i="5"/>
  <c r="T428" i="5"/>
  <c r="T430" i="5"/>
  <c r="T431" i="5"/>
  <c r="T433" i="5"/>
  <c r="T434" i="5"/>
  <c r="T436" i="5"/>
  <c r="T437" i="5"/>
  <c r="T439" i="5"/>
  <c r="T440" i="5"/>
  <c r="T442" i="5"/>
  <c r="T443" i="5"/>
  <c r="T445" i="5"/>
  <c r="T446" i="5"/>
  <c r="T447" i="5"/>
  <c r="T178" i="5"/>
  <c r="U394" i="5"/>
  <c r="U397" i="5"/>
  <c r="U398" i="5"/>
  <c r="U400" i="5"/>
  <c r="U401" i="5"/>
  <c r="U403" i="5"/>
  <c r="U404" i="5"/>
  <c r="U406" i="5"/>
  <c r="U407" i="5"/>
  <c r="U409" i="5"/>
  <c r="U410" i="5"/>
  <c r="U412" i="5"/>
  <c r="U413" i="5"/>
  <c r="U415" i="5"/>
  <c r="U416" i="5"/>
  <c r="U418" i="5"/>
  <c r="U419" i="5"/>
  <c r="U421" i="5"/>
  <c r="U422" i="5"/>
  <c r="U424" i="5"/>
  <c r="U425" i="5"/>
  <c r="U427" i="5"/>
  <c r="U428" i="5"/>
  <c r="U430" i="5"/>
  <c r="U431" i="5"/>
  <c r="U433" i="5"/>
  <c r="U434" i="5"/>
  <c r="U436" i="5"/>
  <c r="U437" i="5"/>
  <c r="U439" i="5"/>
  <c r="U440" i="5"/>
  <c r="U442" i="5"/>
  <c r="U443" i="5"/>
  <c r="U445" i="5"/>
  <c r="U446" i="5"/>
  <c r="U447" i="5"/>
  <c r="U178" i="5"/>
  <c r="V394" i="5"/>
  <c r="V397" i="5"/>
  <c r="V398" i="5"/>
  <c r="V400" i="5"/>
  <c r="V401" i="5"/>
  <c r="V403" i="5"/>
  <c r="V404" i="5"/>
  <c r="V406" i="5"/>
  <c r="V407" i="5"/>
  <c r="V409" i="5"/>
  <c r="V410" i="5"/>
  <c r="V412" i="5"/>
  <c r="V413" i="5"/>
  <c r="V415" i="5"/>
  <c r="V416" i="5"/>
  <c r="V418" i="5"/>
  <c r="V419" i="5"/>
  <c r="V421" i="5"/>
  <c r="V422" i="5"/>
  <c r="V424" i="5"/>
  <c r="V425" i="5"/>
  <c r="V427" i="5"/>
  <c r="V428" i="5"/>
  <c r="V430" i="5"/>
  <c r="V431" i="5"/>
  <c r="V433" i="5"/>
  <c r="V434" i="5"/>
  <c r="V436" i="5"/>
  <c r="V437" i="5"/>
  <c r="V439" i="5"/>
  <c r="V440" i="5"/>
  <c r="V442" i="5"/>
  <c r="V443" i="5"/>
  <c r="V445" i="5"/>
  <c r="V446" i="5"/>
  <c r="V447" i="5"/>
  <c r="V178" i="5"/>
  <c r="W394" i="5"/>
  <c r="W397" i="5"/>
  <c r="W398" i="5"/>
  <c r="W400" i="5"/>
  <c r="W401" i="5"/>
  <c r="W403" i="5"/>
  <c r="W404" i="5"/>
  <c r="W406" i="5"/>
  <c r="W407" i="5"/>
  <c r="W409" i="5"/>
  <c r="W410" i="5"/>
  <c r="W412" i="5"/>
  <c r="W413" i="5"/>
  <c r="W415" i="5"/>
  <c r="W416" i="5"/>
  <c r="W418" i="5"/>
  <c r="W419" i="5"/>
  <c r="W421" i="5"/>
  <c r="W422" i="5"/>
  <c r="W424" i="5"/>
  <c r="W425" i="5"/>
  <c r="W427" i="5"/>
  <c r="W428" i="5"/>
  <c r="W430" i="5"/>
  <c r="W431" i="5"/>
  <c r="W433" i="5"/>
  <c r="W434" i="5"/>
  <c r="W436" i="5"/>
  <c r="W437" i="5"/>
  <c r="W439" i="5"/>
  <c r="W440" i="5"/>
  <c r="W442" i="5"/>
  <c r="W443" i="5"/>
  <c r="W445" i="5"/>
  <c r="W446" i="5"/>
  <c r="W447" i="5"/>
  <c r="W178" i="5"/>
  <c r="X394" i="5"/>
  <c r="X397" i="5"/>
  <c r="X398" i="5"/>
  <c r="X400" i="5"/>
  <c r="X401" i="5"/>
  <c r="X403" i="5"/>
  <c r="X404" i="5"/>
  <c r="X406" i="5"/>
  <c r="X407" i="5"/>
  <c r="X409" i="5"/>
  <c r="X410" i="5"/>
  <c r="X412" i="5"/>
  <c r="X413" i="5"/>
  <c r="X415" i="5"/>
  <c r="X416" i="5"/>
  <c r="X418" i="5"/>
  <c r="X419" i="5"/>
  <c r="X421" i="5"/>
  <c r="X422" i="5"/>
  <c r="X424" i="5"/>
  <c r="X425" i="5"/>
  <c r="X427" i="5"/>
  <c r="X428" i="5"/>
  <c r="X430" i="5"/>
  <c r="X431" i="5"/>
  <c r="X433" i="5"/>
  <c r="X434" i="5"/>
  <c r="X436" i="5"/>
  <c r="X437" i="5"/>
  <c r="X439" i="5"/>
  <c r="X440" i="5"/>
  <c r="X442" i="5"/>
  <c r="X443" i="5"/>
  <c r="X445" i="5"/>
  <c r="X446" i="5"/>
  <c r="X447" i="5"/>
  <c r="X178" i="5"/>
  <c r="Y394" i="5"/>
  <c r="Y397" i="5"/>
  <c r="Y398" i="5"/>
  <c r="Y400" i="5"/>
  <c r="Y401" i="5"/>
  <c r="Y403" i="5"/>
  <c r="Y404" i="5"/>
  <c r="Y406" i="5"/>
  <c r="Y407" i="5"/>
  <c r="Y409" i="5"/>
  <c r="Y410" i="5"/>
  <c r="Y412" i="5"/>
  <c r="Y413" i="5"/>
  <c r="Y415" i="5"/>
  <c r="Y416" i="5"/>
  <c r="Y418" i="5"/>
  <c r="Y419" i="5"/>
  <c r="Y421" i="5"/>
  <c r="Y422" i="5"/>
  <c r="Y424" i="5"/>
  <c r="Y425" i="5"/>
  <c r="Y427" i="5"/>
  <c r="Y428" i="5"/>
  <c r="Y430" i="5"/>
  <c r="Y431" i="5"/>
  <c r="Y433" i="5"/>
  <c r="Y434" i="5"/>
  <c r="Y436" i="5"/>
  <c r="Y437" i="5"/>
  <c r="Y439" i="5"/>
  <c r="Y440" i="5"/>
  <c r="Y442" i="5"/>
  <c r="Y443" i="5"/>
  <c r="Y445" i="5"/>
  <c r="Y446" i="5"/>
  <c r="Y447" i="5"/>
  <c r="Y178" i="5"/>
  <c r="Z394" i="5"/>
  <c r="Z397" i="5"/>
  <c r="Z398" i="5"/>
  <c r="Z400" i="5"/>
  <c r="Z401" i="5"/>
  <c r="Z403" i="5"/>
  <c r="Z404" i="5"/>
  <c r="Z406" i="5"/>
  <c r="Z407" i="5"/>
  <c r="Z409" i="5"/>
  <c r="Z410" i="5"/>
  <c r="Z412" i="5"/>
  <c r="Z413" i="5"/>
  <c r="Z415" i="5"/>
  <c r="Z416" i="5"/>
  <c r="Z418" i="5"/>
  <c r="Z419" i="5"/>
  <c r="Z421" i="5"/>
  <c r="Z422" i="5"/>
  <c r="Z424" i="5"/>
  <c r="Z425" i="5"/>
  <c r="Z427" i="5"/>
  <c r="Z428" i="5"/>
  <c r="Z430" i="5"/>
  <c r="Z431" i="5"/>
  <c r="Z433" i="5"/>
  <c r="Z434" i="5"/>
  <c r="Z436" i="5"/>
  <c r="Z437" i="5"/>
  <c r="Z439" i="5"/>
  <c r="Z440" i="5"/>
  <c r="Z442" i="5"/>
  <c r="Z443" i="5"/>
  <c r="Z445" i="5"/>
  <c r="Z446" i="5"/>
  <c r="Z447" i="5"/>
  <c r="Z178" i="5"/>
  <c r="AA394" i="5"/>
  <c r="AA397" i="5"/>
  <c r="AA398" i="5"/>
  <c r="AA400" i="5"/>
  <c r="AA401" i="5"/>
  <c r="AA403" i="5"/>
  <c r="AA404" i="5"/>
  <c r="AA406" i="5"/>
  <c r="AA407" i="5"/>
  <c r="AA409" i="5"/>
  <c r="AA410" i="5"/>
  <c r="AA412" i="5"/>
  <c r="AA413" i="5"/>
  <c r="AA415" i="5"/>
  <c r="AA416" i="5"/>
  <c r="AA418" i="5"/>
  <c r="AA419" i="5"/>
  <c r="AA421" i="5"/>
  <c r="AA422" i="5"/>
  <c r="AA424" i="5"/>
  <c r="AA425" i="5"/>
  <c r="AA427" i="5"/>
  <c r="AA428" i="5"/>
  <c r="AA430" i="5"/>
  <c r="AA431" i="5"/>
  <c r="AA433" i="5"/>
  <c r="AA434" i="5"/>
  <c r="AA436" i="5"/>
  <c r="AA437" i="5"/>
  <c r="AA439" i="5"/>
  <c r="AA440" i="5"/>
  <c r="AA442" i="5"/>
  <c r="AA443" i="5"/>
  <c r="AA445" i="5"/>
  <c r="AA446" i="5"/>
  <c r="AA447" i="5"/>
  <c r="AA178" i="5"/>
  <c r="AB394" i="5"/>
  <c r="AB397" i="5"/>
  <c r="AB398" i="5"/>
  <c r="AB400" i="5"/>
  <c r="AB401" i="5"/>
  <c r="AB403" i="5"/>
  <c r="AB404" i="5"/>
  <c r="AB406" i="5"/>
  <c r="AB407" i="5"/>
  <c r="AB409" i="5"/>
  <c r="AB410" i="5"/>
  <c r="AB412" i="5"/>
  <c r="AB413" i="5"/>
  <c r="AB415" i="5"/>
  <c r="AB416" i="5"/>
  <c r="AB418" i="5"/>
  <c r="AB419" i="5"/>
  <c r="AB421" i="5"/>
  <c r="AB422" i="5"/>
  <c r="AB424" i="5"/>
  <c r="AB425" i="5"/>
  <c r="AB427" i="5"/>
  <c r="AB428" i="5"/>
  <c r="AB430" i="5"/>
  <c r="AB431" i="5"/>
  <c r="AB433" i="5"/>
  <c r="AB434" i="5"/>
  <c r="AB436" i="5"/>
  <c r="AB437" i="5"/>
  <c r="AB439" i="5"/>
  <c r="AB440" i="5"/>
  <c r="AB442" i="5"/>
  <c r="AB443" i="5"/>
  <c r="AB445" i="5"/>
  <c r="AB446" i="5"/>
  <c r="AB447" i="5"/>
  <c r="AB178" i="5"/>
  <c r="AC394" i="5"/>
  <c r="AC397" i="5"/>
  <c r="AC398" i="5"/>
  <c r="AC400" i="5"/>
  <c r="AC401" i="5"/>
  <c r="AC403" i="5"/>
  <c r="AC404" i="5"/>
  <c r="AC406" i="5"/>
  <c r="AC407" i="5"/>
  <c r="AC409" i="5"/>
  <c r="AC410" i="5"/>
  <c r="AC412" i="5"/>
  <c r="AC413" i="5"/>
  <c r="AC415" i="5"/>
  <c r="AC416" i="5"/>
  <c r="AC418" i="5"/>
  <c r="AC419" i="5"/>
  <c r="AC421" i="5"/>
  <c r="AC422" i="5"/>
  <c r="AC424" i="5"/>
  <c r="AC425" i="5"/>
  <c r="AC427" i="5"/>
  <c r="AC428" i="5"/>
  <c r="AC430" i="5"/>
  <c r="AC431" i="5"/>
  <c r="AC433" i="5"/>
  <c r="AC434" i="5"/>
  <c r="AC436" i="5"/>
  <c r="AC437" i="5"/>
  <c r="AC439" i="5"/>
  <c r="AC440" i="5"/>
  <c r="AC442" i="5"/>
  <c r="AC443" i="5"/>
  <c r="AC445" i="5"/>
  <c r="AC446" i="5"/>
  <c r="AC447" i="5"/>
  <c r="AC178" i="5"/>
  <c r="AD394" i="5"/>
  <c r="AD397" i="5"/>
  <c r="AD398" i="5"/>
  <c r="AD400" i="5"/>
  <c r="AD401" i="5"/>
  <c r="AD395" i="5"/>
  <c r="AD403" i="5"/>
  <c r="AD404" i="5"/>
  <c r="AD406" i="5"/>
  <c r="AD407" i="5"/>
  <c r="AD409" i="5"/>
  <c r="AD410" i="5"/>
  <c r="AD412" i="5"/>
  <c r="AD413" i="5"/>
  <c r="AD415" i="5"/>
  <c r="AD416" i="5"/>
  <c r="AD418" i="5"/>
  <c r="AD419" i="5"/>
  <c r="AD421" i="5"/>
  <c r="AD422" i="5"/>
  <c r="AD424" i="5"/>
  <c r="AD425" i="5"/>
  <c r="AD427" i="5"/>
  <c r="AD428" i="5"/>
  <c r="AD430" i="5"/>
  <c r="AD431" i="5"/>
  <c r="AD433" i="5"/>
  <c r="AD434" i="5"/>
  <c r="AD436" i="5"/>
  <c r="AD437" i="5"/>
  <c r="AD439" i="5"/>
  <c r="AD440" i="5"/>
  <c r="AD442" i="5"/>
  <c r="AD443" i="5"/>
  <c r="AD445" i="5"/>
  <c r="AD446" i="5"/>
  <c r="AD447" i="5"/>
  <c r="AD178" i="5"/>
  <c r="AE394" i="5"/>
  <c r="AE397" i="5"/>
  <c r="AE398" i="5"/>
  <c r="AE400" i="5"/>
  <c r="AE401" i="5"/>
  <c r="AE395" i="5"/>
  <c r="AE403" i="5"/>
  <c r="AE404" i="5"/>
  <c r="AE406" i="5"/>
  <c r="AE407" i="5"/>
  <c r="AE409" i="5"/>
  <c r="AE410" i="5"/>
  <c r="AE412" i="5"/>
  <c r="AE413" i="5"/>
  <c r="AE415" i="5"/>
  <c r="AE416" i="5"/>
  <c r="AE418" i="5"/>
  <c r="AE419" i="5"/>
  <c r="AE421" i="5"/>
  <c r="AE422" i="5"/>
  <c r="AE424" i="5"/>
  <c r="AE425" i="5"/>
  <c r="AE427" i="5"/>
  <c r="AE428" i="5"/>
  <c r="AE430" i="5"/>
  <c r="AE431" i="5"/>
  <c r="AE433" i="5"/>
  <c r="AE434" i="5"/>
  <c r="AE436" i="5"/>
  <c r="AE437" i="5"/>
  <c r="AE439" i="5"/>
  <c r="AE440" i="5"/>
  <c r="AE442" i="5"/>
  <c r="AE443" i="5"/>
  <c r="AE445" i="5"/>
  <c r="AE446" i="5"/>
  <c r="AE447" i="5"/>
  <c r="AE178" i="5"/>
  <c r="AF394" i="5"/>
  <c r="AF397" i="5"/>
  <c r="AF398" i="5"/>
  <c r="AF400" i="5"/>
  <c r="AF401" i="5"/>
  <c r="AF395" i="5"/>
  <c r="AF403" i="5"/>
  <c r="AF404" i="5"/>
  <c r="AF406" i="5"/>
  <c r="AF407" i="5"/>
  <c r="AF409" i="5"/>
  <c r="AF410" i="5"/>
  <c r="AF412" i="5"/>
  <c r="AF413" i="5"/>
  <c r="AF415" i="5"/>
  <c r="AF416" i="5"/>
  <c r="AF418" i="5"/>
  <c r="AF419" i="5"/>
  <c r="AF421" i="5"/>
  <c r="AF422" i="5"/>
  <c r="AF424" i="5"/>
  <c r="AF425" i="5"/>
  <c r="AF427" i="5"/>
  <c r="AF428" i="5"/>
  <c r="AF430" i="5"/>
  <c r="AF431" i="5"/>
  <c r="AF433" i="5"/>
  <c r="AF434" i="5"/>
  <c r="AF436" i="5"/>
  <c r="AF437" i="5"/>
  <c r="AF439" i="5"/>
  <c r="AF440" i="5"/>
  <c r="AF442" i="5"/>
  <c r="AF443" i="5"/>
  <c r="AF445" i="5"/>
  <c r="AF446" i="5"/>
  <c r="AF447" i="5"/>
  <c r="AF178" i="5"/>
  <c r="AG394" i="5"/>
  <c r="AG397" i="5"/>
  <c r="AG398" i="5"/>
  <c r="AG400" i="5"/>
  <c r="AG401" i="5"/>
  <c r="AG395" i="5"/>
  <c r="AG403" i="5"/>
  <c r="AG404" i="5"/>
  <c r="AG406" i="5"/>
  <c r="AG407" i="5"/>
  <c r="AG409" i="5"/>
  <c r="AG410" i="5"/>
  <c r="AG412" i="5"/>
  <c r="AG413" i="5"/>
  <c r="AG415" i="5"/>
  <c r="AG416" i="5"/>
  <c r="AG418" i="5"/>
  <c r="AG419" i="5"/>
  <c r="AG421" i="5"/>
  <c r="AG422" i="5"/>
  <c r="AG424" i="5"/>
  <c r="AG425" i="5"/>
  <c r="AG427" i="5"/>
  <c r="AG428" i="5"/>
  <c r="AG430" i="5"/>
  <c r="AG431" i="5"/>
  <c r="AG433" i="5"/>
  <c r="AG434" i="5"/>
  <c r="AG436" i="5"/>
  <c r="AG437" i="5"/>
  <c r="AG439" i="5"/>
  <c r="AG440" i="5"/>
  <c r="AG442" i="5"/>
  <c r="AG443" i="5"/>
  <c r="AG445" i="5"/>
  <c r="AG446" i="5"/>
  <c r="AG447" i="5"/>
  <c r="AG178" i="5"/>
  <c r="AH394" i="5"/>
  <c r="AH397" i="5"/>
  <c r="AH398" i="5"/>
  <c r="AH400" i="5"/>
  <c r="AH401" i="5"/>
  <c r="AH395" i="5"/>
  <c r="AH403" i="5"/>
  <c r="AH404" i="5"/>
  <c r="AH406" i="5"/>
  <c r="AH407" i="5"/>
  <c r="AH409" i="5"/>
  <c r="AH410" i="5"/>
  <c r="AH412" i="5"/>
  <c r="AH413" i="5"/>
  <c r="AH415" i="5"/>
  <c r="AH416" i="5"/>
  <c r="AH418" i="5"/>
  <c r="AH419" i="5"/>
  <c r="AH421" i="5"/>
  <c r="AH422" i="5"/>
  <c r="AH424" i="5"/>
  <c r="AH425" i="5"/>
  <c r="AH427" i="5"/>
  <c r="AH428" i="5"/>
  <c r="AH430" i="5"/>
  <c r="AH431" i="5"/>
  <c r="AH433" i="5"/>
  <c r="AH434" i="5"/>
  <c r="AH436" i="5"/>
  <c r="AH437" i="5"/>
  <c r="AH439" i="5"/>
  <c r="AH440" i="5"/>
  <c r="AH442" i="5"/>
  <c r="AH443" i="5"/>
  <c r="AH445" i="5"/>
  <c r="AH446" i="5"/>
  <c r="AH447" i="5"/>
  <c r="AH178" i="5"/>
  <c r="AI394" i="5"/>
  <c r="AI397" i="5"/>
  <c r="AI398" i="5"/>
  <c r="AI400" i="5"/>
  <c r="AI401" i="5"/>
  <c r="AI395" i="5"/>
  <c r="AI403" i="5"/>
  <c r="AI404" i="5"/>
  <c r="AI406" i="5"/>
  <c r="AI407" i="5"/>
  <c r="AI409" i="5"/>
  <c r="AI410" i="5"/>
  <c r="AI412" i="5"/>
  <c r="AI413" i="5"/>
  <c r="AI415" i="5"/>
  <c r="AI416" i="5"/>
  <c r="AI418" i="5"/>
  <c r="AI419" i="5"/>
  <c r="AI421" i="5"/>
  <c r="AI422" i="5"/>
  <c r="AI424" i="5"/>
  <c r="AI425" i="5"/>
  <c r="AI427" i="5"/>
  <c r="AI428" i="5"/>
  <c r="AI430" i="5"/>
  <c r="AI431" i="5"/>
  <c r="AI433" i="5"/>
  <c r="AI434" i="5"/>
  <c r="AI436" i="5"/>
  <c r="AI437" i="5"/>
  <c r="AI439" i="5"/>
  <c r="AI440" i="5"/>
  <c r="AI442" i="5"/>
  <c r="AI443" i="5"/>
  <c r="AI445" i="5"/>
  <c r="AI446" i="5"/>
  <c r="AI447" i="5"/>
  <c r="AI178" i="5"/>
  <c r="AJ394" i="5"/>
  <c r="AJ397" i="5"/>
  <c r="AJ398" i="5"/>
  <c r="AJ400" i="5"/>
  <c r="AJ401" i="5"/>
  <c r="AJ395" i="5"/>
  <c r="AJ403" i="5"/>
  <c r="AJ404" i="5"/>
  <c r="AJ406" i="5"/>
  <c r="AJ407" i="5"/>
  <c r="AJ409" i="5"/>
  <c r="AJ410" i="5"/>
  <c r="AJ412" i="5"/>
  <c r="AJ413" i="5"/>
  <c r="AJ415" i="5"/>
  <c r="AJ416" i="5"/>
  <c r="AJ418" i="5"/>
  <c r="AJ419" i="5"/>
  <c r="AJ421" i="5"/>
  <c r="AJ422" i="5"/>
  <c r="AJ424" i="5"/>
  <c r="AJ425" i="5"/>
  <c r="AJ427" i="5"/>
  <c r="AJ428" i="5"/>
  <c r="AJ430" i="5"/>
  <c r="AJ431" i="5"/>
  <c r="AJ433" i="5"/>
  <c r="AJ434" i="5"/>
  <c r="AJ436" i="5"/>
  <c r="AJ437" i="5"/>
  <c r="AJ439" i="5"/>
  <c r="AJ440" i="5"/>
  <c r="AJ442" i="5"/>
  <c r="AJ443" i="5"/>
  <c r="AJ445" i="5"/>
  <c r="AJ446" i="5"/>
  <c r="AJ447" i="5"/>
  <c r="AJ178" i="5"/>
  <c r="AK394" i="5"/>
  <c r="AK397" i="5"/>
  <c r="AK398" i="5"/>
  <c r="AK400" i="5"/>
  <c r="AK401" i="5"/>
  <c r="AK395" i="5"/>
  <c r="AK403" i="5"/>
  <c r="AK404" i="5"/>
  <c r="AK406" i="5"/>
  <c r="AK407" i="5"/>
  <c r="AK409" i="5"/>
  <c r="AK410" i="5"/>
  <c r="AK412" i="5"/>
  <c r="AK413" i="5"/>
  <c r="AK415" i="5"/>
  <c r="AK416" i="5"/>
  <c r="AK418" i="5"/>
  <c r="AK419" i="5"/>
  <c r="AK421" i="5"/>
  <c r="AK422" i="5"/>
  <c r="AK424" i="5"/>
  <c r="AK425" i="5"/>
  <c r="AK427" i="5"/>
  <c r="AK428" i="5"/>
  <c r="AK430" i="5"/>
  <c r="AK431" i="5"/>
  <c r="AK433" i="5"/>
  <c r="AK434" i="5"/>
  <c r="AK436" i="5"/>
  <c r="AK437" i="5"/>
  <c r="AK439" i="5"/>
  <c r="AK440" i="5"/>
  <c r="AK442" i="5"/>
  <c r="AK443" i="5"/>
  <c r="AK445" i="5"/>
  <c r="AK446" i="5"/>
  <c r="AK447" i="5"/>
  <c r="AK178" i="5"/>
  <c r="AL394" i="5"/>
  <c r="AL397" i="5"/>
  <c r="AL398" i="5"/>
  <c r="AL400" i="5"/>
  <c r="AL401" i="5"/>
  <c r="AL395" i="5"/>
  <c r="AL403" i="5"/>
  <c r="AL404" i="5"/>
  <c r="AL406" i="5"/>
  <c r="AL407" i="5"/>
  <c r="AL409" i="5"/>
  <c r="AL410" i="5"/>
  <c r="AL412" i="5"/>
  <c r="AL413" i="5"/>
  <c r="AL415" i="5"/>
  <c r="AL416" i="5"/>
  <c r="AL418" i="5"/>
  <c r="AL419" i="5"/>
  <c r="AL421" i="5"/>
  <c r="AL422" i="5"/>
  <c r="AL424" i="5"/>
  <c r="AL425" i="5"/>
  <c r="AL427" i="5"/>
  <c r="AL428" i="5"/>
  <c r="AL430" i="5"/>
  <c r="AL431" i="5"/>
  <c r="AL433" i="5"/>
  <c r="AL434" i="5"/>
  <c r="AL436" i="5"/>
  <c r="AL437" i="5"/>
  <c r="AL439" i="5"/>
  <c r="AL440" i="5"/>
  <c r="AL442" i="5"/>
  <c r="AL443" i="5"/>
  <c r="AL445" i="5"/>
  <c r="AL446" i="5"/>
  <c r="AL447" i="5"/>
  <c r="AL178" i="5"/>
  <c r="AM394" i="5"/>
  <c r="AM397" i="5"/>
  <c r="AM398" i="5"/>
  <c r="AM400" i="5"/>
  <c r="AM401" i="5"/>
  <c r="AM395" i="5"/>
  <c r="AM403" i="5"/>
  <c r="AM404" i="5"/>
  <c r="AM406" i="5"/>
  <c r="AM407" i="5"/>
  <c r="AM409" i="5"/>
  <c r="AM410" i="5"/>
  <c r="AM412" i="5"/>
  <c r="AM413" i="5"/>
  <c r="AM415" i="5"/>
  <c r="AM416" i="5"/>
  <c r="AM418" i="5"/>
  <c r="AM419" i="5"/>
  <c r="AM421" i="5"/>
  <c r="AM422" i="5"/>
  <c r="AM424" i="5"/>
  <c r="AM425" i="5"/>
  <c r="AM427" i="5"/>
  <c r="AM428" i="5"/>
  <c r="AM430" i="5"/>
  <c r="AM431" i="5"/>
  <c r="AM433" i="5"/>
  <c r="AM434" i="5"/>
  <c r="AM436" i="5"/>
  <c r="AM437" i="5"/>
  <c r="AM439" i="5"/>
  <c r="AM440" i="5"/>
  <c r="AM442" i="5"/>
  <c r="AM443" i="5"/>
  <c r="AM445" i="5"/>
  <c r="AM446" i="5"/>
  <c r="AM447" i="5"/>
  <c r="AM178" i="5"/>
  <c r="AN394" i="5"/>
  <c r="AN397" i="5"/>
  <c r="AN398" i="5"/>
  <c r="AN400" i="5"/>
  <c r="AN401" i="5"/>
  <c r="AN395" i="5"/>
  <c r="AN403" i="5"/>
  <c r="AN404" i="5"/>
  <c r="AN406" i="5"/>
  <c r="AN407" i="5"/>
  <c r="AN409" i="5"/>
  <c r="AN410" i="5"/>
  <c r="AN412" i="5"/>
  <c r="AN413" i="5"/>
  <c r="AN415" i="5"/>
  <c r="AN416" i="5"/>
  <c r="AN418" i="5"/>
  <c r="AN419" i="5"/>
  <c r="AN421" i="5"/>
  <c r="AN422" i="5"/>
  <c r="AN424" i="5"/>
  <c r="AN425" i="5"/>
  <c r="AN427" i="5"/>
  <c r="AN428" i="5"/>
  <c r="AN430" i="5"/>
  <c r="AN431" i="5"/>
  <c r="AN433" i="5"/>
  <c r="AN434" i="5"/>
  <c r="AN436" i="5"/>
  <c r="AN437" i="5"/>
  <c r="AN439" i="5"/>
  <c r="AN440" i="5"/>
  <c r="AN442" i="5"/>
  <c r="AN443" i="5"/>
  <c r="AN445" i="5"/>
  <c r="AN446" i="5"/>
  <c r="AN447" i="5"/>
  <c r="AN178" i="5"/>
  <c r="AO394" i="5"/>
  <c r="AO397" i="5"/>
  <c r="AO398" i="5"/>
  <c r="AO400" i="5"/>
  <c r="AO401" i="5"/>
  <c r="AO403" i="5"/>
  <c r="AO404" i="5"/>
  <c r="AO406" i="5"/>
  <c r="AO407" i="5"/>
  <c r="AO409" i="5"/>
  <c r="AO410" i="5"/>
  <c r="AO412" i="5"/>
  <c r="AO413" i="5"/>
  <c r="AO415" i="5"/>
  <c r="AO416" i="5"/>
  <c r="AO418" i="5"/>
  <c r="AO419" i="5"/>
  <c r="AO421" i="5"/>
  <c r="AO422" i="5"/>
  <c r="AO424" i="5"/>
  <c r="AO425" i="5"/>
  <c r="AO427" i="5"/>
  <c r="AO428" i="5"/>
  <c r="AO430" i="5"/>
  <c r="AO431" i="5"/>
  <c r="AO433" i="5"/>
  <c r="AO434" i="5"/>
  <c r="AO436" i="5"/>
  <c r="AO437" i="5"/>
  <c r="AO439" i="5"/>
  <c r="AO440" i="5"/>
  <c r="AO442" i="5"/>
  <c r="AO443" i="5"/>
  <c r="AO445" i="5"/>
  <c r="AO446" i="5"/>
  <c r="AO447" i="5"/>
  <c r="AO178" i="5"/>
  <c r="AP394" i="5"/>
  <c r="AP397" i="5"/>
  <c r="AP398" i="5"/>
  <c r="AP400" i="5"/>
  <c r="AP401" i="5"/>
  <c r="AP403" i="5"/>
  <c r="AP404" i="5"/>
  <c r="AP406" i="5"/>
  <c r="AP407" i="5"/>
  <c r="AP409" i="5"/>
  <c r="AP410" i="5"/>
  <c r="AP412" i="5"/>
  <c r="AP413" i="5"/>
  <c r="AP415" i="5"/>
  <c r="AP416" i="5"/>
  <c r="AP418" i="5"/>
  <c r="AP419" i="5"/>
  <c r="AP421" i="5"/>
  <c r="AP422" i="5"/>
  <c r="AP424" i="5"/>
  <c r="AP425" i="5"/>
  <c r="AP427" i="5"/>
  <c r="AP428" i="5"/>
  <c r="AP430" i="5"/>
  <c r="AP431" i="5"/>
  <c r="AP433" i="5"/>
  <c r="AP434" i="5"/>
  <c r="AP436" i="5"/>
  <c r="AP437" i="5"/>
  <c r="AP439" i="5"/>
  <c r="AP440" i="5"/>
  <c r="AP442" i="5"/>
  <c r="AP443" i="5"/>
  <c r="AP445" i="5"/>
  <c r="AP446" i="5"/>
  <c r="AP447" i="5"/>
  <c r="AP178" i="5"/>
  <c r="AQ394" i="5"/>
  <c r="AQ397" i="5"/>
  <c r="AQ398" i="5"/>
  <c r="AQ400" i="5"/>
  <c r="AQ401" i="5"/>
  <c r="AQ403" i="5"/>
  <c r="AQ404" i="5"/>
  <c r="AQ406" i="5"/>
  <c r="AQ407" i="5"/>
  <c r="AQ409" i="5"/>
  <c r="AQ410" i="5"/>
  <c r="AQ412" i="5"/>
  <c r="AQ413" i="5"/>
  <c r="AQ415" i="5"/>
  <c r="AQ416" i="5"/>
  <c r="AQ418" i="5"/>
  <c r="AQ419" i="5"/>
  <c r="AQ421" i="5"/>
  <c r="AQ422" i="5"/>
  <c r="AQ424" i="5"/>
  <c r="AQ425" i="5"/>
  <c r="AQ427" i="5"/>
  <c r="AQ428" i="5"/>
  <c r="AQ430" i="5"/>
  <c r="AQ431" i="5"/>
  <c r="AQ433" i="5"/>
  <c r="AQ434" i="5"/>
  <c r="AQ436" i="5"/>
  <c r="AQ437" i="5"/>
  <c r="AQ439" i="5"/>
  <c r="AQ440" i="5"/>
  <c r="AQ442" i="5"/>
  <c r="AQ443" i="5"/>
  <c r="AQ445" i="5"/>
  <c r="AQ446" i="5"/>
  <c r="AQ447" i="5"/>
  <c r="AQ178" i="5"/>
  <c r="AR394" i="5"/>
  <c r="AR397" i="5"/>
  <c r="AR398" i="5"/>
  <c r="AR400" i="5"/>
  <c r="AR401" i="5"/>
  <c r="AR403" i="5"/>
  <c r="AR404" i="5"/>
  <c r="AR406" i="5"/>
  <c r="AR407" i="5"/>
  <c r="AR409" i="5"/>
  <c r="AR410" i="5"/>
  <c r="AR412" i="5"/>
  <c r="AR413" i="5"/>
  <c r="AR415" i="5"/>
  <c r="AR416" i="5"/>
  <c r="AR418" i="5"/>
  <c r="AR419" i="5"/>
  <c r="AR421" i="5"/>
  <c r="AR422" i="5"/>
  <c r="AR424" i="5"/>
  <c r="AR425" i="5"/>
  <c r="AR427" i="5"/>
  <c r="AR428" i="5"/>
  <c r="AR430" i="5"/>
  <c r="AR431" i="5"/>
  <c r="AR433" i="5"/>
  <c r="AR434" i="5"/>
  <c r="AR436" i="5"/>
  <c r="AR437" i="5"/>
  <c r="AR439" i="5"/>
  <c r="AR440" i="5"/>
  <c r="AR442" i="5"/>
  <c r="AR443" i="5"/>
  <c r="AR445" i="5"/>
  <c r="AR446" i="5"/>
  <c r="AR447" i="5"/>
  <c r="AR178" i="5"/>
  <c r="AS394" i="5"/>
  <c r="AS397" i="5"/>
  <c r="AS398" i="5"/>
  <c r="AS400" i="5"/>
  <c r="AS401" i="5"/>
  <c r="AS403" i="5"/>
  <c r="AS404" i="5"/>
  <c r="AS406" i="5"/>
  <c r="AS407" i="5"/>
  <c r="AS409" i="5"/>
  <c r="AS410" i="5"/>
  <c r="AS412" i="5"/>
  <c r="AS413" i="5"/>
  <c r="AS415" i="5"/>
  <c r="AS416" i="5"/>
  <c r="AS418" i="5"/>
  <c r="AS419" i="5"/>
  <c r="AS421" i="5"/>
  <c r="AS422" i="5"/>
  <c r="AS424" i="5"/>
  <c r="AS425" i="5"/>
  <c r="AS427" i="5"/>
  <c r="AS428" i="5"/>
  <c r="AS430" i="5"/>
  <c r="AS431" i="5"/>
  <c r="AS433" i="5"/>
  <c r="AS434" i="5"/>
  <c r="AS436" i="5"/>
  <c r="AS437" i="5"/>
  <c r="AS439" i="5"/>
  <c r="AS440" i="5"/>
  <c r="AS442" i="5"/>
  <c r="AS443" i="5"/>
  <c r="AS445" i="5"/>
  <c r="AS446" i="5"/>
  <c r="AS447" i="5"/>
  <c r="AS178" i="5"/>
  <c r="AT394" i="5"/>
  <c r="AT397" i="5"/>
  <c r="AT398" i="5"/>
  <c r="AT400" i="5"/>
  <c r="AT401" i="5"/>
  <c r="AT403" i="5"/>
  <c r="AT404" i="5"/>
  <c r="AT406" i="5"/>
  <c r="AT407" i="5"/>
  <c r="AT409" i="5"/>
  <c r="AT410" i="5"/>
  <c r="AT412" i="5"/>
  <c r="AT413" i="5"/>
  <c r="AT415" i="5"/>
  <c r="AT416" i="5"/>
  <c r="AT418" i="5"/>
  <c r="AT419" i="5"/>
  <c r="AT421" i="5"/>
  <c r="AT422" i="5"/>
  <c r="AT424" i="5"/>
  <c r="AT425" i="5"/>
  <c r="AT427" i="5"/>
  <c r="AT428" i="5"/>
  <c r="AT430" i="5"/>
  <c r="AT431" i="5"/>
  <c r="AT433" i="5"/>
  <c r="AT434" i="5"/>
  <c r="AT436" i="5"/>
  <c r="AT437" i="5"/>
  <c r="AT439" i="5"/>
  <c r="AT440" i="5"/>
  <c r="AT442" i="5"/>
  <c r="AT443" i="5"/>
  <c r="AT445" i="5"/>
  <c r="AT446" i="5"/>
  <c r="AT447" i="5"/>
  <c r="AT178" i="5"/>
  <c r="AU394" i="5"/>
  <c r="AU397" i="5"/>
  <c r="AU398" i="5"/>
  <c r="AU400" i="5"/>
  <c r="AU401" i="5"/>
  <c r="AU403" i="5"/>
  <c r="AU404" i="5"/>
  <c r="AU406" i="5"/>
  <c r="AU407" i="5"/>
  <c r="AU409" i="5"/>
  <c r="AU410" i="5"/>
  <c r="AU412" i="5"/>
  <c r="AU413" i="5"/>
  <c r="AU415" i="5"/>
  <c r="AU416" i="5"/>
  <c r="AU418" i="5"/>
  <c r="AU419" i="5"/>
  <c r="AU421" i="5"/>
  <c r="AU422" i="5"/>
  <c r="AU424" i="5"/>
  <c r="AU425" i="5"/>
  <c r="AU427" i="5"/>
  <c r="AU428" i="5"/>
  <c r="AU430" i="5"/>
  <c r="AU431" i="5"/>
  <c r="AU433" i="5"/>
  <c r="AU434" i="5"/>
  <c r="AU436" i="5"/>
  <c r="AU437" i="5"/>
  <c r="AU439" i="5"/>
  <c r="AU440" i="5"/>
  <c r="AU442" i="5"/>
  <c r="AU443" i="5"/>
  <c r="AU445" i="5"/>
  <c r="AU446" i="5"/>
  <c r="AU447" i="5"/>
  <c r="AU178" i="5"/>
  <c r="AV394" i="5"/>
  <c r="AV397" i="5"/>
  <c r="AV398" i="5"/>
  <c r="AV400" i="5"/>
  <c r="AV401" i="5"/>
  <c r="AV403" i="5"/>
  <c r="AV404" i="5"/>
  <c r="AV406" i="5"/>
  <c r="AV407" i="5"/>
  <c r="AV409" i="5"/>
  <c r="AV410" i="5"/>
  <c r="AV412" i="5"/>
  <c r="AV413" i="5"/>
  <c r="AV415" i="5"/>
  <c r="AV416" i="5"/>
  <c r="AV418" i="5"/>
  <c r="AV419" i="5"/>
  <c r="AV421" i="5"/>
  <c r="AV422" i="5"/>
  <c r="AV424" i="5"/>
  <c r="AV425" i="5"/>
  <c r="AV427" i="5"/>
  <c r="AV428" i="5"/>
  <c r="AV430" i="5"/>
  <c r="AV431" i="5"/>
  <c r="AV433" i="5"/>
  <c r="AV434" i="5"/>
  <c r="AV436" i="5"/>
  <c r="AV437" i="5"/>
  <c r="AV439" i="5"/>
  <c r="AV440" i="5"/>
  <c r="AV442" i="5"/>
  <c r="AV443" i="5"/>
  <c r="AV445" i="5"/>
  <c r="AV446" i="5"/>
  <c r="AV447" i="5"/>
  <c r="AV178" i="5"/>
  <c r="AW394" i="5"/>
  <c r="AW397" i="5"/>
  <c r="AW398" i="5"/>
  <c r="AW400" i="5"/>
  <c r="AW401" i="5"/>
  <c r="AW403" i="5"/>
  <c r="AW404" i="5"/>
  <c r="AW406" i="5"/>
  <c r="AW407" i="5"/>
  <c r="AW409" i="5"/>
  <c r="AW410" i="5"/>
  <c r="AW412" i="5"/>
  <c r="AW413" i="5"/>
  <c r="AW415" i="5"/>
  <c r="AW416" i="5"/>
  <c r="AW418" i="5"/>
  <c r="AW419" i="5"/>
  <c r="AW421" i="5"/>
  <c r="AW422" i="5"/>
  <c r="AW424" i="5"/>
  <c r="AW425" i="5"/>
  <c r="AW427" i="5"/>
  <c r="AW428" i="5"/>
  <c r="AW430" i="5"/>
  <c r="AW431" i="5"/>
  <c r="AW433" i="5"/>
  <c r="AW434" i="5"/>
  <c r="AW436" i="5"/>
  <c r="AW437" i="5"/>
  <c r="AW439" i="5"/>
  <c r="AW440" i="5"/>
  <c r="AW442" i="5"/>
  <c r="AW443" i="5"/>
  <c r="AW445" i="5"/>
  <c r="AW446" i="5"/>
  <c r="AW447" i="5"/>
  <c r="AW178" i="5"/>
  <c r="AX394" i="5"/>
  <c r="AX397" i="5"/>
  <c r="AX398" i="5"/>
  <c r="AX400" i="5"/>
  <c r="AX401" i="5"/>
  <c r="AX403" i="5"/>
  <c r="AX404" i="5"/>
  <c r="AX406" i="5"/>
  <c r="AX407" i="5"/>
  <c r="AX409" i="5"/>
  <c r="AX410" i="5"/>
  <c r="AX412" i="5"/>
  <c r="AX413" i="5"/>
  <c r="AX415" i="5"/>
  <c r="AX416" i="5"/>
  <c r="AX418" i="5"/>
  <c r="AX419" i="5"/>
  <c r="AX421" i="5"/>
  <c r="AX422" i="5"/>
  <c r="AX424" i="5"/>
  <c r="AX425" i="5"/>
  <c r="AX427" i="5"/>
  <c r="AX428" i="5"/>
  <c r="AX430" i="5"/>
  <c r="AX431" i="5"/>
  <c r="AX433" i="5"/>
  <c r="AX434" i="5"/>
  <c r="AX436" i="5"/>
  <c r="AX437" i="5"/>
  <c r="AX439" i="5"/>
  <c r="AX440" i="5"/>
  <c r="AX442" i="5"/>
  <c r="AX443" i="5"/>
  <c r="AX445" i="5"/>
  <c r="AX446" i="5"/>
  <c r="AX447" i="5"/>
  <c r="AX178" i="5"/>
  <c r="AY394" i="5"/>
  <c r="AY397" i="5"/>
  <c r="AY398" i="5"/>
  <c r="AY400" i="5"/>
  <c r="AY401" i="5"/>
  <c r="AY403" i="5"/>
  <c r="AY404" i="5"/>
  <c r="AY406" i="5"/>
  <c r="AY407" i="5"/>
  <c r="AY409" i="5"/>
  <c r="AY410" i="5"/>
  <c r="AY412" i="5"/>
  <c r="AY413" i="5"/>
  <c r="AY415" i="5"/>
  <c r="AY416" i="5"/>
  <c r="AY418" i="5"/>
  <c r="AY419" i="5"/>
  <c r="AY421" i="5"/>
  <c r="AY422" i="5"/>
  <c r="AY424" i="5"/>
  <c r="AY425" i="5"/>
  <c r="AY427" i="5"/>
  <c r="AY428" i="5"/>
  <c r="AY430" i="5"/>
  <c r="AY431" i="5"/>
  <c r="AY433" i="5"/>
  <c r="AY434" i="5"/>
  <c r="AY436" i="5"/>
  <c r="AY437" i="5"/>
  <c r="AY439" i="5"/>
  <c r="AY440" i="5"/>
  <c r="AY442" i="5"/>
  <c r="AY443" i="5"/>
  <c r="AY445" i="5"/>
  <c r="AY446" i="5"/>
  <c r="AY447" i="5"/>
  <c r="AY178" i="5"/>
  <c r="AZ394" i="5"/>
  <c r="AZ397" i="5"/>
  <c r="AZ398" i="5"/>
  <c r="AZ400" i="5"/>
  <c r="AZ401" i="5"/>
  <c r="AZ403" i="5"/>
  <c r="AZ404" i="5"/>
  <c r="AZ406" i="5"/>
  <c r="AZ407" i="5"/>
  <c r="AZ409" i="5"/>
  <c r="AZ410" i="5"/>
  <c r="AZ412" i="5"/>
  <c r="AZ413" i="5"/>
  <c r="AZ415" i="5"/>
  <c r="AZ416" i="5"/>
  <c r="AZ418" i="5"/>
  <c r="AZ419" i="5"/>
  <c r="AZ421" i="5"/>
  <c r="AZ422" i="5"/>
  <c r="AZ424" i="5"/>
  <c r="AZ425" i="5"/>
  <c r="AZ427" i="5"/>
  <c r="AZ428" i="5"/>
  <c r="AZ430" i="5"/>
  <c r="AZ431" i="5"/>
  <c r="AZ433" i="5"/>
  <c r="AZ434" i="5"/>
  <c r="AZ436" i="5"/>
  <c r="AZ437" i="5"/>
  <c r="AZ439" i="5"/>
  <c r="AZ440" i="5"/>
  <c r="AZ442" i="5"/>
  <c r="AZ443" i="5"/>
  <c r="AZ445" i="5"/>
  <c r="AZ446" i="5"/>
  <c r="AZ447" i="5"/>
  <c r="AZ178" i="5"/>
  <c r="BA394" i="5"/>
  <c r="BA397" i="5"/>
  <c r="BA398" i="5"/>
  <c r="BA400" i="5"/>
  <c r="BA401" i="5"/>
  <c r="BA403" i="5"/>
  <c r="BA404" i="5"/>
  <c r="BA406" i="5"/>
  <c r="BA407" i="5"/>
  <c r="BA409" i="5"/>
  <c r="BA410" i="5"/>
  <c r="BA412" i="5"/>
  <c r="BA413" i="5"/>
  <c r="BA415" i="5"/>
  <c r="BA416" i="5"/>
  <c r="BA418" i="5"/>
  <c r="BA419" i="5"/>
  <c r="BA421" i="5"/>
  <c r="BA422" i="5"/>
  <c r="BA424" i="5"/>
  <c r="BA425" i="5"/>
  <c r="BA427" i="5"/>
  <c r="BA428" i="5"/>
  <c r="BA430" i="5"/>
  <c r="BA431" i="5"/>
  <c r="BA433" i="5"/>
  <c r="BA434" i="5"/>
  <c r="BA436" i="5"/>
  <c r="BA437" i="5"/>
  <c r="BA439" i="5"/>
  <c r="BA440" i="5"/>
  <c r="BA442" i="5"/>
  <c r="BA443" i="5"/>
  <c r="BA445" i="5"/>
  <c r="BA446" i="5"/>
  <c r="BA447" i="5"/>
  <c r="BA178" i="5"/>
  <c r="BB394" i="5"/>
  <c r="BB397" i="5"/>
  <c r="BB398" i="5"/>
  <c r="BB400" i="5"/>
  <c r="BB401" i="5"/>
  <c r="BB403" i="5"/>
  <c r="BB404" i="5"/>
  <c r="BB406" i="5"/>
  <c r="BB407" i="5"/>
  <c r="BB409" i="5"/>
  <c r="BB410" i="5"/>
  <c r="BB412" i="5"/>
  <c r="BB413" i="5"/>
  <c r="BB415" i="5"/>
  <c r="BB416" i="5"/>
  <c r="BB418" i="5"/>
  <c r="BB419" i="5"/>
  <c r="BB421" i="5"/>
  <c r="BB422" i="5"/>
  <c r="BB424" i="5"/>
  <c r="BB425" i="5"/>
  <c r="BB427" i="5"/>
  <c r="BB428" i="5"/>
  <c r="BB430" i="5"/>
  <c r="BB431" i="5"/>
  <c r="BB433" i="5"/>
  <c r="BB434" i="5"/>
  <c r="BB436" i="5"/>
  <c r="BB437" i="5"/>
  <c r="BB439" i="5"/>
  <c r="BB440" i="5"/>
  <c r="BB442" i="5"/>
  <c r="BB443" i="5"/>
  <c r="BB445" i="5"/>
  <c r="BB446" i="5"/>
  <c r="BB447" i="5"/>
  <c r="BB178" i="5"/>
  <c r="BC394" i="5"/>
  <c r="BC397" i="5"/>
  <c r="BC398" i="5"/>
  <c r="BC400" i="5"/>
  <c r="BC401" i="5"/>
  <c r="BC403" i="5"/>
  <c r="BC404" i="5"/>
  <c r="BC406" i="5"/>
  <c r="BC407" i="5"/>
  <c r="BC409" i="5"/>
  <c r="BC410" i="5"/>
  <c r="BC412" i="5"/>
  <c r="BC413" i="5"/>
  <c r="BC415" i="5"/>
  <c r="BC416" i="5"/>
  <c r="BC418" i="5"/>
  <c r="BC419" i="5"/>
  <c r="BC421" i="5"/>
  <c r="BC422" i="5"/>
  <c r="BC424" i="5"/>
  <c r="BC425" i="5"/>
  <c r="BC427" i="5"/>
  <c r="BC428" i="5"/>
  <c r="BC430" i="5"/>
  <c r="BC431" i="5"/>
  <c r="BC433" i="5"/>
  <c r="BC434" i="5"/>
  <c r="BC436" i="5"/>
  <c r="BC437" i="5"/>
  <c r="BC439" i="5"/>
  <c r="BC440" i="5"/>
  <c r="BC442" i="5"/>
  <c r="BC443" i="5"/>
  <c r="BC445" i="5"/>
  <c r="BC446" i="5"/>
  <c r="BC447" i="5"/>
  <c r="BC178" i="5"/>
  <c r="BD394" i="5"/>
  <c r="BD397" i="5"/>
  <c r="BD398" i="5"/>
  <c r="BD400" i="5"/>
  <c r="BD401" i="5"/>
  <c r="BD403" i="5"/>
  <c r="BD404" i="5"/>
  <c r="BD406" i="5"/>
  <c r="BD407" i="5"/>
  <c r="BD409" i="5"/>
  <c r="BD410" i="5"/>
  <c r="BD412" i="5"/>
  <c r="BD413" i="5"/>
  <c r="BD415" i="5"/>
  <c r="BD416" i="5"/>
  <c r="BD418" i="5"/>
  <c r="BD419" i="5"/>
  <c r="BD421" i="5"/>
  <c r="BD422" i="5"/>
  <c r="BD424" i="5"/>
  <c r="BD425" i="5"/>
  <c r="BD427" i="5"/>
  <c r="BD428" i="5"/>
  <c r="BD430" i="5"/>
  <c r="BD431" i="5"/>
  <c r="BD433" i="5"/>
  <c r="BD434" i="5"/>
  <c r="BD436" i="5"/>
  <c r="BD437" i="5"/>
  <c r="BD439" i="5"/>
  <c r="BD440" i="5"/>
  <c r="BD442" i="5"/>
  <c r="BD443" i="5"/>
  <c r="BD445" i="5"/>
  <c r="BD446" i="5"/>
  <c r="BD447" i="5"/>
  <c r="BD178" i="5"/>
  <c r="BE394" i="5"/>
  <c r="BE397" i="5"/>
  <c r="BE398" i="5"/>
  <c r="BE400" i="5"/>
  <c r="BE401" i="5"/>
  <c r="BE403" i="5"/>
  <c r="BE404" i="5"/>
  <c r="BE406" i="5"/>
  <c r="BE407" i="5"/>
  <c r="BE409" i="5"/>
  <c r="BE410" i="5"/>
  <c r="BE412" i="5"/>
  <c r="BE413" i="5"/>
  <c r="BE415" i="5"/>
  <c r="BE416" i="5"/>
  <c r="BE418" i="5"/>
  <c r="BE419" i="5"/>
  <c r="BE421" i="5"/>
  <c r="BE422" i="5"/>
  <c r="BE424" i="5"/>
  <c r="BE425" i="5"/>
  <c r="BE427" i="5"/>
  <c r="BE428" i="5"/>
  <c r="BE430" i="5"/>
  <c r="BE431" i="5"/>
  <c r="BE433" i="5"/>
  <c r="BE434" i="5"/>
  <c r="BE436" i="5"/>
  <c r="BE437" i="5"/>
  <c r="BE439" i="5"/>
  <c r="BE440" i="5"/>
  <c r="BE442" i="5"/>
  <c r="BE443" i="5"/>
  <c r="BE445" i="5"/>
  <c r="BE446" i="5"/>
  <c r="BE447" i="5"/>
  <c r="BE178" i="5"/>
  <c r="BF394" i="5"/>
  <c r="BF397" i="5"/>
  <c r="BF398" i="5"/>
  <c r="BF400" i="5"/>
  <c r="BF401" i="5"/>
  <c r="BF403" i="5"/>
  <c r="BF404" i="5"/>
  <c r="BF406" i="5"/>
  <c r="BF407" i="5"/>
  <c r="BF409" i="5"/>
  <c r="BF410" i="5"/>
  <c r="BF412" i="5"/>
  <c r="BF413" i="5"/>
  <c r="BF415" i="5"/>
  <c r="BF416" i="5"/>
  <c r="BF418" i="5"/>
  <c r="BF419" i="5"/>
  <c r="BF421" i="5"/>
  <c r="BF422" i="5"/>
  <c r="BF424" i="5"/>
  <c r="BF425" i="5"/>
  <c r="BF427" i="5"/>
  <c r="BF428" i="5"/>
  <c r="BF430" i="5"/>
  <c r="BF431" i="5"/>
  <c r="BF433" i="5"/>
  <c r="BF434" i="5"/>
  <c r="BF436" i="5"/>
  <c r="BF437" i="5"/>
  <c r="BF439" i="5"/>
  <c r="BF440" i="5"/>
  <c r="BF442" i="5"/>
  <c r="BF443" i="5"/>
  <c r="BF445" i="5"/>
  <c r="BF446" i="5"/>
  <c r="BF447" i="5"/>
  <c r="BF178" i="5"/>
  <c r="BG394" i="5"/>
  <c r="BG397" i="5"/>
  <c r="BG398" i="5"/>
  <c r="BG400" i="5"/>
  <c r="BG401" i="5"/>
  <c r="BG403" i="5"/>
  <c r="BG404" i="5"/>
  <c r="BG406" i="5"/>
  <c r="BG407" i="5"/>
  <c r="BG409" i="5"/>
  <c r="BG410" i="5"/>
  <c r="BG412" i="5"/>
  <c r="BG413" i="5"/>
  <c r="BG415" i="5"/>
  <c r="BG416" i="5"/>
  <c r="BG418" i="5"/>
  <c r="BG419" i="5"/>
  <c r="BG421" i="5"/>
  <c r="BG422" i="5"/>
  <c r="BG424" i="5"/>
  <c r="BG425" i="5"/>
  <c r="BG427" i="5"/>
  <c r="BG428" i="5"/>
  <c r="BG430" i="5"/>
  <c r="BG431" i="5"/>
  <c r="BG433" i="5"/>
  <c r="BG434" i="5"/>
  <c r="BG436" i="5"/>
  <c r="BG437" i="5"/>
  <c r="BG439" i="5"/>
  <c r="BG440" i="5"/>
  <c r="BG442" i="5"/>
  <c r="BG443" i="5"/>
  <c r="BG445" i="5"/>
  <c r="BG446" i="5"/>
  <c r="BG447" i="5"/>
  <c r="BG178" i="5"/>
  <c r="BH394" i="5"/>
  <c r="BH397" i="5"/>
  <c r="BH398" i="5"/>
  <c r="BH400" i="5"/>
  <c r="BH401" i="5"/>
  <c r="BH403" i="5"/>
  <c r="BH404" i="5"/>
  <c r="BH406" i="5"/>
  <c r="BH407" i="5"/>
  <c r="BH409" i="5"/>
  <c r="BH410" i="5"/>
  <c r="BH412" i="5"/>
  <c r="BH413" i="5"/>
  <c r="BH415" i="5"/>
  <c r="BH416" i="5"/>
  <c r="BH418" i="5"/>
  <c r="BH419" i="5"/>
  <c r="BH421" i="5"/>
  <c r="BH422" i="5"/>
  <c r="BH424" i="5"/>
  <c r="BH425" i="5"/>
  <c r="BH427" i="5"/>
  <c r="BH428" i="5"/>
  <c r="BH430" i="5"/>
  <c r="BH431" i="5"/>
  <c r="BH433" i="5"/>
  <c r="BH434" i="5"/>
  <c r="BH436" i="5"/>
  <c r="BH437" i="5"/>
  <c r="BH439" i="5"/>
  <c r="BH440" i="5"/>
  <c r="BH442" i="5"/>
  <c r="BH443" i="5"/>
  <c r="BH445" i="5"/>
  <c r="BH446" i="5"/>
  <c r="BH447" i="5"/>
  <c r="BH178" i="5"/>
  <c r="BI394" i="5"/>
  <c r="BI397" i="5"/>
  <c r="BI398" i="5"/>
  <c r="BI400" i="5"/>
  <c r="BI401" i="5"/>
  <c r="BI403" i="5"/>
  <c r="BI404" i="5"/>
  <c r="BI406" i="5"/>
  <c r="BI407" i="5"/>
  <c r="BI409" i="5"/>
  <c r="BI410" i="5"/>
  <c r="BI412" i="5"/>
  <c r="BI413" i="5"/>
  <c r="BI415" i="5"/>
  <c r="BI416" i="5"/>
  <c r="BI418" i="5"/>
  <c r="BI419" i="5"/>
  <c r="BI421" i="5"/>
  <c r="BI422" i="5"/>
  <c r="BI424" i="5"/>
  <c r="BI425" i="5"/>
  <c r="BI427" i="5"/>
  <c r="BI428" i="5"/>
  <c r="BI430" i="5"/>
  <c r="BI431" i="5"/>
  <c r="BI433" i="5"/>
  <c r="BI434" i="5"/>
  <c r="BI436" i="5"/>
  <c r="BI437" i="5"/>
  <c r="BI439" i="5"/>
  <c r="BI440" i="5"/>
  <c r="BI442" i="5"/>
  <c r="BI443" i="5"/>
  <c r="BI445" i="5"/>
  <c r="BI446" i="5"/>
  <c r="BI447" i="5"/>
  <c r="BI178" i="5"/>
  <c r="BJ394" i="5"/>
  <c r="BJ397" i="5"/>
  <c r="BJ398" i="5"/>
  <c r="BJ400" i="5"/>
  <c r="BJ401" i="5"/>
  <c r="BJ403" i="5"/>
  <c r="BJ404" i="5"/>
  <c r="BJ406" i="5"/>
  <c r="BJ407" i="5"/>
  <c r="BJ409" i="5"/>
  <c r="BJ410" i="5"/>
  <c r="BJ412" i="5"/>
  <c r="BJ413" i="5"/>
  <c r="BJ415" i="5"/>
  <c r="BJ416" i="5"/>
  <c r="BJ418" i="5"/>
  <c r="BJ419" i="5"/>
  <c r="BJ421" i="5"/>
  <c r="BJ422" i="5"/>
  <c r="BJ424" i="5"/>
  <c r="BJ425" i="5"/>
  <c r="BJ427" i="5"/>
  <c r="BJ428" i="5"/>
  <c r="BJ430" i="5"/>
  <c r="BJ431" i="5"/>
  <c r="BJ433" i="5"/>
  <c r="BJ434" i="5"/>
  <c r="BJ436" i="5"/>
  <c r="BJ437" i="5"/>
  <c r="BJ439" i="5"/>
  <c r="BJ440" i="5"/>
  <c r="BJ442" i="5"/>
  <c r="BJ443" i="5"/>
  <c r="BJ445" i="5"/>
  <c r="BJ446" i="5"/>
  <c r="BJ447" i="5"/>
  <c r="BJ178" i="5"/>
  <c r="BK394" i="5"/>
  <c r="BK397" i="5"/>
  <c r="BK398" i="5"/>
  <c r="BK400" i="5"/>
  <c r="BK401" i="5"/>
  <c r="BK403" i="5"/>
  <c r="BK404" i="5"/>
  <c r="BK406" i="5"/>
  <c r="BK407" i="5"/>
  <c r="BK409" i="5"/>
  <c r="BK410" i="5"/>
  <c r="BK412" i="5"/>
  <c r="BK413" i="5"/>
  <c r="BK415" i="5"/>
  <c r="BK416" i="5"/>
  <c r="BK418" i="5"/>
  <c r="BK419" i="5"/>
  <c r="BK421" i="5"/>
  <c r="BK422" i="5"/>
  <c r="BK424" i="5"/>
  <c r="BK425" i="5"/>
  <c r="BK427" i="5"/>
  <c r="BK428" i="5"/>
  <c r="BK430" i="5"/>
  <c r="BK431" i="5"/>
  <c r="BK433" i="5"/>
  <c r="BK434" i="5"/>
  <c r="BK436" i="5"/>
  <c r="BK437" i="5"/>
  <c r="BK439" i="5"/>
  <c r="BK440" i="5"/>
  <c r="BK442" i="5"/>
  <c r="BK443" i="5"/>
  <c r="BK445" i="5"/>
  <c r="BK446" i="5"/>
  <c r="BK447" i="5"/>
  <c r="BK178" i="5"/>
  <c r="BL394" i="5"/>
  <c r="BL397" i="5"/>
  <c r="BL398" i="5"/>
  <c r="BL400" i="5"/>
  <c r="BL401" i="5"/>
  <c r="BL403" i="5"/>
  <c r="BL404" i="5"/>
  <c r="BL406" i="5"/>
  <c r="BL407" i="5"/>
  <c r="BL409" i="5"/>
  <c r="BL410" i="5"/>
  <c r="BL412" i="5"/>
  <c r="BL413" i="5"/>
  <c r="BL415" i="5"/>
  <c r="BL416" i="5"/>
  <c r="BL418" i="5"/>
  <c r="BL419" i="5"/>
  <c r="BL421" i="5"/>
  <c r="BL422" i="5"/>
  <c r="BL424" i="5"/>
  <c r="BL425" i="5"/>
  <c r="BL427" i="5"/>
  <c r="BL428" i="5"/>
  <c r="BL430" i="5"/>
  <c r="BL431" i="5"/>
  <c r="BL433" i="5"/>
  <c r="BL434" i="5"/>
  <c r="BL436" i="5"/>
  <c r="BL437" i="5"/>
  <c r="BL439" i="5"/>
  <c r="BL440" i="5"/>
  <c r="BL442" i="5"/>
  <c r="BL443" i="5"/>
  <c r="BL445" i="5"/>
  <c r="BL446" i="5"/>
  <c r="BL447" i="5"/>
  <c r="BL178" i="5"/>
  <c r="E452" i="5"/>
  <c r="F452" i="5"/>
  <c r="F453" i="5"/>
  <c r="F455" i="5"/>
  <c r="E455" i="5"/>
  <c r="E456" i="5"/>
  <c r="F456" i="5"/>
  <c r="F458" i="5"/>
  <c r="E458" i="5"/>
  <c r="E459" i="5"/>
  <c r="F459" i="5"/>
  <c r="F461" i="5"/>
  <c r="E461" i="5"/>
  <c r="E462" i="5"/>
  <c r="F462" i="5"/>
  <c r="F464" i="5"/>
  <c r="E464" i="5"/>
  <c r="E465" i="5"/>
  <c r="F465" i="5"/>
  <c r="F467" i="5"/>
  <c r="E467" i="5"/>
  <c r="E468" i="5"/>
  <c r="F468" i="5"/>
  <c r="F470" i="5"/>
  <c r="E470" i="5"/>
  <c r="E471" i="5"/>
  <c r="F471" i="5"/>
  <c r="F473" i="5"/>
  <c r="E473" i="5"/>
  <c r="E474" i="5"/>
  <c r="F474" i="5"/>
  <c r="F476" i="5"/>
  <c r="E476" i="5"/>
  <c r="E477" i="5"/>
  <c r="F477" i="5"/>
  <c r="F479" i="5"/>
  <c r="E479" i="5"/>
  <c r="E480" i="5"/>
  <c r="F480" i="5"/>
  <c r="F482" i="5"/>
  <c r="E482" i="5"/>
  <c r="E483" i="5"/>
  <c r="F483" i="5"/>
  <c r="F485" i="5"/>
  <c r="E485" i="5"/>
  <c r="E486" i="5"/>
  <c r="F486" i="5"/>
  <c r="F488" i="5"/>
  <c r="E488" i="5"/>
  <c r="E489" i="5"/>
  <c r="F489" i="5"/>
  <c r="F491" i="5"/>
  <c r="E491" i="5"/>
  <c r="E492" i="5"/>
  <c r="F492" i="5"/>
  <c r="F494" i="5"/>
  <c r="E494" i="5"/>
  <c r="E495" i="5"/>
  <c r="F495" i="5"/>
  <c r="F497" i="5"/>
  <c r="E497" i="5"/>
  <c r="E498" i="5"/>
  <c r="F498" i="5"/>
  <c r="F500" i="5"/>
  <c r="E500" i="5"/>
  <c r="E501" i="5"/>
  <c r="F501" i="5"/>
  <c r="F503" i="5"/>
  <c r="F504" i="5"/>
  <c r="F505" i="5"/>
  <c r="F179" i="5"/>
  <c r="G452" i="5"/>
  <c r="G453" i="5"/>
  <c r="G455" i="5"/>
  <c r="G456" i="5"/>
  <c r="G458" i="5"/>
  <c r="G459" i="5"/>
  <c r="G461" i="5"/>
  <c r="G462" i="5"/>
  <c r="G464" i="5"/>
  <c r="G465" i="5"/>
  <c r="G467" i="5"/>
  <c r="G468" i="5"/>
  <c r="G470" i="5"/>
  <c r="G471" i="5"/>
  <c r="G473" i="5"/>
  <c r="G474" i="5"/>
  <c r="G476" i="5"/>
  <c r="G477" i="5"/>
  <c r="G479" i="5"/>
  <c r="G480" i="5"/>
  <c r="G482" i="5"/>
  <c r="G483" i="5"/>
  <c r="G485" i="5"/>
  <c r="G486" i="5"/>
  <c r="G488" i="5"/>
  <c r="G489" i="5"/>
  <c r="G491" i="5"/>
  <c r="G492" i="5"/>
  <c r="G494" i="5"/>
  <c r="G495" i="5"/>
  <c r="G497" i="5"/>
  <c r="G498" i="5"/>
  <c r="G500" i="5"/>
  <c r="G501" i="5"/>
  <c r="G503" i="5"/>
  <c r="G504" i="5"/>
  <c r="G505" i="5"/>
  <c r="G179" i="5"/>
  <c r="H452" i="5"/>
  <c r="H453" i="5"/>
  <c r="H455" i="5"/>
  <c r="H456" i="5"/>
  <c r="H458" i="5"/>
  <c r="H459" i="5"/>
  <c r="H461" i="5"/>
  <c r="H462" i="5"/>
  <c r="H464" i="5"/>
  <c r="H465" i="5"/>
  <c r="H467" i="5"/>
  <c r="H468" i="5"/>
  <c r="H470" i="5"/>
  <c r="H471" i="5"/>
  <c r="H473" i="5"/>
  <c r="H474" i="5"/>
  <c r="H476" i="5"/>
  <c r="H477" i="5"/>
  <c r="H479" i="5"/>
  <c r="H480" i="5"/>
  <c r="H482" i="5"/>
  <c r="H483" i="5"/>
  <c r="H485" i="5"/>
  <c r="H486" i="5"/>
  <c r="H488" i="5"/>
  <c r="H489" i="5"/>
  <c r="H491" i="5"/>
  <c r="H492" i="5"/>
  <c r="H494" i="5"/>
  <c r="H495" i="5"/>
  <c r="H497" i="5"/>
  <c r="H498" i="5"/>
  <c r="H500" i="5"/>
  <c r="H501" i="5"/>
  <c r="H503" i="5"/>
  <c r="H504" i="5"/>
  <c r="H505" i="5"/>
  <c r="H179" i="5"/>
  <c r="I452" i="5"/>
  <c r="I453" i="5"/>
  <c r="I455" i="5"/>
  <c r="I456" i="5"/>
  <c r="I458" i="5"/>
  <c r="I459" i="5"/>
  <c r="I461" i="5"/>
  <c r="I462" i="5"/>
  <c r="I464" i="5"/>
  <c r="I465" i="5"/>
  <c r="I467" i="5"/>
  <c r="I468" i="5"/>
  <c r="I470" i="5"/>
  <c r="I471" i="5"/>
  <c r="I473" i="5"/>
  <c r="I474" i="5"/>
  <c r="I476" i="5"/>
  <c r="I477" i="5"/>
  <c r="I479" i="5"/>
  <c r="I480" i="5"/>
  <c r="I482" i="5"/>
  <c r="I483" i="5"/>
  <c r="I485" i="5"/>
  <c r="I486" i="5"/>
  <c r="I488" i="5"/>
  <c r="I489" i="5"/>
  <c r="I491" i="5"/>
  <c r="I492" i="5"/>
  <c r="I494" i="5"/>
  <c r="I495" i="5"/>
  <c r="I497" i="5"/>
  <c r="I498" i="5"/>
  <c r="I500" i="5"/>
  <c r="I501" i="5"/>
  <c r="I503" i="5"/>
  <c r="I504" i="5"/>
  <c r="I505" i="5"/>
  <c r="I179" i="5"/>
  <c r="J452" i="5"/>
  <c r="J453" i="5"/>
  <c r="J455" i="5"/>
  <c r="J456" i="5"/>
  <c r="J458" i="5"/>
  <c r="J459" i="5"/>
  <c r="J461" i="5"/>
  <c r="J462" i="5"/>
  <c r="J464" i="5"/>
  <c r="J465" i="5"/>
  <c r="J467" i="5"/>
  <c r="J468" i="5"/>
  <c r="J470" i="5"/>
  <c r="J471" i="5"/>
  <c r="J473" i="5"/>
  <c r="J474" i="5"/>
  <c r="J476" i="5"/>
  <c r="J477" i="5"/>
  <c r="J479" i="5"/>
  <c r="J480" i="5"/>
  <c r="J482" i="5"/>
  <c r="J483" i="5"/>
  <c r="J485" i="5"/>
  <c r="J486" i="5"/>
  <c r="J488" i="5"/>
  <c r="J489" i="5"/>
  <c r="J491" i="5"/>
  <c r="J492" i="5"/>
  <c r="J494" i="5"/>
  <c r="J495" i="5"/>
  <c r="J497" i="5"/>
  <c r="J498" i="5"/>
  <c r="J500" i="5"/>
  <c r="J501" i="5"/>
  <c r="J503" i="5"/>
  <c r="J504" i="5"/>
  <c r="J505" i="5"/>
  <c r="J179" i="5"/>
  <c r="K452" i="5"/>
  <c r="K453" i="5"/>
  <c r="K455" i="5"/>
  <c r="K456" i="5"/>
  <c r="K458" i="5"/>
  <c r="K459" i="5"/>
  <c r="K461" i="5"/>
  <c r="K462" i="5"/>
  <c r="K464" i="5"/>
  <c r="K465" i="5"/>
  <c r="K467" i="5"/>
  <c r="K468" i="5"/>
  <c r="K470" i="5"/>
  <c r="K471" i="5"/>
  <c r="K473" i="5"/>
  <c r="K474" i="5"/>
  <c r="K476" i="5"/>
  <c r="K477" i="5"/>
  <c r="K479" i="5"/>
  <c r="K480" i="5"/>
  <c r="K482" i="5"/>
  <c r="K483" i="5"/>
  <c r="K485" i="5"/>
  <c r="K486" i="5"/>
  <c r="K488" i="5"/>
  <c r="K489" i="5"/>
  <c r="K491" i="5"/>
  <c r="K492" i="5"/>
  <c r="K494" i="5"/>
  <c r="K495" i="5"/>
  <c r="K497" i="5"/>
  <c r="K498" i="5"/>
  <c r="K500" i="5"/>
  <c r="K501" i="5"/>
  <c r="K503" i="5"/>
  <c r="K504" i="5"/>
  <c r="K505" i="5"/>
  <c r="K179" i="5"/>
  <c r="L452" i="5"/>
  <c r="L453" i="5"/>
  <c r="L455" i="5"/>
  <c r="L456" i="5"/>
  <c r="L458" i="5"/>
  <c r="L459" i="5"/>
  <c r="L461" i="5"/>
  <c r="L462" i="5"/>
  <c r="L464" i="5"/>
  <c r="L465" i="5"/>
  <c r="L467" i="5"/>
  <c r="L468" i="5"/>
  <c r="L470" i="5"/>
  <c r="L471" i="5"/>
  <c r="L473" i="5"/>
  <c r="L474" i="5"/>
  <c r="L476" i="5"/>
  <c r="L477" i="5"/>
  <c r="L479" i="5"/>
  <c r="L480" i="5"/>
  <c r="L482" i="5"/>
  <c r="L483" i="5"/>
  <c r="L485" i="5"/>
  <c r="L486" i="5"/>
  <c r="L488" i="5"/>
  <c r="L489" i="5"/>
  <c r="L491" i="5"/>
  <c r="L492" i="5"/>
  <c r="L494" i="5"/>
  <c r="L495" i="5"/>
  <c r="L497" i="5"/>
  <c r="L498" i="5"/>
  <c r="L500" i="5"/>
  <c r="L501" i="5"/>
  <c r="L503" i="5"/>
  <c r="L504" i="5"/>
  <c r="L505" i="5"/>
  <c r="L179" i="5"/>
  <c r="M452" i="5"/>
  <c r="M453" i="5"/>
  <c r="M455" i="5"/>
  <c r="M456" i="5"/>
  <c r="M458" i="5"/>
  <c r="M459" i="5"/>
  <c r="M461" i="5"/>
  <c r="M462" i="5"/>
  <c r="M464" i="5"/>
  <c r="M465" i="5"/>
  <c r="M467" i="5"/>
  <c r="M468" i="5"/>
  <c r="M470" i="5"/>
  <c r="M471" i="5"/>
  <c r="M473" i="5"/>
  <c r="M474" i="5"/>
  <c r="M476" i="5"/>
  <c r="M477" i="5"/>
  <c r="M479" i="5"/>
  <c r="M480" i="5"/>
  <c r="M482" i="5"/>
  <c r="M483" i="5"/>
  <c r="M485" i="5"/>
  <c r="M486" i="5"/>
  <c r="M488" i="5"/>
  <c r="M489" i="5"/>
  <c r="M491" i="5"/>
  <c r="M492" i="5"/>
  <c r="M494" i="5"/>
  <c r="M495" i="5"/>
  <c r="M497" i="5"/>
  <c r="M498" i="5"/>
  <c r="M500" i="5"/>
  <c r="M501" i="5"/>
  <c r="M503" i="5"/>
  <c r="M504" i="5"/>
  <c r="M505" i="5"/>
  <c r="M179" i="5"/>
  <c r="N452" i="5"/>
  <c r="N453" i="5"/>
  <c r="N455" i="5"/>
  <c r="N456" i="5"/>
  <c r="N458" i="5"/>
  <c r="N459" i="5"/>
  <c r="N461" i="5"/>
  <c r="N462" i="5"/>
  <c r="N464" i="5"/>
  <c r="N465" i="5"/>
  <c r="N467" i="5"/>
  <c r="N468" i="5"/>
  <c r="N470" i="5"/>
  <c r="N471" i="5"/>
  <c r="N473" i="5"/>
  <c r="N474" i="5"/>
  <c r="N476" i="5"/>
  <c r="N477" i="5"/>
  <c r="N479" i="5"/>
  <c r="N480" i="5"/>
  <c r="N482" i="5"/>
  <c r="N483" i="5"/>
  <c r="N485" i="5"/>
  <c r="N486" i="5"/>
  <c r="N488" i="5"/>
  <c r="N489" i="5"/>
  <c r="N491" i="5"/>
  <c r="N492" i="5"/>
  <c r="N494" i="5"/>
  <c r="N495" i="5"/>
  <c r="N497" i="5"/>
  <c r="N498" i="5"/>
  <c r="N500" i="5"/>
  <c r="N501" i="5"/>
  <c r="N503" i="5"/>
  <c r="N504" i="5"/>
  <c r="N505" i="5"/>
  <c r="N179" i="5"/>
  <c r="O452" i="5"/>
  <c r="O453" i="5"/>
  <c r="O455" i="5"/>
  <c r="O456" i="5"/>
  <c r="O458" i="5"/>
  <c r="O459" i="5"/>
  <c r="O461" i="5"/>
  <c r="O462" i="5"/>
  <c r="O464" i="5"/>
  <c r="O465" i="5"/>
  <c r="O467" i="5"/>
  <c r="O468" i="5"/>
  <c r="O470" i="5"/>
  <c r="O471" i="5"/>
  <c r="O473" i="5"/>
  <c r="O474" i="5"/>
  <c r="O476" i="5"/>
  <c r="O477" i="5"/>
  <c r="O479" i="5"/>
  <c r="O480" i="5"/>
  <c r="O482" i="5"/>
  <c r="O483" i="5"/>
  <c r="O485" i="5"/>
  <c r="O486" i="5"/>
  <c r="O488" i="5"/>
  <c r="O489" i="5"/>
  <c r="O491" i="5"/>
  <c r="O492" i="5"/>
  <c r="O494" i="5"/>
  <c r="O495" i="5"/>
  <c r="O497" i="5"/>
  <c r="O498" i="5"/>
  <c r="O500" i="5"/>
  <c r="O501" i="5"/>
  <c r="O503" i="5"/>
  <c r="O504" i="5"/>
  <c r="O505" i="5"/>
  <c r="O179" i="5"/>
  <c r="P452" i="5"/>
  <c r="P453" i="5"/>
  <c r="P455" i="5"/>
  <c r="P456" i="5"/>
  <c r="P458" i="5"/>
  <c r="P459" i="5"/>
  <c r="P461" i="5"/>
  <c r="P462" i="5"/>
  <c r="P464" i="5"/>
  <c r="P465" i="5"/>
  <c r="P467" i="5"/>
  <c r="P468" i="5"/>
  <c r="P470" i="5"/>
  <c r="P471" i="5"/>
  <c r="P473" i="5"/>
  <c r="P474" i="5"/>
  <c r="P476" i="5"/>
  <c r="P477" i="5"/>
  <c r="P479" i="5"/>
  <c r="P480" i="5"/>
  <c r="P482" i="5"/>
  <c r="P483" i="5"/>
  <c r="P485" i="5"/>
  <c r="P486" i="5"/>
  <c r="P488" i="5"/>
  <c r="P489" i="5"/>
  <c r="P491" i="5"/>
  <c r="P492" i="5"/>
  <c r="P494" i="5"/>
  <c r="P495" i="5"/>
  <c r="P497" i="5"/>
  <c r="P498" i="5"/>
  <c r="P500" i="5"/>
  <c r="P501" i="5"/>
  <c r="P503" i="5"/>
  <c r="P504" i="5"/>
  <c r="P505" i="5"/>
  <c r="P179" i="5"/>
  <c r="Q452" i="5"/>
  <c r="Q455" i="5"/>
  <c r="Q456" i="5"/>
  <c r="Q458" i="5"/>
  <c r="Q459" i="5"/>
  <c r="Q461" i="5"/>
  <c r="Q462" i="5"/>
  <c r="Q464" i="5"/>
  <c r="Q465" i="5"/>
  <c r="Q467" i="5"/>
  <c r="Q468" i="5"/>
  <c r="Q470" i="5"/>
  <c r="Q471" i="5"/>
  <c r="Q473" i="5"/>
  <c r="Q474" i="5"/>
  <c r="Q476" i="5"/>
  <c r="Q477" i="5"/>
  <c r="Q479" i="5"/>
  <c r="Q480" i="5"/>
  <c r="Q482" i="5"/>
  <c r="Q483" i="5"/>
  <c r="Q485" i="5"/>
  <c r="Q486" i="5"/>
  <c r="Q488" i="5"/>
  <c r="Q489" i="5"/>
  <c r="Q491" i="5"/>
  <c r="Q492" i="5"/>
  <c r="Q494" i="5"/>
  <c r="Q495" i="5"/>
  <c r="Q497" i="5"/>
  <c r="Q498" i="5"/>
  <c r="Q500" i="5"/>
  <c r="Q501" i="5"/>
  <c r="Q503" i="5"/>
  <c r="Q504" i="5"/>
  <c r="Q505" i="5"/>
  <c r="Q179" i="5"/>
  <c r="R452" i="5"/>
  <c r="R455" i="5"/>
  <c r="R456" i="5"/>
  <c r="R458" i="5"/>
  <c r="R459" i="5"/>
  <c r="R453" i="5"/>
  <c r="R461" i="5"/>
  <c r="R462" i="5"/>
  <c r="R464" i="5"/>
  <c r="R465" i="5"/>
  <c r="R467" i="5"/>
  <c r="R468" i="5"/>
  <c r="R470" i="5"/>
  <c r="R471" i="5"/>
  <c r="R473" i="5"/>
  <c r="R474" i="5"/>
  <c r="R476" i="5"/>
  <c r="R477" i="5"/>
  <c r="R479" i="5"/>
  <c r="R480" i="5"/>
  <c r="R482" i="5"/>
  <c r="R483" i="5"/>
  <c r="R485" i="5"/>
  <c r="R486" i="5"/>
  <c r="R488" i="5"/>
  <c r="R489" i="5"/>
  <c r="R491" i="5"/>
  <c r="R492" i="5"/>
  <c r="R494" i="5"/>
  <c r="R495" i="5"/>
  <c r="R497" i="5"/>
  <c r="R498" i="5"/>
  <c r="R500" i="5"/>
  <c r="R501" i="5"/>
  <c r="R503" i="5"/>
  <c r="R504" i="5"/>
  <c r="R505" i="5"/>
  <c r="R179" i="5"/>
  <c r="S452" i="5"/>
  <c r="S455" i="5"/>
  <c r="S456" i="5"/>
  <c r="S458" i="5"/>
  <c r="S459" i="5"/>
  <c r="S453" i="5"/>
  <c r="S461" i="5"/>
  <c r="S462" i="5"/>
  <c r="S464" i="5"/>
  <c r="S465" i="5"/>
  <c r="S467" i="5"/>
  <c r="S468" i="5"/>
  <c r="S470" i="5"/>
  <c r="S471" i="5"/>
  <c r="S473" i="5"/>
  <c r="S474" i="5"/>
  <c r="S476" i="5"/>
  <c r="S477" i="5"/>
  <c r="S479" i="5"/>
  <c r="S480" i="5"/>
  <c r="S482" i="5"/>
  <c r="S483" i="5"/>
  <c r="S485" i="5"/>
  <c r="S486" i="5"/>
  <c r="S488" i="5"/>
  <c r="S489" i="5"/>
  <c r="S491" i="5"/>
  <c r="S492" i="5"/>
  <c r="S494" i="5"/>
  <c r="S495" i="5"/>
  <c r="S497" i="5"/>
  <c r="S498" i="5"/>
  <c r="S500" i="5"/>
  <c r="S501" i="5"/>
  <c r="S503" i="5"/>
  <c r="S504" i="5"/>
  <c r="S505" i="5"/>
  <c r="S179" i="5"/>
  <c r="T452" i="5"/>
  <c r="T455" i="5"/>
  <c r="T456" i="5"/>
  <c r="T458" i="5"/>
  <c r="T459" i="5"/>
  <c r="T453" i="5"/>
  <c r="T461" i="5"/>
  <c r="T462" i="5"/>
  <c r="T464" i="5"/>
  <c r="T465" i="5"/>
  <c r="T467" i="5"/>
  <c r="T468" i="5"/>
  <c r="T470" i="5"/>
  <c r="T471" i="5"/>
  <c r="T473" i="5"/>
  <c r="T474" i="5"/>
  <c r="T476" i="5"/>
  <c r="T477" i="5"/>
  <c r="T479" i="5"/>
  <c r="T480" i="5"/>
  <c r="T482" i="5"/>
  <c r="T483" i="5"/>
  <c r="T485" i="5"/>
  <c r="T486" i="5"/>
  <c r="T488" i="5"/>
  <c r="T489" i="5"/>
  <c r="T491" i="5"/>
  <c r="T492" i="5"/>
  <c r="T494" i="5"/>
  <c r="T495" i="5"/>
  <c r="T497" i="5"/>
  <c r="T498" i="5"/>
  <c r="T500" i="5"/>
  <c r="T501" i="5"/>
  <c r="T503" i="5"/>
  <c r="T504" i="5"/>
  <c r="T505" i="5"/>
  <c r="T179" i="5"/>
  <c r="U452" i="5"/>
  <c r="U455" i="5"/>
  <c r="U456" i="5"/>
  <c r="U458" i="5"/>
  <c r="U459" i="5"/>
  <c r="U453" i="5"/>
  <c r="U461" i="5"/>
  <c r="U462" i="5"/>
  <c r="U464" i="5"/>
  <c r="U465" i="5"/>
  <c r="U467" i="5"/>
  <c r="U468" i="5"/>
  <c r="U470" i="5"/>
  <c r="U471" i="5"/>
  <c r="U473" i="5"/>
  <c r="U474" i="5"/>
  <c r="U476" i="5"/>
  <c r="U477" i="5"/>
  <c r="U479" i="5"/>
  <c r="U480" i="5"/>
  <c r="U482" i="5"/>
  <c r="U483" i="5"/>
  <c r="U485" i="5"/>
  <c r="U486" i="5"/>
  <c r="U488" i="5"/>
  <c r="U489" i="5"/>
  <c r="U491" i="5"/>
  <c r="U492" i="5"/>
  <c r="U494" i="5"/>
  <c r="U495" i="5"/>
  <c r="U497" i="5"/>
  <c r="U498" i="5"/>
  <c r="U500" i="5"/>
  <c r="U501" i="5"/>
  <c r="U503" i="5"/>
  <c r="U504" i="5"/>
  <c r="U505" i="5"/>
  <c r="U179" i="5"/>
  <c r="V452" i="5"/>
  <c r="V455" i="5"/>
  <c r="V456" i="5"/>
  <c r="V458" i="5"/>
  <c r="V459" i="5"/>
  <c r="V453" i="5"/>
  <c r="V461" i="5"/>
  <c r="V462" i="5"/>
  <c r="V464" i="5"/>
  <c r="V465" i="5"/>
  <c r="V467" i="5"/>
  <c r="V468" i="5"/>
  <c r="V470" i="5"/>
  <c r="V471" i="5"/>
  <c r="V473" i="5"/>
  <c r="V474" i="5"/>
  <c r="V476" i="5"/>
  <c r="V477" i="5"/>
  <c r="V479" i="5"/>
  <c r="V480" i="5"/>
  <c r="V482" i="5"/>
  <c r="V483" i="5"/>
  <c r="V485" i="5"/>
  <c r="V486" i="5"/>
  <c r="V488" i="5"/>
  <c r="V489" i="5"/>
  <c r="V491" i="5"/>
  <c r="V492" i="5"/>
  <c r="V494" i="5"/>
  <c r="V495" i="5"/>
  <c r="V497" i="5"/>
  <c r="V498" i="5"/>
  <c r="V500" i="5"/>
  <c r="V501" i="5"/>
  <c r="V503" i="5"/>
  <c r="V504" i="5"/>
  <c r="V505" i="5"/>
  <c r="V179" i="5"/>
  <c r="W452" i="5"/>
  <c r="W455" i="5"/>
  <c r="W456" i="5"/>
  <c r="W458" i="5"/>
  <c r="W459" i="5"/>
  <c r="W453" i="5"/>
  <c r="W461" i="5"/>
  <c r="W462" i="5"/>
  <c r="W464" i="5"/>
  <c r="W465" i="5"/>
  <c r="W467" i="5"/>
  <c r="W468" i="5"/>
  <c r="W470" i="5"/>
  <c r="W471" i="5"/>
  <c r="W473" i="5"/>
  <c r="W474" i="5"/>
  <c r="W476" i="5"/>
  <c r="W477" i="5"/>
  <c r="W479" i="5"/>
  <c r="W480" i="5"/>
  <c r="W482" i="5"/>
  <c r="W483" i="5"/>
  <c r="W485" i="5"/>
  <c r="W486" i="5"/>
  <c r="W488" i="5"/>
  <c r="W489" i="5"/>
  <c r="W491" i="5"/>
  <c r="W492" i="5"/>
  <c r="W494" i="5"/>
  <c r="W495" i="5"/>
  <c r="W497" i="5"/>
  <c r="W498" i="5"/>
  <c r="W500" i="5"/>
  <c r="W501" i="5"/>
  <c r="W503" i="5"/>
  <c r="W504" i="5"/>
  <c r="W505" i="5"/>
  <c r="W179" i="5"/>
  <c r="X452" i="5"/>
  <c r="X455" i="5"/>
  <c r="X456" i="5"/>
  <c r="X458" i="5"/>
  <c r="X459" i="5"/>
  <c r="X453" i="5"/>
  <c r="X461" i="5"/>
  <c r="X462" i="5"/>
  <c r="X464" i="5"/>
  <c r="X465" i="5"/>
  <c r="X467" i="5"/>
  <c r="X468" i="5"/>
  <c r="X470" i="5"/>
  <c r="X471" i="5"/>
  <c r="X473" i="5"/>
  <c r="X474" i="5"/>
  <c r="X476" i="5"/>
  <c r="X477" i="5"/>
  <c r="X479" i="5"/>
  <c r="X480" i="5"/>
  <c r="X482" i="5"/>
  <c r="X483" i="5"/>
  <c r="X485" i="5"/>
  <c r="X486" i="5"/>
  <c r="X488" i="5"/>
  <c r="X489" i="5"/>
  <c r="X491" i="5"/>
  <c r="X492" i="5"/>
  <c r="X494" i="5"/>
  <c r="X495" i="5"/>
  <c r="X497" i="5"/>
  <c r="X498" i="5"/>
  <c r="X500" i="5"/>
  <c r="X501" i="5"/>
  <c r="X503" i="5"/>
  <c r="X504" i="5"/>
  <c r="X505" i="5"/>
  <c r="X179" i="5"/>
  <c r="Y452" i="5"/>
  <c r="Y455" i="5"/>
  <c r="Y456" i="5"/>
  <c r="Y458" i="5"/>
  <c r="Y459" i="5"/>
  <c r="Y453" i="5"/>
  <c r="Y461" i="5"/>
  <c r="Y462" i="5"/>
  <c r="Y464" i="5"/>
  <c r="Y465" i="5"/>
  <c r="Y467" i="5"/>
  <c r="Y468" i="5"/>
  <c r="Y470" i="5"/>
  <c r="Y471" i="5"/>
  <c r="Y473" i="5"/>
  <c r="Y474" i="5"/>
  <c r="Y476" i="5"/>
  <c r="Y477" i="5"/>
  <c r="Y479" i="5"/>
  <c r="Y480" i="5"/>
  <c r="Y482" i="5"/>
  <c r="Y483" i="5"/>
  <c r="Y485" i="5"/>
  <c r="Y486" i="5"/>
  <c r="Y488" i="5"/>
  <c r="Y489" i="5"/>
  <c r="Y491" i="5"/>
  <c r="Y492" i="5"/>
  <c r="Y494" i="5"/>
  <c r="Y495" i="5"/>
  <c r="Y497" i="5"/>
  <c r="Y498" i="5"/>
  <c r="Y500" i="5"/>
  <c r="Y501" i="5"/>
  <c r="Y503" i="5"/>
  <c r="Y504" i="5"/>
  <c r="Y505" i="5"/>
  <c r="Y179" i="5"/>
  <c r="Z452" i="5"/>
  <c r="Z455" i="5"/>
  <c r="Z456" i="5"/>
  <c r="Z458" i="5"/>
  <c r="Z459" i="5"/>
  <c r="Z453" i="5"/>
  <c r="Z461" i="5"/>
  <c r="Z462" i="5"/>
  <c r="Z464" i="5"/>
  <c r="Z465" i="5"/>
  <c r="Z467" i="5"/>
  <c r="Z468" i="5"/>
  <c r="Z470" i="5"/>
  <c r="Z471" i="5"/>
  <c r="Z473" i="5"/>
  <c r="Z474" i="5"/>
  <c r="Z476" i="5"/>
  <c r="Z477" i="5"/>
  <c r="Z479" i="5"/>
  <c r="Z480" i="5"/>
  <c r="Z482" i="5"/>
  <c r="Z483" i="5"/>
  <c r="Z485" i="5"/>
  <c r="Z486" i="5"/>
  <c r="Z488" i="5"/>
  <c r="Z489" i="5"/>
  <c r="Z491" i="5"/>
  <c r="Z492" i="5"/>
  <c r="Z494" i="5"/>
  <c r="Z495" i="5"/>
  <c r="Z497" i="5"/>
  <c r="Z498" i="5"/>
  <c r="Z500" i="5"/>
  <c r="Z501" i="5"/>
  <c r="Z503" i="5"/>
  <c r="Z504" i="5"/>
  <c r="Z505" i="5"/>
  <c r="Z179" i="5"/>
  <c r="AA452" i="5"/>
  <c r="AA455" i="5"/>
  <c r="AA456" i="5"/>
  <c r="AA458" i="5"/>
  <c r="AA459" i="5"/>
  <c r="AA453" i="5"/>
  <c r="AA461" i="5"/>
  <c r="AA462" i="5"/>
  <c r="AA464" i="5"/>
  <c r="AA465" i="5"/>
  <c r="AA467" i="5"/>
  <c r="AA468" i="5"/>
  <c r="AA470" i="5"/>
  <c r="AA471" i="5"/>
  <c r="AA473" i="5"/>
  <c r="AA474" i="5"/>
  <c r="AA476" i="5"/>
  <c r="AA477" i="5"/>
  <c r="AA479" i="5"/>
  <c r="AA480" i="5"/>
  <c r="AA482" i="5"/>
  <c r="AA483" i="5"/>
  <c r="AA485" i="5"/>
  <c r="AA486" i="5"/>
  <c r="AA488" i="5"/>
  <c r="AA489" i="5"/>
  <c r="AA491" i="5"/>
  <c r="AA492" i="5"/>
  <c r="AA494" i="5"/>
  <c r="AA495" i="5"/>
  <c r="AA497" i="5"/>
  <c r="AA498" i="5"/>
  <c r="AA500" i="5"/>
  <c r="AA501" i="5"/>
  <c r="AA503" i="5"/>
  <c r="AA504" i="5"/>
  <c r="AA505" i="5"/>
  <c r="AA179" i="5"/>
  <c r="AB452" i="5"/>
  <c r="AB455" i="5"/>
  <c r="AB456" i="5"/>
  <c r="AB458" i="5"/>
  <c r="AB459" i="5"/>
  <c r="AB453" i="5"/>
  <c r="AB461" i="5"/>
  <c r="AB462" i="5"/>
  <c r="AB464" i="5"/>
  <c r="AB465" i="5"/>
  <c r="AB467" i="5"/>
  <c r="AB468" i="5"/>
  <c r="AB470" i="5"/>
  <c r="AB471" i="5"/>
  <c r="AB473" i="5"/>
  <c r="AB474" i="5"/>
  <c r="AB476" i="5"/>
  <c r="AB477" i="5"/>
  <c r="AB479" i="5"/>
  <c r="AB480" i="5"/>
  <c r="AB482" i="5"/>
  <c r="AB483" i="5"/>
  <c r="AB485" i="5"/>
  <c r="AB486" i="5"/>
  <c r="AB488" i="5"/>
  <c r="AB489" i="5"/>
  <c r="AB491" i="5"/>
  <c r="AB492" i="5"/>
  <c r="AB494" i="5"/>
  <c r="AB495" i="5"/>
  <c r="AB497" i="5"/>
  <c r="AB498" i="5"/>
  <c r="AB500" i="5"/>
  <c r="AB501" i="5"/>
  <c r="AB503" i="5"/>
  <c r="AB504" i="5"/>
  <c r="AB505" i="5"/>
  <c r="AB179" i="5"/>
  <c r="AC452" i="5"/>
  <c r="AC455" i="5"/>
  <c r="AC456" i="5"/>
  <c r="AC458" i="5"/>
  <c r="AC459" i="5"/>
  <c r="AC461" i="5"/>
  <c r="AC462" i="5"/>
  <c r="AC464" i="5"/>
  <c r="AC465" i="5"/>
  <c r="AC467" i="5"/>
  <c r="AC468" i="5"/>
  <c r="AC470" i="5"/>
  <c r="AC471" i="5"/>
  <c r="AC473" i="5"/>
  <c r="AC474" i="5"/>
  <c r="AC476" i="5"/>
  <c r="AC477" i="5"/>
  <c r="AC479" i="5"/>
  <c r="AC480" i="5"/>
  <c r="AC482" i="5"/>
  <c r="AC483" i="5"/>
  <c r="AC485" i="5"/>
  <c r="AC486" i="5"/>
  <c r="AC488" i="5"/>
  <c r="AC489" i="5"/>
  <c r="AC491" i="5"/>
  <c r="AC492" i="5"/>
  <c r="AC494" i="5"/>
  <c r="AC495" i="5"/>
  <c r="AC497" i="5"/>
  <c r="AC498" i="5"/>
  <c r="AC500" i="5"/>
  <c r="AC501" i="5"/>
  <c r="AC503" i="5"/>
  <c r="AC504" i="5"/>
  <c r="AC505" i="5"/>
  <c r="AC179" i="5"/>
  <c r="AD452" i="5"/>
  <c r="AD455" i="5"/>
  <c r="AD456" i="5"/>
  <c r="AD458" i="5"/>
  <c r="AD459" i="5"/>
  <c r="AD461" i="5"/>
  <c r="AD462" i="5"/>
  <c r="AD464" i="5"/>
  <c r="AD465" i="5"/>
  <c r="AD453" i="5"/>
  <c r="AD467" i="5"/>
  <c r="AD468" i="5"/>
  <c r="AD470" i="5"/>
  <c r="AD471" i="5"/>
  <c r="AD473" i="5"/>
  <c r="AD474" i="5"/>
  <c r="AD476" i="5"/>
  <c r="AD477" i="5"/>
  <c r="AD479" i="5"/>
  <c r="AD480" i="5"/>
  <c r="AD482" i="5"/>
  <c r="AD483" i="5"/>
  <c r="AD485" i="5"/>
  <c r="AD486" i="5"/>
  <c r="AD488" i="5"/>
  <c r="AD489" i="5"/>
  <c r="AD491" i="5"/>
  <c r="AD492" i="5"/>
  <c r="AD494" i="5"/>
  <c r="AD495" i="5"/>
  <c r="AD497" i="5"/>
  <c r="AD498" i="5"/>
  <c r="AD500" i="5"/>
  <c r="AD501" i="5"/>
  <c r="AD503" i="5"/>
  <c r="AD504" i="5"/>
  <c r="AD505" i="5"/>
  <c r="AD179" i="5"/>
  <c r="AE452" i="5"/>
  <c r="AE455" i="5"/>
  <c r="AE456" i="5"/>
  <c r="AE458" i="5"/>
  <c r="AE459" i="5"/>
  <c r="AE461" i="5"/>
  <c r="AE462" i="5"/>
  <c r="AE464" i="5"/>
  <c r="AE465" i="5"/>
  <c r="AE453" i="5"/>
  <c r="AE467" i="5"/>
  <c r="AE468" i="5"/>
  <c r="AE470" i="5"/>
  <c r="AE471" i="5"/>
  <c r="AE473" i="5"/>
  <c r="AE474" i="5"/>
  <c r="AE476" i="5"/>
  <c r="AE477" i="5"/>
  <c r="AE479" i="5"/>
  <c r="AE480" i="5"/>
  <c r="AE482" i="5"/>
  <c r="AE483" i="5"/>
  <c r="AE485" i="5"/>
  <c r="AE486" i="5"/>
  <c r="AE488" i="5"/>
  <c r="AE489" i="5"/>
  <c r="AE491" i="5"/>
  <c r="AE492" i="5"/>
  <c r="AE494" i="5"/>
  <c r="AE495" i="5"/>
  <c r="AE497" i="5"/>
  <c r="AE498" i="5"/>
  <c r="AE500" i="5"/>
  <c r="AE501" i="5"/>
  <c r="AE503" i="5"/>
  <c r="AE504" i="5"/>
  <c r="AE505" i="5"/>
  <c r="AE179" i="5"/>
  <c r="AF452" i="5"/>
  <c r="AF455" i="5"/>
  <c r="AF456" i="5"/>
  <c r="AF458" i="5"/>
  <c r="AF459" i="5"/>
  <c r="AF461" i="5"/>
  <c r="AF462" i="5"/>
  <c r="AF464" i="5"/>
  <c r="AF465" i="5"/>
  <c r="AF453" i="5"/>
  <c r="AF467" i="5"/>
  <c r="AF468" i="5"/>
  <c r="AF470" i="5"/>
  <c r="AF471" i="5"/>
  <c r="AF473" i="5"/>
  <c r="AF474" i="5"/>
  <c r="AF476" i="5"/>
  <c r="AF477" i="5"/>
  <c r="AF479" i="5"/>
  <c r="AF480" i="5"/>
  <c r="AF482" i="5"/>
  <c r="AF483" i="5"/>
  <c r="AF485" i="5"/>
  <c r="AF486" i="5"/>
  <c r="AF488" i="5"/>
  <c r="AF489" i="5"/>
  <c r="AF491" i="5"/>
  <c r="AF492" i="5"/>
  <c r="AF494" i="5"/>
  <c r="AF495" i="5"/>
  <c r="AF497" i="5"/>
  <c r="AF498" i="5"/>
  <c r="AF500" i="5"/>
  <c r="AF501" i="5"/>
  <c r="AF503" i="5"/>
  <c r="AF504" i="5"/>
  <c r="AF505" i="5"/>
  <c r="AF179" i="5"/>
  <c r="AG452" i="5"/>
  <c r="AG455" i="5"/>
  <c r="AG456" i="5"/>
  <c r="AG458" i="5"/>
  <c r="AG459" i="5"/>
  <c r="AG461" i="5"/>
  <c r="AG462" i="5"/>
  <c r="AG464" i="5"/>
  <c r="AG465" i="5"/>
  <c r="AG453" i="5"/>
  <c r="AG467" i="5"/>
  <c r="AG468" i="5"/>
  <c r="AG470" i="5"/>
  <c r="AG471" i="5"/>
  <c r="AG473" i="5"/>
  <c r="AG474" i="5"/>
  <c r="AG476" i="5"/>
  <c r="AG477" i="5"/>
  <c r="AG479" i="5"/>
  <c r="AG480" i="5"/>
  <c r="AG482" i="5"/>
  <c r="AG483" i="5"/>
  <c r="AG485" i="5"/>
  <c r="AG486" i="5"/>
  <c r="AG488" i="5"/>
  <c r="AG489" i="5"/>
  <c r="AG491" i="5"/>
  <c r="AG492" i="5"/>
  <c r="AG494" i="5"/>
  <c r="AG495" i="5"/>
  <c r="AG497" i="5"/>
  <c r="AG498" i="5"/>
  <c r="AG500" i="5"/>
  <c r="AG501" i="5"/>
  <c r="AG503" i="5"/>
  <c r="AG504" i="5"/>
  <c r="AG505" i="5"/>
  <c r="AG179" i="5"/>
  <c r="AH452" i="5"/>
  <c r="AH455" i="5"/>
  <c r="AH456" i="5"/>
  <c r="AH458" i="5"/>
  <c r="AH459" i="5"/>
  <c r="AH461" i="5"/>
  <c r="AH462" i="5"/>
  <c r="AH464" i="5"/>
  <c r="AH465" i="5"/>
  <c r="AH453" i="5"/>
  <c r="AH467" i="5"/>
  <c r="AH468" i="5"/>
  <c r="AH470" i="5"/>
  <c r="AH471" i="5"/>
  <c r="AH473" i="5"/>
  <c r="AH474" i="5"/>
  <c r="AH476" i="5"/>
  <c r="AH477" i="5"/>
  <c r="AH479" i="5"/>
  <c r="AH480" i="5"/>
  <c r="AH482" i="5"/>
  <c r="AH483" i="5"/>
  <c r="AH485" i="5"/>
  <c r="AH486" i="5"/>
  <c r="AH488" i="5"/>
  <c r="AH489" i="5"/>
  <c r="AH491" i="5"/>
  <c r="AH492" i="5"/>
  <c r="AH494" i="5"/>
  <c r="AH495" i="5"/>
  <c r="AH497" i="5"/>
  <c r="AH498" i="5"/>
  <c r="AH500" i="5"/>
  <c r="AH501" i="5"/>
  <c r="AH503" i="5"/>
  <c r="AH504" i="5"/>
  <c r="AH505" i="5"/>
  <c r="AH179" i="5"/>
  <c r="AI452" i="5"/>
  <c r="AI455" i="5"/>
  <c r="AI456" i="5"/>
  <c r="AI458" i="5"/>
  <c r="AI459" i="5"/>
  <c r="AI461" i="5"/>
  <c r="AI462" i="5"/>
  <c r="AI464" i="5"/>
  <c r="AI465" i="5"/>
  <c r="AI453" i="5"/>
  <c r="AI467" i="5"/>
  <c r="AI468" i="5"/>
  <c r="AI470" i="5"/>
  <c r="AI471" i="5"/>
  <c r="AI473" i="5"/>
  <c r="AI474" i="5"/>
  <c r="AI476" i="5"/>
  <c r="AI477" i="5"/>
  <c r="AI479" i="5"/>
  <c r="AI480" i="5"/>
  <c r="AI482" i="5"/>
  <c r="AI483" i="5"/>
  <c r="AI485" i="5"/>
  <c r="AI486" i="5"/>
  <c r="AI488" i="5"/>
  <c r="AI489" i="5"/>
  <c r="AI491" i="5"/>
  <c r="AI492" i="5"/>
  <c r="AI494" i="5"/>
  <c r="AI495" i="5"/>
  <c r="AI497" i="5"/>
  <c r="AI498" i="5"/>
  <c r="AI500" i="5"/>
  <c r="AI501" i="5"/>
  <c r="AI503" i="5"/>
  <c r="AI504" i="5"/>
  <c r="AI505" i="5"/>
  <c r="AI179" i="5"/>
  <c r="AJ452" i="5"/>
  <c r="AJ455" i="5"/>
  <c r="AJ456" i="5"/>
  <c r="AJ458" i="5"/>
  <c r="AJ459" i="5"/>
  <c r="AJ461" i="5"/>
  <c r="AJ462" i="5"/>
  <c r="AJ464" i="5"/>
  <c r="AJ465" i="5"/>
  <c r="AJ453" i="5"/>
  <c r="AJ467" i="5"/>
  <c r="AJ468" i="5"/>
  <c r="AJ470" i="5"/>
  <c r="AJ471" i="5"/>
  <c r="AJ473" i="5"/>
  <c r="AJ474" i="5"/>
  <c r="AJ476" i="5"/>
  <c r="AJ477" i="5"/>
  <c r="AJ479" i="5"/>
  <c r="AJ480" i="5"/>
  <c r="AJ482" i="5"/>
  <c r="AJ483" i="5"/>
  <c r="AJ485" i="5"/>
  <c r="AJ486" i="5"/>
  <c r="AJ488" i="5"/>
  <c r="AJ489" i="5"/>
  <c r="AJ491" i="5"/>
  <c r="AJ492" i="5"/>
  <c r="AJ494" i="5"/>
  <c r="AJ495" i="5"/>
  <c r="AJ497" i="5"/>
  <c r="AJ498" i="5"/>
  <c r="AJ500" i="5"/>
  <c r="AJ501" i="5"/>
  <c r="AJ503" i="5"/>
  <c r="AJ504" i="5"/>
  <c r="AJ505" i="5"/>
  <c r="AJ179" i="5"/>
  <c r="AK452" i="5"/>
  <c r="AK455" i="5"/>
  <c r="AK456" i="5"/>
  <c r="AK458" i="5"/>
  <c r="AK459" i="5"/>
  <c r="AK461" i="5"/>
  <c r="AK462" i="5"/>
  <c r="AK464" i="5"/>
  <c r="AK465" i="5"/>
  <c r="AK453" i="5"/>
  <c r="AK467" i="5"/>
  <c r="AK468" i="5"/>
  <c r="AK470" i="5"/>
  <c r="AK471" i="5"/>
  <c r="AK473" i="5"/>
  <c r="AK474" i="5"/>
  <c r="AK476" i="5"/>
  <c r="AK477" i="5"/>
  <c r="AK479" i="5"/>
  <c r="AK480" i="5"/>
  <c r="AK482" i="5"/>
  <c r="AK483" i="5"/>
  <c r="AK485" i="5"/>
  <c r="AK486" i="5"/>
  <c r="AK488" i="5"/>
  <c r="AK489" i="5"/>
  <c r="AK491" i="5"/>
  <c r="AK492" i="5"/>
  <c r="AK494" i="5"/>
  <c r="AK495" i="5"/>
  <c r="AK497" i="5"/>
  <c r="AK498" i="5"/>
  <c r="AK500" i="5"/>
  <c r="AK501" i="5"/>
  <c r="AK503" i="5"/>
  <c r="AK504" i="5"/>
  <c r="AK505" i="5"/>
  <c r="AK179" i="5"/>
  <c r="AL452" i="5"/>
  <c r="AL455" i="5"/>
  <c r="AL456" i="5"/>
  <c r="AL458" i="5"/>
  <c r="AL459" i="5"/>
  <c r="AL461" i="5"/>
  <c r="AL462" i="5"/>
  <c r="AL464" i="5"/>
  <c r="AL465" i="5"/>
  <c r="AL453" i="5"/>
  <c r="AL467" i="5"/>
  <c r="AL468" i="5"/>
  <c r="AL470" i="5"/>
  <c r="AL471" i="5"/>
  <c r="AL473" i="5"/>
  <c r="AL474" i="5"/>
  <c r="AL476" i="5"/>
  <c r="AL477" i="5"/>
  <c r="AL479" i="5"/>
  <c r="AL480" i="5"/>
  <c r="AL482" i="5"/>
  <c r="AL483" i="5"/>
  <c r="AL485" i="5"/>
  <c r="AL486" i="5"/>
  <c r="AL488" i="5"/>
  <c r="AL489" i="5"/>
  <c r="AL491" i="5"/>
  <c r="AL492" i="5"/>
  <c r="AL494" i="5"/>
  <c r="AL495" i="5"/>
  <c r="AL497" i="5"/>
  <c r="AL498" i="5"/>
  <c r="AL500" i="5"/>
  <c r="AL501" i="5"/>
  <c r="AL503" i="5"/>
  <c r="AL504" i="5"/>
  <c r="AL505" i="5"/>
  <c r="AL179" i="5"/>
  <c r="AM452" i="5"/>
  <c r="AM455" i="5"/>
  <c r="AM456" i="5"/>
  <c r="AM458" i="5"/>
  <c r="AM459" i="5"/>
  <c r="AM461" i="5"/>
  <c r="AM462" i="5"/>
  <c r="AM464" i="5"/>
  <c r="AM465" i="5"/>
  <c r="AM453" i="5"/>
  <c r="AM467" i="5"/>
  <c r="AM468" i="5"/>
  <c r="AM470" i="5"/>
  <c r="AM471" i="5"/>
  <c r="AM473" i="5"/>
  <c r="AM474" i="5"/>
  <c r="AM476" i="5"/>
  <c r="AM477" i="5"/>
  <c r="AM479" i="5"/>
  <c r="AM480" i="5"/>
  <c r="AM482" i="5"/>
  <c r="AM483" i="5"/>
  <c r="AM485" i="5"/>
  <c r="AM486" i="5"/>
  <c r="AM488" i="5"/>
  <c r="AM489" i="5"/>
  <c r="AM491" i="5"/>
  <c r="AM492" i="5"/>
  <c r="AM494" i="5"/>
  <c r="AM495" i="5"/>
  <c r="AM497" i="5"/>
  <c r="AM498" i="5"/>
  <c r="AM500" i="5"/>
  <c r="AM501" i="5"/>
  <c r="AM503" i="5"/>
  <c r="AM504" i="5"/>
  <c r="AM505" i="5"/>
  <c r="AM179" i="5"/>
  <c r="AN452" i="5"/>
  <c r="AN455" i="5"/>
  <c r="AN456" i="5"/>
  <c r="AN458" i="5"/>
  <c r="AN459" i="5"/>
  <c r="AN461" i="5"/>
  <c r="AN462" i="5"/>
  <c r="AN464" i="5"/>
  <c r="AN465" i="5"/>
  <c r="AN453" i="5"/>
  <c r="AN467" i="5"/>
  <c r="AN468" i="5"/>
  <c r="AN470" i="5"/>
  <c r="AN471" i="5"/>
  <c r="AN473" i="5"/>
  <c r="AN474" i="5"/>
  <c r="AN476" i="5"/>
  <c r="AN477" i="5"/>
  <c r="AN479" i="5"/>
  <c r="AN480" i="5"/>
  <c r="AN482" i="5"/>
  <c r="AN483" i="5"/>
  <c r="AN485" i="5"/>
  <c r="AN486" i="5"/>
  <c r="AN488" i="5"/>
  <c r="AN489" i="5"/>
  <c r="AN491" i="5"/>
  <c r="AN492" i="5"/>
  <c r="AN494" i="5"/>
  <c r="AN495" i="5"/>
  <c r="AN497" i="5"/>
  <c r="AN498" i="5"/>
  <c r="AN500" i="5"/>
  <c r="AN501" i="5"/>
  <c r="AN503" i="5"/>
  <c r="AN504" i="5"/>
  <c r="AN505" i="5"/>
  <c r="AN179" i="5"/>
  <c r="AO452" i="5"/>
  <c r="AO455" i="5"/>
  <c r="AO456" i="5"/>
  <c r="AO458" i="5"/>
  <c r="AO459" i="5"/>
  <c r="AO461" i="5"/>
  <c r="AO462" i="5"/>
  <c r="AO464" i="5"/>
  <c r="AO465" i="5"/>
  <c r="AO467" i="5"/>
  <c r="AO468" i="5"/>
  <c r="AO470" i="5"/>
  <c r="AO471" i="5"/>
  <c r="AO473" i="5"/>
  <c r="AO474" i="5"/>
  <c r="AO476" i="5"/>
  <c r="AO477" i="5"/>
  <c r="AO479" i="5"/>
  <c r="AO480" i="5"/>
  <c r="AO482" i="5"/>
  <c r="AO483" i="5"/>
  <c r="AO485" i="5"/>
  <c r="AO486" i="5"/>
  <c r="AO488" i="5"/>
  <c r="AO489" i="5"/>
  <c r="AO491" i="5"/>
  <c r="AO492" i="5"/>
  <c r="AO494" i="5"/>
  <c r="AO495" i="5"/>
  <c r="AO497" i="5"/>
  <c r="AO498" i="5"/>
  <c r="AO500" i="5"/>
  <c r="AO501" i="5"/>
  <c r="AO503" i="5"/>
  <c r="AO504" i="5"/>
  <c r="AO505" i="5"/>
  <c r="AO179" i="5"/>
  <c r="AP452" i="5"/>
  <c r="AP455" i="5"/>
  <c r="AP456" i="5"/>
  <c r="AP458" i="5"/>
  <c r="AP459" i="5"/>
  <c r="AP461" i="5"/>
  <c r="AP462" i="5"/>
  <c r="AP464" i="5"/>
  <c r="AP465" i="5"/>
  <c r="AP467" i="5"/>
  <c r="AP468" i="5"/>
  <c r="AP470" i="5"/>
  <c r="AP471" i="5"/>
  <c r="AP473" i="5"/>
  <c r="AP474" i="5"/>
  <c r="AP476" i="5"/>
  <c r="AP477" i="5"/>
  <c r="AP479" i="5"/>
  <c r="AP480" i="5"/>
  <c r="AP482" i="5"/>
  <c r="AP483" i="5"/>
  <c r="AP485" i="5"/>
  <c r="AP486" i="5"/>
  <c r="AP488" i="5"/>
  <c r="AP489" i="5"/>
  <c r="AP491" i="5"/>
  <c r="AP492" i="5"/>
  <c r="AP494" i="5"/>
  <c r="AP495" i="5"/>
  <c r="AP497" i="5"/>
  <c r="AP498" i="5"/>
  <c r="AP500" i="5"/>
  <c r="AP501" i="5"/>
  <c r="AP503" i="5"/>
  <c r="AP504" i="5"/>
  <c r="AP505" i="5"/>
  <c r="AP179" i="5"/>
  <c r="AQ452" i="5"/>
  <c r="AQ455" i="5"/>
  <c r="AQ456" i="5"/>
  <c r="AQ458" i="5"/>
  <c r="AQ459" i="5"/>
  <c r="AQ461" i="5"/>
  <c r="AQ462" i="5"/>
  <c r="AQ464" i="5"/>
  <c r="AQ465" i="5"/>
  <c r="AQ467" i="5"/>
  <c r="AQ468" i="5"/>
  <c r="AQ470" i="5"/>
  <c r="AQ471" i="5"/>
  <c r="AQ473" i="5"/>
  <c r="AQ474" i="5"/>
  <c r="AQ476" i="5"/>
  <c r="AQ477" i="5"/>
  <c r="AQ479" i="5"/>
  <c r="AQ480" i="5"/>
  <c r="AQ482" i="5"/>
  <c r="AQ483" i="5"/>
  <c r="AQ485" i="5"/>
  <c r="AQ486" i="5"/>
  <c r="AQ488" i="5"/>
  <c r="AQ489" i="5"/>
  <c r="AQ491" i="5"/>
  <c r="AQ492" i="5"/>
  <c r="AQ494" i="5"/>
  <c r="AQ495" i="5"/>
  <c r="AQ497" i="5"/>
  <c r="AQ498" i="5"/>
  <c r="AQ500" i="5"/>
  <c r="AQ501" i="5"/>
  <c r="AQ503" i="5"/>
  <c r="AQ504" i="5"/>
  <c r="AQ505" i="5"/>
  <c r="AQ179" i="5"/>
  <c r="AR452" i="5"/>
  <c r="AR455" i="5"/>
  <c r="AR456" i="5"/>
  <c r="AR458" i="5"/>
  <c r="AR459" i="5"/>
  <c r="AR461" i="5"/>
  <c r="AR462" i="5"/>
  <c r="AR464" i="5"/>
  <c r="AR465" i="5"/>
  <c r="AR467" i="5"/>
  <c r="AR468" i="5"/>
  <c r="AR470" i="5"/>
  <c r="AR471" i="5"/>
  <c r="AR473" i="5"/>
  <c r="AR474" i="5"/>
  <c r="AR476" i="5"/>
  <c r="AR477" i="5"/>
  <c r="AR479" i="5"/>
  <c r="AR480" i="5"/>
  <c r="AR482" i="5"/>
  <c r="AR483" i="5"/>
  <c r="AR485" i="5"/>
  <c r="AR486" i="5"/>
  <c r="AR488" i="5"/>
  <c r="AR489" i="5"/>
  <c r="AR491" i="5"/>
  <c r="AR492" i="5"/>
  <c r="AR494" i="5"/>
  <c r="AR495" i="5"/>
  <c r="AR497" i="5"/>
  <c r="AR498" i="5"/>
  <c r="AR500" i="5"/>
  <c r="AR501" i="5"/>
  <c r="AR503" i="5"/>
  <c r="AR504" i="5"/>
  <c r="AR505" i="5"/>
  <c r="AR179" i="5"/>
  <c r="AS452" i="5"/>
  <c r="AS455" i="5"/>
  <c r="AS456" i="5"/>
  <c r="AS458" i="5"/>
  <c r="AS459" i="5"/>
  <c r="AS461" i="5"/>
  <c r="AS462" i="5"/>
  <c r="AS464" i="5"/>
  <c r="AS465" i="5"/>
  <c r="AS467" i="5"/>
  <c r="AS468" i="5"/>
  <c r="AS470" i="5"/>
  <c r="AS471" i="5"/>
  <c r="AS473" i="5"/>
  <c r="AS474" i="5"/>
  <c r="AS476" i="5"/>
  <c r="AS477" i="5"/>
  <c r="AS479" i="5"/>
  <c r="AS480" i="5"/>
  <c r="AS482" i="5"/>
  <c r="AS483" i="5"/>
  <c r="AS485" i="5"/>
  <c r="AS486" i="5"/>
  <c r="AS488" i="5"/>
  <c r="AS489" i="5"/>
  <c r="AS491" i="5"/>
  <c r="AS492" i="5"/>
  <c r="AS494" i="5"/>
  <c r="AS495" i="5"/>
  <c r="AS497" i="5"/>
  <c r="AS498" i="5"/>
  <c r="AS500" i="5"/>
  <c r="AS501" i="5"/>
  <c r="AS503" i="5"/>
  <c r="AS504" i="5"/>
  <c r="AS505" i="5"/>
  <c r="AS179" i="5"/>
  <c r="AT452" i="5"/>
  <c r="AT455" i="5"/>
  <c r="AT456" i="5"/>
  <c r="AT458" i="5"/>
  <c r="AT459" i="5"/>
  <c r="AT461" i="5"/>
  <c r="AT462" i="5"/>
  <c r="AT464" i="5"/>
  <c r="AT465" i="5"/>
  <c r="AT467" i="5"/>
  <c r="AT468" i="5"/>
  <c r="AT470" i="5"/>
  <c r="AT471" i="5"/>
  <c r="AT473" i="5"/>
  <c r="AT474" i="5"/>
  <c r="AT476" i="5"/>
  <c r="AT477" i="5"/>
  <c r="AT479" i="5"/>
  <c r="AT480" i="5"/>
  <c r="AT482" i="5"/>
  <c r="AT483" i="5"/>
  <c r="AT485" i="5"/>
  <c r="AT486" i="5"/>
  <c r="AT488" i="5"/>
  <c r="AT489" i="5"/>
  <c r="AT491" i="5"/>
  <c r="AT492" i="5"/>
  <c r="AT494" i="5"/>
  <c r="AT495" i="5"/>
  <c r="AT497" i="5"/>
  <c r="AT498" i="5"/>
  <c r="AT500" i="5"/>
  <c r="AT501" i="5"/>
  <c r="AT503" i="5"/>
  <c r="AT504" i="5"/>
  <c r="AT505" i="5"/>
  <c r="AT179" i="5"/>
  <c r="AU452" i="5"/>
  <c r="AU455" i="5"/>
  <c r="AU456" i="5"/>
  <c r="AU458" i="5"/>
  <c r="AU459" i="5"/>
  <c r="AU461" i="5"/>
  <c r="AU462" i="5"/>
  <c r="AU464" i="5"/>
  <c r="AU465" i="5"/>
  <c r="AU467" i="5"/>
  <c r="AU468" i="5"/>
  <c r="AU470" i="5"/>
  <c r="AU471" i="5"/>
  <c r="AU473" i="5"/>
  <c r="AU474" i="5"/>
  <c r="AU476" i="5"/>
  <c r="AU477" i="5"/>
  <c r="AU479" i="5"/>
  <c r="AU480" i="5"/>
  <c r="AU482" i="5"/>
  <c r="AU483" i="5"/>
  <c r="AU485" i="5"/>
  <c r="AU486" i="5"/>
  <c r="AU488" i="5"/>
  <c r="AU489" i="5"/>
  <c r="AU491" i="5"/>
  <c r="AU492" i="5"/>
  <c r="AU494" i="5"/>
  <c r="AU495" i="5"/>
  <c r="AU497" i="5"/>
  <c r="AU498" i="5"/>
  <c r="AU500" i="5"/>
  <c r="AU501" i="5"/>
  <c r="AU503" i="5"/>
  <c r="AU504" i="5"/>
  <c r="AU505" i="5"/>
  <c r="AU179" i="5"/>
  <c r="AV452" i="5"/>
  <c r="AV455" i="5"/>
  <c r="AV456" i="5"/>
  <c r="AV458" i="5"/>
  <c r="AV459" i="5"/>
  <c r="AV461" i="5"/>
  <c r="AV462" i="5"/>
  <c r="AV464" i="5"/>
  <c r="AV465" i="5"/>
  <c r="AV467" i="5"/>
  <c r="AV468" i="5"/>
  <c r="AV470" i="5"/>
  <c r="AV471" i="5"/>
  <c r="AV473" i="5"/>
  <c r="AV474" i="5"/>
  <c r="AV476" i="5"/>
  <c r="AV477" i="5"/>
  <c r="AV479" i="5"/>
  <c r="AV480" i="5"/>
  <c r="AV482" i="5"/>
  <c r="AV483" i="5"/>
  <c r="AV485" i="5"/>
  <c r="AV486" i="5"/>
  <c r="AV488" i="5"/>
  <c r="AV489" i="5"/>
  <c r="AV491" i="5"/>
  <c r="AV492" i="5"/>
  <c r="AV494" i="5"/>
  <c r="AV495" i="5"/>
  <c r="AV497" i="5"/>
  <c r="AV498" i="5"/>
  <c r="AV500" i="5"/>
  <c r="AV501" i="5"/>
  <c r="AV503" i="5"/>
  <c r="AV504" i="5"/>
  <c r="AV505" i="5"/>
  <c r="AV179" i="5"/>
  <c r="AW452" i="5"/>
  <c r="AW455" i="5"/>
  <c r="AW456" i="5"/>
  <c r="AW458" i="5"/>
  <c r="AW459" i="5"/>
  <c r="AW461" i="5"/>
  <c r="AW462" i="5"/>
  <c r="AW464" i="5"/>
  <c r="AW465" i="5"/>
  <c r="AW467" i="5"/>
  <c r="AW468" i="5"/>
  <c r="AW470" i="5"/>
  <c r="AW471" i="5"/>
  <c r="AW473" i="5"/>
  <c r="AW474" i="5"/>
  <c r="AW476" i="5"/>
  <c r="AW477" i="5"/>
  <c r="AW479" i="5"/>
  <c r="AW480" i="5"/>
  <c r="AW482" i="5"/>
  <c r="AW483" i="5"/>
  <c r="AW485" i="5"/>
  <c r="AW486" i="5"/>
  <c r="AW488" i="5"/>
  <c r="AW489" i="5"/>
  <c r="AW491" i="5"/>
  <c r="AW492" i="5"/>
  <c r="AW494" i="5"/>
  <c r="AW495" i="5"/>
  <c r="AW497" i="5"/>
  <c r="AW498" i="5"/>
  <c r="AW500" i="5"/>
  <c r="AW501" i="5"/>
  <c r="AW503" i="5"/>
  <c r="AW504" i="5"/>
  <c r="AW505" i="5"/>
  <c r="AW179" i="5"/>
  <c r="AX452" i="5"/>
  <c r="AX455" i="5"/>
  <c r="AX456" i="5"/>
  <c r="AX458" i="5"/>
  <c r="AX459" i="5"/>
  <c r="AX461" i="5"/>
  <c r="AX462" i="5"/>
  <c r="AX464" i="5"/>
  <c r="AX465" i="5"/>
  <c r="AX467" i="5"/>
  <c r="AX468" i="5"/>
  <c r="AX470" i="5"/>
  <c r="AX471" i="5"/>
  <c r="AX473" i="5"/>
  <c r="AX474" i="5"/>
  <c r="AX476" i="5"/>
  <c r="AX477" i="5"/>
  <c r="AX479" i="5"/>
  <c r="AX480" i="5"/>
  <c r="AX482" i="5"/>
  <c r="AX483" i="5"/>
  <c r="AX485" i="5"/>
  <c r="AX486" i="5"/>
  <c r="AX488" i="5"/>
  <c r="AX489" i="5"/>
  <c r="AX491" i="5"/>
  <c r="AX492" i="5"/>
  <c r="AX494" i="5"/>
  <c r="AX495" i="5"/>
  <c r="AX497" i="5"/>
  <c r="AX498" i="5"/>
  <c r="AX500" i="5"/>
  <c r="AX501" i="5"/>
  <c r="AX503" i="5"/>
  <c r="AX504" i="5"/>
  <c r="AX505" i="5"/>
  <c r="AX179" i="5"/>
  <c r="AY452" i="5"/>
  <c r="AY455" i="5"/>
  <c r="AY456" i="5"/>
  <c r="AY458" i="5"/>
  <c r="AY459" i="5"/>
  <c r="AY461" i="5"/>
  <c r="AY462" i="5"/>
  <c r="AY464" i="5"/>
  <c r="AY465" i="5"/>
  <c r="AY467" i="5"/>
  <c r="AY468" i="5"/>
  <c r="AY470" i="5"/>
  <c r="AY471" i="5"/>
  <c r="AY473" i="5"/>
  <c r="AY474" i="5"/>
  <c r="AY476" i="5"/>
  <c r="AY477" i="5"/>
  <c r="AY479" i="5"/>
  <c r="AY480" i="5"/>
  <c r="AY482" i="5"/>
  <c r="AY483" i="5"/>
  <c r="AY485" i="5"/>
  <c r="AY486" i="5"/>
  <c r="AY488" i="5"/>
  <c r="AY489" i="5"/>
  <c r="AY491" i="5"/>
  <c r="AY492" i="5"/>
  <c r="AY494" i="5"/>
  <c r="AY495" i="5"/>
  <c r="AY497" i="5"/>
  <c r="AY498" i="5"/>
  <c r="AY500" i="5"/>
  <c r="AY501" i="5"/>
  <c r="AY503" i="5"/>
  <c r="AY504" i="5"/>
  <c r="AY505" i="5"/>
  <c r="AY179" i="5"/>
  <c r="AZ452" i="5"/>
  <c r="AZ455" i="5"/>
  <c r="AZ456" i="5"/>
  <c r="AZ458" i="5"/>
  <c r="AZ459" i="5"/>
  <c r="AZ461" i="5"/>
  <c r="AZ462" i="5"/>
  <c r="AZ464" i="5"/>
  <c r="AZ465" i="5"/>
  <c r="AZ467" i="5"/>
  <c r="AZ468" i="5"/>
  <c r="AZ470" i="5"/>
  <c r="AZ471" i="5"/>
  <c r="AZ473" i="5"/>
  <c r="AZ474" i="5"/>
  <c r="AZ476" i="5"/>
  <c r="AZ477" i="5"/>
  <c r="AZ479" i="5"/>
  <c r="AZ480" i="5"/>
  <c r="AZ482" i="5"/>
  <c r="AZ483" i="5"/>
  <c r="AZ485" i="5"/>
  <c r="AZ486" i="5"/>
  <c r="AZ488" i="5"/>
  <c r="AZ489" i="5"/>
  <c r="AZ491" i="5"/>
  <c r="AZ492" i="5"/>
  <c r="AZ494" i="5"/>
  <c r="AZ495" i="5"/>
  <c r="AZ497" i="5"/>
  <c r="AZ498" i="5"/>
  <c r="AZ500" i="5"/>
  <c r="AZ501" i="5"/>
  <c r="AZ503" i="5"/>
  <c r="AZ504" i="5"/>
  <c r="AZ505" i="5"/>
  <c r="AZ179" i="5"/>
  <c r="BA452" i="5"/>
  <c r="BA455" i="5"/>
  <c r="BA456" i="5"/>
  <c r="BA458" i="5"/>
  <c r="BA459" i="5"/>
  <c r="BA461" i="5"/>
  <c r="BA462" i="5"/>
  <c r="BA464" i="5"/>
  <c r="BA465" i="5"/>
  <c r="BA467" i="5"/>
  <c r="BA468" i="5"/>
  <c r="BA470" i="5"/>
  <c r="BA471" i="5"/>
  <c r="BA473" i="5"/>
  <c r="BA474" i="5"/>
  <c r="BA476" i="5"/>
  <c r="BA477" i="5"/>
  <c r="BA479" i="5"/>
  <c r="BA480" i="5"/>
  <c r="BA482" i="5"/>
  <c r="BA483" i="5"/>
  <c r="BA485" i="5"/>
  <c r="BA486" i="5"/>
  <c r="BA488" i="5"/>
  <c r="BA489" i="5"/>
  <c r="BA491" i="5"/>
  <c r="BA492" i="5"/>
  <c r="BA494" i="5"/>
  <c r="BA495" i="5"/>
  <c r="BA497" i="5"/>
  <c r="BA498" i="5"/>
  <c r="BA500" i="5"/>
  <c r="BA501" i="5"/>
  <c r="BA503" i="5"/>
  <c r="BA504" i="5"/>
  <c r="BA505" i="5"/>
  <c r="BA179" i="5"/>
  <c r="BB452" i="5"/>
  <c r="BB455" i="5"/>
  <c r="BB456" i="5"/>
  <c r="BB458" i="5"/>
  <c r="BB459" i="5"/>
  <c r="BB461" i="5"/>
  <c r="BB462" i="5"/>
  <c r="BB464" i="5"/>
  <c r="BB465" i="5"/>
  <c r="BB467" i="5"/>
  <c r="BB468" i="5"/>
  <c r="BB470" i="5"/>
  <c r="BB471" i="5"/>
  <c r="BB473" i="5"/>
  <c r="BB474" i="5"/>
  <c r="BB476" i="5"/>
  <c r="BB477" i="5"/>
  <c r="BB479" i="5"/>
  <c r="BB480" i="5"/>
  <c r="BB482" i="5"/>
  <c r="BB483" i="5"/>
  <c r="BB485" i="5"/>
  <c r="BB486" i="5"/>
  <c r="BB488" i="5"/>
  <c r="BB489" i="5"/>
  <c r="BB491" i="5"/>
  <c r="BB492" i="5"/>
  <c r="BB494" i="5"/>
  <c r="BB495" i="5"/>
  <c r="BB497" i="5"/>
  <c r="BB498" i="5"/>
  <c r="BB500" i="5"/>
  <c r="BB501" i="5"/>
  <c r="BB503" i="5"/>
  <c r="BB504" i="5"/>
  <c r="BB505" i="5"/>
  <c r="BB179" i="5"/>
  <c r="BC452" i="5"/>
  <c r="BC455" i="5"/>
  <c r="BC456" i="5"/>
  <c r="BC458" i="5"/>
  <c r="BC459" i="5"/>
  <c r="BC461" i="5"/>
  <c r="BC462" i="5"/>
  <c r="BC464" i="5"/>
  <c r="BC465" i="5"/>
  <c r="BC467" i="5"/>
  <c r="BC468" i="5"/>
  <c r="BC470" i="5"/>
  <c r="BC471" i="5"/>
  <c r="BC473" i="5"/>
  <c r="BC474" i="5"/>
  <c r="BC476" i="5"/>
  <c r="BC477" i="5"/>
  <c r="BC479" i="5"/>
  <c r="BC480" i="5"/>
  <c r="BC482" i="5"/>
  <c r="BC483" i="5"/>
  <c r="BC485" i="5"/>
  <c r="BC486" i="5"/>
  <c r="BC488" i="5"/>
  <c r="BC489" i="5"/>
  <c r="BC491" i="5"/>
  <c r="BC492" i="5"/>
  <c r="BC494" i="5"/>
  <c r="BC495" i="5"/>
  <c r="BC497" i="5"/>
  <c r="BC498" i="5"/>
  <c r="BC500" i="5"/>
  <c r="BC501" i="5"/>
  <c r="BC503" i="5"/>
  <c r="BC504" i="5"/>
  <c r="BC505" i="5"/>
  <c r="BC179" i="5"/>
  <c r="BD452" i="5"/>
  <c r="BD455" i="5"/>
  <c r="BD456" i="5"/>
  <c r="BD458" i="5"/>
  <c r="BD459" i="5"/>
  <c r="BD461" i="5"/>
  <c r="BD462" i="5"/>
  <c r="BD464" i="5"/>
  <c r="BD465" i="5"/>
  <c r="BD467" i="5"/>
  <c r="BD468" i="5"/>
  <c r="BD470" i="5"/>
  <c r="BD471" i="5"/>
  <c r="BD473" i="5"/>
  <c r="BD474" i="5"/>
  <c r="BD476" i="5"/>
  <c r="BD477" i="5"/>
  <c r="BD479" i="5"/>
  <c r="BD480" i="5"/>
  <c r="BD482" i="5"/>
  <c r="BD483" i="5"/>
  <c r="BD485" i="5"/>
  <c r="BD486" i="5"/>
  <c r="BD488" i="5"/>
  <c r="BD489" i="5"/>
  <c r="BD491" i="5"/>
  <c r="BD492" i="5"/>
  <c r="BD494" i="5"/>
  <c r="BD495" i="5"/>
  <c r="BD497" i="5"/>
  <c r="BD498" i="5"/>
  <c r="BD500" i="5"/>
  <c r="BD501" i="5"/>
  <c r="BD503" i="5"/>
  <c r="BD504" i="5"/>
  <c r="BD505" i="5"/>
  <c r="BD179" i="5"/>
  <c r="BE452" i="5"/>
  <c r="BE455" i="5"/>
  <c r="BE456" i="5"/>
  <c r="BE458" i="5"/>
  <c r="BE459" i="5"/>
  <c r="BE461" i="5"/>
  <c r="BE462" i="5"/>
  <c r="BE464" i="5"/>
  <c r="BE465" i="5"/>
  <c r="BE467" i="5"/>
  <c r="BE468" i="5"/>
  <c r="BE470" i="5"/>
  <c r="BE471" i="5"/>
  <c r="BE473" i="5"/>
  <c r="BE474" i="5"/>
  <c r="BE476" i="5"/>
  <c r="BE477" i="5"/>
  <c r="BE479" i="5"/>
  <c r="BE480" i="5"/>
  <c r="BE482" i="5"/>
  <c r="BE483" i="5"/>
  <c r="BE485" i="5"/>
  <c r="BE486" i="5"/>
  <c r="BE488" i="5"/>
  <c r="BE489" i="5"/>
  <c r="BE491" i="5"/>
  <c r="BE492" i="5"/>
  <c r="BE494" i="5"/>
  <c r="BE495" i="5"/>
  <c r="BE497" i="5"/>
  <c r="BE498" i="5"/>
  <c r="BE500" i="5"/>
  <c r="BE501" i="5"/>
  <c r="BE503" i="5"/>
  <c r="BE504" i="5"/>
  <c r="BE505" i="5"/>
  <c r="BE179" i="5"/>
  <c r="BF452" i="5"/>
  <c r="BF455" i="5"/>
  <c r="BF456" i="5"/>
  <c r="BF458" i="5"/>
  <c r="BF459" i="5"/>
  <c r="BF461" i="5"/>
  <c r="BF462" i="5"/>
  <c r="BF464" i="5"/>
  <c r="BF465" i="5"/>
  <c r="BF467" i="5"/>
  <c r="BF468" i="5"/>
  <c r="BF470" i="5"/>
  <c r="BF471" i="5"/>
  <c r="BF473" i="5"/>
  <c r="BF474" i="5"/>
  <c r="BF476" i="5"/>
  <c r="BF477" i="5"/>
  <c r="BF479" i="5"/>
  <c r="BF480" i="5"/>
  <c r="BF482" i="5"/>
  <c r="BF483" i="5"/>
  <c r="BF485" i="5"/>
  <c r="BF486" i="5"/>
  <c r="BF488" i="5"/>
  <c r="BF489" i="5"/>
  <c r="BF491" i="5"/>
  <c r="BF492" i="5"/>
  <c r="BF494" i="5"/>
  <c r="BF495" i="5"/>
  <c r="BF497" i="5"/>
  <c r="BF498" i="5"/>
  <c r="BF500" i="5"/>
  <c r="BF501" i="5"/>
  <c r="BF503" i="5"/>
  <c r="BF504" i="5"/>
  <c r="BF505" i="5"/>
  <c r="BF179" i="5"/>
  <c r="BG452" i="5"/>
  <c r="BG455" i="5"/>
  <c r="BG456" i="5"/>
  <c r="BG458" i="5"/>
  <c r="BG459" i="5"/>
  <c r="BG461" i="5"/>
  <c r="BG462" i="5"/>
  <c r="BG464" i="5"/>
  <c r="BG465" i="5"/>
  <c r="BG467" i="5"/>
  <c r="BG468" i="5"/>
  <c r="BG470" i="5"/>
  <c r="BG471" i="5"/>
  <c r="BG473" i="5"/>
  <c r="BG474" i="5"/>
  <c r="BG476" i="5"/>
  <c r="BG477" i="5"/>
  <c r="BG479" i="5"/>
  <c r="BG480" i="5"/>
  <c r="BG482" i="5"/>
  <c r="BG483" i="5"/>
  <c r="BG485" i="5"/>
  <c r="BG486" i="5"/>
  <c r="BG488" i="5"/>
  <c r="BG489" i="5"/>
  <c r="BG491" i="5"/>
  <c r="BG492" i="5"/>
  <c r="BG494" i="5"/>
  <c r="BG495" i="5"/>
  <c r="BG497" i="5"/>
  <c r="BG498" i="5"/>
  <c r="BG500" i="5"/>
  <c r="BG501" i="5"/>
  <c r="BG503" i="5"/>
  <c r="BG504" i="5"/>
  <c r="BG505" i="5"/>
  <c r="BG179" i="5"/>
  <c r="BH452" i="5"/>
  <c r="BH455" i="5"/>
  <c r="BH456" i="5"/>
  <c r="BH458" i="5"/>
  <c r="BH459" i="5"/>
  <c r="BH461" i="5"/>
  <c r="BH462" i="5"/>
  <c r="BH464" i="5"/>
  <c r="BH465" i="5"/>
  <c r="BH467" i="5"/>
  <c r="BH468" i="5"/>
  <c r="BH470" i="5"/>
  <c r="BH471" i="5"/>
  <c r="BH473" i="5"/>
  <c r="BH474" i="5"/>
  <c r="BH476" i="5"/>
  <c r="BH477" i="5"/>
  <c r="BH479" i="5"/>
  <c r="BH480" i="5"/>
  <c r="BH482" i="5"/>
  <c r="BH483" i="5"/>
  <c r="BH485" i="5"/>
  <c r="BH486" i="5"/>
  <c r="BH488" i="5"/>
  <c r="BH489" i="5"/>
  <c r="BH491" i="5"/>
  <c r="BH492" i="5"/>
  <c r="BH494" i="5"/>
  <c r="BH495" i="5"/>
  <c r="BH497" i="5"/>
  <c r="BH498" i="5"/>
  <c r="BH500" i="5"/>
  <c r="BH501" i="5"/>
  <c r="BH503" i="5"/>
  <c r="BH504" i="5"/>
  <c r="BH505" i="5"/>
  <c r="BH179" i="5"/>
  <c r="BI452" i="5"/>
  <c r="BI455" i="5"/>
  <c r="BI456" i="5"/>
  <c r="BI458" i="5"/>
  <c r="BI459" i="5"/>
  <c r="BI461" i="5"/>
  <c r="BI462" i="5"/>
  <c r="BI464" i="5"/>
  <c r="BI465" i="5"/>
  <c r="BI467" i="5"/>
  <c r="BI468" i="5"/>
  <c r="BI470" i="5"/>
  <c r="BI471" i="5"/>
  <c r="BI473" i="5"/>
  <c r="BI474" i="5"/>
  <c r="BI476" i="5"/>
  <c r="BI477" i="5"/>
  <c r="BI479" i="5"/>
  <c r="BI480" i="5"/>
  <c r="BI482" i="5"/>
  <c r="BI483" i="5"/>
  <c r="BI485" i="5"/>
  <c r="BI486" i="5"/>
  <c r="BI488" i="5"/>
  <c r="BI489" i="5"/>
  <c r="BI491" i="5"/>
  <c r="BI492" i="5"/>
  <c r="BI494" i="5"/>
  <c r="BI495" i="5"/>
  <c r="BI497" i="5"/>
  <c r="BI498" i="5"/>
  <c r="BI500" i="5"/>
  <c r="BI501" i="5"/>
  <c r="BI503" i="5"/>
  <c r="BI504" i="5"/>
  <c r="BI505" i="5"/>
  <c r="BI179" i="5"/>
  <c r="BJ452" i="5"/>
  <c r="BJ455" i="5"/>
  <c r="BJ456" i="5"/>
  <c r="BJ458" i="5"/>
  <c r="BJ459" i="5"/>
  <c r="BJ461" i="5"/>
  <c r="BJ462" i="5"/>
  <c r="BJ464" i="5"/>
  <c r="BJ465" i="5"/>
  <c r="BJ467" i="5"/>
  <c r="BJ468" i="5"/>
  <c r="BJ470" i="5"/>
  <c r="BJ471" i="5"/>
  <c r="BJ473" i="5"/>
  <c r="BJ474" i="5"/>
  <c r="BJ476" i="5"/>
  <c r="BJ477" i="5"/>
  <c r="BJ479" i="5"/>
  <c r="BJ480" i="5"/>
  <c r="BJ482" i="5"/>
  <c r="BJ483" i="5"/>
  <c r="BJ485" i="5"/>
  <c r="BJ486" i="5"/>
  <c r="BJ488" i="5"/>
  <c r="BJ489" i="5"/>
  <c r="BJ491" i="5"/>
  <c r="BJ492" i="5"/>
  <c r="BJ494" i="5"/>
  <c r="BJ495" i="5"/>
  <c r="BJ497" i="5"/>
  <c r="BJ498" i="5"/>
  <c r="BJ500" i="5"/>
  <c r="BJ501" i="5"/>
  <c r="BJ503" i="5"/>
  <c r="BJ504" i="5"/>
  <c r="BJ505" i="5"/>
  <c r="BJ179" i="5"/>
  <c r="BK452" i="5"/>
  <c r="BK455" i="5"/>
  <c r="BK456" i="5"/>
  <c r="BK458" i="5"/>
  <c r="BK459" i="5"/>
  <c r="BK461" i="5"/>
  <c r="BK462" i="5"/>
  <c r="BK464" i="5"/>
  <c r="BK465" i="5"/>
  <c r="BK467" i="5"/>
  <c r="BK468" i="5"/>
  <c r="BK470" i="5"/>
  <c r="BK471" i="5"/>
  <c r="BK473" i="5"/>
  <c r="BK474" i="5"/>
  <c r="BK476" i="5"/>
  <c r="BK477" i="5"/>
  <c r="BK479" i="5"/>
  <c r="BK480" i="5"/>
  <c r="BK482" i="5"/>
  <c r="BK483" i="5"/>
  <c r="BK485" i="5"/>
  <c r="BK486" i="5"/>
  <c r="BK488" i="5"/>
  <c r="BK489" i="5"/>
  <c r="BK491" i="5"/>
  <c r="BK492" i="5"/>
  <c r="BK494" i="5"/>
  <c r="BK495" i="5"/>
  <c r="BK497" i="5"/>
  <c r="BK498" i="5"/>
  <c r="BK500" i="5"/>
  <c r="BK501" i="5"/>
  <c r="BK503" i="5"/>
  <c r="BK504" i="5"/>
  <c r="BK505" i="5"/>
  <c r="BK179" i="5"/>
  <c r="BL452" i="5"/>
  <c r="BL455" i="5"/>
  <c r="BL456" i="5"/>
  <c r="BL458" i="5"/>
  <c r="BL459" i="5"/>
  <c r="BL461" i="5"/>
  <c r="BL462" i="5"/>
  <c r="BL464" i="5"/>
  <c r="BL465" i="5"/>
  <c r="BL467" i="5"/>
  <c r="BL468" i="5"/>
  <c r="BL470" i="5"/>
  <c r="BL471" i="5"/>
  <c r="BL473" i="5"/>
  <c r="BL474" i="5"/>
  <c r="BL476" i="5"/>
  <c r="BL477" i="5"/>
  <c r="BL479" i="5"/>
  <c r="BL480" i="5"/>
  <c r="BL482" i="5"/>
  <c r="BL483" i="5"/>
  <c r="BL485" i="5"/>
  <c r="BL486" i="5"/>
  <c r="BL488" i="5"/>
  <c r="BL489" i="5"/>
  <c r="BL491" i="5"/>
  <c r="BL492" i="5"/>
  <c r="BL494" i="5"/>
  <c r="BL495" i="5"/>
  <c r="BL497" i="5"/>
  <c r="BL498" i="5"/>
  <c r="BL500" i="5"/>
  <c r="BL501" i="5"/>
  <c r="BL503" i="5"/>
  <c r="BL504" i="5"/>
  <c r="BL505" i="5"/>
  <c r="BL179" i="5"/>
  <c r="E510" i="5"/>
  <c r="F510" i="5"/>
  <c r="F513" i="5"/>
  <c r="E513" i="5"/>
  <c r="E514" i="5"/>
  <c r="F514" i="5"/>
  <c r="F516" i="5"/>
  <c r="E516" i="5"/>
  <c r="E517" i="5"/>
  <c r="F517" i="5"/>
  <c r="F519" i="5"/>
  <c r="E519" i="5"/>
  <c r="E520" i="5"/>
  <c r="F520" i="5"/>
  <c r="F511" i="5"/>
  <c r="F522" i="5"/>
  <c r="E522" i="5"/>
  <c r="E523" i="5"/>
  <c r="F523" i="5"/>
  <c r="F525" i="5"/>
  <c r="E525" i="5"/>
  <c r="E526" i="5"/>
  <c r="F526" i="5"/>
  <c r="F528" i="5"/>
  <c r="E528" i="5"/>
  <c r="E529" i="5"/>
  <c r="F529" i="5"/>
  <c r="F531" i="5"/>
  <c r="E531" i="5"/>
  <c r="E532" i="5"/>
  <c r="F532" i="5"/>
  <c r="F534" i="5"/>
  <c r="E534" i="5"/>
  <c r="E535" i="5"/>
  <c r="F535" i="5"/>
  <c r="F537" i="5"/>
  <c r="E537" i="5"/>
  <c r="E538" i="5"/>
  <c r="F538" i="5"/>
  <c r="F540" i="5"/>
  <c r="E540" i="5"/>
  <c r="E541" i="5"/>
  <c r="F541" i="5"/>
  <c r="F543" i="5"/>
  <c r="E543" i="5"/>
  <c r="E544" i="5"/>
  <c r="F544" i="5"/>
  <c r="F546" i="5"/>
  <c r="E546" i="5"/>
  <c r="E547" i="5"/>
  <c r="F547" i="5"/>
  <c r="F549" i="5"/>
  <c r="E549" i="5"/>
  <c r="E550" i="5"/>
  <c r="F550" i="5"/>
  <c r="F552" i="5"/>
  <c r="E552" i="5"/>
  <c r="E553" i="5"/>
  <c r="F553" i="5"/>
  <c r="F555" i="5"/>
  <c r="E555" i="5"/>
  <c r="E556" i="5"/>
  <c r="F556" i="5"/>
  <c r="F558" i="5"/>
  <c r="E558" i="5"/>
  <c r="E559" i="5"/>
  <c r="F559" i="5"/>
  <c r="F561" i="5"/>
  <c r="F562" i="5"/>
  <c r="F563" i="5"/>
  <c r="F180" i="5"/>
  <c r="G510" i="5"/>
  <c r="G513" i="5"/>
  <c r="G514" i="5"/>
  <c r="G516" i="5"/>
  <c r="G517" i="5"/>
  <c r="G519" i="5"/>
  <c r="G520" i="5"/>
  <c r="G511" i="5"/>
  <c r="G522" i="5"/>
  <c r="G523" i="5"/>
  <c r="G525" i="5"/>
  <c r="G526" i="5"/>
  <c r="G528" i="5"/>
  <c r="G529" i="5"/>
  <c r="G531" i="5"/>
  <c r="G532" i="5"/>
  <c r="G534" i="5"/>
  <c r="G535" i="5"/>
  <c r="G537" i="5"/>
  <c r="G538" i="5"/>
  <c r="G540" i="5"/>
  <c r="G541" i="5"/>
  <c r="G543" i="5"/>
  <c r="G544" i="5"/>
  <c r="G546" i="5"/>
  <c r="G547" i="5"/>
  <c r="G549" i="5"/>
  <c r="G550" i="5"/>
  <c r="G552" i="5"/>
  <c r="G553" i="5"/>
  <c r="G555" i="5"/>
  <c r="G556" i="5"/>
  <c r="G558" i="5"/>
  <c r="G559" i="5"/>
  <c r="G561" i="5"/>
  <c r="G562" i="5"/>
  <c r="G563" i="5"/>
  <c r="G180" i="5"/>
  <c r="H510" i="5"/>
  <c r="H513" i="5"/>
  <c r="H514" i="5"/>
  <c r="H516" i="5"/>
  <c r="H517" i="5"/>
  <c r="H519" i="5"/>
  <c r="H520" i="5"/>
  <c r="H511" i="5"/>
  <c r="H522" i="5"/>
  <c r="H523" i="5"/>
  <c r="H525" i="5"/>
  <c r="H526" i="5"/>
  <c r="H528" i="5"/>
  <c r="H529" i="5"/>
  <c r="H531" i="5"/>
  <c r="H532" i="5"/>
  <c r="H534" i="5"/>
  <c r="H535" i="5"/>
  <c r="H537" i="5"/>
  <c r="H538" i="5"/>
  <c r="H540" i="5"/>
  <c r="H541" i="5"/>
  <c r="H543" i="5"/>
  <c r="H544" i="5"/>
  <c r="H546" i="5"/>
  <c r="H547" i="5"/>
  <c r="H549" i="5"/>
  <c r="H550" i="5"/>
  <c r="H552" i="5"/>
  <c r="H553" i="5"/>
  <c r="H555" i="5"/>
  <c r="H556" i="5"/>
  <c r="H558" i="5"/>
  <c r="H559" i="5"/>
  <c r="H561" i="5"/>
  <c r="H562" i="5"/>
  <c r="H563" i="5"/>
  <c r="H180" i="5"/>
  <c r="I510" i="5"/>
  <c r="I513" i="5"/>
  <c r="I514" i="5"/>
  <c r="I516" i="5"/>
  <c r="I517" i="5"/>
  <c r="I519" i="5"/>
  <c r="I520" i="5"/>
  <c r="I511" i="5"/>
  <c r="I522" i="5"/>
  <c r="I523" i="5"/>
  <c r="I525" i="5"/>
  <c r="I526" i="5"/>
  <c r="I528" i="5"/>
  <c r="I529" i="5"/>
  <c r="I531" i="5"/>
  <c r="I532" i="5"/>
  <c r="I534" i="5"/>
  <c r="I535" i="5"/>
  <c r="I537" i="5"/>
  <c r="I538" i="5"/>
  <c r="I540" i="5"/>
  <c r="I541" i="5"/>
  <c r="I543" i="5"/>
  <c r="I544" i="5"/>
  <c r="I546" i="5"/>
  <c r="I547" i="5"/>
  <c r="I549" i="5"/>
  <c r="I550" i="5"/>
  <c r="I552" i="5"/>
  <c r="I553" i="5"/>
  <c r="I555" i="5"/>
  <c r="I556" i="5"/>
  <c r="I558" i="5"/>
  <c r="I559" i="5"/>
  <c r="I561" i="5"/>
  <c r="I562" i="5"/>
  <c r="I563" i="5"/>
  <c r="I180" i="5"/>
  <c r="J510" i="5"/>
  <c r="J513" i="5"/>
  <c r="J514" i="5"/>
  <c r="J516" i="5"/>
  <c r="J517" i="5"/>
  <c r="J519" i="5"/>
  <c r="J520" i="5"/>
  <c r="J511" i="5"/>
  <c r="J522" i="5"/>
  <c r="J523" i="5"/>
  <c r="J525" i="5"/>
  <c r="J526" i="5"/>
  <c r="J528" i="5"/>
  <c r="J529" i="5"/>
  <c r="J531" i="5"/>
  <c r="J532" i="5"/>
  <c r="J534" i="5"/>
  <c r="J535" i="5"/>
  <c r="J537" i="5"/>
  <c r="J538" i="5"/>
  <c r="J540" i="5"/>
  <c r="J541" i="5"/>
  <c r="J543" i="5"/>
  <c r="J544" i="5"/>
  <c r="J546" i="5"/>
  <c r="J547" i="5"/>
  <c r="J549" i="5"/>
  <c r="J550" i="5"/>
  <c r="J552" i="5"/>
  <c r="J553" i="5"/>
  <c r="J555" i="5"/>
  <c r="J556" i="5"/>
  <c r="J558" i="5"/>
  <c r="J559" i="5"/>
  <c r="J561" i="5"/>
  <c r="J562" i="5"/>
  <c r="J563" i="5"/>
  <c r="J180" i="5"/>
  <c r="K510" i="5"/>
  <c r="K513" i="5"/>
  <c r="K514" i="5"/>
  <c r="K516" i="5"/>
  <c r="K517" i="5"/>
  <c r="K519" i="5"/>
  <c r="K520" i="5"/>
  <c r="K511" i="5"/>
  <c r="K522" i="5"/>
  <c r="K523" i="5"/>
  <c r="K525" i="5"/>
  <c r="K526" i="5"/>
  <c r="K528" i="5"/>
  <c r="K529" i="5"/>
  <c r="K531" i="5"/>
  <c r="K532" i="5"/>
  <c r="K534" i="5"/>
  <c r="K535" i="5"/>
  <c r="K537" i="5"/>
  <c r="K538" i="5"/>
  <c r="K540" i="5"/>
  <c r="K541" i="5"/>
  <c r="K543" i="5"/>
  <c r="K544" i="5"/>
  <c r="K546" i="5"/>
  <c r="K547" i="5"/>
  <c r="K549" i="5"/>
  <c r="K550" i="5"/>
  <c r="K552" i="5"/>
  <c r="K553" i="5"/>
  <c r="K555" i="5"/>
  <c r="K556" i="5"/>
  <c r="K558" i="5"/>
  <c r="K559" i="5"/>
  <c r="K561" i="5"/>
  <c r="K562" i="5"/>
  <c r="K563" i="5"/>
  <c r="K180" i="5"/>
  <c r="L510" i="5"/>
  <c r="L513" i="5"/>
  <c r="L514" i="5"/>
  <c r="L516" i="5"/>
  <c r="L517" i="5"/>
  <c r="L519" i="5"/>
  <c r="L520" i="5"/>
  <c r="L511" i="5"/>
  <c r="L522" i="5"/>
  <c r="L523" i="5"/>
  <c r="L525" i="5"/>
  <c r="L526" i="5"/>
  <c r="L528" i="5"/>
  <c r="L529" i="5"/>
  <c r="L531" i="5"/>
  <c r="L532" i="5"/>
  <c r="L534" i="5"/>
  <c r="L535" i="5"/>
  <c r="L537" i="5"/>
  <c r="L538" i="5"/>
  <c r="L540" i="5"/>
  <c r="L541" i="5"/>
  <c r="L543" i="5"/>
  <c r="L544" i="5"/>
  <c r="L546" i="5"/>
  <c r="L547" i="5"/>
  <c r="L549" i="5"/>
  <c r="L550" i="5"/>
  <c r="L552" i="5"/>
  <c r="L553" i="5"/>
  <c r="L555" i="5"/>
  <c r="L556" i="5"/>
  <c r="L558" i="5"/>
  <c r="L559" i="5"/>
  <c r="L561" i="5"/>
  <c r="L562" i="5"/>
  <c r="L563" i="5"/>
  <c r="L180" i="5"/>
  <c r="M510" i="5"/>
  <c r="M513" i="5"/>
  <c r="M514" i="5"/>
  <c r="M516" i="5"/>
  <c r="M517" i="5"/>
  <c r="M519" i="5"/>
  <c r="M520" i="5"/>
  <c r="M511" i="5"/>
  <c r="M522" i="5"/>
  <c r="M523" i="5"/>
  <c r="M525" i="5"/>
  <c r="M526" i="5"/>
  <c r="M528" i="5"/>
  <c r="M529" i="5"/>
  <c r="M531" i="5"/>
  <c r="M532" i="5"/>
  <c r="M534" i="5"/>
  <c r="M535" i="5"/>
  <c r="M537" i="5"/>
  <c r="M538" i="5"/>
  <c r="M540" i="5"/>
  <c r="M541" i="5"/>
  <c r="M543" i="5"/>
  <c r="M544" i="5"/>
  <c r="M546" i="5"/>
  <c r="M547" i="5"/>
  <c r="M549" i="5"/>
  <c r="M550" i="5"/>
  <c r="M552" i="5"/>
  <c r="M553" i="5"/>
  <c r="M555" i="5"/>
  <c r="M556" i="5"/>
  <c r="M558" i="5"/>
  <c r="M559" i="5"/>
  <c r="M561" i="5"/>
  <c r="M562" i="5"/>
  <c r="M563" i="5"/>
  <c r="M180" i="5"/>
  <c r="N510" i="5"/>
  <c r="N513" i="5"/>
  <c r="N514" i="5"/>
  <c r="N516" i="5"/>
  <c r="N517" i="5"/>
  <c r="N519" i="5"/>
  <c r="N520" i="5"/>
  <c r="N511" i="5"/>
  <c r="N522" i="5"/>
  <c r="N523" i="5"/>
  <c r="N525" i="5"/>
  <c r="N526" i="5"/>
  <c r="N528" i="5"/>
  <c r="N529" i="5"/>
  <c r="N531" i="5"/>
  <c r="N532" i="5"/>
  <c r="N534" i="5"/>
  <c r="N535" i="5"/>
  <c r="N537" i="5"/>
  <c r="N538" i="5"/>
  <c r="N540" i="5"/>
  <c r="N541" i="5"/>
  <c r="N543" i="5"/>
  <c r="N544" i="5"/>
  <c r="N546" i="5"/>
  <c r="N547" i="5"/>
  <c r="N549" i="5"/>
  <c r="N550" i="5"/>
  <c r="N552" i="5"/>
  <c r="N553" i="5"/>
  <c r="N555" i="5"/>
  <c r="N556" i="5"/>
  <c r="N558" i="5"/>
  <c r="N559" i="5"/>
  <c r="N561" i="5"/>
  <c r="N562" i="5"/>
  <c r="N563" i="5"/>
  <c r="N180" i="5"/>
  <c r="O510" i="5"/>
  <c r="O513" i="5"/>
  <c r="O514" i="5"/>
  <c r="O516" i="5"/>
  <c r="O517" i="5"/>
  <c r="O519" i="5"/>
  <c r="O520" i="5"/>
  <c r="O511" i="5"/>
  <c r="O522" i="5"/>
  <c r="O523" i="5"/>
  <c r="O525" i="5"/>
  <c r="O526" i="5"/>
  <c r="O528" i="5"/>
  <c r="O529" i="5"/>
  <c r="O531" i="5"/>
  <c r="O532" i="5"/>
  <c r="O534" i="5"/>
  <c r="O535" i="5"/>
  <c r="O537" i="5"/>
  <c r="O538" i="5"/>
  <c r="O540" i="5"/>
  <c r="O541" i="5"/>
  <c r="O543" i="5"/>
  <c r="O544" i="5"/>
  <c r="O546" i="5"/>
  <c r="O547" i="5"/>
  <c r="O549" i="5"/>
  <c r="O550" i="5"/>
  <c r="O552" i="5"/>
  <c r="O553" i="5"/>
  <c r="O555" i="5"/>
  <c r="O556" i="5"/>
  <c r="O558" i="5"/>
  <c r="O559" i="5"/>
  <c r="O561" i="5"/>
  <c r="O562" i="5"/>
  <c r="O563" i="5"/>
  <c r="O180" i="5"/>
  <c r="P510" i="5"/>
  <c r="P513" i="5"/>
  <c r="P514" i="5"/>
  <c r="P516" i="5"/>
  <c r="P517" i="5"/>
  <c r="P519" i="5"/>
  <c r="P520" i="5"/>
  <c r="P511" i="5"/>
  <c r="P522" i="5"/>
  <c r="P523" i="5"/>
  <c r="P525" i="5"/>
  <c r="P526" i="5"/>
  <c r="P528" i="5"/>
  <c r="P529" i="5"/>
  <c r="P531" i="5"/>
  <c r="P532" i="5"/>
  <c r="P534" i="5"/>
  <c r="P535" i="5"/>
  <c r="P537" i="5"/>
  <c r="P538" i="5"/>
  <c r="P540" i="5"/>
  <c r="P541" i="5"/>
  <c r="P543" i="5"/>
  <c r="P544" i="5"/>
  <c r="P546" i="5"/>
  <c r="P547" i="5"/>
  <c r="P549" i="5"/>
  <c r="P550" i="5"/>
  <c r="P552" i="5"/>
  <c r="P553" i="5"/>
  <c r="P555" i="5"/>
  <c r="P556" i="5"/>
  <c r="P558" i="5"/>
  <c r="P559" i="5"/>
  <c r="P561" i="5"/>
  <c r="P562" i="5"/>
  <c r="P563" i="5"/>
  <c r="P180" i="5"/>
  <c r="Q510" i="5"/>
  <c r="Q513" i="5"/>
  <c r="Q514" i="5"/>
  <c r="Q516" i="5"/>
  <c r="Q517" i="5"/>
  <c r="Q519" i="5"/>
  <c r="Q520" i="5"/>
  <c r="Q522" i="5"/>
  <c r="Q523" i="5"/>
  <c r="Q525" i="5"/>
  <c r="Q526" i="5"/>
  <c r="Q528" i="5"/>
  <c r="Q529" i="5"/>
  <c r="Q531" i="5"/>
  <c r="Q532" i="5"/>
  <c r="Q534" i="5"/>
  <c r="Q535" i="5"/>
  <c r="Q537" i="5"/>
  <c r="Q538" i="5"/>
  <c r="Q540" i="5"/>
  <c r="Q541" i="5"/>
  <c r="Q543" i="5"/>
  <c r="Q544" i="5"/>
  <c r="Q546" i="5"/>
  <c r="Q547" i="5"/>
  <c r="Q549" i="5"/>
  <c r="Q550" i="5"/>
  <c r="Q552" i="5"/>
  <c r="Q553" i="5"/>
  <c r="Q555" i="5"/>
  <c r="Q556" i="5"/>
  <c r="Q558" i="5"/>
  <c r="Q559" i="5"/>
  <c r="Q561" i="5"/>
  <c r="Q562" i="5"/>
  <c r="Q563" i="5"/>
  <c r="Q180" i="5"/>
  <c r="R510" i="5"/>
  <c r="R511" i="5"/>
  <c r="R513" i="5"/>
  <c r="R514" i="5"/>
  <c r="R516" i="5"/>
  <c r="R517" i="5"/>
  <c r="R519" i="5"/>
  <c r="R520" i="5"/>
  <c r="R522" i="5"/>
  <c r="R523" i="5"/>
  <c r="R525" i="5"/>
  <c r="R526" i="5"/>
  <c r="R528" i="5"/>
  <c r="R529" i="5"/>
  <c r="R531" i="5"/>
  <c r="R532" i="5"/>
  <c r="R534" i="5"/>
  <c r="R535" i="5"/>
  <c r="R537" i="5"/>
  <c r="R538" i="5"/>
  <c r="R540" i="5"/>
  <c r="R541" i="5"/>
  <c r="R543" i="5"/>
  <c r="R544" i="5"/>
  <c r="R546" i="5"/>
  <c r="R547" i="5"/>
  <c r="R549" i="5"/>
  <c r="R550" i="5"/>
  <c r="R552" i="5"/>
  <c r="R553" i="5"/>
  <c r="R555" i="5"/>
  <c r="R556" i="5"/>
  <c r="R558" i="5"/>
  <c r="R559" i="5"/>
  <c r="R561" i="5"/>
  <c r="R562" i="5"/>
  <c r="R563" i="5"/>
  <c r="R180" i="5"/>
  <c r="S510" i="5"/>
  <c r="S511" i="5"/>
  <c r="S513" i="5"/>
  <c r="S514" i="5"/>
  <c r="S516" i="5"/>
  <c r="S517" i="5"/>
  <c r="S519" i="5"/>
  <c r="S520" i="5"/>
  <c r="S522" i="5"/>
  <c r="S523" i="5"/>
  <c r="S525" i="5"/>
  <c r="S526" i="5"/>
  <c r="S528" i="5"/>
  <c r="S529" i="5"/>
  <c r="S531" i="5"/>
  <c r="S532" i="5"/>
  <c r="S534" i="5"/>
  <c r="S535" i="5"/>
  <c r="S537" i="5"/>
  <c r="S538" i="5"/>
  <c r="S540" i="5"/>
  <c r="S541" i="5"/>
  <c r="S543" i="5"/>
  <c r="S544" i="5"/>
  <c r="S546" i="5"/>
  <c r="S547" i="5"/>
  <c r="S549" i="5"/>
  <c r="S550" i="5"/>
  <c r="S552" i="5"/>
  <c r="S553" i="5"/>
  <c r="S555" i="5"/>
  <c r="S556" i="5"/>
  <c r="S558" i="5"/>
  <c r="S559" i="5"/>
  <c r="S561" i="5"/>
  <c r="S562" i="5"/>
  <c r="S563" i="5"/>
  <c r="S180" i="5"/>
  <c r="T510" i="5"/>
  <c r="T511" i="5"/>
  <c r="T513" i="5"/>
  <c r="T514" i="5"/>
  <c r="T516" i="5"/>
  <c r="T517" i="5"/>
  <c r="T519" i="5"/>
  <c r="T520" i="5"/>
  <c r="T522" i="5"/>
  <c r="T523" i="5"/>
  <c r="T525" i="5"/>
  <c r="T526" i="5"/>
  <c r="T528" i="5"/>
  <c r="T529" i="5"/>
  <c r="T531" i="5"/>
  <c r="T532" i="5"/>
  <c r="T534" i="5"/>
  <c r="T535" i="5"/>
  <c r="T537" i="5"/>
  <c r="T538" i="5"/>
  <c r="T540" i="5"/>
  <c r="T541" i="5"/>
  <c r="T543" i="5"/>
  <c r="T544" i="5"/>
  <c r="T546" i="5"/>
  <c r="T547" i="5"/>
  <c r="T549" i="5"/>
  <c r="T550" i="5"/>
  <c r="T552" i="5"/>
  <c r="T553" i="5"/>
  <c r="T555" i="5"/>
  <c r="T556" i="5"/>
  <c r="T558" i="5"/>
  <c r="T559" i="5"/>
  <c r="T561" i="5"/>
  <c r="T562" i="5"/>
  <c r="T563" i="5"/>
  <c r="T180" i="5"/>
  <c r="U510" i="5"/>
  <c r="U511" i="5"/>
  <c r="U513" i="5"/>
  <c r="U514" i="5"/>
  <c r="U516" i="5"/>
  <c r="U517" i="5"/>
  <c r="U519" i="5"/>
  <c r="U520" i="5"/>
  <c r="U522" i="5"/>
  <c r="U523" i="5"/>
  <c r="U525" i="5"/>
  <c r="U526" i="5"/>
  <c r="U528" i="5"/>
  <c r="U529" i="5"/>
  <c r="U531" i="5"/>
  <c r="U532" i="5"/>
  <c r="U534" i="5"/>
  <c r="U535" i="5"/>
  <c r="U537" i="5"/>
  <c r="U538" i="5"/>
  <c r="U540" i="5"/>
  <c r="U541" i="5"/>
  <c r="U543" i="5"/>
  <c r="U544" i="5"/>
  <c r="U546" i="5"/>
  <c r="U547" i="5"/>
  <c r="U549" i="5"/>
  <c r="U550" i="5"/>
  <c r="U552" i="5"/>
  <c r="U553" i="5"/>
  <c r="U555" i="5"/>
  <c r="U556" i="5"/>
  <c r="U558" i="5"/>
  <c r="U559" i="5"/>
  <c r="U561" i="5"/>
  <c r="U562" i="5"/>
  <c r="U563" i="5"/>
  <c r="U180" i="5"/>
  <c r="V510" i="5"/>
  <c r="V511" i="5"/>
  <c r="V513" i="5"/>
  <c r="V514" i="5"/>
  <c r="V516" i="5"/>
  <c r="V517" i="5"/>
  <c r="V519" i="5"/>
  <c r="V520" i="5"/>
  <c r="V522" i="5"/>
  <c r="V523" i="5"/>
  <c r="V525" i="5"/>
  <c r="V526" i="5"/>
  <c r="V528" i="5"/>
  <c r="V529" i="5"/>
  <c r="V531" i="5"/>
  <c r="V532" i="5"/>
  <c r="V534" i="5"/>
  <c r="V535" i="5"/>
  <c r="V537" i="5"/>
  <c r="V538" i="5"/>
  <c r="V540" i="5"/>
  <c r="V541" i="5"/>
  <c r="V543" i="5"/>
  <c r="V544" i="5"/>
  <c r="V546" i="5"/>
  <c r="V547" i="5"/>
  <c r="V549" i="5"/>
  <c r="V550" i="5"/>
  <c r="V552" i="5"/>
  <c r="V553" i="5"/>
  <c r="V555" i="5"/>
  <c r="V556" i="5"/>
  <c r="V558" i="5"/>
  <c r="V559" i="5"/>
  <c r="V561" i="5"/>
  <c r="V562" i="5"/>
  <c r="V563" i="5"/>
  <c r="V180" i="5"/>
  <c r="W510" i="5"/>
  <c r="W511" i="5"/>
  <c r="W513" i="5"/>
  <c r="W514" i="5"/>
  <c r="W516" i="5"/>
  <c r="W517" i="5"/>
  <c r="W519" i="5"/>
  <c r="W520" i="5"/>
  <c r="W522" i="5"/>
  <c r="W523" i="5"/>
  <c r="W525" i="5"/>
  <c r="W526" i="5"/>
  <c r="W528" i="5"/>
  <c r="W529" i="5"/>
  <c r="W531" i="5"/>
  <c r="W532" i="5"/>
  <c r="W534" i="5"/>
  <c r="W535" i="5"/>
  <c r="W537" i="5"/>
  <c r="W538" i="5"/>
  <c r="W540" i="5"/>
  <c r="W541" i="5"/>
  <c r="W543" i="5"/>
  <c r="W544" i="5"/>
  <c r="W546" i="5"/>
  <c r="W547" i="5"/>
  <c r="W549" i="5"/>
  <c r="W550" i="5"/>
  <c r="W552" i="5"/>
  <c r="W553" i="5"/>
  <c r="W555" i="5"/>
  <c r="W556" i="5"/>
  <c r="W558" i="5"/>
  <c r="W559" i="5"/>
  <c r="W561" i="5"/>
  <c r="W562" i="5"/>
  <c r="W563" i="5"/>
  <c r="W180" i="5"/>
  <c r="X510" i="5"/>
  <c r="X511" i="5"/>
  <c r="X513" i="5"/>
  <c r="X514" i="5"/>
  <c r="X516" i="5"/>
  <c r="X517" i="5"/>
  <c r="X519" i="5"/>
  <c r="X520" i="5"/>
  <c r="X522" i="5"/>
  <c r="X523" i="5"/>
  <c r="X525" i="5"/>
  <c r="X526" i="5"/>
  <c r="X528" i="5"/>
  <c r="X529" i="5"/>
  <c r="X531" i="5"/>
  <c r="X532" i="5"/>
  <c r="X534" i="5"/>
  <c r="X535" i="5"/>
  <c r="X537" i="5"/>
  <c r="X538" i="5"/>
  <c r="X540" i="5"/>
  <c r="X541" i="5"/>
  <c r="X543" i="5"/>
  <c r="X544" i="5"/>
  <c r="X546" i="5"/>
  <c r="X547" i="5"/>
  <c r="X549" i="5"/>
  <c r="X550" i="5"/>
  <c r="X552" i="5"/>
  <c r="X553" i="5"/>
  <c r="X555" i="5"/>
  <c r="X556" i="5"/>
  <c r="X558" i="5"/>
  <c r="X559" i="5"/>
  <c r="X561" i="5"/>
  <c r="X562" i="5"/>
  <c r="X563" i="5"/>
  <c r="X180" i="5"/>
  <c r="Y510" i="5"/>
  <c r="Y511" i="5"/>
  <c r="Y513" i="5"/>
  <c r="Y514" i="5"/>
  <c r="Y516" i="5"/>
  <c r="Y517" i="5"/>
  <c r="Y519" i="5"/>
  <c r="Y520" i="5"/>
  <c r="Y522" i="5"/>
  <c r="Y523" i="5"/>
  <c r="Y525" i="5"/>
  <c r="Y526" i="5"/>
  <c r="Y528" i="5"/>
  <c r="Y529" i="5"/>
  <c r="Y531" i="5"/>
  <c r="Y532" i="5"/>
  <c r="Y534" i="5"/>
  <c r="Y535" i="5"/>
  <c r="Y537" i="5"/>
  <c r="Y538" i="5"/>
  <c r="Y540" i="5"/>
  <c r="Y541" i="5"/>
  <c r="Y543" i="5"/>
  <c r="Y544" i="5"/>
  <c r="Y546" i="5"/>
  <c r="Y547" i="5"/>
  <c r="Y549" i="5"/>
  <c r="Y550" i="5"/>
  <c r="Y552" i="5"/>
  <c r="Y553" i="5"/>
  <c r="Y555" i="5"/>
  <c r="Y556" i="5"/>
  <c r="Y558" i="5"/>
  <c r="Y559" i="5"/>
  <c r="Y561" i="5"/>
  <c r="Y562" i="5"/>
  <c r="Y563" i="5"/>
  <c r="Y180" i="5"/>
  <c r="Z510" i="5"/>
  <c r="Z511" i="5"/>
  <c r="Z513" i="5"/>
  <c r="Z514" i="5"/>
  <c r="Z516" i="5"/>
  <c r="Z517" i="5"/>
  <c r="Z519" i="5"/>
  <c r="Z520" i="5"/>
  <c r="Z522" i="5"/>
  <c r="Z523" i="5"/>
  <c r="Z525" i="5"/>
  <c r="Z526" i="5"/>
  <c r="Z528" i="5"/>
  <c r="Z529" i="5"/>
  <c r="Z531" i="5"/>
  <c r="Z532" i="5"/>
  <c r="Z534" i="5"/>
  <c r="Z535" i="5"/>
  <c r="Z537" i="5"/>
  <c r="Z538" i="5"/>
  <c r="Z540" i="5"/>
  <c r="Z541" i="5"/>
  <c r="Z543" i="5"/>
  <c r="Z544" i="5"/>
  <c r="Z546" i="5"/>
  <c r="Z547" i="5"/>
  <c r="Z549" i="5"/>
  <c r="Z550" i="5"/>
  <c r="Z552" i="5"/>
  <c r="Z553" i="5"/>
  <c r="Z555" i="5"/>
  <c r="Z556" i="5"/>
  <c r="Z558" i="5"/>
  <c r="Z559" i="5"/>
  <c r="Z561" i="5"/>
  <c r="Z562" i="5"/>
  <c r="Z563" i="5"/>
  <c r="Z180" i="5"/>
  <c r="AA510" i="5"/>
  <c r="AA511" i="5"/>
  <c r="AA513" i="5"/>
  <c r="AA514" i="5"/>
  <c r="AA516" i="5"/>
  <c r="AA517" i="5"/>
  <c r="AA519" i="5"/>
  <c r="AA520" i="5"/>
  <c r="AA522" i="5"/>
  <c r="AA523" i="5"/>
  <c r="AA525" i="5"/>
  <c r="AA526" i="5"/>
  <c r="AA528" i="5"/>
  <c r="AA529" i="5"/>
  <c r="AA531" i="5"/>
  <c r="AA532" i="5"/>
  <c r="AA534" i="5"/>
  <c r="AA535" i="5"/>
  <c r="AA537" i="5"/>
  <c r="AA538" i="5"/>
  <c r="AA540" i="5"/>
  <c r="AA541" i="5"/>
  <c r="AA543" i="5"/>
  <c r="AA544" i="5"/>
  <c r="AA546" i="5"/>
  <c r="AA547" i="5"/>
  <c r="AA549" i="5"/>
  <c r="AA550" i="5"/>
  <c r="AA552" i="5"/>
  <c r="AA553" i="5"/>
  <c r="AA555" i="5"/>
  <c r="AA556" i="5"/>
  <c r="AA558" i="5"/>
  <c r="AA559" i="5"/>
  <c r="AA561" i="5"/>
  <c r="AA562" i="5"/>
  <c r="AA563" i="5"/>
  <c r="AA180" i="5"/>
  <c r="AB510" i="5"/>
  <c r="AB511" i="5"/>
  <c r="AB513" i="5"/>
  <c r="AB514" i="5"/>
  <c r="AB516" i="5"/>
  <c r="AB517" i="5"/>
  <c r="AB519" i="5"/>
  <c r="AB520" i="5"/>
  <c r="AB522" i="5"/>
  <c r="AB523" i="5"/>
  <c r="AB525" i="5"/>
  <c r="AB526" i="5"/>
  <c r="AB528" i="5"/>
  <c r="AB529" i="5"/>
  <c r="AB531" i="5"/>
  <c r="AB532" i="5"/>
  <c r="AB534" i="5"/>
  <c r="AB535" i="5"/>
  <c r="AB537" i="5"/>
  <c r="AB538" i="5"/>
  <c r="AB540" i="5"/>
  <c r="AB541" i="5"/>
  <c r="AB543" i="5"/>
  <c r="AB544" i="5"/>
  <c r="AB546" i="5"/>
  <c r="AB547" i="5"/>
  <c r="AB549" i="5"/>
  <c r="AB550" i="5"/>
  <c r="AB552" i="5"/>
  <c r="AB553" i="5"/>
  <c r="AB555" i="5"/>
  <c r="AB556" i="5"/>
  <c r="AB558" i="5"/>
  <c r="AB559" i="5"/>
  <c r="AB561" i="5"/>
  <c r="AB562" i="5"/>
  <c r="AB563" i="5"/>
  <c r="AB180" i="5"/>
  <c r="AC510" i="5"/>
  <c r="AC513" i="5"/>
  <c r="AC514" i="5"/>
  <c r="AC516" i="5"/>
  <c r="AC517" i="5"/>
  <c r="AC519" i="5"/>
  <c r="AC520" i="5"/>
  <c r="AC522" i="5"/>
  <c r="AC523" i="5"/>
  <c r="AC525" i="5"/>
  <c r="AC526" i="5"/>
  <c r="AC528" i="5"/>
  <c r="AC529" i="5"/>
  <c r="AC531" i="5"/>
  <c r="AC532" i="5"/>
  <c r="AC534" i="5"/>
  <c r="AC535" i="5"/>
  <c r="AC537" i="5"/>
  <c r="AC538" i="5"/>
  <c r="AC540" i="5"/>
  <c r="AC541" i="5"/>
  <c r="AC543" i="5"/>
  <c r="AC544" i="5"/>
  <c r="AC546" i="5"/>
  <c r="AC547" i="5"/>
  <c r="AC549" i="5"/>
  <c r="AC550" i="5"/>
  <c r="AC552" i="5"/>
  <c r="AC553" i="5"/>
  <c r="AC555" i="5"/>
  <c r="AC556" i="5"/>
  <c r="AC558" i="5"/>
  <c r="AC559" i="5"/>
  <c r="AC561" i="5"/>
  <c r="AC562" i="5"/>
  <c r="AC563" i="5"/>
  <c r="AC180" i="5"/>
  <c r="AD510" i="5"/>
  <c r="AD513" i="5"/>
  <c r="AD514" i="5"/>
  <c r="AD516" i="5"/>
  <c r="AD517" i="5"/>
  <c r="AD511" i="5"/>
  <c r="AD519" i="5"/>
  <c r="AD520" i="5"/>
  <c r="AD522" i="5"/>
  <c r="AD523" i="5"/>
  <c r="AD525" i="5"/>
  <c r="AD526" i="5"/>
  <c r="AD528" i="5"/>
  <c r="AD529" i="5"/>
  <c r="AD531" i="5"/>
  <c r="AD532" i="5"/>
  <c r="AD534" i="5"/>
  <c r="AD535" i="5"/>
  <c r="AD537" i="5"/>
  <c r="AD538" i="5"/>
  <c r="AD540" i="5"/>
  <c r="AD541" i="5"/>
  <c r="AD543" i="5"/>
  <c r="AD544" i="5"/>
  <c r="AD546" i="5"/>
  <c r="AD547" i="5"/>
  <c r="AD549" i="5"/>
  <c r="AD550" i="5"/>
  <c r="AD552" i="5"/>
  <c r="AD553" i="5"/>
  <c r="AD555" i="5"/>
  <c r="AD556" i="5"/>
  <c r="AD558" i="5"/>
  <c r="AD559" i="5"/>
  <c r="AD561" i="5"/>
  <c r="AD562" i="5"/>
  <c r="AD563" i="5"/>
  <c r="AD180" i="5"/>
  <c r="AE510" i="5"/>
  <c r="AE513" i="5"/>
  <c r="AE514" i="5"/>
  <c r="AE516" i="5"/>
  <c r="AE517" i="5"/>
  <c r="AE511" i="5"/>
  <c r="AE519" i="5"/>
  <c r="AE520" i="5"/>
  <c r="AE522" i="5"/>
  <c r="AE523" i="5"/>
  <c r="AE525" i="5"/>
  <c r="AE526" i="5"/>
  <c r="AE528" i="5"/>
  <c r="AE529" i="5"/>
  <c r="AE531" i="5"/>
  <c r="AE532" i="5"/>
  <c r="AE534" i="5"/>
  <c r="AE535" i="5"/>
  <c r="AE537" i="5"/>
  <c r="AE538" i="5"/>
  <c r="AE540" i="5"/>
  <c r="AE541" i="5"/>
  <c r="AE543" i="5"/>
  <c r="AE544" i="5"/>
  <c r="AE546" i="5"/>
  <c r="AE547" i="5"/>
  <c r="AE549" i="5"/>
  <c r="AE550" i="5"/>
  <c r="AE552" i="5"/>
  <c r="AE553" i="5"/>
  <c r="AE555" i="5"/>
  <c r="AE556" i="5"/>
  <c r="AE558" i="5"/>
  <c r="AE559" i="5"/>
  <c r="AE561" i="5"/>
  <c r="AE562" i="5"/>
  <c r="AE563" i="5"/>
  <c r="AE180" i="5"/>
  <c r="AF510" i="5"/>
  <c r="AF513" i="5"/>
  <c r="AF514" i="5"/>
  <c r="AF516" i="5"/>
  <c r="AF517" i="5"/>
  <c r="AF511" i="5"/>
  <c r="AF519" i="5"/>
  <c r="AF520" i="5"/>
  <c r="AF522" i="5"/>
  <c r="AF523" i="5"/>
  <c r="AF525" i="5"/>
  <c r="AF526" i="5"/>
  <c r="AF528" i="5"/>
  <c r="AF529" i="5"/>
  <c r="AF531" i="5"/>
  <c r="AF532" i="5"/>
  <c r="AF534" i="5"/>
  <c r="AF535" i="5"/>
  <c r="AF537" i="5"/>
  <c r="AF538" i="5"/>
  <c r="AF540" i="5"/>
  <c r="AF541" i="5"/>
  <c r="AF543" i="5"/>
  <c r="AF544" i="5"/>
  <c r="AF546" i="5"/>
  <c r="AF547" i="5"/>
  <c r="AF549" i="5"/>
  <c r="AF550" i="5"/>
  <c r="AF552" i="5"/>
  <c r="AF553" i="5"/>
  <c r="AF555" i="5"/>
  <c r="AF556" i="5"/>
  <c r="AF558" i="5"/>
  <c r="AF559" i="5"/>
  <c r="AF561" i="5"/>
  <c r="AF562" i="5"/>
  <c r="AF563" i="5"/>
  <c r="AF180" i="5"/>
  <c r="AG510" i="5"/>
  <c r="AG513" i="5"/>
  <c r="AG514" i="5"/>
  <c r="AG516" i="5"/>
  <c r="AG517" i="5"/>
  <c r="AG511" i="5"/>
  <c r="AG519" i="5"/>
  <c r="AG520" i="5"/>
  <c r="AG522" i="5"/>
  <c r="AG523" i="5"/>
  <c r="AG525" i="5"/>
  <c r="AG526" i="5"/>
  <c r="AG528" i="5"/>
  <c r="AG529" i="5"/>
  <c r="AG531" i="5"/>
  <c r="AG532" i="5"/>
  <c r="AG534" i="5"/>
  <c r="AG535" i="5"/>
  <c r="AG537" i="5"/>
  <c r="AG538" i="5"/>
  <c r="AG540" i="5"/>
  <c r="AG541" i="5"/>
  <c r="AG543" i="5"/>
  <c r="AG544" i="5"/>
  <c r="AG546" i="5"/>
  <c r="AG547" i="5"/>
  <c r="AG549" i="5"/>
  <c r="AG550" i="5"/>
  <c r="AG552" i="5"/>
  <c r="AG553" i="5"/>
  <c r="AG555" i="5"/>
  <c r="AG556" i="5"/>
  <c r="AG558" i="5"/>
  <c r="AG559" i="5"/>
  <c r="AG561" i="5"/>
  <c r="AG562" i="5"/>
  <c r="AG563" i="5"/>
  <c r="AG180" i="5"/>
  <c r="AH510" i="5"/>
  <c r="AH513" i="5"/>
  <c r="AH514" i="5"/>
  <c r="AH516" i="5"/>
  <c r="AH517" i="5"/>
  <c r="AH511" i="5"/>
  <c r="AH519" i="5"/>
  <c r="AH520" i="5"/>
  <c r="AH522" i="5"/>
  <c r="AH523" i="5"/>
  <c r="AH525" i="5"/>
  <c r="AH526" i="5"/>
  <c r="AH528" i="5"/>
  <c r="AH529" i="5"/>
  <c r="AH531" i="5"/>
  <c r="AH532" i="5"/>
  <c r="AH534" i="5"/>
  <c r="AH535" i="5"/>
  <c r="AH537" i="5"/>
  <c r="AH538" i="5"/>
  <c r="AH540" i="5"/>
  <c r="AH541" i="5"/>
  <c r="AH543" i="5"/>
  <c r="AH544" i="5"/>
  <c r="AH546" i="5"/>
  <c r="AH547" i="5"/>
  <c r="AH549" i="5"/>
  <c r="AH550" i="5"/>
  <c r="AH552" i="5"/>
  <c r="AH553" i="5"/>
  <c r="AH555" i="5"/>
  <c r="AH556" i="5"/>
  <c r="AH558" i="5"/>
  <c r="AH559" i="5"/>
  <c r="AH561" i="5"/>
  <c r="AH562" i="5"/>
  <c r="AH563" i="5"/>
  <c r="AH180" i="5"/>
  <c r="AI510" i="5"/>
  <c r="AI513" i="5"/>
  <c r="AI514" i="5"/>
  <c r="AI516" i="5"/>
  <c r="AI517" i="5"/>
  <c r="AI511" i="5"/>
  <c r="AI519" i="5"/>
  <c r="AI520" i="5"/>
  <c r="AI522" i="5"/>
  <c r="AI523" i="5"/>
  <c r="AI525" i="5"/>
  <c r="AI526" i="5"/>
  <c r="AI528" i="5"/>
  <c r="AI529" i="5"/>
  <c r="AI531" i="5"/>
  <c r="AI532" i="5"/>
  <c r="AI534" i="5"/>
  <c r="AI535" i="5"/>
  <c r="AI537" i="5"/>
  <c r="AI538" i="5"/>
  <c r="AI540" i="5"/>
  <c r="AI541" i="5"/>
  <c r="AI543" i="5"/>
  <c r="AI544" i="5"/>
  <c r="AI546" i="5"/>
  <c r="AI547" i="5"/>
  <c r="AI549" i="5"/>
  <c r="AI550" i="5"/>
  <c r="AI552" i="5"/>
  <c r="AI553" i="5"/>
  <c r="AI555" i="5"/>
  <c r="AI556" i="5"/>
  <c r="AI558" i="5"/>
  <c r="AI559" i="5"/>
  <c r="AI561" i="5"/>
  <c r="AI562" i="5"/>
  <c r="AI563" i="5"/>
  <c r="AI180" i="5"/>
  <c r="AJ510" i="5"/>
  <c r="AJ513" i="5"/>
  <c r="AJ514" i="5"/>
  <c r="AJ516" i="5"/>
  <c r="AJ517" i="5"/>
  <c r="AJ511" i="5"/>
  <c r="AJ519" i="5"/>
  <c r="AJ520" i="5"/>
  <c r="AJ522" i="5"/>
  <c r="AJ523" i="5"/>
  <c r="AJ525" i="5"/>
  <c r="AJ526" i="5"/>
  <c r="AJ528" i="5"/>
  <c r="AJ529" i="5"/>
  <c r="AJ531" i="5"/>
  <c r="AJ532" i="5"/>
  <c r="AJ534" i="5"/>
  <c r="AJ535" i="5"/>
  <c r="AJ537" i="5"/>
  <c r="AJ538" i="5"/>
  <c r="AJ540" i="5"/>
  <c r="AJ541" i="5"/>
  <c r="AJ543" i="5"/>
  <c r="AJ544" i="5"/>
  <c r="AJ546" i="5"/>
  <c r="AJ547" i="5"/>
  <c r="AJ549" i="5"/>
  <c r="AJ550" i="5"/>
  <c r="AJ552" i="5"/>
  <c r="AJ553" i="5"/>
  <c r="AJ555" i="5"/>
  <c r="AJ556" i="5"/>
  <c r="AJ558" i="5"/>
  <c r="AJ559" i="5"/>
  <c r="AJ561" i="5"/>
  <c r="AJ562" i="5"/>
  <c r="AJ563" i="5"/>
  <c r="AJ180" i="5"/>
  <c r="AK510" i="5"/>
  <c r="AK513" i="5"/>
  <c r="AK514" i="5"/>
  <c r="AK516" i="5"/>
  <c r="AK517" i="5"/>
  <c r="AK511" i="5"/>
  <c r="AK519" i="5"/>
  <c r="AK520" i="5"/>
  <c r="AK522" i="5"/>
  <c r="AK523" i="5"/>
  <c r="AK525" i="5"/>
  <c r="AK526" i="5"/>
  <c r="AK528" i="5"/>
  <c r="AK529" i="5"/>
  <c r="AK531" i="5"/>
  <c r="AK532" i="5"/>
  <c r="AK534" i="5"/>
  <c r="AK535" i="5"/>
  <c r="AK537" i="5"/>
  <c r="AK538" i="5"/>
  <c r="AK540" i="5"/>
  <c r="AK541" i="5"/>
  <c r="AK543" i="5"/>
  <c r="AK544" i="5"/>
  <c r="AK546" i="5"/>
  <c r="AK547" i="5"/>
  <c r="AK549" i="5"/>
  <c r="AK550" i="5"/>
  <c r="AK552" i="5"/>
  <c r="AK553" i="5"/>
  <c r="AK555" i="5"/>
  <c r="AK556" i="5"/>
  <c r="AK558" i="5"/>
  <c r="AK559" i="5"/>
  <c r="AK561" i="5"/>
  <c r="AK562" i="5"/>
  <c r="AK563" i="5"/>
  <c r="AK180" i="5"/>
  <c r="AL510" i="5"/>
  <c r="AL513" i="5"/>
  <c r="AL514" i="5"/>
  <c r="AL516" i="5"/>
  <c r="AL517" i="5"/>
  <c r="AL511" i="5"/>
  <c r="AL519" i="5"/>
  <c r="AL520" i="5"/>
  <c r="AL522" i="5"/>
  <c r="AL523" i="5"/>
  <c r="AL525" i="5"/>
  <c r="AL526" i="5"/>
  <c r="AL528" i="5"/>
  <c r="AL529" i="5"/>
  <c r="AL531" i="5"/>
  <c r="AL532" i="5"/>
  <c r="AL534" i="5"/>
  <c r="AL535" i="5"/>
  <c r="AL537" i="5"/>
  <c r="AL538" i="5"/>
  <c r="AL540" i="5"/>
  <c r="AL541" i="5"/>
  <c r="AL543" i="5"/>
  <c r="AL544" i="5"/>
  <c r="AL546" i="5"/>
  <c r="AL547" i="5"/>
  <c r="AL549" i="5"/>
  <c r="AL550" i="5"/>
  <c r="AL552" i="5"/>
  <c r="AL553" i="5"/>
  <c r="AL555" i="5"/>
  <c r="AL556" i="5"/>
  <c r="AL558" i="5"/>
  <c r="AL559" i="5"/>
  <c r="AL561" i="5"/>
  <c r="AL562" i="5"/>
  <c r="AL563" i="5"/>
  <c r="AL180" i="5"/>
  <c r="AM510" i="5"/>
  <c r="AM513" i="5"/>
  <c r="AM514" i="5"/>
  <c r="AM516" i="5"/>
  <c r="AM517" i="5"/>
  <c r="AM511" i="5"/>
  <c r="AM519" i="5"/>
  <c r="AM520" i="5"/>
  <c r="AM522" i="5"/>
  <c r="AM523" i="5"/>
  <c r="AM525" i="5"/>
  <c r="AM526" i="5"/>
  <c r="AM528" i="5"/>
  <c r="AM529" i="5"/>
  <c r="AM531" i="5"/>
  <c r="AM532" i="5"/>
  <c r="AM534" i="5"/>
  <c r="AM535" i="5"/>
  <c r="AM537" i="5"/>
  <c r="AM538" i="5"/>
  <c r="AM540" i="5"/>
  <c r="AM541" i="5"/>
  <c r="AM543" i="5"/>
  <c r="AM544" i="5"/>
  <c r="AM546" i="5"/>
  <c r="AM547" i="5"/>
  <c r="AM549" i="5"/>
  <c r="AM550" i="5"/>
  <c r="AM552" i="5"/>
  <c r="AM553" i="5"/>
  <c r="AM555" i="5"/>
  <c r="AM556" i="5"/>
  <c r="AM558" i="5"/>
  <c r="AM559" i="5"/>
  <c r="AM561" i="5"/>
  <c r="AM562" i="5"/>
  <c r="AM563" i="5"/>
  <c r="AM180" i="5"/>
  <c r="AN510" i="5"/>
  <c r="AN513" i="5"/>
  <c r="AN514" i="5"/>
  <c r="AN516" i="5"/>
  <c r="AN517" i="5"/>
  <c r="AN511" i="5"/>
  <c r="AN519" i="5"/>
  <c r="AN520" i="5"/>
  <c r="AN522" i="5"/>
  <c r="AN523" i="5"/>
  <c r="AN525" i="5"/>
  <c r="AN526" i="5"/>
  <c r="AN528" i="5"/>
  <c r="AN529" i="5"/>
  <c r="AN531" i="5"/>
  <c r="AN532" i="5"/>
  <c r="AN534" i="5"/>
  <c r="AN535" i="5"/>
  <c r="AN537" i="5"/>
  <c r="AN538" i="5"/>
  <c r="AN540" i="5"/>
  <c r="AN541" i="5"/>
  <c r="AN543" i="5"/>
  <c r="AN544" i="5"/>
  <c r="AN546" i="5"/>
  <c r="AN547" i="5"/>
  <c r="AN549" i="5"/>
  <c r="AN550" i="5"/>
  <c r="AN552" i="5"/>
  <c r="AN553" i="5"/>
  <c r="AN555" i="5"/>
  <c r="AN556" i="5"/>
  <c r="AN558" i="5"/>
  <c r="AN559" i="5"/>
  <c r="AN561" i="5"/>
  <c r="AN562" i="5"/>
  <c r="AN563" i="5"/>
  <c r="AN180" i="5"/>
  <c r="AO510" i="5"/>
  <c r="AO513" i="5"/>
  <c r="AO514" i="5"/>
  <c r="AO516" i="5"/>
  <c r="AO517" i="5"/>
  <c r="AO519" i="5"/>
  <c r="AO520" i="5"/>
  <c r="AO522" i="5"/>
  <c r="AO523" i="5"/>
  <c r="AO525" i="5"/>
  <c r="AO526" i="5"/>
  <c r="AO528" i="5"/>
  <c r="AO529" i="5"/>
  <c r="AO531" i="5"/>
  <c r="AO532" i="5"/>
  <c r="AO534" i="5"/>
  <c r="AO535" i="5"/>
  <c r="AO537" i="5"/>
  <c r="AO538" i="5"/>
  <c r="AO540" i="5"/>
  <c r="AO541" i="5"/>
  <c r="AO543" i="5"/>
  <c r="AO544" i="5"/>
  <c r="AO546" i="5"/>
  <c r="AO547" i="5"/>
  <c r="AO549" i="5"/>
  <c r="AO550" i="5"/>
  <c r="AO552" i="5"/>
  <c r="AO553" i="5"/>
  <c r="AO555" i="5"/>
  <c r="AO556" i="5"/>
  <c r="AO558" i="5"/>
  <c r="AO559" i="5"/>
  <c r="AO561" i="5"/>
  <c r="AO562" i="5"/>
  <c r="AO563" i="5"/>
  <c r="AO180" i="5"/>
  <c r="AP510" i="5"/>
  <c r="AP513" i="5"/>
  <c r="AP514" i="5"/>
  <c r="AP516" i="5"/>
  <c r="AP517" i="5"/>
  <c r="AP519" i="5"/>
  <c r="AP520" i="5"/>
  <c r="AP522" i="5"/>
  <c r="AP523" i="5"/>
  <c r="AP525" i="5"/>
  <c r="AP526" i="5"/>
  <c r="AP528" i="5"/>
  <c r="AP529" i="5"/>
  <c r="AP531" i="5"/>
  <c r="AP532" i="5"/>
  <c r="AP534" i="5"/>
  <c r="AP535" i="5"/>
  <c r="AP537" i="5"/>
  <c r="AP538" i="5"/>
  <c r="AP540" i="5"/>
  <c r="AP541" i="5"/>
  <c r="AP543" i="5"/>
  <c r="AP544" i="5"/>
  <c r="AP546" i="5"/>
  <c r="AP547" i="5"/>
  <c r="AP549" i="5"/>
  <c r="AP550" i="5"/>
  <c r="AP552" i="5"/>
  <c r="AP553" i="5"/>
  <c r="AP555" i="5"/>
  <c r="AP556" i="5"/>
  <c r="AP558" i="5"/>
  <c r="AP559" i="5"/>
  <c r="AP561" i="5"/>
  <c r="AP562" i="5"/>
  <c r="AP563" i="5"/>
  <c r="AP180" i="5"/>
  <c r="AQ510" i="5"/>
  <c r="AQ513" i="5"/>
  <c r="AQ514" i="5"/>
  <c r="AQ516" i="5"/>
  <c r="AQ517" i="5"/>
  <c r="AQ519" i="5"/>
  <c r="AQ520" i="5"/>
  <c r="AQ522" i="5"/>
  <c r="AQ523" i="5"/>
  <c r="AQ525" i="5"/>
  <c r="AQ526" i="5"/>
  <c r="AQ528" i="5"/>
  <c r="AQ529" i="5"/>
  <c r="AQ531" i="5"/>
  <c r="AQ532" i="5"/>
  <c r="AQ534" i="5"/>
  <c r="AQ535" i="5"/>
  <c r="AQ537" i="5"/>
  <c r="AQ538" i="5"/>
  <c r="AQ540" i="5"/>
  <c r="AQ541" i="5"/>
  <c r="AQ543" i="5"/>
  <c r="AQ544" i="5"/>
  <c r="AQ546" i="5"/>
  <c r="AQ547" i="5"/>
  <c r="AQ549" i="5"/>
  <c r="AQ550" i="5"/>
  <c r="AQ552" i="5"/>
  <c r="AQ553" i="5"/>
  <c r="AQ555" i="5"/>
  <c r="AQ556" i="5"/>
  <c r="AQ558" i="5"/>
  <c r="AQ559" i="5"/>
  <c r="AQ561" i="5"/>
  <c r="AQ562" i="5"/>
  <c r="AQ563" i="5"/>
  <c r="AQ180" i="5"/>
  <c r="AR510" i="5"/>
  <c r="AR513" i="5"/>
  <c r="AR514" i="5"/>
  <c r="AR516" i="5"/>
  <c r="AR517" i="5"/>
  <c r="AR519" i="5"/>
  <c r="AR520" i="5"/>
  <c r="AR522" i="5"/>
  <c r="AR523" i="5"/>
  <c r="AR525" i="5"/>
  <c r="AR526" i="5"/>
  <c r="AR528" i="5"/>
  <c r="AR529" i="5"/>
  <c r="AR531" i="5"/>
  <c r="AR532" i="5"/>
  <c r="AR534" i="5"/>
  <c r="AR535" i="5"/>
  <c r="AR537" i="5"/>
  <c r="AR538" i="5"/>
  <c r="AR540" i="5"/>
  <c r="AR541" i="5"/>
  <c r="AR543" i="5"/>
  <c r="AR544" i="5"/>
  <c r="AR546" i="5"/>
  <c r="AR547" i="5"/>
  <c r="AR549" i="5"/>
  <c r="AR550" i="5"/>
  <c r="AR552" i="5"/>
  <c r="AR553" i="5"/>
  <c r="AR555" i="5"/>
  <c r="AR556" i="5"/>
  <c r="AR558" i="5"/>
  <c r="AR559" i="5"/>
  <c r="AR561" i="5"/>
  <c r="AR562" i="5"/>
  <c r="AR563" i="5"/>
  <c r="AR180" i="5"/>
  <c r="AS510" i="5"/>
  <c r="AS513" i="5"/>
  <c r="AS514" i="5"/>
  <c r="AS516" i="5"/>
  <c r="AS517" i="5"/>
  <c r="AS519" i="5"/>
  <c r="AS520" i="5"/>
  <c r="AS522" i="5"/>
  <c r="AS523" i="5"/>
  <c r="AS525" i="5"/>
  <c r="AS526" i="5"/>
  <c r="AS528" i="5"/>
  <c r="AS529" i="5"/>
  <c r="AS531" i="5"/>
  <c r="AS532" i="5"/>
  <c r="AS534" i="5"/>
  <c r="AS535" i="5"/>
  <c r="AS537" i="5"/>
  <c r="AS538" i="5"/>
  <c r="AS540" i="5"/>
  <c r="AS541" i="5"/>
  <c r="AS543" i="5"/>
  <c r="AS544" i="5"/>
  <c r="AS546" i="5"/>
  <c r="AS547" i="5"/>
  <c r="AS549" i="5"/>
  <c r="AS550" i="5"/>
  <c r="AS552" i="5"/>
  <c r="AS553" i="5"/>
  <c r="AS555" i="5"/>
  <c r="AS556" i="5"/>
  <c r="AS558" i="5"/>
  <c r="AS559" i="5"/>
  <c r="AS561" i="5"/>
  <c r="AS562" i="5"/>
  <c r="AS563" i="5"/>
  <c r="AS180" i="5"/>
  <c r="AT510" i="5"/>
  <c r="AT513" i="5"/>
  <c r="AT514" i="5"/>
  <c r="AT516" i="5"/>
  <c r="AT517" i="5"/>
  <c r="AT519" i="5"/>
  <c r="AT520" i="5"/>
  <c r="AT522" i="5"/>
  <c r="AT523" i="5"/>
  <c r="AT525" i="5"/>
  <c r="AT526" i="5"/>
  <c r="AT528" i="5"/>
  <c r="AT529" i="5"/>
  <c r="AT531" i="5"/>
  <c r="AT532" i="5"/>
  <c r="AT534" i="5"/>
  <c r="AT535" i="5"/>
  <c r="AT537" i="5"/>
  <c r="AT538" i="5"/>
  <c r="AT540" i="5"/>
  <c r="AT541" i="5"/>
  <c r="AT543" i="5"/>
  <c r="AT544" i="5"/>
  <c r="AT546" i="5"/>
  <c r="AT547" i="5"/>
  <c r="AT549" i="5"/>
  <c r="AT550" i="5"/>
  <c r="AT552" i="5"/>
  <c r="AT553" i="5"/>
  <c r="AT555" i="5"/>
  <c r="AT556" i="5"/>
  <c r="AT558" i="5"/>
  <c r="AT559" i="5"/>
  <c r="AT561" i="5"/>
  <c r="AT562" i="5"/>
  <c r="AT563" i="5"/>
  <c r="AT180" i="5"/>
  <c r="AU510" i="5"/>
  <c r="AU513" i="5"/>
  <c r="AU514" i="5"/>
  <c r="AU516" i="5"/>
  <c r="AU517" i="5"/>
  <c r="AU519" i="5"/>
  <c r="AU520" i="5"/>
  <c r="AU522" i="5"/>
  <c r="AU523" i="5"/>
  <c r="AU525" i="5"/>
  <c r="AU526" i="5"/>
  <c r="AU528" i="5"/>
  <c r="AU529" i="5"/>
  <c r="AU531" i="5"/>
  <c r="AU532" i="5"/>
  <c r="AU534" i="5"/>
  <c r="AU535" i="5"/>
  <c r="AU537" i="5"/>
  <c r="AU538" i="5"/>
  <c r="AU540" i="5"/>
  <c r="AU541" i="5"/>
  <c r="AU543" i="5"/>
  <c r="AU544" i="5"/>
  <c r="AU546" i="5"/>
  <c r="AU547" i="5"/>
  <c r="AU549" i="5"/>
  <c r="AU550" i="5"/>
  <c r="AU552" i="5"/>
  <c r="AU553" i="5"/>
  <c r="AU555" i="5"/>
  <c r="AU556" i="5"/>
  <c r="AU558" i="5"/>
  <c r="AU559" i="5"/>
  <c r="AU561" i="5"/>
  <c r="AU562" i="5"/>
  <c r="AU563" i="5"/>
  <c r="AU180" i="5"/>
  <c r="AV510" i="5"/>
  <c r="AV513" i="5"/>
  <c r="AV514" i="5"/>
  <c r="AV516" i="5"/>
  <c r="AV517" i="5"/>
  <c r="AV519" i="5"/>
  <c r="AV520" i="5"/>
  <c r="AV522" i="5"/>
  <c r="AV523" i="5"/>
  <c r="AV525" i="5"/>
  <c r="AV526" i="5"/>
  <c r="AV528" i="5"/>
  <c r="AV529" i="5"/>
  <c r="AV531" i="5"/>
  <c r="AV532" i="5"/>
  <c r="AV534" i="5"/>
  <c r="AV535" i="5"/>
  <c r="AV537" i="5"/>
  <c r="AV538" i="5"/>
  <c r="AV540" i="5"/>
  <c r="AV541" i="5"/>
  <c r="AV543" i="5"/>
  <c r="AV544" i="5"/>
  <c r="AV546" i="5"/>
  <c r="AV547" i="5"/>
  <c r="AV549" i="5"/>
  <c r="AV550" i="5"/>
  <c r="AV552" i="5"/>
  <c r="AV553" i="5"/>
  <c r="AV555" i="5"/>
  <c r="AV556" i="5"/>
  <c r="AV558" i="5"/>
  <c r="AV559" i="5"/>
  <c r="AV561" i="5"/>
  <c r="AV562" i="5"/>
  <c r="AV563" i="5"/>
  <c r="AV180" i="5"/>
  <c r="AW510" i="5"/>
  <c r="AW513" i="5"/>
  <c r="AW514" i="5"/>
  <c r="AW516" i="5"/>
  <c r="AW517" i="5"/>
  <c r="AW519" i="5"/>
  <c r="AW520" i="5"/>
  <c r="AW522" i="5"/>
  <c r="AW523" i="5"/>
  <c r="AW525" i="5"/>
  <c r="AW526" i="5"/>
  <c r="AW528" i="5"/>
  <c r="AW529" i="5"/>
  <c r="AW531" i="5"/>
  <c r="AW532" i="5"/>
  <c r="AW534" i="5"/>
  <c r="AW535" i="5"/>
  <c r="AW537" i="5"/>
  <c r="AW538" i="5"/>
  <c r="AW540" i="5"/>
  <c r="AW541" i="5"/>
  <c r="AW543" i="5"/>
  <c r="AW544" i="5"/>
  <c r="AW546" i="5"/>
  <c r="AW547" i="5"/>
  <c r="AW549" i="5"/>
  <c r="AW550" i="5"/>
  <c r="AW552" i="5"/>
  <c r="AW553" i="5"/>
  <c r="AW555" i="5"/>
  <c r="AW556" i="5"/>
  <c r="AW558" i="5"/>
  <c r="AW559" i="5"/>
  <c r="AW561" i="5"/>
  <c r="AW562" i="5"/>
  <c r="AW563" i="5"/>
  <c r="AW180" i="5"/>
  <c r="AX510" i="5"/>
  <c r="AX513" i="5"/>
  <c r="AX514" i="5"/>
  <c r="AX516" i="5"/>
  <c r="AX517" i="5"/>
  <c r="AX519" i="5"/>
  <c r="AX520" i="5"/>
  <c r="AX522" i="5"/>
  <c r="AX523" i="5"/>
  <c r="AX525" i="5"/>
  <c r="AX526" i="5"/>
  <c r="AX528" i="5"/>
  <c r="AX529" i="5"/>
  <c r="AX531" i="5"/>
  <c r="AX532" i="5"/>
  <c r="AX534" i="5"/>
  <c r="AX535" i="5"/>
  <c r="AX537" i="5"/>
  <c r="AX538" i="5"/>
  <c r="AX540" i="5"/>
  <c r="AX541" i="5"/>
  <c r="AX543" i="5"/>
  <c r="AX544" i="5"/>
  <c r="AX546" i="5"/>
  <c r="AX547" i="5"/>
  <c r="AX549" i="5"/>
  <c r="AX550" i="5"/>
  <c r="AX552" i="5"/>
  <c r="AX553" i="5"/>
  <c r="AX555" i="5"/>
  <c r="AX556" i="5"/>
  <c r="AX558" i="5"/>
  <c r="AX559" i="5"/>
  <c r="AX561" i="5"/>
  <c r="AX562" i="5"/>
  <c r="AX563" i="5"/>
  <c r="AX180" i="5"/>
  <c r="AY510" i="5"/>
  <c r="AY513" i="5"/>
  <c r="AY514" i="5"/>
  <c r="AY516" i="5"/>
  <c r="AY517" i="5"/>
  <c r="AY519" i="5"/>
  <c r="AY520" i="5"/>
  <c r="AY522" i="5"/>
  <c r="AY523" i="5"/>
  <c r="AY525" i="5"/>
  <c r="AY526" i="5"/>
  <c r="AY528" i="5"/>
  <c r="AY529" i="5"/>
  <c r="AY531" i="5"/>
  <c r="AY532" i="5"/>
  <c r="AY534" i="5"/>
  <c r="AY535" i="5"/>
  <c r="AY537" i="5"/>
  <c r="AY538" i="5"/>
  <c r="AY540" i="5"/>
  <c r="AY541" i="5"/>
  <c r="AY543" i="5"/>
  <c r="AY544" i="5"/>
  <c r="AY546" i="5"/>
  <c r="AY547" i="5"/>
  <c r="AY549" i="5"/>
  <c r="AY550" i="5"/>
  <c r="AY552" i="5"/>
  <c r="AY553" i="5"/>
  <c r="AY555" i="5"/>
  <c r="AY556" i="5"/>
  <c r="AY558" i="5"/>
  <c r="AY559" i="5"/>
  <c r="AY561" i="5"/>
  <c r="AY562" i="5"/>
  <c r="AY563" i="5"/>
  <c r="AY180" i="5"/>
  <c r="AZ510" i="5"/>
  <c r="AZ513" i="5"/>
  <c r="AZ514" i="5"/>
  <c r="AZ516" i="5"/>
  <c r="AZ517" i="5"/>
  <c r="AZ519" i="5"/>
  <c r="AZ520" i="5"/>
  <c r="AZ522" i="5"/>
  <c r="AZ523" i="5"/>
  <c r="AZ525" i="5"/>
  <c r="AZ526" i="5"/>
  <c r="AZ528" i="5"/>
  <c r="AZ529" i="5"/>
  <c r="AZ531" i="5"/>
  <c r="AZ532" i="5"/>
  <c r="AZ534" i="5"/>
  <c r="AZ535" i="5"/>
  <c r="AZ537" i="5"/>
  <c r="AZ538" i="5"/>
  <c r="AZ540" i="5"/>
  <c r="AZ541" i="5"/>
  <c r="AZ543" i="5"/>
  <c r="AZ544" i="5"/>
  <c r="AZ546" i="5"/>
  <c r="AZ547" i="5"/>
  <c r="AZ549" i="5"/>
  <c r="AZ550" i="5"/>
  <c r="AZ552" i="5"/>
  <c r="AZ553" i="5"/>
  <c r="AZ555" i="5"/>
  <c r="AZ556" i="5"/>
  <c r="AZ558" i="5"/>
  <c r="AZ559" i="5"/>
  <c r="AZ561" i="5"/>
  <c r="AZ562" i="5"/>
  <c r="AZ563" i="5"/>
  <c r="AZ180" i="5"/>
  <c r="BA510" i="5"/>
  <c r="BA513" i="5"/>
  <c r="BA514" i="5"/>
  <c r="BA516" i="5"/>
  <c r="BA517" i="5"/>
  <c r="BA519" i="5"/>
  <c r="BA520" i="5"/>
  <c r="BA522" i="5"/>
  <c r="BA523" i="5"/>
  <c r="BA525" i="5"/>
  <c r="BA526" i="5"/>
  <c r="BA528" i="5"/>
  <c r="BA529" i="5"/>
  <c r="BA531" i="5"/>
  <c r="BA532" i="5"/>
  <c r="BA534" i="5"/>
  <c r="BA535" i="5"/>
  <c r="BA537" i="5"/>
  <c r="BA538" i="5"/>
  <c r="BA540" i="5"/>
  <c r="BA541" i="5"/>
  <c r="BA543" i="5"/>
  <c r="BA544" i="5"/>
  <c r="BA546" i="5"/>
  <c r="BA547" i="5"/>
  <c r="BA549" i="5"/>
  <c r="BA550" i="5"/>
  <c r="BA552" i="5"/>
  <c r="BA553" i="5"/>
  <c r="BA555" i="5"/>
  <c r="BA556" i="5"/>
  <c r="BA558" i="5"/>
  <c r="BA559" i="5"/>
  <c r="BA561" i="5"/>
  <c r="BA562" i="5"/>
  <c r="BA563" i="5"/>
  <c r="BA180" i="5"/>
  <c r="BB510" i="5"/>
  <c r="BB513" i="5"/>
  <c r="BB514" i="5"/>
  <c r="BB516" i="5"/>
  <c r="BB517" i="5"/>
  <c r="BB519" i="5"/>
  <c r="BB520" i="5"/>
  <c r="BB522" i="5"/>
  <c r="BB523" i="5"/>
  <c r="BB525" i="5"/>
  <c r="BB526" i="5"/>
  <c r="BB528" i="5"/>
  <c r="BB529" i="5"/>
  <c r="BB531" i="5"/>
  <c r="BB532" i="5"/>
  <c r="BB534" i="5"/>
  <c r="BB535" i="5"/>
  <c r="BB537" i="5"/>
  <c r="BB538" i="5"/>
  <c r="BB540" i="5"/>
  <c r="BB541" i="5"/>
  <c r="BB543" i="5"/>
  <c r="BB544" i="5"/>
  <c r="BB546" i="5"/>
  <c r="BB547" i="5"/>
  <c r="BB549" i="5"/>
  <c r="BB550" i="5"/>
  <c r="BB552" i="5"/>
  <c r="BB553" i="5"/>
  <c r="BB555" i="5"/>
  <c r="BB556" i="5"/>
  <c r="BB558" i="5"/>
  <c r="BB559" i="5"/>
  <c r="BB561" i="5"/>
  <c r="BB562" i="5"/>
  <c r="BB563" i="5"/>
  <c r="BB180" i="5"/>
  <c r="BC510" i="5"/>
  <c r="BC513" i="5"/>
  <c r="BC514" i="5"/>
  <c r="BC516" i="5"/>
  <c r="BC517" i="5"/>
  <c r="BC519" i="5"/>
  <c r="BC520" i="5"/>
  <c r="BC522" i="5"/>
  <c r="BC523" i="5"/>
  <c r="BC525" i="5"/>
  <c r="BC526" i="5"/>
  <c r="BC528" i="5"/>
  <c r="BC529" i="5"/>
  <c r="BC531" i="5"/>
  <c r="BC532" i="5"/>
  <c r="BC534" i="5"/>
  <c r="BC535" i="5"/>
  <c r="BC537" i="5"/>
  <c r="BC538" i="5"/>
  <c r="BC540" i="5"/>
  <c r="BC541" i="5"/>
  <c r="BC543" i="5"/>
  <c r="BC544" i="5"/>
  <c r="BC546" i="5"/>
  <c r="BC547" i="5"/>
  <c r="BC549" i="5"/>
  <c r="BC550" i="5"/>
  <c r="BC552" i="5"/>
  <c r="BC553" i="5"/>
  <c r="BC555" i="5"/>
  <c r="BC556" i="5"/>
  <c r="BC558" i="5"/>
  <c r="BC559" i="5"/>
  <c r="BC561" i="5"/>
  <c r="BC562" i="5"/>
  <c r="BC563" i="5"/>
  <c r="BC180" i="5"/>
  <c r="BD510" i="5"/>
  <c r="BD513" i="5"/>
  <c r="BD514" i="5"/>
  <c r="BD516" i="5"/>
  <c r="BD517" i="5"/>
  <c r="BD519" i="5"/>
  <c r="BD520" i="5"/>
  <c r="BD522" i="5"/>
  <c r="BD523" i="5"/>
  <c r="BD525" i="5"/>
  <c r="BD526" i="5"/>
  <c r="BD528" i="5"/>
  <c r="BD529" i="5"/>
  <c r="BD531" i="5"/>
  <c r="BD532" i="5"/>
  <c r="BD534" i="5"/>
  <c r="BD535" i="5"/>
  <c r="BD537" i="5"/>
  <c r="BD538" i="5"/>
  <c r="BD540" i="5"/>
  <c r="BD541" i="5"/>
  <c r="BD543" i="5"/>
  <c r="BD544" i="5"/>
  <c r="BD546" i="5"/>
  <c r="BD547" i="5"/>
  <c r="BD549" i="5"/>
  <c r="BD550" i="5"/>
  <c r="BD552" i="5"/>
  <c r="BD553" i="5"/>
  <c r="BD555" i="5"/>
  <c r="BD556" i="5"/>
  <c r="BD558" i="5"/>
  <c r="BD559" i="5"/>
  <c r="BD561" i="5"/>
  <c r="BD562" i="5"/>
  <c r="BD563" i="5"/>
  <c r="BD180" i="5"/>
  <c r="BE510" i="5"/>
  <c r="BE513" i="5"/>
  <c r="BE514" i="5"/>
  <c r="BE516" i="5"/>
  <c r="BE517" i="5"/>
  <c r="BE519" i="5"/>
  <c r="BE520" i="5"/>
  <c r="BE522" i="5"/>
  <c r="BE523" i="5"/>
  <c r="BE525" i="5"/>
  <c r="BE526" i="5"/>
  <c r="BE528" i="5"/>
  <c r="BE529" i="5"/>
  <c r="BE531" i="5"/>
  <c r="BE532" i="5"/>
  <c r="BE534" i="5"/>
  <c r="BE535" i="5"/>
  <c r="BE537" i="5"/>
  <c r="BE538" i="5"/>
  <c r="BE540" i="5"/>
  <c r="BE541" i="5"/>
  <c r="BE543" i="5"/>
  <c r="BE544" i="5"/>
  <c r="BE546" i="5"/>
  <c r="BE547" i="5"/>
  <c r="BE549" i="5"/>
  <c r="BE550" i="5"/>
  <c r="BE552" i="5"/>
  <c r="BE553" i="5"/>
  <c r="BE555" i="5"/>
  <c r="BE556" i="5"/>
  <c r="BE558" i="5"/>
  <c r="BE559" i="5"/>
  <c r="BE561" i="5"/>
  <c r="BE562" i="5"/>
  <c r="BE563" i="5"/>
  <c r="BE180" i="5"/>
  <c r="BF510" i="5"/>
  <c r="BF513" i="5"/>
  <c r="BF514" i="5"/>
  <c r="BF516" i="5"/>
  <c r="BF517" i="5"/>
  <c r="BF519" i="5"/>
  <c r="BF520" i="5"/>
  <c r="BF522" i="5"/>
  <c r="BF523" i="5"/>
  <c r="BF525" i="5"/>
  <c r="BF526" i="5"/>
  <c r="BF528" i="5"/>
  <c r="BF529" i="5"/>
  <c r="BF531" i="5"/>
  <c r="BF532" i="5"/>
  <c r="BF534" i="5"/>
  <c r="BF535" i="5"/>
  <c r="BF537" i="5"/>
  <c r="BF538" i="5"/>
  <c r="BF540" i="5"/>
  <c r="BF541" i="5"/>
  <c r="BF543" i="5"/>
  <c r="BF544" i="5"/>
  <c r="BF546" i="5"/>
  <c r="BF547" i="5"/>
  <c r="BF549" i="5"/>
  <c r="BF550" i="5"/>
  <c r="BF552" i="5"/>
  <c r="BF553" i="5"/>
  <c r="BF555" i="5"/>
  <c r="BF556" i="5"/>
  <c r="BF558" i="5"/>
  <c r="BF559" i="5"/>
  <c r="BF561" i="5"/>
  <c r="BF562" i="5"/>
  <c r="BF563" i="5"/>
  <c r="BF180" i="5"/>
  <c r="BG510" i="5"/>
  <c r="BG513" i="5"/>
  <c r="BG514" i="5"/>
  <c r="BG516" i="5"/>
  <c r="BG517" i="5"/>
  <c r="BG519" i="5"/>
  <c r="BG520" i="5"/>
  <c r="BG522" i="5"/>
  <c r="BG523" i="5"/>
  <c r="BG525" i="5"/>
  <c r="BG526" i="5"/>
  <c r="BG528" i="5"/>
  <c r="BG529" i="5"/>
  <c r="BG531" i="5"/>
  <c r="BG532" i="5"/>
  <c r="BG534" i="5"/>
  <c r="BG535" i="5"/>
  <c r="BG537" i="5"/>
  <c r="BG538" i="5"/>
  <c r="BG540" i="5"/>
  <c r="BG541" i="5"/>
  <c r="BG543" i="5"/>
  <c r="BG544" i="5"/>
  <c r="BG546" i="5"/>
  <c r="BG547" i="5"/>
  <c r="BG549" i="5"/>
  <c r="BG550" i="5"/>
  <c r="BG552" i="5"/>
  <c r="BG553" i="5"/>
  <c r="BG555" i="5"/>
  <c r="BG556" i="5"/>
  <c r="BG558" i="5"/>
  <c r="BG559" i="5"/>
  <c r="BG561" i="5"/>
  <c r="BG562" i="5"/>
  <c r="BG563" i="5"/>
  <c r="BG180" i="5"/>
  <c r="BH510" i="5"/>
  <c r="BH513" i="5"/>
  <c r="BH514" i="5"/>
  <c r="BH516" i="5"/>
  <c r="BH517" i="5"/>
  <c r="BH519" i="5"/>
  <c r="BH520" i="5"/>
  <c r="BH522" i="5"/>
  <c r="BH523" i="5"/>
  <c r="BH525" i="5"/>
  <c r="BH526" i="5"/>
  <c r="BH528" i="5"/>
  <c r="BH529" i="5"/>
  <c r="BH531" i="5"/>
  <c r="BH532" i="5"/>
  <c r="BH534" i="5"/>
  <c r="BH535" i="5"/>
  <c r="BH537" i="5"/>
  <c r="BH538" i="5"/>
  <c r="BH540" i="5"/>
  <c r="BH541" i="5"/>
  <c r="BH543" i="5"/>
  <c r="BH544" i="5"/>
  <c r="BH546" i="5"/>
  <c r="BH547" i="5"/>
  <c r="BH549" i="5"/>
  <c r="BH550" i="5"/>
  <c r="BH552" i="5"/>
  <c r="BH553" i="5"/>
  <c r="BH555" i="5"/>
  <c r="BH556" i="5"/>
  <c r="BH558" i="5"/>
  <c r="BH559" i="5"/>
  <c r="BH561" i="5"/>
  <c r="BH562" i="5"/>
  <c r="BH563" i="5"/>
  <c r="BH180" i="5"/>
  <c r="BI510" i="5"/>
  <c r="BI513" i="5"/>
  <c r="BI514" i="5"/>
  <c r="BI516" i="5"/>
  <c r="BI517" i="5"/>
  <c r="BI519" i="5"/>
  <c r="BI520" i="5"/>
  <c r="BI522" i="5"/>
  <c r="BI523" i="5"/>
  <c r="BI525" i="5"/>
  <c r="BI526" i="5"/>
  <c r="BI528" i="5"/>
  <c r="BI529" i="5"/>
  <c r="BI531" i="5"/>
  <c r="BI532" i="5"/>
  <c r="BI534" i="5"/>
  <c r="BI535" i="5"/>
  <c r="BI537" i="5"/>
  <c r="BI538" i="5"/>
  <c r="BI540" i="5"/>
  <c r="BI541" i="5"/>
  <c r="BI543" i="5"/>
  <c r="BI544" i="5"/>
  <c r="BI546" i="5"/>
  <c r="BI547" i="5"/>
  <c r="BI549" i="5"/>
  <c r="BI550" i="5"/>
  <c r="BI552" i="5"/>
  <c r="BI553" i="5"/>
  <c r="BI555" i="5"/>
  <c r="BI556" i="5"/>
  <c r="BI558" i="5"/>
  <c r="BI559" i="5"/>
  <c r="BI561" i="5"/>
  <c r="BI562" i="5"/>
  <c r="BI563" i="5"/>
  <c r="BI180" i="5"/>
  <c r="BJ510" i="5"/>
  <c r="BJ513" i="5"/>
  <c r="BJ514" i="5"/>
  <c r="BJ516" i="5"/>
  <c r="BJ517" i="5"/>
  <c r="BJ519" i="5"/>
  <c r="BJ520" i="5"/>
  <c r="BJ522" i="5"/>
  <c r="BJ523" i="5"/>
  <c r="BJ525" i="5"/>
  <c r="BJ526" i="5"/>
  <c r="BJ528" i="5"/>
  <c r="BJ529" i="5"/>
  <c r="BJ531" i="5"/>
  <c r="BJ532" i="5"/>
  <c r="BJ534" i="5"/>
  <c r="BJ535" i="5"/>
  <c r="BJ537" i="5"/>
  <c r="BJ538" i="5"/>
  <c r="BJ540" i="5"/>
  <c r="BJ541" i="5"/>
  <c r="BJ543" i="5"/>
  <c r="BJ544" i="5"/>
  <c r="BJ546" i="5"/>
  <c r="BJ547" i="5"/>
  <c r="BJ549" i="5"/>
  <c r="BJ550" i="5"/>
  <c r="BJ552" i="5"/>
  <c r="BJ553" i="5"/>
  <c r="BJ555" i="5"/>
  <c r="BJ556" i="5"/>
  <c r="BJ558" i="5"/>
  <c r="BJ559" i="5"/>
  <c r="BJ561" i="5"/>
  <c r="BJ562" i="5"/>
  <c r="BJ563" i="5"/>
  <c r="BJ180" i="5"/>
  <c r="BK510" i="5"/>
  <c r="BK513" i="5"/>
  <c r="BK514" i="5"/>
  <c r="BK516" i="5"/>
  <c r="BK517" i="5"/>
  <c r="BK519" i="5"/>
  <c r="BK520" i="5"/>
  <c r="BK522" i="5"/>
  <c r="BK523" i="5"/>
  <c r="BK525" i="5"/>
  <c r="BK526" i="5"/>
  <c r="BK528" i="5"/>
  <c r="BK529" i="5"/>
  <c r="BK531" i="5"/>
  <c r="BK532" i="5"/>
  <c r="BK534" i="5"/>
  <c r="BK535" i="5"/>
  <c r="BK537" i="5"/>
  <c r="BK538" i="5"/>
  <c r="BK540" i="5"/>
  <c r="BK541" i="5"/>
  <c r="BK543" i="5"/>
  <c r="BK544" i="5"/>
  <c r="BK546" i="5"/>
  <c r="BK547" i="5"/>
  <c r="BK549" i="5"/>
  <c r="BK550" i="5"/>
  <c r="BK552" i="5"/>
  <c r="BK553" i="5"/>
  <c r="BK555" i="5"/>
  <c r="BK556" i="5"/>
  <c r="BK558" i="5"/>
  <c r="BK559" i="5"/>
  <c r="BK561" i="5"/>
  <c r="BK562" i="5"/>
  <c r="BK563" i="5"/>
  <c r="BK180" i="5"/>
  <c r="BL510" i="5"/>
  <c r="BL513" i="5"/>
  <c r="BL514" i="5"/>
  <c r="BL516" i="5"/>
  <c r="BL517" i="5"/>
  <c r="BL519" i="5"/>
  <c r="BL520" i="5"/>
  <c r="BL522" i="5"/>
  <c r="BL523" i="5"/>
  <c r="BL525" i="5"/>
  <c r="BL526" i="5"/>
  <c r="BL528" i="5"/>
  <c r="BL529" i="5"/>
  <c r="BL531" i="5"/>
  <c r="BL532" i="5"/>
  <c r="BL534" i="5"/>
  <c r="BL535" i="5"/>
  <c r="BL537" i="5"/>
  <c r="BL538" i="5"/>
  <c r="BL540" i="5"/>
  <c r="BL541" i="5"/>
  <c r="BL543" i="5"/>
  <c r="BL544" i="5"/>
  <c r="BL546" i="5"/>
  <c r="BL547" i="5"/>
  <c r="BL549" i="5"/>
  <c r="BL550" i="5"/>
  <c r="BL552" i="5"/>
  <c r="BL553" i="5"/>
  <c r="BL555" i="5"/>
  <c r="BL556" i="5"/>
  <c r="BL558" i="5"/>
  <c r="BL559" i="5"/>
  <c r="BL561" i="5"/>
  <c r="BL562" i="5"/>
  <c r="BL563" i="5"/>
  <c r="BL180" i="5"/>
  <c r="E568" i="5"/>
  <c r="F568" i="5"/>
  <c r="F571" i="5"/>
  <c r="E571" i="5"/>
  <c r="E572" i="5"/>
  <c r="F572" i="5"/>
  <c r="F574" i="5"/>
  <c r="E574" i="5"/>
  <c r="E575" i="5"/>
  <c r="F575" i="5"/>
  <c r="F577" i="5"/>
  <c r="E577" i="5"/>
  <c r="E578" i="5"/>
  <c r="F578" i="5"/>
  <c r="F580" i="5"/>
  <c r="E580" i="5"/>
  <c r="E581" i="5"/>
  <c r="F581" i="5"/>
  <c r="F583" i="5"/>
  <c r="E583" i="5"/>
  <c r="E584" i="5"/>
  <c r="F584" i="5"/>
  <c r="F586" i="5"/>
  <c r="E586" i="5"/>
  <c r="E587" i="5"/>
  <c r="F587" i="5"/>
  <c r="F589" i="5"/>
  <c r="E589" i="5"/>
  <c r="E590" i="5"/>
  <c r="F590" i="5"/>
  <c r="F592" i="5"/>
  <c r="E592" i="5"/>
  <c r="E593" i="5"/>
  <c r="F593" i="5"/>
  <c r="F595" i="5"/>
  <c r="E595" i="5"/>
  <c r="E596" i="5"/>
  <c r="F596" i="5"/>
  <c r="F598" i="5"/>
  <c r="E598" i="5"/>
  <c r="E599" i="5"/>
  <c r="F599" i="5"/>
  <c r="F601" i="5"/>
  <c r="E601" i="5"/>
  <c r="E602" i="5"/>
  <c r="F602" i="5"/>
  <c r="F604" i="5"/>
  <c r="E604" i="5"/>
  <c r="E605" i="5"/>
  <c r="F605" i="5"/>
  <c r="F607" i="5"/>
  <c r="E607" i="5"/>
  <c r="E608" i="5"/>
  <c r="F608" i="5"/>
  <c r="F610" i="5"/>
  <c r="E610" i="5"/>
  <c r="E611" i="5"/>
  <c r="F611" i="5"/>
  <c r="F613" i="5"/>
  <c r="E613" i="5"/>
  <c r="E614" i="5"/>
  <c r="F614" i="5"/>
  <c r="F616" i="5"/>
  <c r="E616" i="5"/>
  <c r="E617" i="5"/>
  <c r="F617" i="5"/>
  <c r="F619" i="5"/>
  <c r="F620" i="5"/>
  <c r="F621" i="5"/>
  <c r="F181" i="5"/>
  <c r="G568" i="5"/>
  <c r="G571" i="5"/>
  <c r="G572" i="5"/>
  <c r="G574" i="5"/>
  <c r="G575" i="5"/>
  <c r="G577" i="5"/>
  <c r="G578" i="5"/>
  <c r="G580" i="5"/>
  <c r="G581" i="5"/>
  <c r="G583" i="5"/>
  <c r="G584" i="5"/>
  <c r="G586" i="5"/>
  <c r="G587" i="5"/>
  <c r="G589" i="5"/>
  <c r="G590" i="5"/>
  <c r="G592" i="5"/>
  <c r="G593" i="5"/>
  <c r="G595" i="5"/>
  <c r="G596" i="5"/>
  <c r="G598" i="5"/>
  <c r="G599" i="5"/>
  <c r="G601" i="5"/>
  <c r="G602" i="5"/>
  <c r="G604" i="5"/>
  <c r="G605" i="5"/>
  <c r="G607" i="5"/>
  <c r="G608" i="5"/>
  <c r="G610" i="5"/>
  <c r="G611" i="5"/>
  <c r="G613" i="5"/>
  <c r="G614" i="5"/>
  <c r="G616" i="5"/>
  <c r="G617" i="5"/>
  <c r="G619" i="5"/>
  <c r="G620" i="5"/>
  <c r="G621" i="5"/>
  <c r="G181" i="5"/>
  <c r="H568" i="5"/>
  <c r="H571" i="5"/>
  <c r="H572" i="5"/>
  <c r="H574" i="5"/>
  <c r="H575" i="5"/>
  <c r="H577" i="5"/>
  <c r="H578" i="5"/>
  <c r="H580" i="5"/>
  <c r="H581" i="5"/>
  <c r="H583" i="5"/>
  <c r="H584" i="5"/>
  <c r="H586" i="5"/>
  <c r="H587" i="5"/>
  <c r="H589" i="5"/>
  <c r="H590" i="5"/>
  <c r="H592" i="5"/>
  <c r="H593" i="5"/>
  <c r="H595" i="5"/>
  <c r="H596" i="5"/>
  <c r="H598" i="5"/>
  <c r="H599" i="5"/>
  <c r="H601" i="5"/>
  <c r="H602" i="5"/>
  <c r="H604" i="5"/>
  <c r="H605" i="5"/>
  <c r="H607" i="5"/>
  <c r="H608" i="5"/>
  <c r="H610" i="5"/>
  <c r="H611" i="5"/>
  <c r="H613" i="5"/>
  <c r="H614" i="5"/>
  <c r="H616" i="5"/>
  <c r="H617" i="5"/>
  <c r="H619" i="5"/>
  <c r="H620" i="5"/>
  <c r="H621" i="5"/>
  <c r="H181" i="5"/>
  <c r="I568" i="5"/>
  <c r="I571" i="5"/>
  <c r="I572" i="5"/>
  <c r="I574" i="5"/>
  <c r="I575" i="5"/>
  <c r="I577" i="5"/>
  <c r="I578" i="5"/>
  <c r="I580" i="5"/>
  <c r="I581" i="5"/>
  <c r="I583" i="5"/>
  <c r="I584" i="5"/>
  <c r="I586" i="5"/>
  <c r="I587" i="5"/>
  <c r="I589" i="5"/>
  <c r="I590" i="5"/>
  <c r="I592" i="5"/>
  <c r="I593" i="5"/>
  <c r="I595" i="5"/>
  <c r="I596" i="5"/>
  <c r="I598" i="5"/>
  <c r="I599" i="5"/>
  <c r="I601" i="5"/>
  <c r="I602" i="5"/>
  <c r="I604" i="5"/>
  <c r="I605" i="5"/>
  <c r="I607" i="5"/>
  <c r="I608" i="5"/>
  <c r="I610" i="5"/>
  <c r="I611" i="5"/>
  <c r="I613" i="5"/>
  <c r="I614" i="5"/>
  <c r="I616" i="5"/>
  <c r="I617" i="5"/>
  <c r="I619" i="5"/>
  <c r="I620" i="5"/>
  <c r="I621" i="5"/>
  <c r="I181" i="5"/>
  <c r="J568" i="5"/>
  <c r="J571" i="5"/>
  <c r="J572" i="5"/>
  <c r="J574" i="5"/>
  <c r="J575" i="5"/>
  <c r="J577" i="5"/>
  <c r="J578" i="5"/>
  <c r="J580" i="5"/>
  <c r="J581" i="5"/>
  <c r="J583" i="5"/>
  <c r="J584" i="5"/>
  <c r="J586" i="5"/>
  <c r="J587" i="5"/>
  <c r="J589" i="5"/>
  <c r="J590" i="5"/>
  <c r="J592" i="5"/>
  <c r="J593" i="5"/>
  <c r="J595" i="5"/>
  <c r="J596" i="5"/>
  <c r="J598" i="5"/>
  <c r="J599" i="5"/>
  <c r="J601" i="5"/>
  <c r="J602" i="5"/>
  <c r="J604" i="5"/>
  <c r="J605" i="5"/>
  <c r="J607" i="5"/>
  <c r="J608" i="5"/>
  <c r="J610" i="5"/>
  <c r="J611" i="5"/>
  <c r="J613" i="5"/>
  <c r="J614" i="5"/>
  <c r="J616" i="5"/>
  <c r="J617" i="5"/>
  <c r="J619" i="5"/>
  <c r="J620" i="5"/>
  <c r="J621" i="5"/>
  <c r="J181" i="5"/>
  <c r="K568" i="5"/>
  <c r="K571" i="5"/>
  <c r="K572" i="5"/>
  <c r="K574" i="5"/>
  <c r="K575" i="5"/>
  <c r="K577" i="5"/>
  <c r="K578" i="5"/>
  <c r="K580" i="5"/>
  <c r="K581" i="5"/>
  <c r="K583" i="5"/>
  <c r="K584" i="5"/>
  <c r="K586" i="5"/>
  <c r="K587" i="5"/>
  <c r="K589" i="5"/>
  <c r="K590" i="5"/>
  <c r="K592" i="5"/>
  <c r="K593" i="5"/>
  <c r="K595" i="5"/>
  <c r="K596" i="5"/>
  <c r="K598" i="5"/>
  <c r="K599" i="5"/>
  <c r="K601" i="5"/>
  <c r="K602" i="5"/>
  <c r="K604" i="5"/>
  <c r="K605" i="5"/>
  <c r="K607" i="5"/>
  <c r="K608" i="5"/>
  <c r="K610" i="5"/>
  <c r="K611" i="5"/>
  <c r="K613" i="5"/>
  <c r="K614" i="5"/>
  <c r="K616" i="5"/>
  <c r="K617" i="5"/>
  <c r="K619" i="5"/>
  <c r="K620" i="5"/>
  <c r="K621" i="5"/>
  <c r="K181" i="5"/>
  <c r="L568" i="5"/>
  <c r="L571" i="5"/>
  <c r="L572" i="5"/>
  <c r="L574" i="5"/>
  <c r="L575" i="5"/>
  <c r="L577" i="5"/>
  <c r="L578" i="5"/>
  <c r="L580" i="5"/>
  <c r="L581" i="5"/>
  <c r="L583" i="5"/>
  <c r="L584" i="5"/>
  <c r="L586" i="5"/>
  <c r="L587" i="5"/>
  <c r="L589" i="5"/>
  <c r="L590" i="5"/>
  <c r="L592" i="5"/>
  <c r="L593" i="5"/>
  <c r="L595" i="5"/>
  <c r="L596" i="5"/>
  <c r="L598" i="5"/>
  <c r="L599" i="5"/>
  <c r="L601" i="5"/>
  <c r="L602" i="5"/>
  <c r="L604" i="5"/>
  <c r="L605" i="5"/>
  <c r="L607" i="5"/>
  <c r="L608" i="5"/>
  <c r="L610" i="5"/>
  <c r="L611" i="5"/>
  <c r="L613" i="5"/>
  <c r="L614" i="5"/>
  <c r="L616" i="5"/>
  <c r="L617" i="5"/>
  <c r="L619" i="5"/>
  <c r="L620" i="5"/>
  <c r="L621" i="5"/>
  <c r="L181" i="5"/>
  <c r="M568" i="5"/>
  <c r="M571" i="5"/>
  <c r="M572" i="5"/>
  <c r="M574" i="5"/>
  <c r="M575" i="5"/>
  <c r="M577" i="5"/>
  <c r="M578" i="5"/>
  <c r="M580" i="5"/>
  <c r="M581" i="5"/>
  <c r="M583" i="5"/>
  <c r="M584" i="5"/>
  <c r="M586" i="5"/>
  <c r="M587" i="5"/>
  <c r="M589" i="5"/>
  <c r="M590" i="5"/>
  <c r="M592" i="5"/>
  <c r="M593" i="5"/>
  <c r="M595" i="5"/>
  <c r="M596" i="5"/>
  <c r="M598" i="5"/>
  <c r="M599" i="5"/>
  <c r="M601" i="5"/>
  <c r="M602" i="5"/>
  <c r="M604" i="5"/>
  <c r="M605" i="5"/>
  <c r="M607" i="5"/>
  <c r="M608" i="5"/>
  <c r="M610" i="5"/>
  <c r="M611" i="5"/>
  <c r="M613" i="5"/>
  <c r="M614" i="5"/>
  <c r="M616" i="5"/>
  <c r="M617" i="5"/>
  <c r="M619" i="5"/>
  <c r="M620" i="5"/>
  <c r="M621" i="5"/>
  <c r="M181" i="5"/>
  <c r="N568" i="5"/>
  <c r="N571" i="5"/>
  <c r="N572" i="5"/>
  <c r="N574" i="5"/>
  <c r="N575" i="5"/>
  <c r="N577" i="5"/>
  <c r="N578" i="5"/>
  <c r="N580" i="5"/>
  <c r="N581" i="5"/>
  <c r="N583" i="5"/>
  <c r="N584" i="5"/>
  <c r="N586" i="5"/>
  <c r="N587" i="5"/>
  <c r="N589" i="5"/>
  <c r="N590" i="5"/>
  <c r="N592" i="5"/>
  <c r="N593" i="5"/>
  <c r="N595" i="5"/>
  <c r="N596" i="5"/>
  <c r="N598" i="5"/>
  <c r="N599" i="5"/>
  <c r="N601" i="5"/>
  <c r="N602" i="5"/>
  <c r="N604" i="5"/>
  <c r="N605" i="5"/>
  <c r="N607" i="5"/>
  <c r="N608" i="5"/>
  <c r="N610" i="5"/>
  <c r="N611" i="5"/>
  <c r="N613" i="5"/>
  <c r="N614" i="5"/>
  <c r="N616" i="5"/>
  <c r="N617" i="5"/>
  <c r="N619" i="5"/>
  <c r="N620" i="5"/>
  <c r="N621" i="5"/>
  <c r="N181" i="5"/>
  <c r="O568" i="5"/>
  <c r="O571" i="5"/>
  <c r="O572" i="5"/>
  <c r="O574" i="5"/>
  <c r="O575" i="5"/>
  <c r="O577" i="5"/>
  <c r="O578" i="5"/>
  <c r="O580" i="5"/>
  <c r="O581" i="5"/>
  <c r="O583" i="5"/>
  <c r="O584" i="5"/>
  <c r="O586" i="5"/>
  <c r="O587" i="5"/>
  <c r="O589" i="5"/>
  <c r="O590" i="5"/>
  <c r="O592" i="5"/>
  <c r="O593" i="5"/>
  <c r="O595" i="5"/>
  <c r="O596" i="5"/>
  <c r="O598" i="5"/>
  <c r="O599" i="5"/>
  <c r="O601" i="5"/>
  <c r="O602" i="5"/>
  <c r="O604" i="5"/>
  <c r="O605" i="5"/>
  <c r="O607" i="5"/>
  <c r="O608" i="5"/>
  <c r="O610" i="5"/>
  <c r="O611" i="5"/>
  <c r="O613" i="5"/>
  <c r="O614" i="5"/>
  <c r="O616" i="5"/>
  <c r="O617" i="5"/>
  <c r="O619" i="5"/>
  <c r="O620" i="5"/>
  <c r="O621" i="5"/>
  <c r="O181" i="5"/>
  <c r="P568" i="5"/>
  <c r="P571" i="5"/>
  <c r="P572" i="5"/>
  <c r="P574" i="5"/>
  <c r="P575" i="5"/>
  <c r="P577" i="5"/>
  <c r="P578" i="5"/>
  <c r="P580" i="5"/>
  <c r="P581" i="5"/>
  <c r="P583" i="5"/>
  <c r="P584" i="5"/>
  <c r="P586" i="5"/>
  <c r="P587" i="5"/>
  <c r="P589" i="5"/>
  <c r="P590" i="5"/>
  <c r="P592" i="5"/>
  <c r="P593" i="5"/>
  <c r="P595" i="5"/>
  <c r="P596" i="5"/>
  <c r="P598" i="5"/>
  <c r="P599" i="5"/>
  <c r="P601" i="5"/>
  <c r="P602" i="5"/>
  <c r="P604" i="5"/>
  <c r="P605" i="5"/>
  <c r="P607" i="5"/>
  <c r="P608" i="5"/>
  <c r="P610" i="5"/>
  <c r="P611" i="5"/>
  <c r="P613" i="5"/>
  <c r="P614" i="5"/>
  <c r="P616" i="5"/>
  <c r="P617" i="5"/>
  <c r="P619" i="5"/>
  <c r="P620" i="5"/>
  <c r="P621" i="5"/>
  <c r="P181" i="5"/>
  <c r="Q568" i="5"/>
  <c r="Q571" i="5"/>
  <c r="Q572" i="5"/>
  <c r="Q574" i="5"/>
  <c r="Q575" i="5"/>
  <c r="Q577" i="5"/>
  <c r="Q578" i="5"/>
  <c r="Q580" i="5"/>
  <c r="Q581" i="5"/>
  <c r="Q583" i="5"/>
  <c r="Q584" i="5"/>
  <c r="Q586" i="5"/>
  <c r="Q587" i="5"/>
  <c r="Q589" i="5"/>
  <c r="Q590" i="5"/>
  <c r="Q592" i="5"/>
  <c r="Q593" i="5"/>
  <c r="Q595" i="5"/>
  <c r="Q596" i="5"/>
  <c r="Q598" i="5"/>
  <c r="Q599" i="5"/>
  <c r="Q601" i="5"/>
  <c r="Q602" i="5"/>
  <c r="Q604" i="5"/>
  <c r="Q605" i="5"/>
  <c r="Q607" i="5"/>
  <c r="Q608" i="5"/>
  <c r="Q610" i="5"/>
  <c r="Q611" i="5"/>
  <c r="Q613" i="5"/>
  <c r="Q614" i="5"/>
  <c r="Q616" i="5"/>
  <c r="Q617" i="5"/>
  <c r="Q619" i="5"/>
  <c r="Q620" i="5"/>
  <c r="Q621" i="5"/>
  <c r="Q181" i="5"/>
  <c r="R568" i="5"/>
  <c r="R571" i="5"/>
  <c r="R572" i="5"/>
  <c r="R574" i="5"/>
  <c r="R575" i="5"/>
  <c r="R577" i="5"/>
  <c r="R578" i="5"/>
  <c r="R580" i="5"/>
  <c r="R581" i="5"/>
  <c r="R583" i="5"/>
  <c r="R584" i="5"/>
  <c r="R586" i="5"/>
  <c r="R587" i="5"/>
  <c r="R589" i="5"/>
  <c r="R590" i="5"/>
  <c r="R592" i="5"/>
  <c r="R593" i="5"/>
  <c r="R595" i="5"/>
  <c r="R596" i="5"/>
  <c r="R598" i="5"/>
  <c r="R599" i="5"/>
  <c r="R601" i="5"/>
  <c r="R602" i="5"/>
  <c r="R604" i="5"/>
  <c r="R605" i="5"/>
  <c r="R607" i="5"/>
  <c r="R608" i="5"/>
  <c r="R610" i="5"/>
  <c r="R611" i="5"/>
  <c r="R613" i="5"/>
  <c r="R614" i="5"/>
  <c r="R616" i="5"/>
  <c r="R617" i="5"/>
  <c r="R619" i="5"/>
  <c r="R620" i="5"/>
  <c r="R621" i="5"/>
  <c r="R181" i="5"/>
  <c r="S568" i="5"/>
  <c r="S571" i="5"/>
  <c r="S572" i="5"/>
  <c r="S574" i="5"/>
  <c r="S575" i="5"/>
  <c r="S577" i="5"/>
  <c r="S578" i="5"/>
  <c r="S580" i="5"/>
  <c r="S581" i="5"/>
  <c r="S583" i="5"/>
  <c r="S584" i="5"/>
  <c r="S586" i="5"/>
  <c r="S587" i="5"/>
  <c r="S589" i="5"/>
  <c r="S590" i="5"/>
  <c r="S592" i="5"/>
  <c r="S593" i="5"/>
  <c r="S595" i="5"/>
  <c r="S596" i="5"/>
  <c r="S598" i="5"/>
  <c r="S599" i="5"/>
  <c r="S601" i="5"/>
  <c r="S602" i="5"/>
  <c r="S604" i="5"/>
  <c r="S605" i="5"/>
  <c r="S607" i="5"/>
  <c r="S608" i="5"/>
  <c r="S610" i="5"/>
  <c r="S611" i="5"/>
  <c r="S613" i="5"/>
  <c r="S614" i="5"/>
  <c r="S616" i="5"/>
  <c r="S617" i="5"/>
  <c r="S619" i="5"/>
  <c r="S620" i="5"/>
  <c r="S621" i="5"/>
  <c r="S181" i="5"/>
  <c r="T568" i="5"/>
  <c r="T571" i="5"/>
  <c r="T572" i="5"/>
  <c r="T574" i="5"/>
  <c r="T575" i="5"/>
  <c r="T577" i="5"/>
  <c r="T578" i="5"/>
  <c r="T580" i="5"/>
  <c r="T581" i="5"/>
  <c r="T583" i="5"/>
  <c r="T584" i="5"/>
  <c r="T586" i="5"/>
  <c r="T587" i="5"/>
  <c r="T589" i="5"/>
  <c r="T590" i="5"/>
  <c r="T592" i="5"/>
  <c r="T593" i="5"/>
  <c r="T595" i="5"/>
  <c r="T596" i="5"/>
  <c r="T598" i="5"/>
  <c r="T599" i="5"/>
  <c r="T601" i="5"/>
  <c r="T602" i="5"/>
  <c r="T604" i="5"/>
  <c r="T605" i="5"/>
  <c r="T607" i="5"/>
  <c r="T608" i="5"/>
  <c r="T610" i="5"/>
  <c r="T611" i="5"/>
  <c r="T613" i="5"/>
  <c r="T614" i="5"/>
  <c r="T616" i="5"/>
  <c r="T617" i="5"/>
  <c r="T619" i="5"/>
  <c r="T620" i="5"/>
  <c r="T621" i="5"/>
  <c r="T181" i="5"/>
  <c r="U568" i="5"/>
  <c r="U571" i="5"/>
  <c r="U572" i="5"/>
  <c r="U574" i="5"/>
  <c r="U575" i="5"/>
  <c r="U577" i="5"/>
  <c r="U578" i="5"/>
  <c r="U580" i="5"/>
  <c r="U581" i="5"/>
  <c r="U583" i="5"/>
  <c r="U584" i="5"/>
  <c r="U586" i="5"/>
  <c r="U587" i="5"/>
  <c r="U589" i="5"/>
  <c r="U590" i="5"/>
  <c r="U592" i="5"/>
  <c r="U593" i="5"/>
  <c r="U595" i="5"/>
  <c r="U596" i="5"/>
  <c r="U598" i="5"/>
  <c r="U599" i="5"/>
  <c r="U601" i="5"/>
  <c r="U602" i="5"/>
  <c r="U604" i="5"/>
  <c r="U605" i="5"/>
  <c r="U607" i="5"/>
  <c r="U608" i="5"/>
  <c r="U610" i="5"/>
  <c r="U611" i="5"/>
  <c r="U613" i="5"/>
  <c r="U614" i="5"/>
  <c r="U616" i="5"/>
  <c r="U617" i="5"/>
  <c r="U619" i="5"/>
  <c r="U620" i="5"/>
  <c r="U621" i="5"/>
  <c r="U181" i="5"/>
  <c r="V568" i="5"/>
  <c r="V571" i="5"/>
  <c r="V572" i="5"/>
  <c r="V574" i="5"/>
  <c r="V575" i="5"/>
  <c r="V577" i="5"/>
  <c r="V578" i="5"/>
  <c r="V580" i="5"/>
  <c r="V581" i="5"/>
  <c r="V583" i="5"/>
  <c r="V584" i="5"/>
  <c r="V586" i="5"/>
  <c r="V587" i="5"/>
  <c r="V589" i="5"/>
  <c r="V590" i="5"/>
  <c r="V592" i="5"/>
  <c r="V593" i="5"/>
  <c r="V595" i="5"/>
  <c r="V596" i="5"/>
  <c r="V598" i="5"/>
  <c r="V599" i="5"/>
  <c r="V601" i="5"/>
  <c r="V602" i="5"/>
  <c r="V604" i="5"/>
  <c r="V605" i="5"/>
  <c r="V607" i="5"/>
  <c r="V608" i="5"/>
  <c r="V610" i="5"/>
  <c r="V611" i="5"/>
  <c r="V613" i="5"/>
  <c r="V614" i="5"/>
  <c r="V616" i="5"/>
  <c r="V617" i="5"/>
  <c r="V619" i="5"/>
  <c r="V620" i="5"/>
  <c r="V621" i="5"/>
  <c r="V181" i="5"/>
  <c r="W568" i="5"/>
  <c r="W571" i="5"/>
  <c r="W572" i="5"/>
  <c r="W574" i="5"/>
  <c r="W575" i="5"/>
  <c r="W577" i="5"/>
  <c r="W578" i="5"/>
  <c r="W580" i="5"/>
  <c r="W581" i="5"/>
  <c r="W583" i="5"/>
  <c r="W584" i="5"/>
  <c r="W586" i="5"/>
  <c r="W587" i="5"/>
  <c r="W589" i="5"/>
  <c r="W590" i="5"/>
  <c r="W592" i="5"/>
  <c r="W593" i="5"/>
  <c r="W595" i="5"/>
  <c r="W596" i="5"/>
  <c r="W598" i="5"/>
  <c r="W599" i="5"/>
  <c r="W601" i="5"/>
  <c r="W602" i="5"/>
  <c r="W604" i="5"/>
  <c r="W605" i="5"/>
  <c r="W607" i="5"/>
  <c r="W608" i="5"/>
  <c r="W610" i="5"/>
  <c r="W611" i="5"/>
  <c r="W613" i="5"/>
  <c r="W614" i="5"/>
  <c r="W616" i="5"/>
  <c r="W617" i="5"/>
  <c r="W619" i="5"/>
  <c r="W620" i="5"/>
  <c r="W621" i="5"/>
  <c r="W181" i="5"/>
  <c r="X568" i="5"/>
  <c r="X571" i="5"/>
  <c r="X572" i="5"/>
  <c r="X574" i="5"/>
  <c r="X575" i="5"/>
  <c r="X577" i="5"/>
  <c r="X578" i="5"/>
  <c r="X580" i="5"/>
  <c r="X581" i="5"/>
  <c r="X583" i="5"/>
  <c r="X584" i="5"/>
  <c r="X586" i="5"/>
  <c r="X587" i="5"/>
  <c r="X589" i="5"/>
  <c r="X590" i="5"/>
  <c r="X592" i="5"/>
  <c r="X593" i="5"/>
  <c r="X595" i="5"/>
  <c r="X596" i="5"/>
  <c r="X598" i="5"/>
  <c r="X599" i="5"/>
  <c r="X601" i="5"/>
  <c r="X602" i="5"/>
  <c r="X604" i="5"/>
  <c r="X605" i="5"/>
  <c r="X607" i="5"/>
  <c r="X608" i="5"/>
  <c r="X610" i="5"/>
  <c r="X611" i="5"/>
  <c r="X613" i="5"/>
  <c r="X614" i="5"/>
  <c r="X616" i="5"/>
  <c r="X617" i="5"/>
  <c r="X619" i="5"/>
  <c r="X620" i="5"/>
  <c r="X621" i="5"/>
  <c r="X181" i="5"/>
  <c r="Y568" i="5"/>
  <c r="Y571" i="5"/>
  <c r="Y572" i="5"/>
  <c r="Y574" i="5"/>
  <c r="Y575" i="5"/>
  <c r="Y577" i="5"/>
  <c r="Y578" i="5"/>
  <c r="Y580" i="5"/>
  <c r="Y581" i="5"/>
  <c r="Y583" i="5"/>
  <c r="Y584" i="5"/>
  <c r="Y586" i="5"/>
  <c r="Y587" i="5"/>
  <c r="Y589" i="5"/>
  <c r="Y590" i="5"/>
  <c r="Y592" i="5"/>
  <c r="Y593" i="5"/>
  <c r="Y595" i="5"/>
  <c r="Y596" i="5"/>
  <c r="Y598" i="5"/>
  <c r="Y599" i="5"/>
  <c r="Y601" i="5"/>
  <c r="Y602" i="5"/>
  <c r="Y604" i="5"/>
  <c r="Y605" i="5"/>
  <c r="Y607" i="5"/>
  <c r="Y608" i="5"/>
  <c r="Y610" i="5"/>
  <c r="Y611" i="5"/>
  <c r="Y613" i="5"/>
  <c r="Y614" i="5"/>
  <c r="Y616" i="5"/>
  <c r="Y617" i="5"/>
  <c r="Y619" i="5"/>
  <c r="Y620" i="5"/>
  <c r="Y621" i="5"/>
  <c r="Y181" i="5"/>
  <c r="Z568" i="5"/>
  <c r="Z571" i="5"/>
  <c r="Z572" i="5"/>
  <c r="Z574" i="5"/>
  <c r="Z575" i="5"/>
  <c r="Z577" i="5"/>
  <c r="Z578" i="5"/>
  <c r="Z580" i="5"/>
  <c r="Z581" i="5"/>
  <c r="Z583" i="5"/>
  <c r="Z584" i="5"/>
  <c r="Z586" i="5"/>
  <c r="Z587" i="5"/>
  <c r="Z589" i="5"/>
  <c r="Z590" i="5"/>
  <c r="Z592" i="5"/>
  <c r="Z593" i="5"/>
  <c r="Z595" i="5"/>
  <c r="Z596" i="5"/>
  <c r="Z598" i="5"/>
  <c r="Z599" i="5"/>
  <c r="Z601" i="5"/>
  <c r="Z602" i="5"/>
  <c r="Z604" i="5"/>
  <c r="Z605" i="5"/>
  <c r="Z607" i="5"/>
  <c r="Z608" i="5"/>
  <c r="Z610" i="5"/>
  <c r="Z611" i="5"/>
  <c r="Z613" i="5"/>
  <c r="Z614" i="5"/>
  <c r="Z616" i="5"/>
  <c r="Z617" i="5"/>
  <c r="Z619" i="5"/>
  <c r="Z620" i="5"/>
  <c r="Z621" i="5"/>
  <c r="Z181" i="5"/>
  <c r="AA568" i="5"/>
  <c r="AA571" i="5"/>
  <c r="AA572" i="5"/>
  <c r="AA574" i="5"/>
  <c r="AA575" i="5"/>
  <c r="AA577" i="5"/>
  <c r="AA578" i="5"/>
  <c r="AA580" i="5"/>
  <c r="AA581" i="5"/>
  <c r="AA583" i="5"/>
  <c r="AA584" i="5"/>
  <c r="AA586" i="5"/>
  <c r="AA587" i="5"/>
  <c r="AA589" i="5"/>
  <c r="AA590" i="5"/>
  <c r="AA592" i="5"/>
  <c r="AA593" i="5"/>
  <c r="AA595" i="5"/>
  <c r="AA596" i="5"/>
  <c r="AA598" i="5"/>
  <c r="AA599" i="5"/>
  <c r="AA601" i="5"/>
  <c r="AA602" i="5"/>
  <c r="AA604" i="5"/>
  <c r="AA605" i="5"/>
  <c r="AA607" i="5"/>
  <c r="AA608" i="5"/>
  <c r="AA610" i="5"/>
  <c r="AA611" i="5"/>
  <c r="AA613" i="5"/>
  <c r="AA614" i="5"/>
  <c r="AA616" i="5"/>
  <c r="AA617" i="5"/>
  <c r="AA619" i="5"/>
  <c r="AA620" i="5"/>
  <c r="AA621" i="5"/>
  <c r="AA181" i="5"/>
  <c r="AB568" i="5"/>
  <c r="AB571" i="5"/>
  <c r="AB572" i="5"/>
  <c r="AB574" i="5"/>
  <c r="AB575" i="5"/>
  <c r="AB577" i="5"/>
  <c r="AB578" i="5"/>
  <c r="AB580" i="5"/>
  <c r="AB581" i="5"/>
  <c r="AB583" i="5"/>
  <c r="AB584" i="5"/>
  <c r="AB586" i="5"/>
  <c r="AB587" i="5"/>
  <c r="AB589" i="5"/>
  <c r="AB590" i="5"/>
  <c r="AB592" i="5"/>
  <c r="AB593" i="5"/>
  <c r="AB595" i="5"/>
  <c r="AB596" i="5"/>
  <c r="AB598" i="5"/>
  <c r="AB599" i="5"/>
  <c r="AB601" i="5"/>
  <c r="AB602" i="5"/>
  <c r="AB604" i="5"/>
  <c r="AB605" i="5"/>
  <c r="AB607" i="5"/>
  <c r="AB608" i="5"/>
  <c r="AB610" i="5"/>
  <c r="AB611" i="5"/>
  <c r="AB613" i="5"/>
  <c r="AB614" i="5"/>
  <c r="AB616" i="5"/>
  <c r="AB617" i="5"/>
  <c r="AB619" i="5"/>
  <c r="AB620" i="5"/>
  <c r="AB621" i="5"/>
  <c r="AB181" i="5"/>
  <c r="AC568" i="5"/>
  <c r="AC571" i="5"/>
  <c r="AC572" i="5"/>
  <c r="AC574" i="5"/>
  <c r="AC575" i="5"/>
  <c r="AC577" i="5"/>
  <c r="AC578" i="5"/>
  <c r="AC580" i="5"/>
  <c r="AC581" i="5"/>
  <c r="AC583" i="5"/>
  <c r="AC584" i="5"/>
  <c r="AC586" i="5"/>
  <c r="AC587" i="5"/>
  <c r="AC589" i="5"/>
  <c r="AC590" i="5"/>
  <c r="AC592" i="5"/>
  <c r="AC593" i="5"/>
  <c r="AC595" i="5"/>
  <c r="AC596" i="5"/>
  <c r="AC598" i="5"/>
  <c r="AC599" i="5"/>
  <c r="AC601" i="5"/>
  <c r="AC602" i="5"/>
  <c r="AC604" i="5"/>
  <c r="AC605" i="5"/>
  <c r="AC607" i="5"/>
  <c r="AC608" i="5"/>
  <c r="AC610" i="5"/>
  <c r="AC611" i="5"/>
  <c r="AC613" i="5"/>
  <c r="AC614" i="5"/>
  <c r="AC616" i="5"/>
  <c r="AC617" i="5"/>
  <c r="AC619" i="5"/>
  <c r="AC620" i="5"/>
  <c r="AC621" i="5"/>
  <c r="AC181" i="5"/>
  <c r="AD568" i="5"/>
  <c r="AD571" i="5"/>
  <c r="AD572" i="5"/>
  <c r="AD574" i="5"/>
  <c r="AD575" i="5"/>
  <c r="AD577" i="5"/>
  <c r="AD578" i="5"/>
  <c r="AD580" i="5"/>
  <c r="AD581" i="5"/>
  <c r="AD583" i="5"/>
  <c r="AD584" i="5"/>
  <c r="AD586" i="5"/>
  <c r="AD587" i="5"/>
  <c r="AD589" i="5"/>
  <c r="AD590" i="5"/>
  <c r="AD592" i="5"/>
  <c r="AD593" i="5"/>
  <c r="AD595" i="5"/>
  <c r="AD596" i="5"/>
  <c r="AD598" i="5"/>
  <c r="AD599" i="5"/>
  <c r="AD601" i="5"/>
  <c r="AD602" i="5"/>
  <c r="AD604" i="5"/>
  <c r="AD605" i="5"/>
  <c r="AD607" i="5"/>
  <c r="AD608" i="5"/>
  <c r="AD610" i="5"/>
  <c r="AD611" i="5"/>
  <c r="AD613" i="5"/>
  <c r="AD614" i="5"/>
  <c r="AD616" i="5"/>
  <c r="AD617" i="5"/>
  <c r="AD619" i="5"/>
  <c r="AD620" i="5"/>
  <c r="AD621" i="5"/>
  <c r="AD181" i="5"/>
  <c r="AE568" i="5"/>
  <c r="AE571" i="5"/>
  <c r="AE572" i="5"/>
  <c r="AE574" i="5"/>
  <c r="AE575" i="5"/>
  <c r="AE577" i="5"/>
  <c r="AE578" i="5"/>
  <c r="AE580" i="5"/>
  <c r="AE581" i="5"/>
  <c r="AE583" i="5"/>
  <c r="AE584" i="5"/>
  <c r="AE586" i="5"/>
  <c r="AE587" i="5"/>
  <c r="AE589" i="5"/>
  <c r="AE590" i="5"/>
  <c r="AE592" i="5"/>
  <c r="AE593" i="5"/>
  <c r="AE595" i="5"/>
  <c r="AE596" i="5"/>
  <c r="AE598" i="5"/>
  <c r="AE599" i="5"/>
  <c r="AE601" i="5"/>
  <c r="AE602" i="5"/>
  <c r="AE604" i="5"/>
  <c r="AE605" i="5"/>
  <c r="AE607" i="5"/>
  <c r="AE608" i="5"/>
  <c r="AE610" i="5"/>
  <c r="AE611" i="5"/>
  <c r="AE613" i="5"/>
  <c r="AE614" i="5"/>
  <c r="AE616" i="5"/>
  <c r="AE617" i="5"/>
  <c r="AE619" i="5"/>
  <c r="AE620" i="5"/>
  <c r="AE621" i="5"/>
  <c r="AE181" i="5"/>
  <c r="AF568" i="5"/>
  <c r="AF571" i="5"/>
  <c r="AF572" i="5"/>
  <c r="AF574" i="5"/>
  <c r="AF575" i="5"/>
  <c r="AF577" i="5"/>
  <c r="AF578" i="5"/>
  <c r="AF580" i="5"/>
  <c r="AF581" i="5"/>
  <c r="AF583" i="5"/>
  <c r="AF584" i="5"/>
  <c r="AF586" i="5"/>
  <c r="AF587" i="5"/>
  <c r="AF589" i="5"/>
  <c r="AF590" i="5"/>
  <c r="AF592" i="5"/>
  <c r="AF593" i="5"/>
  <c r="AF595" i="5"/>
  <c r="AF596" i="5"/>
  <c r="AF598" i="5"/>
  <c r="AF599" i="5"/>
  <c r="AF601" i="5"/>
  <c r="AF602" i="5"/>
  <c r="AF604" i="5"/>
  <c r="AF605" i="5"/>
  <c r="AF607" i="5"/>
  <c r="AF608" i="5"/>
  <c r="AF610" i="5"/>
  <c r="AF611" i="5"/>
  <c r="AF613" i="5"/>
  <c r="AF614" i="5"/>
  <c r="AF616" i="5"/>
  <c r="AF617" i="5"/>
  <c r="AF619" i="5"/>
  <c r="AF620" i="5"/>
  <c r="AF621" i="5"/>
  <c r="AF181" i="5"/>
  <c r="AG568" i="5"/>
  <c r="AG571" i="5"/>
  <c r="AG572" i="5"/>
  <c r="AG574" i="5"/>
  <c r="AG575" i="5"/>
  <c r="AG577" i="5"/>
  <c r="AG578" i="5"/>
  <c r="AG580" i="5"/>
  <c r="AG581" i="5"/>
  <c r="AG583" i="5"/>
  <c r="AG584" i="5"/>
  <c r="AG586" i="5"/>
  <c r="AG587" i="5"/>
  <c r="AG589" i="5"/>
  <c r="AG590" i="5"/>
  <c r="AG592" i="5"/>
  <c r="AG593" i="5"/>
  <c r="AG595" i="5"/>
  <c r="AG596" i="5"/>
  <c r="AG598" i="5"/>
  <c r="AG599" i="5"/>
  <c r="AG601" i="5"/>
  <c r="AG602" i="5"/>
  <c r="AG604" i="5"/>
  <c r="AG605" i="5"/>
  <c r="AG607" i="5"/>
  <c r="AG608" i="5"/>
  <c r="AG610" i="5"/>
  <c r="AG611" i="5"/>
  <c r="AG613" i="5"/>
  <c r="AG614" i="5"/>
  <c r="AG616" i="5"/>
  <c r="AG617" i="5"/>
  <c r="AG619" i="5"/>
  <c r="AG620" i="5"/>
  <c r="AG621" i="5"/>
  <c r="AG181" i="5"/>
  <c r="AH568" i="5"/>
  <c r="AH571" i="5"/>
  <c r="AH572" i="5"/>
  <c r="AH574" i="5"/>
  <c r="AH575" i="5"/>
  <c r="AH577" i="5"/>
  <c r="AH578" i="5"/>
  <c r="AH580" i="5"/>
  <c r="AH581" i="5"/>
  <c r="AH583" i="5"/>
  <c r="AH584" i="5"/>
  <c r="AH586" i="5"/>
  <c r="AH587" i="5"/>
  <c r="AH589" i="5"/>
  <c r="AH590" i="5"/>
  <c r="AH592" i="5"/>
  <c r="AH593" i="5"/>
  <c r="AH595" i="5"/>
  <c r="AH596" i="5"/>
  <c r="AH598" i="5"/>
  <c r="AH599" i="5"/>
  <c r="AH601" i="5"/>
  <c r="AH602" i="5"/>
  <c r="AH604" i="5"/>
  <c r="AH605" i="5"/>
  <c r="AH607" i="5"/>
  <c r="AH608" i="5"/>
  <c r="AH610" i="5"/>
  <c r="AH611" i="5"/>
  <c r="AH613" i="5"/>
  <c r="AH614" i="5"/>
  <c r="AH616" i="5"/>
  <c r="AH617" i="5"/>
  <c r="AH619" i="5"/>
  <c r="AH620" i="5"/>
  <c r="AH621" i="5"/>
  <c r="AH181" i="5"/>
  <c r="AI568" i="5"/>
  <c r="AI571" i="5"/>
  <c r="AI572" i="5"/>
  <c r="AI574" i="5"/>
  <c r="AI575" i="5"/>
  <c r="AI577" i="5"/>
  <c r="AI578" i="5"/>
  <c r="AI580" i="5"/>
  <c r="AI581" i="5"/>
  <c r="AI583" i="5"/>
  <c r="AI584" i="5"/>
  <c r="AI586" i="5"/>
  <c r="AI587" i="5"/>
  <c r="AI589" i="5"/>
  <c r="AI590" i="5"/>
  <c r="AI592" i="5"/>
  <c r="AI593" i="5"/>
  <c r="AI595" i="5"/>
  <c r="AI596" i="5"/>
  <c r="AI598" i="5"/>
  <c r="AI599" i="5"/>
  <c r="AI601" i="5"/>
  <c r="AI602" i="5"/>
  <c r="AI604" i="5"/>
  <c r="AI605" i="5"/>
  <c r="AI607" i="5"/>
  <c r="AI608" i="5"/>
  <c r="AI610" i="5"/>
  <c r="AI611" i="5"/>
  <c r="AI613" i="5"/>
  <c r="AI614" i="5"/>
  <c r="AI616" i="5"/>
  <c r="AI617" i="5"/>
  <c r="AI619" i="5"/>
  <c r="AI620" i="5"/>
  <c r="AI621" i="5"/>
  <c r="AI181" i="5"/>
  <c r="AJ568" i="5"/>
  <c r="AJ571" i="5"/>
  <c r="AJ572" i="5"/>
  <c r="AJ574" i="5"/>
  <c r="AJ575" i="5"/>
  <c r="AJ577" i="5"/>
  <c r="AJ578" i="5"/>
  <c r="AJ580" i="5"/>
  <c r="AJ581" i="5"/>
  <c r="AJ583" i="5"/>
  <c r="AJ584" i="5"/>
  <c r="AJ586" i="5"/>
  <c r="AJ587" i="5"/>
  <c r="AJ589" i="5"/>
  <c r="AJ590" i="5"/>
  <c r="AJ592" i="5"/>
  <c r="AJ593" i="5"/>
  <c r="AJ595" i="5"/>
  <c r="AJ596" i="5"/>
  <c r="AJ598" i="5"/>
  <c r="AJ599" i="5"/>
  <c r="AJ601" i="5"/>
  <c r="AJ602" i="5"/>
  <c r="AJ604" i="5"/>
  <c r="AJ605" i="5"/>
  <c r="AJ607" i="5"/>
  <c r="AJ608" i="5"/>
  <c r="AJ610" i="5"/>
  <c r="AJ611" i="5"/>
  <c r="AJ613" i="5"/>
  <c r="AJ614" i="5"/>
  <c r="AJ616" i="5"/>
  <c r="AJ617" i="5"/>
  <c r="AJ619" i="5"/>
  <c r="AJ620" i="5"/>
  <c r="AJ621" i="5"/>
  <c r="AJ181" i="5"/>
  <c r="AK568" i="5"/>
  <c r="AK571" i="5"/>
  <c r="AK572" i="5"/>
  <c r="AK574" i="5"/>
  <c r="AK575" i="5"/>
  <c r="AK577" i="5"/>
  <c r="AK578" i="5"/>
  <c r="AK580" i="5"/>
  <c r="AK581" i="5"/>
  <c r="AK583" i="5"/>
  <c r="AK584" i="5"/>
  <c r="AK586" i="5"/>
  <c r="AK587" i="5"/>
  <c r="AK589" i="5"/>
  <c r="AK590" i="5"/>
  <c r="AK592" i="5"/>
  <c r="AK593" i="5"/>
  <c r="AK595" i="5"/>
  <c r="AK596" i="5"/>
  <c r="AK598" i="5"/>
  <c r="AK599" i="5"/>
  <c r="AK601" i="5"/>
  <c r="AK602" i="5"/>
  <c r="AK604" i="5"/>
  <c r="AK605" i="5"/>
  <c r="AK607" i="5"/>
  <c r="AK608" i="5"/>
  <c r="AK610" i="5"/>
  <c r="AK611" i="5"/>
  <c r="AK613" i="5"/>
  <c r="AK614" i="5"/>
  <c r="AK616" i="5"/>
  <c r="AK617" i="5"/>
  <c r="AK619" i="5"/>
  <c r="AK620" i="5"/>
  <c r="AK621" i="5"/>
  <c r="AK181" i="5"/>
  <c r="AL568" i="5"/>
  <c r="AL571" i="5"/>
  <c r="AL572" i="5"/>
  <c r="AL574" i="5"/>
  <c r="AL575" i="5"/>
  <c r="AL577" i="5"/>
  <c r="AL578" i="5"/>
  <c r="AL580" i="5"/>
  <c r="AL581" i="5"/>
  <c r="AL583" i="5"/>
  <c r="AL584" i="5"/>
  <c r="AL586" i="5"/>
  <c r="AL587" i="5"/>
  <c r="AL589" i="5"/>
  <c r="AL590" i="5"/>
  <c r="AL592" i="5"/>
  <c r="AL593" i="5"/>
  <c r="AL595" i="5"/>
  <c r="AL596" i="5"/>
  <c r="AL598" i="5"/>
  <c r="AL599" i="5"/>
  <c r="AL601" i="5"/>
  <c r="AL602" i="5"/>
  <c r="AL604" i="5"/>
  <c r="AL605" i="5"/>
  <c r="AL607" i="5"/>
  <c r="AL608" i="5"/>
  <c r="AL610" i="5"/>
  <c r="AL611" i="5"/>
  <c r="AL613" i="5"/>
  <c r="AL614" i="5"/>
  <c r="AL616" i="5"/>
  <c r="AL617" i="5"/>
  <c r="AL619" i="5"/>
  <c r="AL620" i="5"/>
  <c r="AL621" i="5"/>
  <c r="AL181" i="5"/>
  <c r="AM568" i="5"/>
  <c r="AM571" i="5"/>
  <c r="AM572" i="5"/>
  <c r="AM574" i="5"/>
  <c r="AM575" i="5"/>
  <c r="AM577" i="5"/>
  <c r="AM578" i="5"/>
  <c r="AM580" i="5"/>
  <c r="AM581" i="5"/>
  <c r="AM583" i="5"/>
  <c r="AM584" i="5"/>
  <c r="AM586" i="5"/>
  <c r="AM587" i="5"/>
  <c r="AM589" i="5"/>
  <c r="AM590" i="5"/>
  <c r="AM592" i="5"/>
  <c r="AM593" i="5"/>
  <c r="AM595" i="5"/>
  <c r="AM596" i="5"/>
  <c r="AM598" i="5"/>
  <c r="AM599" i="5"/>
  <c r="AM601" i="5"/>
  <c r="AM602" i="5"/>
  <c r="AM604" i="5"/>
  <c r="AM605" i="5"/>
  <c r="AM607" i="5"/>
  <c r="AM608" i="5"/>
  <c r="AM610" i="5"/>
  <c r="AM611" i="5"/>
  <c r="AM613" i="5"/>
  <c r="AM614" i="5"/>
  <c r="AM616" i="5"/>
  <c r="AM617" i="5"/>
  <c r="AM619" i="5"/>
  <c r="AM620" i="5"/>
  <c r="AM621" i="5"/>
  <c r="AM181" i="5"/>
  <c r="AN568" i="5"/>
  <c r="AN571" i="5"/>
  <c r="AN572" i="5"/>
  <c r="AN574" i="5"/>
  <c r="AN575" i="5"/>
  <c r="AN577" i="5"/>
  <c r="AN578" i="5"/>
  <c r="AN580" i="5"/>
  <c r="AN581" i="5"/>
  <c r="AN583" i="5"/>
  <c r="AN584" i="5"/>
  <c r="AN586" i="5"/>
  <c r="AN587" i="5"/>
  <c r="AN589" i="5"/>
  <c r="AN590" i="5"/>
  <c r="AN592" i="5"/>
  <c r="AN593" i="5"/>
  <c r="AN595" i="5"/>
  <c r="AN596" i="5"/>
  <c r="AN598" i="5"/>
  <c r="AN599" i="5"/>
  <c r="AN601" i="5"/>
  <c r="AN602" i="5"/>
  <c r="AN604" i="5"/>
  <c r="AN605" i="5"/>
  <c r="AN607" i="5"/>
  <c r="AN608" i="5"/>
  <c r="AN610" i="5"/>
  <c r="AN611" i="5"/>
  <c r="AN613" i="5"/>
  <c r="AN614" i="5"/>
  <c r="AN616" i="5"/>
  <c r="AN617" i="5"/>
  <c r="AN619" i="5"/>
  <c r="AN620" i="5"/>
  <c r="AN621" i="5"/>
  <c r="AN181" i="5"/>
  <c r="AO568" i="5"/>
  <c r="AO571" i="5"/>
  <c r="AO572" i="5"/>
  <c r="AO574" i="5"/>
  <c r="AO575" i="5"/>
  <c r="AO577" i="5"/>
  <c r="AO578" i="5"/>
  <c r="AO580" i="5"/>
  <c r="AO581" i="5"/>
  <c r="AO583" i="5"/>
  <c r="AO584" i="5"/>
  <c r="AO586" i="5"/>
  <c r="AO587" i="5"/>
  <c r="AO589" i="5"/>
  <c r="AO590" i="5"/>
  <c r="AO592" i="5"/>
  <c r="AO593" i="5"/>
  <c r="AO595" i="5"/>
  <c r="AO596" i="5"/>
  <c r="AO598" i="5"/>
  <c r="AO599" i="5"/>
  <c r="AO601" i="5"/>
  <c r="AO602" i="5"/>
  <c r="AO604" i="5"/>
  <c r="AO605" i="5"/>
  <c r="AO607" i="5"/>
  <c r="AO608" i="5"/>
  <c r="AO610" i="5"/>
  <c r="AO611" i="5"/>
  <c r="AO613" i="5"/>
  <c r="AO614" i="5"/>
  <c r="AO616" i="5"/>
  <c r="AO617" i="5"/>
  <c r="AO619" i="5"/>
  <c r="AO620" i="5"/>
  <c r="AO621" i="5"/>
  <c r="AO181" i="5"/>
  <c r="AP568" i="5"/>
  <c r="AP571" i="5"/>
  <c r="AP572" i="5"/>
  <c r="AP574" i="5"/>
  <c r="AP575" i="5"/>
  <c r="AP577" i="5"/>
  <c r="AP578" i="5"/>
  <c r="AP580" i="5"/>
  <c r="AP581" i="5"/>
  <c r="AP583" i="5"/>
  <c r="AP584" i="5"/>
  <c r="AP586" i="5"/>
  <c r="AP587" i="5"/>
  <c r="AP589" i="5"/>
  <c r="AP590" i="5"/>
  <c r="AP592" i="5"/>
  <c r="AP593" i="5"/>
  <c r="AP595" i="5"/>
  <c r="AP596" i="5"/>
  <c r="AP598" i="5"/>
  <c r="AP599" i="5"/>
  <c r="AP601" i="5"/>
  <c r="AP602" i="5"/>
  <c r="AP604" i="5"/>
  <c r="AP605" i="5"/>
  <c r="AP607" i="5"/>
  <c r="AP608" i="5"/>
  <c r="AP610" i="5"/>
  <c r="AP611" i="5"/>
  <c r="AP613" i="5"/>
  <c r="AP614" i="5"/>
  <c r="AP616" i="5"/>
  <c r="AP617" i="5"/>
  <c r="AP619" i="5"/>
  <c r="AP620" i="5"/>
  <c r="AP621" i="5"/>
  <c r="AP181" i="5"/>
  <c r="AQ568" i="5"/>
  <c r="AQ571" i="5"/>
  <c r="AQ572" i="5"/>
  <c r="AQ574" i="5"/>
  <c r="AQ575" i="5"/>
  <c r="AQ577" i="5"/>
  <c r="AQ578" i="5"/>
  <c r="AQ580" i="5"/>
  <c r="AQ581" i="5"/>
  <c r="AQ583" i="5"/>
  <c r="AQ584" i="5"/>
  <c r="AQ586" i="5"/>
  <c r="AQ587" i="5"/>
  <c r="AQ589" i="5"/>
  <c r="AQ590" i="5"/>
  <c r="AQ592" i="5"/>
  <c r="AQ593" i="5"/>
  <c r="AQ595" i="5"/>
  <c r="AQ596" i="5"/>
  <c r="AQ598" i="5"/>
  <c r="AQ599" i="5"/>
  <c r="AQ601" i="5"/>
  <c r="AQ602" i="5"/>
  <c r="AQ604" i="5"/>
  <c r="AQ605" i="5"/>
  <c r="AQ607" i="5"/>
  <c r="AQ608" i="5"/>
  <c r="AQ610" i="5"/>
  <c r="AQ611" i="5"/>
  <c r="AQ613" i="5"/>
  <c r="AQ614" i="5"/>
  <c r="AQ616" i="5"/>
  <c r="AQ617" i="5"/>
  <c r="AQ619" i="5"/>
  <c r="AQ620" i="5"/>
  <c r="AQ621" i="5"/>
  <c r="AQ181" i="5"/>
  <c r="AR568" i="5"/>
  <c r="AR571" i="5"/>
  <c r="AR572" i="5"/>
  <c r="AR574" i="5"/>
  <c r="AR575" i="5"/>
  <c r="AR577" i="5"/>
  <c r="AR578" i="5"/>
  <c r="AR580" i="5"/>
  <c r="AR581" i="5"/>
  <c r="AR583" i="5"/>
  <c r="AR584" i="5"/>
  <c r="AR586" i="5"/>
  <c r="AR587" i="5"/>
  <c r="AR589" i="5"/>
  <c r="AR590" i="5"/>
  <c r="AR592" i="5"/>
  <c r="AR593" i="5"/>
  <c r="AR595" i="5"/>
  <c r="AR596" i="5"/>
  <c r="AR598" i="5"/>
  <c r="AR599" i="5"/>
  <c r="AR601" i="5"/>
  <c r="AR602" i="5"/>
  <c r="AR604" i="5"/>
  <c r="AR605" i="5"/>
  <c r="AR607" i="5"/>
  <c r="AR608" i="5"/>
  <c r="AR610" i="5"/>
  <c r="AR611" i="5"/>
  <c r="AR613" i="5"/>
  <c r="AR614" i="5"/>
  <c r="AR616" i="5"/>
  <c r="AR617" i="5"/>
  <c r="AR619" i="5"/>
  <c r="AR620" i="5"/>
  <c r="AR621" i="5"/>
  <c r="AR181" i="5"/>
  <c r="AS568" i="5"/>
  <c r="AS571" i="5"/>
  <c r="AS572" i="5"/>
  <c r="AS574" i="5"/>
  <c r="AS575" i="5"/>
  <c r="AS577" i="5"/>
  <c r="AS578" i="5"/>
  <c r="AS580" i="5"/>
  <c r="AS581" i="5"/>
  <c r="AS583" i="5"/>
  <c r="AS584" i="5"/>
  <c r="AS586" i="5"/>
  <c r="AS587" i="5"/>
  <c r="AS589" i="5"/>
  <c r="AS590" i="5"/>
  <c r="AS592" i="5"/>
  <c r="AS593" i="5"/>
  <c r="AS595" i="5"/>
  <c r="AS596" i="5"/>
  <c r="AS598" i="5"/>
  <c r="AS599" i="5"/>
  <c r="AS601" i="5"/>
  <c r="AS602" i="5"/>
  <c r="AS604" i="5"/>
  <c r="AS605" i="5"/>
  <c r="AS607" i="5"/>
  <c r="AS608" i="5"/>
  <c r="AS610" i="5"/>
  <c r="AS611" i="5"/>
  <c r="AS613" i="5"/>
  <c r="AS614" i="5"/>
  <c r="AS616" i="5"/>
  <c r="AS617" i="5"/>
  <c r="AS619" i="5"/>
  <c r="AS620" i="5"/>
  <c r="AS621" i="5"/>
  <c r="AS181" i="5"/>
  <c r="AT568" i="5"/>
  <c r="AT571" i="5"/>
  <c r="AT572" i="5"/>
  <c r="AT574" i="5"/>
  <c r="AT575" i="5"/>
  <c r="AT577" i="5"/>
  <c r="AT578" i="5"/>
  <c r="AT580" i="5"/>
  <c r="AT581" i="5"/>
  <c r="AT583" i="5"/>
  <c r="AT584" i="5"/>
  <c r="AT586" i="5"/>
  <c r="AT587" i="5"/>
  <c r="AT589" i="5"/>
  <c r="AT590" i="5"/>
  <c r="AT592" i="5"/>
  <c r="AT593" i="5"/>
  <c r="AT595" i="5"/>
  <c r="AT596" i="5"/>
  <c r="AT598" i="5"/>
  <c r="AT599" i="5"/>
  <c r="AT601" i="5"/>
  <c r="AT602" i="5"/>
  <c r="AT604" i="5"/>
  <c r="AT605" i="5"/>
  <c r="AT607" i="5"/>
  <c r="AT608" i="5"/>
  <c r="AT610" i="5"/>
  <c r="AT611" i="5"/>
  <c r="AT613" i="5"/>
  <c r="AT614" i="5"/>
  <c r="AT616" i="5"/>
  <c r="AT617" i="5"/>
  <c r="AT619" i="5"/>
  <c r="AT620" i="5"/>
  <c r="AT621" i="5"/>
  <c r="AT181" i="5"/>
  <c r="AU568" i="5"/>
  <c r="AU571" i="5"/>
  <c r="AU572" i="5"/>
  <c r="AU574" i="5"/>
  <c r="AU575" i="5"/>
  <c r="AU577" i="5"/>
  <c r="AU578" i="5"/>
  <c r="AU580" i="5"/>
  <c r="AU581" i="5"/>
  <c r="AU583" i="5"/>
  <c r="AU584" i="5"/>
  <c r="AU586" i="5"/>
  <c r="AU587" i="5"/>
  <c r="AU589" i="5"/>
  <c r="AU590" i="5"/>
  <c r="AU592" i="5"/>
  <c r="AU593" i="5"/>
  <c r="AU595" i="5"/>
  <c r="AU596" i="5"/>
  <c r="AU598" i="5"/>
  <c r="AU599" i="5"/>
  <c r="AU601" i="5"/>
  <c r="AU602" i="5"/>
  <c r="AU604" i="5"/>
  <c r="AU605" i="5"/>
  <c r="AU607" i="5"/>
  <c r="AU608" i="5"/>
  <c r="AU610" i="5"/>
  <c r="AU611" i="5"/>
  <c r="AU613" i="5"/>
  <c r="AU614" i="5"/>
  <c r="AU616" i="5"/>
  <c r="AU617" i="5"/>
  <c r="AU619" i="5"/>
  <c r="AU620" i="5"/>
  <c r="AU621" i="5"/>
  <c r="AU181" i="5"/>
  <c r="AV568" i="5"/>
  <c r="AV571" i="5"/>
  <c r="AV572" i="5"/>
  <c r="AV574" i="5"/>
  <c r="AV575" i="5"/>
  <c r="AV577" i="5"/>
  <c r="AV578" i="5"/>
  <c r="AV580" i="5"/>
  <c r="AV581" i="5"/>
  <c r="AV583" i="5"/>
  <c r="AV584" i="5"/>
  <c r="AV586" i="5"/>
  <c r="AV587" i="5"/>
  <c r="AV589" i="5"/>
  <c r="AV590" i="5"/>
  <c r="AV592" i="5"/>
  <c r="AV593" i="5"/>
  <c r="AV595" i="5"/>
  <c r="AV596" i="5"/>
  <c r="AV598" i="5"/>
  <c r="AV599" i="5"/>
  <c r="AV601" i="5"/>
  <c r="AV602" i="5"/>
  <c r="AV604" i="5"/>
  <c r="AV605" i="5"/>
  <c r="AV607" i="5"/>
  <c r="AV608" i="5"/>
  <c r="AV610" i="5"/>
  <c r="AV611" i="5"/>
  <c r="AV613" i="5"/>
  <c r="AV614" i="5"/>
  <c r="AV616" i="5"/>
  <c r="AV617" i="5"/>
  <c r="AV619" i="5"/>
  <c r="AV620" i="5"/>
  <c r="AV621" i="5"/>
  <c r="AV181" i="5"/>
  <c r="AW568" i="5"/>
  <c r="AW571" i="5"/>
  <c r="AW572" i="5"/>
  <c r="AW574" i="5"/>
  <c r="AW575" i="5"/>
  <c r="AW577" i="5"/>
  <c r="AW578" i="5"/>
  <c r="AW580" i="5"/>
  <c r="AW581" i="5"/>
  <c r="AW583" i="5"/>
  <c r="AW584" i="5"/>
  <c r="AW586" i="5"/>
  <c r="AW587" i="5"/>
  <c r="AW589" i="5"/>
  <c r="AW590" i="5"/>
  <c r="AW592" i="5"/>
  <c r="AW593" i="5"/>
  <c r="AW595" i="5"/>
  <c r="AW596" i="5"/>
  <c r="AW598" i="5"/>
  <c r="AW599" i="5"/>
  <c r="AW601" i="5"/>
  <c r="AW602" i="5"/>
  <c r="AW604" i="5"/>
  <c r="AW605" i="5"/>
  <c r="AW607" i="5"/>
  <c r="AW608" i="5"/>
  <c r="AW610" i="5"/>
  <c r="AW611" i="5"/>
  <c r="AW613" i="5"/>
  <c r="AW614" i="5"/>
  <c r="AW616" i="5"/>
  <c r="AW617" i="5"/>
  <c r="AW619" i="5"/>
  <c r="AW620" i="5"/>
  <c r="AW621" i="5"/>
  <c r="AW181" i="5"/>
  <c r="AX568" i="5"/>
  <c r="AX571" i="5"/>
  <c r="AX572" i="5"/>
  <c r="AX574" i="5"/>
  <c r="AX575" i="5"/>
  <c r="AX577" i="5"/>
  <c r="AX578" i="5"/>
  <c r="AX580" i="5"/>
  <c r="AX581" i="5"/>
  <c r="AX583" i="5"/>
  <c r="AX584" i="5"/>
  <c r="AX586" i="5"/>
  <c r="AX587" i="5"/>
  <c r="AX589" i="5"/>
  <c r="AX590" i="5"/>
  <c r="AX592" i="5"/>
  <c r="AX593" i="5"/>
  <c r="AX595" i="5"/>
  <c r="AX596" i="5"/>
  <c r="AX598" i="5"/>
  <c r="AX599" i="5"/>
  <c r="AX601" i="5"/>
  <c r="AX602" i="5"/>
  <c r="AX604" i="5"/>
  <c r="AX605" i="5"/>
  <c r="AX607" i="5"/>
  <c r="AX608" i="5"/>
  <c r="AX610" i="5"/>
  <c r="AX611" i="5"/>
  <c r="AX613" i="5"/>
  <c r="AX614" i="5"/>
  <c r="AX616" i="5"/>
  <c r="AX617" i="5"/>
  <c r="AX619" i="5"/>
  <c r="AX620" i="5"/>
  <c r="AX621" i="5"/>
  <c r="AX181" i="5"/>
  <c r="AY568" i="5"/>
  <c r="AY571" i="5"/>
  <c r="AY572" i="5"/>
  <c r="AY574" i="5"/>
  <c r="AY575" i="5"/>
  <c r="AY577" i="5"/>
  <c r="AY578" i="5"/>
  <c r="AY580" i="5"/>
  <c r="AY581" i="5"/>
  <c r="AY583" i="5"/>
  <c r="AY584" i="5"/>
  <c r="AY586" i="5"/>
  <c r="AY587" i="5"/>
  <c r="AY589" i="5"/>
  <c r="AY590" i="5"/>
  <c r="AY592" i="5"/>
  <c r="AY593" i="5"/>
  <c r="AY595" i="5"/>
  <c r="AY596" i="5"/>
  <c r="AY598" i="5"/>
  <c r="AY599" i="5"/>
  <c r="AY601" i="5"/>
  <c r="AY602" i="5"/>
  <c r="AY604" i="5"/>
  <c r="AY605" i="5"/>
  <c r="AY607" i="5"/>
  <c r="AY608" i="5"/>
  <c r="AY610" i="5"/>
  <c r="AY611" i="5"/>
  <c r="AY613" i="5"/>
  <c r="AY614" i="5"/>
  <c r="AY616" i="5"/>
  <c r="AY617" i="5"/>
  <c r="AY619" i="5"/>
  <c r="AY620" i="5"/>
  <c r="AY621" i="5"/>
  <c r="AY181" i="5"/>
  <c r="AZ568" i="5"/>
  <c r="AZ571" i="5"/>
  <c r="AZ572" i="5"/>
  <c r="AZ574" i="5"/>
  <c r="AZ575" i="5"/>
  <c r="AZ577" i="5"/>
  <c r="AZ578" i="5"/>
  <c r="AZ580" i="5"/>
  <c r="AZ581" i="5"/>
  <c r="AZ583" i="5"/>
  <c r="AZ584" i="5"/>
  <c r="AZ586" i="5"/>
  <c r="AZ587" i="5"/>
  <c r="AZ589" i="5"/>
  <c r="AZ590" i="5"/>
  <c r="AZ592" i="5"/>
  <c r="AZ593" i="5"/>
  <c r="AZ595" i="5"/>
  <c r="AZ596" i="5"/>
  <c r="AZ598" i="5"/>
  <c r="AZ599" i="5"/>
  <c r="AZ601" i="5"/>
  <c r="AZ602" i="5"/>
  <c r="AZ604" i="5"/>
  <c r="AZ605" i="5"/>
  <c r="AZ607" i="5"/>
  <c r="AZ608" i="5"/>
  <c r="AZ610" i="5"/>
  <c r="AZ611" i="5"/>
  <c r="AZ613" i="5"/>
  <c r="AZ614" i="5"/>
  <c r="AZ616" i="5"/>
  <c r="AZ617" i="5"/>
  <c r="AZ619" i="5"/>
  <c r="AZ620" i="5"/>
  <c r="AZ621" i="5"/>
  <c r="AZ181" i="5"/>
  <c r="BA568" i="5"/>
  <c r="BA571" i="5"/>
  <c r="BA572" i="5"/>
  <c r="BA574" i="5"/>
  <c r="BA575" i="5"/>
  <c r="BA577" i="5"/>
  <c r="BA578" i="5"/>
  <c r="BA580" i="5"/>
  <c r="BA581" i="5"/>
  <c r="BA583" i="5"/>
  <c r="BA584" i="5"/>
  <c r="BA586" i="5"/>
  <c r="BA587" i="5"/>
  <c r="BA589" i="5"/>
  <c r="BA590" i="5"/>
  <c r="BA592" i="5"/>
  <c r="BA593" i="5"/>
  <c r="BA595" i="5"/>
  <c r="BA596" i="5"/>
  <c r="BA598" i="5"/>
  <c r="BA599" i="5"/>
  <c r="BA601" i="5"/>
  <c r="BA602" i="5"/>
  <c r="BA604" i="5"/>
  <c r="BA605" i="5"/>
  <c r="BA607" i="5"/>
  <c r="BA608" i="5"/>
  <c r="BA610" i="5"/>
  <c r="BA611" i="5"/>
  <c r="BA613" i="5"/>
  <c r="BA614" i="5"/>
  <c r="BA616" i="5"/>
  <c r="BA617" i="5"/>
  <c r="BA619" i="5"/>
  <c r="BA620" i="5"/>
  <c r="BA621" i="5"/>
  <c r="BA181" i="5"/>
  <c r="BB568" i="5"/>
  <c r="BB571" i="5"/>
  <c r="BB572" i="5"/>
  <c r="BB574" i="5"/>
  <c r="BB575" i="5"/>
  <c r="BB577" i="5"/>
  <c r="BB578" i="5"/>
  <c r="BB580" i="5"/>
  <c r="BB581" i="5"/>
  <c r="BB583" i="5"/>
  <c r="BB584" i="5"/>
  <c r="BB586" i="5"/>
  <c r="BB587" i="5"/>
  <c r="BB589" i="5"/>
  <c r="BB590" i="5"/>
  <c r="BB592" i="5"/>
  <c r="BB593" i="5"/>
  <c r="BB595" i="5"/>
  <c r="BB596" i="5"/>
  <c r="BB598" i="5"/>
  <c r="BB599" i="5"/>
  <c r="BB601" i="5"/>
  <c r="BB602" i="5"/>
  <c r="BB604" i="5"/>
  <c r="BB605" i="5"/>
  <c r="BB607" i="5"/>
  <c r="BB608" i="5"/>
  <c r="BB610" i="5"/>
  <c r="BB611" i="5"/>
  <c r="BB613" i="5"/>
  <c r="BB614" i="5"/>
  <c r="BB616" i="5"/>
  <c r="BB617" i="5"/>
  <c r="BB619" i="5"/>
  <c r="BB620" i="5"/>
  <c r="BB621" i="5"/>
  <c r="BB181" i="5"/>
  <c r="BC568" i="5"/>
  <c r="BC571" i="5"/>
  <c r="BC572" i="5"/>
  <c r="BC574" i="5"/>
  <c r="BC575" i="5"/>
  <c r="BC577" i="5"/>
  <c r="BC578" i="5"/>
  <c r="BC580" i="5"/>
  <c r="BC581" i="5"/>
  <c r="BC583" i="5"/>
  <c r="BC584" i="5"/>
  <c r="BC586" i="5"/>
  <c r="BC587" i="5"/>
  <c r="BC589" i="5"/>
  <c r="BC590" i="5"/>
  <c r="BC592" i="5"/>
  <c r="BC593" i="5"/>
  <c r="BC595" i="5"/>
  <c r="BC596" i="5"/>
  <c r="BC598" i="5"/>
  <c r="BC599" i="5"/>
  <c r="BC601" i="5"/>
  <c r="BC602" i="5"/>
  <c r="BC604" i="5"/>
  <c r="BC605" i="5"/>
  <c r="BC607" i="5"/>
  <c r="BC608" i="5"/>
  <c r="BC610" i="5"/>
  <c r="BC611" i="5"/>
  <c r="BC613" i="5"/>
  <c r="BC614" i="5"/>
  <c r="BC616" i="5"/>
  <c r="BC617" i="5"/>
  <c r="BC619" i="5"/>
  <c r="BC620" i="5"/>
  <c r="BC621" i="5"/>
  <c r="BC181" i="5"/>
  <c r="BD568" i="5"/>
  <c r="BD571" i="5"/>
  <c r="BD572" i="5"/>
  <c r="BD574" i="5"/>
  <c r="BD575" i="5"/>
  <c r="BD577" i="5"/>
  <c r="BD578" i="5"/>
  <c r="BD580" i="5"/>
  <c r="BD581" i="5"/>
  <c r="BD583" i="5"/>
  <c r="BD584" i="5"/>
  <c r="BD586" i="5"/>
  <c r="BD587" i="5"/>
  <c r="BD589" i="5"/>
  <c r="BD590" i="5"/>
  <c r="BD592" i="5"/>
  <c r="BD593" i="5"/>
  <c r="BD595" i="5"/>
  <c r="BD596" i="5"/>
  <c r="BD598" i="5"/>
  <c r="BD599" i="5"/>
  <c r="BD601" i="5"/>
  <c r="BD602" i="5"/>
  <c r="BD604" i="5"/>
  <c r="BD605" i="5"/>
  <c r="BD607" i="5"/>
  <c r="BD608" i="5"/>
  <c r="BD610" i="5"/>
  <c r="BD611" i="5"/>
  <c r="BD613" i="5"/>
  <c r="BD614" i="5"/>
  <c r="BD616" i="5"/>
  <c r="BD617" i="5"/>
  <c r="BD619" i="5"/>
  <c r="BD620" i="5"/>
  <c r="BD621" i="5"/>
  <c r="BD181" i="5"/>
  <c r="BE568" i="5"/>
  <c r="BE571" i="5"/>
  <c r="BE572" i="5"/>
  <c r="BE574" i="5"/>
  <c r="BE575" i="5"/>
  <c r="BE577" i="5"/>
  <c r="BE578" i="5"/>
  <c r="BE580" i="5"/>
  <c r="BE581" i="5"/>
  <c r="BE583" i="5"/>
  <c r="BE584" i="5"/>
  <c r="BE586" i="5"/>
  <c r="BE587" i="5"/>
  <c r="BE589" i="5"/>
  <c r="BE590" i="5"/>
  <c r="BE592" i="5"/>
  <c r="BE593" i="5"/>
  <c r="BE595" i="5"/>
  <c r="BE596" i="5"/>
  <c r="BE598" i="5"/>
  <c r="BE599" i="5"/>
  <c r="BE601" i="5"/>
  <c r="BE602" i="5"/>
  <c r="BE604" i="5"/>
  <c r="BE605" i="5"/>
  <c r="BE607" i="5"/>
  <c r="BE608" i="5"/>
  <c r="BE610" i="5"/>
  <c r="BE611" i="5"/>
  <c r="BE613" i="5"/>
  <c r="BE614" i="5"/>
  <c r="BE616" i="5"/>
  <c r="BE617" i="5"/>
  <c r="BE619" i="5"/>
  <c r="BE620" i="5"/>
  <c r="BE621" i="5"/>
  <c r="BE181" i="5"/>
  <c r="BF568" i="5"/>
  <c r="BF571" i="5"/>
  <c r="BF572" i="5"/>
  <c r="BF574" i="5"/>
  <c r="BF575" i="5"/>
  <c r="BF577" i="5"/>
  <c r="BF578" i="5"/>
  <c r="BF580" i="5"/>
  <c r="BF581" i="5"/>
  <c r="BF583" i="5"/>
  <c r="BF584" i="5"/>
  <c r="BF586" i="5"/>
  <c r="BF587" i="5"/>
  <c r="BF589" i="5"/>
  <c r="BF590" i="5"/>
  <c r="BF592" i="5"/>
  <c r="BF593" i="5"/>
  <c r="BF595" i="5"/>
  <c r="BF596" i="5"/>
  <c r="BF598" i="5"/>
  <c r="BF599" i="5"/>
  <c r="BF601" i="5"/>
  <c r="BF602" i="5"/>
  <c r="BF604" i="5"/>
  <c r="BF605" i="5"/>
  <c r="BF607" i="5"/>
  <c r="BF608" i="5"/>
  <c r="BF610" i="5"/>
  <c r="BF611" i="5"/>
  <c r="BF613" i="5"/>
  <c r="BF614" i="5"/>
  <c r="BF616" i="5"/>
  <c r="BF617" i="5"/>
  <c r="BF619" i="5"/>
  <c r="BF620" i="5"/>
  <c r="BF621" i="5"/>
  <c r="BF181" i="5"/>
  <c r="BG568" i="5"/>
  <c r="BG571" i="5"/>
  <c r="BG572" i="5"/>
  <c r="BG574" i="5"/>
  <c r="BG575" i="5"/>
  <c r="BG577" i="5"/>
  <c r="BG578" i="5"/>
  <c r="BG580" i="5"/>
  <c r="BG581" i="5"/>
  <c r="BG583" i="5"/>
  <c r="BG584" i="5"/>
  <c r="BG586" i="5"/>
  <c r="BG587" i="5"/>
  <c r="BG589" i="5"/>
  <c r="BG590" i="5"/>
  <c r="BG592" i="5"/>
  <c r="BG593" i="5"/>
  <c r="BG595" i="5"/>
  <c r="BG596" i="5"/>
  <c r="BG598" i="5"/>
  <c r="BG599" i="5"/>
  <c r="BG601" i="5"/>
  <c r="BG602" i="5"/>
  <c r="BG604" i="5"/>
  <c r="BG605" i="5"/>
  <c r="BG607" i="5"/>
  <c r="BG608" i="5"/>
  <c r="BG610" i="5"/>
  <c r="BG611" i="5"/>
  <c r="BG613" i="5"/>
  <c r="BG614" i="5"/>
  <c r="BG616" i="5"/>
  <c r="BG617" i="5"/>
  <c r="BG619" i="5"/>
  <c r="BG620" i="5"/>
  <c r="BG621" i="5"/>
  <c r="BG181" i="5"/>
  <c r="BH568" i="5"/>
  <c r="BH571" i="5"/>
  <c r="BH572" i="5"/>
  <c r="BH574" i="5"/>
  <c r="BH575" i="5"/>
  <c r="BH577" i="5"/>
  <c r="BH578" i="5"/>
  <c r="BH580" i="5"/>
  <c r="BH581" i="5"/>
  <c r="BH583" i="5"/>
  <c r="BH584" i="5"/>
  <c r="BH586" i="5"/>
  <c r="BH587" i="5"/>
  <c r="BH589" i="5"/>
  <c r="BH590" i="5"/>
  <c r="BH592" i="5"/>
  <c r="BH593" i="5"/>
  <c r="BH595" i="5"/>
  <c r="BH596" i="5"/>
  <c r="BH598" i="5"/>
  <c r="BH599" i="5"/>
  <c r="BH601" i="5"/>
  <c r="BH602" i="5"/>
  <c r="BH604" i="5"/>
  <c r="BH605" i="5"/>
  <c r="BH607" i="5"/>
  <c r="BH608" i="5"/>
  <c r="BH610" i="5"/>
  <c r="BH611" i="5"/>
  <c r="BH613" i="5"/>
  <c r="BH614" i="5"/>
  <c r="BH616" i="5"/>
  <c r="BH617" i="5"/>
  <c r="BH619" i="5"/>
  <c r="BH620" i="5"/>
  <c r="BH621" i="5"/>
  <c r="BH181" i="5"/>
  <c r="BI568" i="5"/>
  <c r="BI571" i="5"/>
  <c r="BI572" i="5"/>
  <c r="BI574" i="5"/>
  <c r="BI575" i="5"/>
  <c r="BI577" i="5"/>
  <c r="BI578" i="5"/>
  <c r="BI580" i="5"/>
  <c r="BI581" i="5"/>
  <c r="BI583" i="5"/>
  <c r="BI584" i="5"/>
  <c r="BI586" i="5"/>
  <c r="BI587" i="5"/>
  <c r="BI589" i="5"/>
  <c r="BI590" i="5"/>
  <c r="BI592" i="5"/>
  <c r="BI593" i="5"/>
  <c r="BI595" i="5"/>
  <c r="BI596" i="5"/>
  <c r="BI598" i="5"/>
  <c r="BI599" i="5"/>
  <c r="BI601" i="5"/>
  <c r="BI602" i="5"/>
  <c r="BI604" i="5"/>
  <c r="BI605" i="5"/>
  <c r="BI607" i="5"/>
  <c r="BI608" i="5"/>
  <c r="BI610" i="5"/>
  <c r="BI611" i="5"/>
  <c r="BI613" i="5"/>
  <c r="BI614" i="5"/>
  <c r="BI616" i="5"/>
  <c r="BI617" i="5"/>
  <c r="BI619" i="5"/>
  <c r="BI620" i="5"/>
  <c r="BI621" i="5"/>
  <c r="BI181" i="5"/>
  <c r="BJ568" i="5"/>
  <c r="BJ571" i="5"/>
  <c r="BJ572" i="5"/>
  <c r="BJ574" i="5"/>
  <c r="BJ575" i="5"/>
  <c r="BJ577" i="5"/>
  <c r="BJ578" i="5"/>
  <c r="BJ580" i="5"/>
  <c r="BJ581" i="5"/>
  <c r="BJ583" i="5"/>
  <c r="BJ584" i="5"/>
  <c r="BJ586" i="5"/>
  <c r="BJ587" i="5"/>
  <c r="BJ589" i="5"/>
  <c r="BJ590" i="5"/>
  <c r="BJ592" i="5"/>
  <c r="BJ593" i="5"/>
  <c r="BJ595" i="5"/>
  <c r="BJ596" i="5"/>
  <c r="BJ598" i="5"/>
  <c r="BJ599" i="5"/>
  <c r="BJ601" i="5"/>
  <c r="BJ602" i="5"/>
  <c r="BJ604" i="5"/>
  <c r="BJ605" i="5"/>
  <c r="BJ607" i="5"/>
  <c r="BJ608" i="5"/>
  <c r="BJ610" i="5"/>
  <c r="BJ611" i="5"/>
  <c r="BJ613" i="5"/>
  <c r="BJ614" i="5"/>
  <c r="BJ616" i="5"/>
  <c r="BJ617" i="5"/>
  <c r="BJ619" i="5"/>
  <c r="BJ620" i="5"/>
  <c r="BJ621" i="5"/>
  <c r="BJ181" i="5"/>
  <c r="BK568" i="5"/>
  <c r="BK571" i="5"/>
  <c r="BK572" i="5"/>
  <c r="BK574" i="5"/>
  <c r="BK575" i="5"/>
  <c r="BK577" i="5"/>
  <c r="BK578" i="5"/>
  <c r="BK580" i="5"/>
  <c r="BK581" i="5"/>
  <c r="BK583" i="5"/>
  <c r="BK584" i="5"/>
  <c r="BK586" i="5"/>
  <c r="BK587" i="5"/>
  <c r="BK589" i="5"/>
  <c r="BK590" i="5"/>
  <c r="BK592" i="5"/>
  <c r="BK593" i="5"/>
  <c r="BK595" i="5"/>
  <c r="BK596" i="5"/>
  <c r="BK598" i="5"/>
  <c r="BK599" i="5"/>
  <c r="BK601" i="5"/>
  <c r="BK602" i="5"/>
  <c r="BK604" i="5"/>
  <c r="BK605" i="5"/>
  <c r="BK607" i="5"/>
  <c r="BK608" i="5"/>
  <c r="BK610" i="5"/>
  <c r="BK611" i="5"/>
  <c r="BK613" i="5"/>
  <c r="BK614" i="5"/>
  <c r="BK616" i="5"/>
  <c r="BK617" i="5"/>
  <c r="BK619" i="5"/>
  <c r="BK620" i="5"/>
  <c r="BK621" i="5"/>
  <c r="BK181" i="5"/>
  <c r="BL568" i="5"/>
  <c r="BL571" i="5"/>
  <c r="BL572" i="5"/>
  <c r="BL574" i="5"/>
  <c r="BL575" i="5"/>
  <c r="BL577" i="5"/>
  <c r="BL578" i="5"/>
  <c r="BL580" i="5"/>
  <c r="BL581" i="5"/>
  <c r="BL583" i="5"/>
  <c r="BL584" i="5"/>
  <c r="BL586" i="5"/>
  <c r="BL587" i="5"/>
  <c r="BL589" i="5"/>
  <c r="BL590" i="5"/>
  <c r="BL592" i="5"/>
  <c r="BL593" i="5"/>
  <c r="BL595" i="5"/>
  <c r="BL596" i="5"/>
  <c r="BL598" i="5"/>
  <c r="BL599" i="5"/>
  <c r="BL601" i="5"/>
  <c r="BL602" i="5"/>
  <c r="BL604" i="5"/>
  <c r="BL605" i="5"/>
  <c r="BL607" i="5"/>
  <c r="BL608" i="5"/>
  <c r="BL610" i="5"/>
  <c r="BL611" i="5"/>
  <c r="BL613" i="5"/>
  <c r="BL614" i="5"/>
  <c r="BL616" i="5"/>
  <c r="BL617" i="5"/>
  <c r="BL619" i="5"/>
  <c r="BL620" i="5"/>
  <c r="BL621" i="5"/>
  <c r="BL181" i="5"/>
  <c r="F103" i="3"/>
  <c r="G103" i="3"/>
  <c r="H103" i="3"/>
  <c r="I103" i="3"/>
  <c r="J103" i="3"/>
  <c r="K103" i="3"/>
  <c r="L103" i="3"/>
  <c r="M103" i="3"/>
  <c r="N103" i="3"/>
  <c r="O103" i="3"/>
  <c r="P103" i="3"/>
  <c r="Q103" i="3"/>
  <c r="R103" i="3"/>
  <c r="S103" i="3"/>
  <c r="T103" i="3"/>
  <c r="U103" i="3"/>
  <c r="V103" i="3"/>
  <c r="W103" i="3"/>
  <c r="X103" i="3"/>
  <c r="Y103" i="3"/>
  <c r="Z103" i="3"/>
  <c r="AA103" i="3"/>
  <c r="AB103" i="3"/>
  <c r="AC103" i="3"/>
  <c r="AD103" i="3"/>
  <c r="AE103" i="3"/>
  <c r="AF103" i="3"/>
  <c r="AG103" i="3"/>
  <c r="AH103" i="3"/>
  <c r="AI103" i="3"/>
  <c r="AJ103" i="3"/>
  <c r="AK103" i="3"/>
  <c r="AL103" i="3"/>
  <c r="AM103" i="3"/>
  <c r="AN103" i="3"/>
  <c r="AO103" i="3"/>
  <c r="AP103" i="3"/>
  <c r="AQ103" i="3"/>
  <c r="AR103" i="3"/>
  <c r="AS103" i="3"/>
  <c r="AT103" i="3"/>
  <c r="AU103" i="3"/>
  <c r="AV103" i="3"/>
  <c r="AW103" i="3"/>
  <c r="AX103" i="3"/>
  <c r="AY103" i="3"/>
  <c r="AZ103" i="3"/>
  <c r="BA103" i="3"/>
  <c r="BB103" i="3"/>
  <c r="BC103" i="3"/>
  <c r="BD103" i="3"/>
  <c r="BE103" i="3"/>
  <c r="BF103" i="3"/>
  <c r="BG103" i="3"/>
  <c r="BH103" i="3"/>
  <c r="BI103" i="3"/>
  <c r="BJ103" i="3"/>
  <c r="BK103" i="3"/>
  <c r="BL103" i="3"/>
  <c r="F104"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AH104" i="3"/>
  <c r="AI104" i="3"/>
  <c r="AJ104" i="3"/>
  <c r="AK104" i="3"/>
  <c r="AL104" i="3"/>
  <c r="AM104" i="3"/>
  <c r="AN104" i="3"/>
  <c r="AO104" i="3"/>
  <c r="AP104" i="3"/>
  <c r="AQ104" i="3"/>
  <c r="AR104" i="3"/>
  <c r="AS104" i="3"/>
  <c r="AT104" i="3"/>
  <c r="AU104" i="3"/>
  <c r="AV104" i="3"/>
  <c r="AW104" i="3"/>
  <c r="AX104" i="3"/>
  <c r="AY104" i="3"/>
  <c r="AZ104" i="3"/>
  <c r="BA104" i="3"/>
  <c r="BB104" i="3"/>
  <c r="BC104" i="3"/>
  <c r="BD104" i="3"/>
  <c r="BE104" i="3"/>
  <c r="BF104" i="3"/>
  <c r="BG104" i="3"/>
  <c r="BH104" i="3"/>
  <c r="BI104" i="3"/>
  <c r="BJ104" i="3"/>
  <c r="BK104" i="3"/>
  <c r="BL104"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AH105" i="3"/>
  <c r="AI105" i="3"/>
  <c r="AJ105" i="3"/>
  <c r="AK105" i="3"/>
  <c r="AL105" i="3"/>
  <c r="AM105" i="3"/>
  <c r="AN105" i="3"/>
  <c r="AO105" i="3"/>
  <c r="AP105" i="3"/>
  <c r="AQ105" i="3"/>
  <c r="AR105" i="3"/>
  <c r="AS105" i="3"/>
  <c r="AT105" i="3"/>
  <c r="AU105" i="3"/>
  <c r="AV105" i="3"/>
  <c r="AW105" i="3"/>
  <c r="AX105" i="3"/>
  <c r="AY105" i="3"/>
  <c r="AZ105" i="3"/>
  <c r="BA105" i="3"/>
  <c r="BB105" i="3"/>
  <c r="BC105" i="3"/>
  <c r="BD105" i="3"/>
  <c r="BE105" i="3"/>
  <c r="BF105" i="3"/>
  <c r="BG105" i="3"/>
  <c r="BH105" i="3"/>
  <c r="BI105" i="3"/>
  <c r="BJ105" i="3"/>
  <c r="BK105" i="3"/>
  <c r="BL105"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AH106" i="3"/>
  <c r="AI106" i="3"/>
  <c r="AJ106" i="3"/>
  <c r="AK106" i="3"/>
  <c r="AL106" i="3"/>
  <c r="AM106" i="3"/>
  <c r="AN106" i="3"/>
  <c r="AO106" i="3"/>
  <c r="AP106" i="3"/>
  <c r="AQ106" i="3"/>
  <c r="AR106" i="3"/>
  <c r="AS106" i="3"/>
  <c r="AT106" i="3"/>
  <c r="AU106" i="3"/>
  <c r="AV106" i="3"/>
  <c r="AW106" i="3"/>
  <c r="AX106" i="3"/>
  <c r="AY106" i="3"/>
  <c r="AZ106" i="3"/>
  <c r="BA106" i="3"/>
  <c r="BB106" i="3"/>
  <c r="BC106" i="3"/>
  <c r="BD106" i="3"/>
  <c r="BE106" i="3"/>
  <c r="BF106" i="3"/>
  <c r="BG106" i="3"/>
  <c r="BH106" i="3"/>
  <c r="BI106" i="3"/>
  <c r="BJ106" i="3"/>
  <c r="BK106" i="3"/>
  <c r="BL106" i="3"/>
  <c r="F107" i="3"/>
  <c r="G107" i="3"/>
  <c r="H107" i="3"/>
  <c r="I107" i="3"/>
  <c r="J107" i="3"/>
  <c r="K107" i="3"/>
  <c r="L107" i="3"/>
  <c r="M107" i="3"/>
  <c r="N107" i="3"/>
  <c r="O107" i="3"/>
  <c r="P107" i="3"/>
  <c r="Q107" i="3"/>
  <c r="R107" i="3"/>
  <c r="S107" i="3"/>
  <c r="T107" i="3"/>
  <c r="U107" i="3"/>
  <c r="V107" i="3"/>
  <c r="W107" i="3"/>
  <c r="X107" i="3"/>
  <c r="Y107" i="3"/>
  <c r="Z107" i="3"/>
  <c r="AA107" i="3"/>
  <c r="AB107" i="3"/>
  <c r="AC107" i="3"/>
  <c r="AD107" i="3"/>
  <c r="AE107" i="3"/>
  <c r="AF107" i="3"/>
  <c r="AG107" i="3"/>
  <c r="AH107" i="3"/>
  <c r="AI107" i="3"/>
  <c r="AJ107" i="3"/>
  <c r="AK107" i="3"/>
  <c r="AL107" i="3"/>
  <c r="AM107" i="3"/>
  <c r="AN107" i="3"/>
  <c r="AO107" i="3"/>
  <c r="AP107" i="3"/>
  <c r="AQ107" i="3"/>
  <c r="AR107" i="3"/>
  <c r="AS107" i="3"/>
  <c r="AT107" i="3"/>
  <c r="AU107" i="3"/>
  <c r="AV107" i="3"/>
  <c r="AW107" i="3"/>
  <c r="AX107" i="3"/>
  <c r="AY107" i="3"/>
  <c r="AZ107" i="3"/>
  <c r="BA107" i="3"/>
  <c r="BB107" i="3"/>
  <c r="BC107" i="3"/>
  <c r="BD107" i="3"/>
  <c r="BE107" i="3"/>
  <c r="BF107" i="3"/>
  <c r="BG107" i="3"/>
  <c r="BH107" i="3"/>
  <c r="BI107" i="3"/>
  <c r="BJ107" i="3"/>
  <c r="BK107" i="3"/>
  <c r="BL107" i="3"/>
  <c r="F108" i="3"/>
  <c r="G108" i="3"/>
  <c r="H108" i="3"/>
  <c r="I108" i="3"/>
  <c r="J108" i="3"/>
  <c r="K108" i="3"/>
  <c r="L108" i="3"/>
  <c r="M108" i="3"/>
  <c r="N108" i="3"/>
  <c r="O108" i="3"/>
  <c r="P108" i="3"/>
  <c r="Q108" i="3"/>
  <c r="R108" i="3"/>
  <c r="S108" i="3"/>
  <c r="T108" i="3"/>
  <c r="U108" i="3"/>
  <c r="V108" i="3"/>
  <c r="W108" i="3"/>
  <c r="X108" i="3"/>
  <c r="Y108" i="3"/>
  <c r="Z108" i="3"/>
  <c r="AA108" i="3"/>
  <c r="AB108" i="3"/>
  <c r="AC108" i="3"/>
  <c r="AD108" i="3"/>
  <c r="AE108" i="3"/>
  <c r="AF108" i="3"/>
  <c r="AG108" i="3"/>
  <c r="AH108" i="3"/>
  <c r="AI108" i="3"/>
  <c r="AJ108" i="3"/>
  <c r="AK108" i="3"/>
  <c r="AL108" i="3"/>
  <c r="AM108" i="3"/>
  <c r="AN108" i="3"/>
  <c r="AO108" i="3"/>
  <c r="AP108" i="3"/>
  <c r="AQ108" i="3"/>
  <c r="AR108" i="3"/>
  <c r="AS108" i="3"/>
  <c r="AT108" i="3"/>
  <c r="AU108" i="3"/>
  <c r="AV108" i="3"/>
  <c r="AW108" i="3"/>
  <c r="AX108" i="3"/>
  <c r="AY108" i="3"/>
  <c r="AZ108" i="3"/>
  <c r="BA108" i="3"/>
  <c r="BB108" i="3"/>
  <c r="BC108" i="3"/>
  <c r="BD108" i="3"/>
  <c r="BE108" i="3"/>
  <c r="BF108" i="3"/>
  <c r="BG108" i="3"/>
  <c r="BH108" i="3"/>
  <c r="BI108" i="3"/>
  <c r="BJ108" i="3"/>
  <c r="BK108" i="3"/>
  <c r="BL108" i="3"/>
  <c r="F109" i="3"/>
  <c r="G109" i="3"/>
  <c r="H109" i="3"/>
  <c r="I109" i="3"/>
  <c r="J109" i="3"/>
  <c r="K109" i="3"/>
  <c r="L109" i="3"/>
  <c r="M109" i="3"/>
  <c r="N109" i="3"/>
  <c r="O109" i="3"/>
  <c r="P109" i="3"/>
  <c r="Q109" i="3"/>
  <c r="R109" i="3"/>
  <c r="S109" i="3"/>
  <c r="T109" i="3"/>
  <c r="U109" i="3"/>
  <c r="V109" i="3"/>
  <c r="W109" i="3"/>
  <c r="X109" i="3"/>
  <c r="Y109" i="3"/>
  <c r="Z109" i="3"/>
  <c r="AA109" i="3"/>
  <c r="AB109" i="3"/>
  <c r="AC109" i="3"/>
  <c r="AD109" i="3"/>
  <c r="AE109" i="3"/>
  <c r="AF109" i="3"/>
  <c r="AG109" i="3"/>
  <c r="AH109" i="3"/>
  <c r="AI109" i="3"/>
  <c r="AJ109" i="3"/>
  <c r="AK109" i="3"/>
  <c r="AL109" i="3"/>
  <c r="AM109" i="3"/>
  <c r="AN109" i="3"/>
  <c r="AO109" i="3"/>
  <c r="AP109" i="3"/>
  <c r="AQ109" i="3"/>
  <c r="AR109" i="3"/>
  <c r="AS109" i="3"/>
  <c r="AT109" i="3"/>
  <c r="AU109" i="3"/>
  <c r="AV109" i="3"/>
  <c r="AW109" i="3"/>
  <c r="AX109" i="3"/>
  <c r="AY109" i="3"/>
  <c r="AZ109" i="3"/>
  <c r="BA109" i="3"/>
  <c r="BB109" i="3"/>
  <c r="BC109" i="3"/>
  <c r="BD109" i="3"/>
  <c r="BE109" i="3"/>
  <c r="BF109" i="3"/>
  <c r="BG109" i="3"/>
  <c r="BH109" i="3"/>
  <c r="BI109" i="3"/>
  <c r="BJ109" i="3"/>
  <c r="BK109" i="3"/>
  <c r="BL109" i="3"/>
  <c r="E325" i="5"/>
  <c r="E326" i="5"/>
  <c r="E327" i="5"/>
  <c r="E328" i="5"/>
  <c r="E329" i="5"/>
  <c r="E330" i="5"/>
  <c r="E104" i="3"/>
  <c r="E386" i="5"/>
  <c r="E387" i="5"/>
  <c r="E388" i="5"/>
  <c r="E105" i="3"/>
  <c r="E445" i="5"/>
  <c r="E446" i="5"/>
  <c r="E447" i="5"/>
  <c r="E106" i="3"/>
  <c r="E503" i="5"/>
  <c r="E504" i="5"/>
  <c r="E505" i="5"/>
  <c r="E107" i="3"/>
  <c r="E561" i="5"/>
  <c r="E562" i="5"/>
  <c r="E563" i="5"/>
  <c r="E108" i="3"/>
  <c r="E619" i="5"/>
  <c r="E620" i="5"/>
  <c r="E621" i="5"/>
  <c r="E109" i="3"/>
  <c r="F150" i="6"/>
  <c r="F181" i="6"/>
  <c r="G150" i="6"/>
  <c r="G181" i="6"/>
  <c r="H150" i="6"/>
  <c r="H181" i="6"/>
  <c r="I150" i="6"/>
  <c r="I181" i="6"/>
  <c r="J150" i="6"/>
  <c r="J181" i="6"/>
  <c r="K150" i="6"/>
  <c r="K181" i="6"/>
  <c r="L150" i="6"/>
  <c r="L181" i="6"/>
  <c r="M150" i="6"/>
  <c r="M181" i="6"/>
  <c r="N150" i="6"/>
  <c r="N181" i="6"/>
  <c r="O150" i="6"/>
  <c r="O181" i="6"/>
  <c r="P150" i="6"/>
  <c r="P181" i="6"/>
  <c r="E150" i="6"/>
  <c r="E181" i="6"/>
  <c r="F180" i="6"/>
  <c r="G180" i="6"/>
  <c r="H180" i="6"/>
  <c r="I180" i="6"/>
  <c r="J180" i="6"/>
  <c r="K180" i="6"/>
  <c r="L180" i="6"/>
  <c r="M180" i="6"/>
  <c r="N180" i="6"/>
  <c r="O180" i="6"/>
  <c r="P180" i="6"/>
  <c r="E180" i="6"/>
  <c r="F179" i="6"/>
  <c r="G179" i="6"/>
  <c r="H179" i="6"/>
  <c r="I179" i="6"/>
  <c r="J179" i="6"/>
  <c r="K179" i="6"/>
  <c r="L179" i="6"/>
  <c r="M179" i="6"/>
  <c r="N179" i="6"/>
  <c r="O179" i="6"/>
  <c r="P179" i="6"/>
  <c r="E179" i="6"/>
  <c r="F178" i="6"/>
  <c r="G178" i="6"/>
  <c r="H178" i="6"/>
  <c r="I178" i="6"/>
  <c r="J178" i="6"/>
  <c r="K178" i="6"/>
  <c r="L178" i="6"/>
  <c r="M178" i="6"/>
  <c r="N178" i="6"/>
  <c r="O178" i="6"/>
  <c r="P178" i="6"/>
  <c r="E178" i="6"/>
  <c r="F177" i="6"/>
  <c r="G177" i="6"/>
  <c r="H177" i="6"/>
  <c r="I177" i="6"/>
  <c r="J177" i="6"/>
  <c r="K177" i="6"/>
  <c r="L177" i="6"/>
  <c r="M177" i="6"/>
  <c r="N177" i="6"/>
  <c r="O177" i="6"/>
  <c r="P177" i="6"/>
  <c r="E177" i="6"/>
  <c r="F176" i="6"/>
  <c r="G176" i="6"/>
  <c r="H176" i="6"/>
  <c r="I176" i="6"/>
  <c r="J176" i="6"/>
  <c r="K176" i="6"/>
  <c r="L176" i="6"/>
  <c r="M176" i="6"/>
  <c r="N176" i="6"/>
  <c r="O176" i="6"/>
  <c r="P176" i="6"/>
  <c r="E176" i="6"/>
  <c r="F174" i="6"/>
  <c r="G174" i="6"/>
  <c r="H174" i="6"/>
  <c r="I174" i="6"/>
  <c r="J174" i="6"/>
  <c r="K174" i="6"/>
  <c r="L174" i="6"/>
  <c r="M174" i="6"/>
  <c r="N174" i="6"/>
  <c r="O174" i="6"/>
  <c r="P174" i="6"/>
  <c r="E174" i="6"/>
  <c r="F173" i="6"/>
  <c r="G173" i="6"/>
  <c r="H173" i="6"/>
  <c r="I173" i="6"/>
  <c r="J173" i="6"/>
  <c r="K173" i="6"/>
  <c r="L173" i="6"/>
  <c r="M173" i="6"/>
  <c r="N173" i="6"/>
  <c r="O173" i="6"/>
  <c r="P173" i="6"/>
  <c r="E173" i="6"/>
  <c r="E202" i="5"/>
  <c r="E162" i="4"/>
  <c r="E165" i="4"/>
  <c r="E166" i="4"/>
  <c r="F166" i="4"/>
  <c r="G166" i="4"/>
  <c r="H166" i="4"/>
  <c r="I166" i="4"/>
  <c r="J166" i="4"/>
  <c r="K166" i="4"/>
  <c r="L166" i="4"/>
  <c r="M166" i="4"/>
  <c r="N166" i="4"/>
  <c r="O166" i="4"/>
  <c r="P166" i="4"/>
  <c r="F167" i="4"/>
  <c r="G167" i="4"/>
  <c r="H167" i="4"/>
  <c r="I167" i="4"/>
  <c r="J167" i="4"/>
  <c r="K167" i="4"/>
  <c r="L167" i="4"/>
  <c r="M167" i="4"/>
  <c r="N167" i="4"/>
  <c r="O167" i="4"/>
  <c r="P167" i="4"/>
  <c r="F161" i="4"/>
  <c r="G161" i="4"/>
  <c r="G162" i="4"/>
  <c r="G165" i="4"/>
  <c r="G168" i="4"/>
  <c r="H168" i="4"/>
  <c r="I168" i="4"/>
  <c r="J168" i="4"/>
  <c r="K168" i="4"/>
  <c r="L168" i="4"/>
  <c r="M168" i="4"/>
  <c r="N168" i="4"/>
  <c r="O168" i="4"/>
  <c r="P168" i="4"/>
  <c r="H161" i="4"/>
  <c r="H162" i="4"/>
  <c r="H165" i="4"/>
  <c r="H169" i="4"/>
  <c r="I169" i="4"/>
  <c r="J169" i="4"/>
  <c r="K169" i="4"/>
  <c r="L169" i="4"/>
  <c r="M169" i="4"/>
  <c r="N169" i="4"/>
  <c r="O169" i="4"/>
  <c r="P169" i="4"/>
  <c r="I161" i="4"/>
  <c r="I162" i="4"/>
  <c r="I165" i="4"/>
  <c r="I170" i="4"/>
  <c r="J170" i="4"/>
  <c r="K170" i="4"/>
  <c r="L170" i="4"/>
  <c r="M170" i="4"/>
  <c r="N170" i="4"/>
  <c r="O170" i="4"/>
  <c r="P170" i="4"/>
  <c r="J161" i="4"/>
  <c r="J162" i="4"/>
  <c r="J165" i="4"/>
  <c r="J171" i="4"/>
  <c r="K171" i="4"/>
  <c r="L171" i="4"/>
  <c r="M171" i="4"/>
  <c r="N171" i="4"/>
  <c r="O171" i="4"/>
  <c r="P171" i="4"/>
  <c r="K161" i="4"/>
  <c r="K162" i="4"/>
  <c r="K165" i="4"/>
  <c r="K172" i="4"/>
  <c r="L172" i="4"/>
  <c r="M172" i="4"/>
  <c r="N172" i="4"/>
  <c r="O172" i="4"/>
  <c r="P172" i="4"/>
  <c r="L161" i="4"/>
  <c r="L162" i="4"/>
  <c r="L165" i="4"/>
  <c r="L173" i="4"/>
  <c r="M173" i="4"/>
  <c r="N173" i="4"/>
  <c r="O173" i="4"/>
  <c r="P173" i="4"/>
  <c r="M161" i="4"/>
  <c r="M162" i="4"/>
  <c r="M165" i="4"/>
  <c r="M174" i="4"/>
  <c r="N174" i="4"/>
  <c r="O174" i="4"/>
  <c r="P174" i="4"/>
  <c r="N161" i="4"/>
  <c r="N162" i="4"/>
  <c r="N165" i="4"/>
  <c r="N175" i="4"/>
  <c r="O175" i="4"/>
  <c r="P175" i="4"/>
  <c r="O161" i="4"/>
  <c r="O162" i="4"/>
  <c r="O165" i="4"/>
  <c r="O176" i="4"/>
  <c r="P176" i="4"/>
  <c r="P161" i="4"/>
  <c r="P162" i="4"/>
  <c r="P165" i="4"/>
  <c r="P177" i="4"/>
  <c r="P163" i="4"/>
  <c r="P222" i="4"/>
  <c r="Q222" i="4"/>
  <c r="R222" i="4"/>
  <c r="R223" i="4"/>
  <c r="R224" i="4"/>
  <c r="P223" i="4"/>
  <c r="P224" i="4"/>
  <c r="N223" i="4"/>
  <c r="N224" i="4"/>
  <c r="L223" i="4"/>
  <c r="L224" i="4"/>
  <c r="J223" i="4"/>
  <c r="J224" i="4"/>
  <c r="H223" i="4"/>
  <c r="H224" i="4"/>
  <c r="F223" i="4"/>
  <c r="F224" i="4"/>
  <c r="E223" i="4"/>
  <c r="E224" i="4"/>
  <c r="E163" i="4"/>
  <c r="E222" i="4"/>
  <c r="E225" i="4"/>
  <c r="E226" i="4"/>
  <c r="E227" i="4"/>
  <c r="E228" i="4"/>
  <c r="E229" i="4"/>
  <c r="E230" i="4"/>
  <c r="E231" i="4"/>
  <c r="E232" i="4"/>
  <c r="E233" i="4"/>
  <c r="E234" i="4"/>
  <c r="E282" i="4"/>
  <c r="E298" i="4"/>
  <c r="E303" i="4"/>
  <c r="E305" i="4"/>
  <c r="E313" i="4"/>
  <c r="E329" i="4"/>
  <c r="E336" i="4"/>
  <c r="E344" i="4"/>
  <c r="E360" i="4"/>
  <c r="E367" i="4"/>
  <c r="E375" i="4"/>
  <c r="F163" i="4"/>
  <c r="F222" i="4"/>
  <c r="F225" i="4"/>
  <c r="F226" i="4"/>
  <c r="F227" i="4"/>
  <c r="F228" i="4"/>
  <c r="F229" i="4"/>
  <c r="F230" i="4"/>
  <c r="F231" i="4"/>
  <c r="F232" i="4"/>
  <c r="F233" i="4"/>
  <c r="F234" i="4"/>
  <c r="F282" i="4"/>
  <c r="F298" i="4"/>
  <c r="F305" i="4"/>
  <c r="F313" i="4"/>
  <c r="F329" i="4"/>
  <c r="F336" i="4"/>
  <c r="F344" i="4"/>
  <c r="F360" i="4"/>
  <c r="F367" i="4"/>
  <c r="F375" i="4"/>
  <c r="G223" i="4"/>
  <c r="G224" i="4"/>
  <c r="G163" i="4"/>
  <c r="G222" i="4"/>
  <c r="G225" i="4"/>
  <c r="G226" i="4"/>
  <c r="G227" i="4"/>
  <c r="G228" i="4"/>
  <c r="G229" i="4"/>
  <c r="G230" i="4"/>
  <c r="G231" i="4"/>
  <c r="G232" i="4"/>
  <c r="G233" i="4"/>
  <c r="G234" i="4"/>
  <c r="G282" i="4"/>
  <c r="G298" i="4"/>
  <c r="G305" i="4"/>
  <c r="G313" i="4"/>
  <c r="G329" i="4"/>
  <c r="G336" i="4"/>
  <c r="G344" i="4"/>
  <c r="G360" i="4"/>
  <c r="G367" i="4"/>
  <c r="G375" i="4"/>
  <c r="H163" i="4"/>
  <c r="H222" i="4"/>
  <c r="H225" i="4"/>
  <c r="H226" i="4"/>
  <c r="H227" i="4"/>
  <c r="H228" i="4"/>
  <c r="H229" i="4"/>
  <c r="H230" i="4"/>
  <c r="H231" i="4"/>
  <c r="H232" i="4"/>
  <c r="H233" i="4"/>
  <c r="H234" i="4"/>
  <c r="H282" i="4"/>
  <c r="H298" i="4"/>
  <c r="H305" i="4"/>
  <c r="H313" i="4"/>
  <c r="H329" i="4"/>
  <c r="H336" i="4"/>
  <c r="H344" i="4"/>
  <c r="H360" i="4"/>
  <c r="H367" i="4"/>
  <c r="H375" i="4"/>
  <c r="I223" i="4"/>
  <c r="I224" i="4"/>
  <c r="I163" i="4"/>
  <c r="I222" i="4"/>
  <c r="I225" i="4"/>
  <c r="I226" i="4"/>
  <c r="I227" i="4"/>
  <c r="I228" i="4"/>
  <c r="I229" i="4"/>
  <c r="I230" i="4"/>
  <c r="I231" i="4"/>
  <c r="I232" i="4"/>
  <c r="I233" i="4"/>
  <c r="I234" i="4"/>
  <c r="I282" i="4"/>
  <c r="I298" i="4"/>
  <c r="I305" i="4"/>
  <c r="I313" i="4"/>
  <c r="I329" i="4"/>
  <c r="I336" i="4"/>
  <c r="I344" i="4"/>
  <c r="I360" i="4"/>
  <c r="I367" i="4"/>
  <c r="I375" i="4"/>
  <c r="J163" i="4"/>
  <c r="J222" i="4"/>
  <c r="J225" i="4"/>
  <c r="J226" i="4"/>
  <c r="J227" i="4"/>
  <c r="J228" i="4"/>
  <c r="J229" i="4"/>
  <c r="J230" i="4"/>
  <c r="J231" i="4"/>
  <c r="J232" i="4"/>
  <c r="J233" i="4"/>
  <c r="J234" i="4"/>
  <c r="J282" i="4"/>
  <c r="J298" i="4"/>
  <c r="J305" i="4"/>
  <c r="J313" i="4"/>
  <c r="J329" i="4"/>
  <c r="J336" i="4"/>
  <c r="J344" i="4"/>
  <c r="J360" i="4"/>
  <c r="J367" i="4"/>
  <c r="J375" i="4"/>
  <c r="K223" i="4"/>
  <c r="K224" i="4"/>
  <c r="K163" i="4"/>
  <c r="K222" i="4"/>
  <c r="K225" i="4"/>
  <c r="K226" i="4"/>
  <c r="K227" i="4"/>
  <c r="K228" i="4"/>
  <c r="K229" i="4"/>
  <c r="K230" i="4"/>
  <c r="K231" i="4"/>
  <c r="K232" i="4"/>
  <c r="K233" i="4"/>
  <c r="K234" i="4"/>
  <c r="K282" i="4"/>
  <c r="K298" i="4"/>
  <c r="K305" i="4"/>
  <c r="K313" i="4"/>
  <c r="K329" i="4"/>
  <c r="K336" i="4"/>
  <c r="K344" i="4"/>
  <c r="K360" i="4"/>
  <c r="K367" i="4"/>
  <c r="K375" i="4"/>
  <c r="L163" i="4"/>
  <c r="L222" i="4"/>
  <c r="L225" i="4"/>
  <c r="L226" i="4"/>
  <c r="L227" i="4"/>
  <c r="L228" i="4"/>
  <c r="L229" i="4"/>
  <c r="L230" i="4"/>
  <c r="L231" i="4"/>
  <c r="L232" i="4"/>
  <c r="L233" i="4"/>
  <c r="L234" i="4"/>
  <c r="L282" i="4"/>
  <c r="L298" i="4"/>
  <c r="L305" i="4"/>
  <c r="L313" i="4"/>
  <c r="L329" i="4"/>
  <c r="L336" i="4"/>
  <c r="L344" i="4"/>
  <c r="L360" i="4"/>
  <c r="L367" i="4"/>
  <c r="L375" i="4"/>
  <c r="M223" i="4"/>
  <c r="M224" i="4"/>
  <c r="M163" i="4"/>
  <c r="M222" i="4"/>
  <c r="M225" i="4"/>
  <c r="M226" i="4"/>
  <c r="M227" i="4"/>
  <c r="M228" i="4"/>
  <c r="M229" i="4"/>
  <c r="M230" i="4"/>
  <c r="M231" i="4"/>
  <c r="M232" i="4"/>
  <c r="M233" i="4"/>
  <c r="M234" i="4"/>
  <c r="M282" i="4"/>
  <c r="M298" i="4"/>
  <c r="M305" i="4"/>
  <c r="M313" i="4"/>
  <c r="M329" i="4"/>
  <c r="M336" i="4"/>
  <c r="M344" i="4"/>
  <c r="M360" i="4"/>
  <c r="M367" i="4"/>
  <c r="M375" i="4"/>
  <c r="N163" i="4"/>
  <c r="N222" i="4"/>
  <c r="N225" i="4"/>
  <c r="N226" i="4"/>
  <c r="N227" i="4"/>
  <c r="N228" i="4"/>
  <c r="N229" i="4"/>
  <c r="N230" i="4"/>
  <c r="N231" i="4"/>
  <c r="N232" i="4"/>
  <c r="N233" i="4"/>
  <c r="N234" i="4"/>
  <c r="N282" i="4"/>
  <c r="N298" i="4"/>
  <c r="N305" i="4"/>
  <c r="N313" i="4"/>
  <c r="N329" i="4"/>
  <c r="N336" i="4"/>
  <c r="N344" i="4"/>
  <c r="N360" i="4"/>
  <c r="N367" i="4"/>
  <c r="N375" i="4"/>
  <c r="O223" i="4"/>
  <c r="O224" i="4"/>
  <c r="O163" i="4"/>
  <c r="O222" i="4"/>
  <c r="O225" i="4"/>
  <c r="O226" i="4"/>
  <c r="O227" i="4"/>
  <c r="O228" i="4"/>
  <c r="O229" i="4"/>
  <c r="O230" i="4"/>
  <c r="O231" i="4"/>
  <c r="O232" i="4"/>
  <c r="O233" i="4"/>
  <c r="O234" i="4"/>
  <c r="O282" i="4"/>
  <c r="O298" i="4"/>
  <c r="O305" i="4"/>
  <c r="O313" i="4"/>
  <c r="O329" i="4"/>
  <c r="O336" i="4"/>
  <c r="O344" i="4"/>
  <c r="O360" i="4"/>
  <c r="O367" i="4"/>
  <c r="O375" i="4"/>
  <c r="P225" i="4"/>
  <c r="P226" i="4"/>
  <c r="P227" i="4"/>
  <c r="P228" i="4"/>
  <c r="P229" i="4"/>
  <c r="P230" i="4"/>
  <c r="P231" i="4"/>
  <c r="P232" i="4"/>
  <c r="P233" i="4"/>
  <c r="P234" i="4"/>
  <c r="P282" i="4"/>
  <c r="P298" i="4"/>
  <c r="P305" i="4"/>
  <c r="P313" i="4"/>
  <c r="P329" i="4"/>
  <c r="P336" i="4"/>
  <c r="P344" i="4"/>
  <c r="P360" i="4"/>
  <c r="P367" i="4"/>
  <c r="P375" i="4"/>
  <c r="Q223" i="4"/>
  <c r="Q224" i="4"/>
  <c r="Q225" i="4"/>
  <c r="Q226" i="4"/>
  <c r="Q227" i="4"/>
  <c r="Q228" i="4"/>
  <c r="Q229" i="4"/>
  <c r="Q230" i="4"/>
  <c r="Q231" i="4"/>
  <c r="Q232" i="4"/>
  <c r="Q233" i="4"/>
  <c r="Q234" i="4"/>
  <c r="Q282" i="4"/>
  <c r="Q298" i="4"/>
  <c r="Q305" i="4"/>
  <c r="Q313" i="4"/>
  <c r="Q329" i="4"/>
  <c r="Q336" i="4"/>
  <c r="Q344" i="4"/>
  <c r="Q360" i="4"/>
  <c r="Q367" i="4"/>
  <c r="Q375" i="4"/>
  <c r="R225" i="4"/>
  <c r="F162" i="4"/>
  <c r="R226" i="4"/>
  <c r="R227" i="4"/>
  <c r="R228" i="4"/>
  <c r="R229" i="4"/>
  <c r="R230" i="4"/>
  <c r="R231" i="4"/>
  <c r="R232" i="4"/>
  <c r="R233" i="4"/>
  <c r="R234" i="4"/>
  <c r="R282" i="4"/>
  <c r="R298" i="4"/>
  <c r="R305" i="4"/>
  <c r="R313" i="4"/>
  <c r="R240" i="4"/>
  <c r="P239" i="4"/>
  <c r="P240" i="4"/>
  <c r="N239" i="4"/>
  <c r="N240" i="4"/>
  <c r="L239" i="4"/>
  <c r="L240" i="4"/>
  <c r="J239" i="4"/>
  <c r="J240" i="4"/>
  <c r="H239" i="4"/>
  <c r="H240" i="4"/>
  <c r="F239" i="4"/>
  <c r="F240" i="4"/>
  <c r="E239" i="4"/>
  <c r="E240" i="4"/>
  <c r="E179" i="4"/>
  <c r="E180" i="4"/>
  <c r="E238" i="4"/>
  <c r="E241" i="4"/>
  <c r="E242" i="4"/>
  <c r="E243" i="4"/>
  <c r="E244" i="4"/>
  <c r="E245" i="4"/>
  <c r="E246" i="4"/>
  <c r="E247" i="4"/>
  <c r="E248" i="4"/>
  <c r="E249" i="4"/>
  <c r="E250" i="4"/>
  <c r="E283" i="4"/>
  <c r="E299" i="4"/>
  <c r="E306" i="4"/>
  <c r="E314" i="4"/>
  <c r="E330" i="4"/>
  <c r="E337" i="4"/>
  <c r="E345" i="4"/>
  <c r="E361" i="4"/>
  <c r="E368" i="4"/>
  <c r="E376" i="4"/>
  <c r="F180" i="4"/>
  <c r="F179" i="4"/>
  <c r="F181" i="4"/>
  <c r="F238" i="4"/>
  <c r="F241" i="4"/>
  <c r="F242" i="4"/>
  <c r="F243" i="4"/>
  <c r="F244" i="4"/>
  <c r="F245" i="4"/>
  <c r="F246" i="4"/>
  <c r="F247" i="4"/>
  <c r="F248" i="4"/>
  <c r="F249" i="4"/>
  <c r="F250" i="4"/>
  <c r="F283" i="4"/>
  <c r="F299" i="4"/>
  <c r="F306" i="4"/>
  <c r="F314" i="4"/>
  <c r="F330" i="4"/>
  <c r="F337" i="4"/>
  <c r="F345" i="4"/>
  <c r="F361" i="4"/>
  <c r="F368" i="4"/>
  <c r="F376" i="4"/>
  <c r="G239" i="4"/>
  <c r="G240" i="4"/>
  <c r="G180" i="4"/>
  <c r="G181" i="4"/>
  <c r="G179" i="4"/>
  <c r="G182" i="4"/>
  <c r="G238" i="4"/>
  <c r="G241" i="4"/>
  <c r="G242" i="4"/>
  <c r="G243" i="4"/>
  <c r="G244" i="4"/>
  <c r="G245" i="4"/>
  <c r="G246" i="4"/>
  <c r="G247" i="4"/>
  <c r="G248" i="4"/>
  <c r="G249" i="4"/>
  <c r="G250" i="4"/>
  <c r="G283" i="4"/>
  <c r="G299" i="4"/>
  <c r="G306" i="4"/>
  <c r="G314" i="4"/>
  <c r="G330" i="4"/>
  <c r="G337" i="4"/>
  <c r="G345" i="4"/>
  <c r="G361" i="4"/>
  <c r="G368" i="4"/>
  <c r="G376" i="4"/>
  <c r="H180" i="4"/>
  <c r="H181" i="4"/>
  <c r="H182" i="4"/>
  <c r="H179" i="4"/>
  <c r="H183" i="4"/>
  <c r="H238" i="4"/>
  <c r="H241" i="4"/>
  <c r="H242" i="4"/>
  <c r="H243" i="4"/>
  <c r="H244" i="4"/>
  <c r="H245" i="4"/>
  <c r="H246" i="4"/>
  <c r="H247" i="4"/>
  <c r="H248" i="4"/>
  <c r="H249" i="4"/>
  <c r="H250" i="4"/>
  <c r="H283" i="4"/>
  <c r="H299" i="4"/>
  <c r="H306" i="4"/>
  <c r="H314" i="4"/>
  <c r="H330" i="4"/>
  <c r="H337" i="4"/>
  <c r="H345" i="4"/>
  <c r="H361" i="4"/>
  <c r="H368" i="4"/>
  <c r="H376" i="4"/>
  <c r="I239" i="4"/>
  <c r="I240" i="4"/>
  <c r="I180" i="4"/>
  <c r="I181" i="4"/>
  <c r="I182" i="4"/>
  <c r="I183" i="4"/>
  <c r="I179" i="4"/>
  <c r="I184" i="4"/>
  <c r="I238" i="4"/>
  <c r="I241" i="4"/>
  <c r="I242" i="4"/>
  <c r="I243" i="4"/>
  <c r="I244" i="4"/>
  <c r="I245" i="4"/>
  <c r="I246" i="4"/>
  <c r="I247" i="4"/>
  <c r="I248" i="4"/>
  <c r="I249" i="4"/>
  <c r="I250" i="4"/>
  <c r="I283" i="4"/>
  <c r="I299" i="4"/>
  <c r="I306" i="4"/>
  <c r="I314" i="4"/>
  <c r="I330" i="4"/>
  <c r="I337" i="4"/>
  <c r="I345" i="4"/>
  <c r="I361" i="4"/>
  <c r="I368" i="4"/>
  <c r="I376" i="4"/>
  <c r="J180" i="4"/>
  <c r="J181" i="4"/>
  <c r="J182" i="4"/>
  <c r="J183" i="4"/>
  <c r="J184" i="4"/>
  <c r="J179" i="4"/>
  <c r="J185" i="4"/>
  <c r="J238" i="4"/>
  <c r="J241" i="4"/>
  <c r="J242" i="4"/>
  <c r="J243" i="4"/>
  <c r="J244" i="4"/>
  <c r="J245" i="4"/>
  <c r="J246" i="4"/>
  <c r="J247" i="4"/>
  <c r="J248" i="4"/>
  <c r="J249" i="4"/>
  <c r="J250" i="4"/>
  <c r="J283" i="4"/>
  <c r="J299" i="4"/>
  <c r="J306" i="4"/>
  <c r="J314" i="4"/>
  <c r="J330" i="4"/>
  <c r="J337" i="4"/>
  <c r="J345" i="4"/>
  <c r="J361" i="4"/>
  <c r="J368" i="4"/>
  <c r="J376" i="4"/>
  <c r="K239" i="4"/>
  <c r="K240" i="4"/>
  <c r="K180" i="4"/>
  <c r="K181" i="4"/>
  <c r="K182" i="4"/>
  <c r="K183" i="4"/>
  <c r="K184" i="4"/>
  <c r="K185" i="4"/>
  <c r="K179" i="4"/>
  <c r="K186" i="4"/>
  <c r="K238" i="4"/>
  <c r="K241" i="4"/>
  <c r="K242" i="4"/>
  <c r="K243" i="4"/>
  <c r="K244" i="4"/>
  <c r="K245" i="4"/>
  <c r="K246" i="4"/>
  <c r="K247" i="4"/>
  <c r="K248" i="4"/>
  <c r="K249" i="4"/>
  <c r="K250" i="4"/>
  <c r="K283" i="4"/>
  <c r="K299" i="4"/>
  <c r="K306" i="4"/>
  <c r="K314" i="4"/>
  <c r="K330" i="4"/>
  <c r="K337" i="4"/>
  <c r="K345" i="4"/>
  <c r="K361" i="4"/>
  <c r="K368" i="4"/>
  <c r="K376" i="4"/>
  <c r="L180" i="4"/>
  <c r="L181" i="4"/>
  <c r="L182" i="4"/>
  <c r="L183" i="4"/>
  <c r="L184" i="4"/>
  <c r="L185" i="4"/>
  <c r="L186" i="4"/>
  <c r="L179" i="4"/>
  <c r="L187" i="4"/>
  <c r="L238" i="4"/>
  <c r="L241" i="4"/>
  <c r="L242" i="4"/>
  <c r="L243" i="4"/>
  <c r="L244" i="4"/>
  <c r="L245" i="4"/>
  <c r="L246" i="4"/>
  <c r="L247" i="4"/>
  <c r="L248" i="4"/>
  <c r="L249" i="4"/>
  <c r="L250" i="4"/>
  <c r="L283" i="4"/>
  <c r="L299" i="4"/>
  <c r="L306" i="4"/>
  <c r="L314" i="4"/>
  <c r="L330" i="4"/>
  <c r="L337" i="4"/>
  <c r="L345" i="4"/>
  <c r="L361" i="4"/>
  <c r="L368" i="4"/>
  <c r="L376" i="4"/>
  <c r="M239" i="4"/>
  <c r="M240" i="4"/>
  <c r="M180" i="4"/>
  <c r="M181" i="4"/>
  <c r="M182" i="4"/>
  <c r="M183" i="4"/>
  <c r="M184" i="4"/>
  <c r="M185" i="4"/>
  <c r="M186" i="4"/>
  <c r="M187" i="4"/>
  <c r="M179" i="4"/>
  <c r="M188" i="4"/>
  <c r="M238" i="4"/>
  <c r="M241" i="4"/>
  <c r="M242" i="4"/>
  <c r="M243" i="4"/>
  <c r="M244" i="4"/>
  <c r="M245" i="4"/>
  <c r="M246" i="4"/>
  <c r="M247" i="4"/>
  <c r="M248" i="4"/>
  <c r="M249" i="4"/>
  <c r="M250" i="4"/>
  <c r="M283" i="4"/>
  <c r="M299" i="4"/>
  <c r="M306" i="4"/>
  <c r="M314" i="4"/>
  <c r="M330" i="4"/>
  <c r="M337" i="4"/>
  <c r="M345" i="4"/>
  <c r="M361" i="4"/>
  <c r="M368" i="4"/>
  <c r="M376" i="4"/>
  <c r="N180" i="4"/>
  <c r="N181" i="4"/>
  <c r="N182" i="4"/>
  <c r="N183" i="4"/>
  <c r="N184" i="4"/>
  <c r="N185" i="4"/>
  <c r="N186" i="4"/>
  <c r="N187" i="4"/>
  <c r="N188" i="4"/>
  <c r="N179" i="4"/>
  <c r="N189" i="4"/>
  <c r="N238" i="4"/>
  <c r="N241" i="4"/>
  <c r="N242" i="4"/>
  <c r="N243" i="4"/>
  <c r="N244" i="4"/>
  <c r="N245" i="4"/>
  <c r="N246" i="4"/>
  <c r="N247" i="4"/>
  <c r="N248" i="4"/>
  <c r="N249" i="4"/>
  <c r="N250" i="4"/>
  <c r="N283" i="4"/>
  <c r="N299" i="4"/>
  <c r="N306" i="4"/>
  <c r="N314" i="4"/>
  <c r="N330" i="4"/>
  <c r="N337" i="4"/>
  <c r="N345" i="4"/>
  <c r="N361" i="4"/>
  <c r="N368" i="4"/>
  <c r="N376" i="4"/>
  <c r="O239" i="4"/>
  <c r="O240" i="4"/>
  <c r="O180" i="4"/>
  <c r="O181" i="4"/>
  <c r="O182" i="4"/>
  <c r="O183" i="4"/>
  <c r="O184" i="4"/>
  <c r="O185" i="4"/>
  <c r="O186" i="4"/>
  <c r="O187" i="4"/>
  <c r="O188" i="4"/>
  <c r="O189" i="4"/>
  <c r="O179" i="4"/>
  <c r="O190" i="4"/>
  <c r="O238" i="4"/>
  <c r="O241" i="4"/>
  <c r="O242" i="4"/>
  <c r="O243" i="4"/>
  <c r="O244" i="4"/>
  <c r="O245" i="4"/>
  <c r="O246" i="4"/>
  <c r="O247" i="4"/>
  <c r="O248" i="4"/>
  <c r="O249" i="4"/>
  <c r="O250" i="4"/>
  <c r="O283" i="4"/>
  <c r="O299" i="4"/>
  <c r="O306" i="4"/>
  <c r="O314" i="4"/>
  <c r="O330" i="4"/>
  <c r="O337" i="4"/>
  <c r="O345" i="4"/>
  <c r="O361" i="4"/>
  <c r="O368" i="4"/>
  <c r="O376" i="4"/>
  <c r="P180" i="4"/>
  <c r="P181" i="4"/>
  <c r="P182" i="4"/>
  <c r="P183" i="4"/>
  <c r="P184" i="4"/>
  <c r="P185" i="4"/>
  <c r="P186" i="4"/>
  <c r="P187" i="4"/>
  <c r="P188" i="4"/>
  <c r="P189" i="4"/>
  <c r="P190" i="4"/>
  <c r="P179" i="4"/>
  <c r="P191" i="4"/>
  <c r="P238" i="4"/>
  <c r="P241" i="4"/>
  <c r="P242" i="4"/>
  <c r="P243" i="4"/>
  <c r="P244" i="4"/>
  <c r="P245" i="4"/>
  <c r="P246" i="4"/>
  <c r="P247" i="4"/>
  <c r="P248" i="4"/>
  <c r="P249" i="4"/>
  <c r="P250" i="4"/>
  <c r="P283" i="4"/>
  <c r="P299" i="4"/>
  <c r="P306" i="4"/>
  <c r="P314" i="4"/>
  <c r="P330" i="4"/>
  <c r="P337" i="4"/>
  <c r="P345" i="4"/>
  <c r="P361" i="4"/>
  <c r="P368" i="4"/>
  <c r="P376" i="4"/>
  <c r="Q239" i="4"/>
  <c r="Q240" i="4"/>
  <c r="Q238" i="4"/>
  <c r="Q241" i="4"/>
  <c r="Q242" i="4"/>
  <c r="Q243" i="4"/>
  <c r="Q244" i="4"/>
  <c r="Q245" i="4"/>
  <c r="Q246" i="4"/>
  <c r="Q247" i="4"/>
  <c r="Q248" i="4"/>
  <c r="Q249" i="4"/>
  <c r="Q250" i="4"/>
  <c r="Q283" i="4"/>
  <c r="Q299" i="4"/>
  <c r="Q306" i="4"/>
  <c r="Q314" i="4"/>
  <c r="Q330" i="4"/>
  <c r="Q337" i="4"/>
  <c r="Q345" i="4"/>
  <c r="Q361" i="4"/>
  <c r="Q368" i="4"/>
  <c r="Q376" i="4"/>
  <c r="R238" i="4"/>
  <c r="R241" i="4"/>
  <c r="R242" i="4"/>
  <c r="R243" i="4"/>
  <c r="R244" i="4"/>
  <c r="R245" i="4"/>
  <c r="R246" i="4"/>
  <c r="R247" i="4"/>
  <c r="R248" i="4"/>
  <c r="R249" i="4"/>
  <c r="R250" i="4"/>
  <c r="R239" i="4"/>
  <c r="R283" i="4"/>
  <c r="R299" i="4"/>
  <c r="R306" i="4"/>
  <c r="R314" i="4"/>
  <c r="R254" i="4"/>
  <c r="P253" i="4"/>
  <c r="P254" i="4"/>
  <c r="N253" i="4"/>
  <c r="N254" i="4"/>
  <c r="L253" i="4"/>
  <c r="L254" i="4"/>
  <c r="J253" i="4"/>
  <c r="J254" i="4"/>
  <c r="H253" i="4"/>
  <c r="H254" i="4"/>
  <c r="F253" i="4"/>
  <c r="F254" i="4"/>
  <c r="E253" i="4"/>
  <c r="E254" i="4"/>
  <c r="E193" i="4"/>
  <c r="E194" i="4"/>
  <c r="E252" i="4"/>
  <c r="E255" i="4"/>
  <c r="E256" i="4"/>
  <c r="E257" i="4"/>
  <c r="E258" i="4"/>
  <c r="E259" i="4"/>
  <c r="E260" i="4"/>
  <c r="E261" i="4"/>
  <c r="E262" i="4"/>
  <c r="E263" i="4"/>
  <c r="E264" i="4"/>
  <c r="E284" i="4"/>
  <c r="E300" i="4"/>
  <c r="E307" i="4"/>
  <c r="E315" i="4"/>
  <c r="E331" i="4"/>
  <c r="E338" i="4"/>
  <c r="E346" i="4"/>
  <c r="E362" i="4"/>
  <c r="E369" i="4"/>
  <c r="E377" i="4"/>
  <c r="F194" i="4"/>
  <c r="F193" i="4"/>
  <c r="F195" i="4"/>
  <c r="F252" i="4"/>
  <c r="F255" i="4"/>
  <c r="F256" i="4"/>
  <c r="F257" i="4"/>
  <c r="F258" i="4"/>
  <c r="F259" i="4"/>
  <c r="F260" i="4"/>
  <c r="F261" i="4"/>
  <c r="F262" i="4"/>
  <c r="F263" i="4"/>
  <c r="F264" i="4"/>
  <c r="F284" i="4"/>
  <c r="F300" i="4"/>
  <c r="F307" i="4"/>
  <c r="F315" i="4"/>
  <c r="F331" i="4"/>
  <c r="F338" i="4"/>
  <c r="F346" i="4"/>
  <c r="F362" i="4"/>
  <c r="F369" i="4"/>
  <c r="F377" i="4"/>
  <c r="G253" i="4"/>
  <c r="G254" i="4"/>
  <c r="G194" i="4"/>
  <c r="G195" i="4"/>
  <c r="G193" i="4"/>
  <c r="G196" i="4"/>
  <c r="G252" i="4"/>
  <c r="G255" i="4"/>
  <c r="G256" i="4"/>
  <c r="G257" i="4"/>
  <c r="G258" i="4"/>
  <c r="G259" i="4"/>
  <c r="G260" i="4"/>
  <c r="G261" i="4"/>
  <c r="G262" i="4"/>
  <c r="G263" i="4"/>
  <c r="G264" i="4"/>
  <c r="G284" i="4"/>
  <c r="G300" i="4"/>
  <c r="G307" i="4"/>
  <c r="G315" i="4"/>
  <c r="G331" i="4"/>
  <c r="G338" i="4"/>
  <c r="G346" i="4"/>
  <c r="G362" i="4"/>
  <c r="G369" i="4"/>
  <c r="G377" i="4"/>
  <c r="H194" i="4"/>
  <c r="H195" i="4"/>
  <c r="H196" i="4"/>
  <c r="H193" i="4"/>
  <c r="H197" i="4"/>
  <c r="H252" i="4"/>
  <c r="H255" i="4"/>
  <c r="H256" i="4"/>
  <c r="H257" i="4"/>
  <c r="H258" i="4"/>
  <c r="H259" i="4"/>
  <c r="H260" i="4"/>
  <c r="H261" i="4"/>
  <c r="H262" i="4"/>
  <c r="H263" i="4"/>
  <c r="H264" i="4"/>
  <c r="H284" i="4"/>
  <c r="H300" i="4"/>
  <c r="H307" i="4"/>
  <c r="H315" i="4"/>
  <c r="H331" i="4"/>
  <c r="H338" i="4"/>
  <c r="H346" i="4"/>
  <c r="H362" i="4"/>
  <c r="H369" i="4"/>
  <c r="H377" i="4"/>
  <c r="I253" i="4"/>
  <c r="I254" i="4"/>
  <c r="I194" i="4"/>
  <c r="I195" i="4"/>
  <c r="I196" i="4"/>
  <c r="I197" i="4"/>
  <c r="I193" i="4"/>
  <c r="I198" i="4"/>
  <c r="I252" i="4"/>
  <c r="I255" i="4"/>
  <c r="I256" i="4"/>
  <c r="I257" i="4"/>
  <c r="I258" i="4"/>
  <c r="I259" i="4"/>
  <c r="I260" i="4"/>
  <c r="I261" i="4"/>
  <c r="I262" i="4"/>
  <c r="I263" i="4"/>
  <c r="I264" i="4"/>
  <c r="I284" i="4"/>
  <c r="I300" i="4"/>
  <c r="I307" i="4"/>
  <c r="I315" i="4"/>
  <c r="I331" i="4"/>
  <c r="I338" i="4"/>
  <c r="I346" i="4"/>
  <c r="I362" i="4"/>
  <c r="I369" i="4"/>
  <c r="I377" i="4"/>
  <c r="J194" i="4"/>
  <c r="J195" i="4"/>
  <c r="J196" i="4"/>
  <c r="J197" i="4"/>
  <c r="J198" i="4"/>
  <c r="J193" i="4"/>
  <c r="J199" i="4"/>
  <c r="J252" i="4"/>
  <c r="J255" i="4"/>
  <c r="J256" i="4"/>
  <c r="J257" i="4"/>
  <c r="J258" i="4"/>
  <c r="J259" i="4"/>
  <c r="J260" i="4"/>
  <c r="J261" i="4"/>
  <c r="J262" i="4"/>
  <c r="J263" i="4"/>
  <c r="J264" i="4"/>
  <c r="J284" i="4"/>
  <c r="J300" i="4"/>
  <c r="J307" i="4"/>
  <c r="J315" i="4"/>
  <c r="J331" i="4"/>
  <c r="J338" i="4"/>
  <c r="J346" i="4"/>
  <c r="J362" i="4"/>
  <c r="J369" i="4"/>
  <c r="J377" i="4"/>
  <c r="K253" i="4"/>
  <c r="K254" i="4"/>
  <c r="K194" i="4"/>
  <c r="K195" i="4"/>
  <c r="K196" i="4"/>
  <c r="K197" i="4"/>
  <c r="K198" i="4"/>
  <c r="K199" i="4"/>
  <c r="K193" i="4"/>
  <c r="K200" i="4"/>
  <c r="K252" i="4"/>
  <c r="K255" i="4"/>
  <c r="K256" i="4"/>
  <c r="K257" i="4"/>
  <c r="K258" i="4"/>
  <c r="K259" i="4"/>
  <c r="K260" i="4"/>
  <c r="K261" i="4"/>
  <c r="K262" i="4"/>
  <c r="K263" i="4"/>
  <c r="K264" i="4"/>
  <c r="K284" i="4"/>
  <c r="K300" i="4"/>
  <c r="K307" i="4"/>
  <c r="K315" i="4"/>
  <c r="K331" i="4"/>
  <c r="K338" i="4"/>
  <c r="K346" i="4"/>
  <c r="K362" i="4"/>
  <c r="K369" i="4"/>
  <c r="K377" i="4"/>
  <c r="L194" i="4"/>
  <c r="L195" i="4"/>
  <c r="L196" i="4"/>
  <c r="L197" i="4"/>
  <c r="L198" i="4"/>
  <c r="L199" i="4"/>
  <c r="L200" i="4"/>
  <c r="L193" i="4"/>
  <c r="L201" i="4"/>
  <c r="L252" i="4"/>
  <c r="L255" i="4"/>
  <c r="L256" i="4"/>
  <c r="L257" i="4"/>
  <c r="L258" i="4"/>
  <c r="L259" i="4"/>
  <c r="L260" i="4"/>
  <c r="L261" i="4"/>
  <c r="L262" i="4"/>
  <c r="L263" i="4"/>
  <c r="L264" i="4"/>
  <c r="L284" i="4"/>
  <c r="L300" i="4"/>
  <c r="L307" i="4"/>
  <c r="L315" i="4"/>
  <c r="L331" i="4"/>
  <c r="L338" i="4"/>
  <c r="L346" i="4"/>
  <c r="L362" i="4"/>
  <c r="L369" i="4"/>
  <c r="L377" i="4"/>
  <c r="M253" i="4"/>
  <c r="M254" i="4"/>
  <c r="M194" i="4"/>
  <c r="M195" i="4"/>
  <c r="M196" i="4"/>
  <c r="M197" i="4"/>
  <c r="M198" i="4"/>
  <c r="M199" i="4"/>
  <c r="M200" i="4"/>
  <c r="M201" i="4"/>
  <c r="M193" i="4"/>
  <c r="M202" i="4"/>
  <c r="M252" i="4"/>
  <c r="M255" i="4"/>
  <c r="M256" i="4"/>
  <c r="M257" i="4"/>
  <c r="M258" i="4"/>
  <c r="M259" i="4"/>
  <c r="M260" i="4"/>
  <c r="M261" i="4"/>
  <c r="M262" i="4"/>
  <c r="M263" i="4"/>
  <c r="M264" i="4"/>
  <c r="M284" i="4"/>
  <c r="M300" i="4"/>
  <c r="M307" i="4"/>
  <c r="M315" i="4"/>
  <c r="M331" i="4"/>
  <c r="M338" i="4"/>
  <c r="M346" i="4"/>
  <c r="M362" i="4"/>
  <c r="M369" i="4"/>
  <c r="M377" i="4"/>
  <c r="N194" i="4"/>
  <c r="N195" i="4"/>
  <c r="N196" i="4"/>
  <c r="N197" i="4"/>
  <c r="N198" i="4"/>
  <c r="N199" i="4"/>
  <c r="N200" i="4"/>
  <c r="N201" i="4"/>
  <c r="N202" i="4"/>
  <c r="N193" i="4"/>
  <c r="N203" i="4"/>
  <c r="N252" i="4"/>
  <c r="N255" i="4"/>
  <c r="N256" i="4"/>
  <c r="N257" i="4"/>
  <c r="N258" i="4"/>
  <c r="N259" i="4"/>
  <c r="N260" i="4"/>
  <c r="N261" i="4"/>
  <c r="N262" i="4"/>
  <c r="N263" i="4"/>
  <c r="N264" i="4"/>
  <c r="N284" i="4"/>
  <c r="N300" i="4"/>
  <c r="N307" i="4"/>
  <c r="N315" i="4"/>
  <c r="N331" i="4"/>
  <c r="N338" i="4"/>
  <c r="N346" i="4"/>
  <c r="N362" i="4"/>
  <c r="N369" i="4"/>
  <c r="N377" i="4"/>
  <c r="O253" i="4"/>
  <c r="O254" i="4"/>
  <c r="O194" i="4"/>
  <c r="O195" i="4"/>
  <c r="O196" i="4"/>
  <c r="O197" i="4"/>
  <c r="O198" i="4"/>
  <c r="O199" i="4"/>
  <c r="O200" i="4"/>
  <c r="O201" i="4"/>
  <c r="O202" i="4"/>
  <c r="O203" i="4"/>
  <c r="O193" i="4"/>
  <c r="O204" i="4"/>
  <c r="O252" i="4"/>
  <c r="O255" i="4"/>
  <c r="O256" i="4"/>
  <c r="O257" i="4"/>
  <c r="O258" i="4"/>
  <c r="O259" i="4"/>
  <c r="O260" i="4"/>
  <c r="O261" i="4"/>
  <c r="O262" i="4"/>
  <c r="O263" i="4"/>
  <c r="O264" i="4"/>
  <c r="O284" i="4"/>
  <c r="O300" i="4"/>
  <c r="O307" i="4"/>
  <c r="O315" i="4"/>
  <c r="O331" i="4"/>
  <c r="O338" i="4"/>
  <c r="O346" i="4"/>
  <c r="O362" i="4"/>
  <c r="O369" i="4"/>
  <c r="O377" i="4"/>
  <c r="P194" i="4"/>
  <c r="P195" i="4"/>
  <c r="P196" i="4"/>
  <c r="P197" i="4"/>
  <c r="P198" i="4"/>
  <c r="P199" i="4"/>
  <c r="P200" i="4"/>
  <c r="P201" i="4"/>
  <c r="P202" i="4"/>
  <c r="P203" i="4"/>
  <c r="P204" i="4"/>
  <c r="P193" i="4"/>
  <c r="P205" i="4"/>
  <c r="P252" i="4"/>
  <c r="P255" i="4"/>
  <c r="P256" i="4"/>
  <c r="P257" i="4"/>
  <c r="P258" i="4"/>
  <c r="P259" i="4"/>
  <c r="P260" i="4"/>
  <c r="P261" i="4"/>
  <c r="P262" i="4"/>
  <c r="P263" i="4"/>
  <c r="P264" i="4"/>
  <c r="P284" i="4"/>
  <c r="P300" i="4"/>
  <c r="P307" i="4"/>
  <c r="P315" i="4"/>
  <c r="P331" i="4"/>
  <c r="P338" i="4"/>
  <c r="P346" i="4"/>
  <c r="P362" i="4"/>
  <c r="P369" i="4"/>
  <c r="P377" i="4"/>
  <c r="Q253" i="4"/>
  <c r="Q254" i="4"/>
  <c r="Q252" i="4"/>
  <c r="Q255" i="4"/>
  <c r="Q256" i="4"/>
  <c r="Q257" i="4"/>
  <c r="Q258" i="4"/>
  <c r="Q259" i="4"/>
  <c r="Q260" i="4"/>
  <c r="Q261" i="4"/>
  <c r="Q262" i="4"/>
  <c r="Q263" i="4"/>
  <c r="Q264" i="4"/>
  <c r="Q284" i="4"/>
  <c r="Q300" i="4"/>
  <c r="Q307" i="4"/>
  <c r="Q315" i="4"/>
  <c r="Q331" i="4"/>
  <c r="Q338" i="4"/>
  <c r="Q346" i="4"/>
  <c r="Q362" i="4"/>
  <c r="Q369" i="4"/>
  <c r="Q377" i="4"/>
  <c r="R252" i="4"/>
  <c r="R255" i="4"/>
  <c r="R256" i="4"/>
  <c r="R257" i="4"/>
  <c r="R258" i="4"/>
  <c r="R259" i="4"/>
  <c r="R260" i="4"/>
  <c r="R261" i="4"/>
  <c r="R262" i="4"/>
  <c r="R263" i="4"/>
  <c r="R264" i="4"/>
  <c r="R253" i="4"/>
  <c r="R284" i="4"/>
  <c r="R300" i="4"/>
  <c r="R307" i="4"/>
  <c r="R315" i="4"/>
  <c r="R268" i="4"/>
  <c r="P267" i="4"/>
  <c r="P268" i="4"/>
  <c r="N267" i="4"/>
  <c r="N268" i="4"/>
  <c r="L267" i="4"/>
  <c r="L268" i="4"/>
  <c r="J267" i="4"/>
  <c r="J268" i="4"/>
  <c r="H267" i="4"/>
  <c r="H268" i="4"/>
  <c r="F267" i="4"/>
  <c r="F268" i="4"/>
  <c r="E267" i="4"/>
  <c r="E268" i="4"/>
  <c r="E207" i="4"/>
  <c r="E208" i="4"/>
  <c r="E266" i="4"/>
  <c r="E269" i="4"/>
  <c r="E270" i="4"/>
  <c r="E271" i="4"/>
  <c r="E272" i="4"/>
  <c r="E273" i="4"/>
  <c r="E274" i="4"/>
  <c r="E275" i="4"/>
  <c r="E276" i="4"/>
  <c r="E277" i="4"/>
  <c r="E278" i="4"/>
  <c r="E285" i="4"/>
  <c r="E301" i="4"/>
  <c r="E308" i="4"/>
  <c r="E316" i="4"/>
  <c r="E332" i="4"/>
  <c r="E339" i="4"/>
  <c r="E347" i="4"/>
  <c r="E363" i="4"/>
  <c r="E370" i="4"/>
  <c r="E378" i="4"/>
  <c r="F208" i="4"/>
  <c r="F207" i="4"/>
  <c r="F209" i="4"/>
  <c r="F266" i="4"/>
  <c r="F269" i="4"/>
  <c r="F270" i="4"/>
  <c r="F271" i="4"/>
  <c r="F272" i="4"/>
  <c r="F273" i="4"/>
  <c r="F274" i="4"/>
  <c r="F275" i="4"/>
  <c r="F276" i="4"/>
  <c r="F277" i="4"/>
  <c r="F278" i="4"/>
  <c r="F285" i="4"/>
  <c r="F301" i="4"/>
  <c r="F308" i="4"/>
  <c r="F316" i="4"/>
  <c r="F332" i="4"/>
  <c r="F339" i="4"/>
  <c r="F347" i="4"/>
  <c r="F363" i="4"/>
  <c r="F370" i="4"/>
  <c r="F378" i="4"/>
  <c r="G267" i="4"/>
  <c r="G268" i="4"/>
  <c r="G208" i="4"/>
  <c r="G209" i="4"/>
  <c r="G207" i="4"/>
  <c r="G210" i="4"/>
  <c r="G266" i="4"/>
  <c r="G269" i="4"/>
  <c r="G270" i="4"/>
  <c r="G271" i="4"/>
  <c r="G272" i="4"/>
  <c r="G273" i="4"/>
  <c r="G274" i="4"/>
  <c r="G275" i="4"/>
  <c r="G276" i="4"/>
  <c r="G277" i="4"/>
  <c r="G278" i="4"/>
  <c r="G285" i="4"/>
  <c r="G301" i="4"/>
  <c r="G308" i="4"/>
  <c r="G316" i="4"/>
  <c r="G332" i="4"/>
  <c r="G339" i="4"/>
  <c r="G347" i="4"/>
  <c r="G363" i="4"/>
  <c r="G370" i="4"/>
  <c r="G378" i="4"/>
  <c r="H208" i="4"/>
  <c r="H209" i="4"/>
  <c r="H210" i="4"/>
  <c r="H207" i="4"/>
  <c r="H211" i="4"/>
  <c r="H266" i="4"/>
  <c r="H269" i="4"/>
  <c r="H270" i="4"/>
  <c r="H271" i="4"/>
  <c r="H272" i="4"/>
  <c r="H273" i="4"/>
  <c r="H274" i="4"/>
  <c r="H275" i="4"/>
  <c r="H276" i="4"/>
  <c r="H277" i="4"/>
  <c r="H278" i="4"/>
  <c r="H285" i="4"/>
  <c r="H301" i="4"/>
  <c r="H308" i="4"/>
  <c r="H316" i="4"/>
  <c r="H332" i="4"/>
  <c r="H339" i="4"/>
  <c r="H347" i="4"/>
  <c r="H363" i="4"/>
  <c r="H370" i="4"/>
  <c r="H378" i="4"/>
  <c r="I267" i="4"/>
  <c r="I268" i="4"/>
  <c r="I208" i="4"/>
  <c r="I209" i="4"/>
  <c r="I210" i="4"/>
  <c r="I211" i="4"/>
  <c r="I207" i="4"/>
  <c r="I212" i="4"/>
  <c r="I266" i="4"/>
  <c r="I269" i="4"/>
  <c r="I270" i="4"/>
  <c r="I271" i="4"/>
  <c r="I272" i="4"/>
  <c r="I273" i="4"/>
  <c r="I274" i="4"/>
  <c r="I275" i="4"/>
  <c r="I276" i="4"/>
  <c r="I277" i="4"/>
  <c r="I278" i="4"/>
  <c r="I285" i="4"/>
  <c r="I301" i="4"/>
  <c r="I308" i="4"/>
  <c r="I316" i="4"/>
  <c r="I332" i="4"/>
  <c r="I339" i="4"/>
  <c r="I347" i="4"/>
  <c r="I363" i="4"/>
  <c r="I370" i="4"/>
  <c r="I378" i="4"/>
  <c r="J208" i="4"/>
  <c r="J209" i="4"/>
  <c r="J210" i="4"/>
  <c r="J211" i="4"/>
  <c r="J212" i="4"/>
  <c r="J207" i="4"/>
  <c r="J213" i="4"/>
  <c r="J266" i="4"/>
  <c r="J269" i="4"/>
  <c r="J270" i="4"/>
  <c r="J271" i="4"/>
  <c r="J272" i="4"/>
  <c r="J273" i="4"/>
  <c r="J274" i="4"/>
  <c r="J275" i="4"/>
  <c r="J276" i="4"/>
  <c r="J277" i="4"/>
  <c r="J278" i="4"/>
  <c r="J285" i="4"/>
  <c r="J301" i="4"/>
  <c r="J308" i="4"/>
  <c r="J316" i="4"/>
  <c r="J332" i="4"/>
  <c r="J339" i="4"/>
  <c r="J347" i="4"/>
  <c r="J363" i="4"/>
  <c r="J370" i="4"/>
  <c r="J378" i="4"/>
  <c r="K267" i="4"/>
  <c r="K268" i="4"/>
  <c r="K208" i="4"/>
  <c r="K209" i="4"/>
  <c r="K210" i="4"/>
  <c r="K211" i="4"/>
  <c r="K212" i="4"/>
  <c r="K213" i="4"/>
  <c r="K207" i="4"/>
  <c r="K214" i="4"/>
  <c r="K266" i="4"/>
  <c r="K269" i="4"/>
  <c r="K270" i="4"/>
  <c r="K271" i="4"/>
  <c r="K272" i="4"/>
  <c r="K273" i="4"/>
  <c r="K274" i="4"/>
  <c r="K275" i="4"/>
  <c r="K276" i="4"/>
  <c r="K277" i="4"/>
  <c r="K278" i="4"/>
  <c r="K285" i="4"/>
  <c r="K301" i="4"/>
  <c r="K308" i="4"/>
  <c r="K316" i="4"/>
  <c r="K332" i="4"/>
  <c r="K339" i="4"/>
  <c r="K347" i="4"/>
  <c r="K363" i="4"/>
  <c r="K370" i="4"/>
  <c r="K378" i="4"/>
  <c r="L208" i="4"/>
  <c r="L209" i="4"/>
  <c r="L210" i="4"/>
  <c r="L211" i="4"/>
  <c r="L212" i="4"/>
  <c r="L213" i="4"/>
  <c r="L214" i="4"/>
  <c r="L207" i="4"/>
  <c r="L215" i="4"/>
  <c r="L266" i="4"/>
  <c r="L269" i="4"/>
  <c r="L270" i="4"/>
  <c r="L271" i="4"/>
  <c r="L272" i="4"/>
  <c r="L273" i="4"/>
  <c r="L274" i="4"/>
  <c r="L275" i="4"/>
  <c r="L276" i="4"/>
  <c r="L277" i="4"/>
  <c r="L278" i="4"/>
  <c r="L285" i="4"/>
  <c r="L301" i="4"/>
  <c r="L308" i="4"/>
  <c r="L316" i="4"/>
  <c r="L332" i="4"/>
  <c r="L339" i="4"/>
  <c r="L347" i="4"/>
  <c r="L363" i="4"/>
  <c r="L370" i="4"/>
  <c r="L378" i="4"/>
  <c r="M267" i="4"/>
  <c r="M268" i="4"/>
  <c r="M208" i="4"/>
  <c r="M209" i="4"/>
  <c r="M210" i="4"/>
  <c r="M211" i="4"/>
  <c r="M212" i="4"/>
  <c r="M213" i="4"/>
  <c r="M214" i="4"/>
  <c r="M215" i="4"/>
  <c r="M207" i="4"/>
  <c r="M216" i="4"/>
  <c r="M266" i="4"/>
  <c r="M269" i="4"/>
  <c r="M270" i="4"/>
  <c r="M271" i="4"/>
  <c r="M272" i="4"/>
  <c r="M273" i="4"/>
  <c r="M274" i="4"/>
  <c r="M275" i="4"/>
  <c r="M276" i="4"/>
  <c r="M277" i="4"/>
  <c r="M278" i="4"/>
  <c r="M285" i="4"/>
  <c r="M301" i="4"/>
  <c r="M308" i="4"/>
  <c r="M316" i="4"/>
  <c r="M332" i="4"/>
  <c r="M339" i="4"/>
  <c r="M347" i="4"/>
  <c r="M363" i="4"/>
  <c r="M370" i="4"/>
  <c r="M378" i="4"/>
  <c r="N208" i="4"/>
  <c r="N209" i="4"/>
  <c r="N210" i="4"/>
  <c r="N211" i="4"/>
  <c r="N212" i="4"/>
  <c r="N213" i="4"/>
  <c r="N214" i="4"/>
  <c r="N215" i="4"/>
  <c r="N216" i="4"/>
  <c r="N207" i="4"/>
  <c r="N217" i="4"/>
  <c r="N266" i="4"/>
  <c r="N269" i="4"/>
  <c r="N270" i="4"/>
  <c r="N271" i="4"/>
  <c r="N272" i="4"/>
  <c r="N273" i="4"/>
  <c r="N274" i="4"/>
  <c r="N275" i="4"/>
  <c r="N276" i="4"/>
  <c r="N277" i="4"/>
  <c r="N278" i="4"/>
  <c r="N285" i="4"/>
  <c r="N301" i="4"/>
  <c r="N308" i="4"/>
  <c r="N316" i="4"/>
  <c r="N332" i="4"/>
  <c r="N339" i="4"/>
  <c r="N347" i="4"/>
  <c r="N363" i="4"/>
  <c r="N370" i="4"/>
  <c r="N378" i="4"/>
  <c r="O267" i="4"/>
  <c r="O268" i="4"/>
  <c r="O208" i="4"/>
  <c r="O209" i="4"/>
  <c r="O210" i="4"/>
  <c r="O211" i="4"/>
  <c r="O212" i="4"/>
  <c r="O213" i="4"/>
  <c r="O214" i="4"/>
  <c r="O215" i="4"/>
  <c r="O216" i="4"/>
  <c r="O217" i="4"/>
  <c r="O207" i="4"/>
  <c r="O218" i="4"/>
  <c r="O266" i="4"/>
  <c r="O269" i="4"/>
  <c r="O270" i="4"/>
  <c r="O271" i="4"/>
  <c r="O272" i="4"/>
  <c r="O273" i="4"/>
  <c r="O274" i="4"/>
  <c r="O275" i="4"/>
  <c r="O276" i="4"/>
  <c r="O277" i="4"/>
  <c r="O278" i="4"/>
  <c r="O285" i="4"/>
  <c r="O301" i="4"/>
  <c r="O308" i="4"/>
  <c r="O316" i="4"/>
  <c r="O332" i="4"/>
  <c r="O339" i="4"/>
  <c r="O347" i="4"/>
  <c r="O363" i="4"/>
  <c r="O370" i="4"/>
  <c r="O378" i="4"/>
  <c r="P208" i="4"/>
  <c r="P209" i="4"/>
  <c r="P210" i="4"/>
  <c r="P211" i="4"/>
  <c r="P212" i="4"/>
  <c r="P213" i="4"/>
  <c r="P214" i="4"/>
  <c r="P215" i="4"/>
  <c r="P216" i="4"/>
  <c r="P217" i="4"/>
  <c r="P218" i="4"/>
  <c r="P207" i="4"/>
  <c r="P219" i="4"/>
  <c r="P266" i="4"/>
  <c r="P269" i="4"/>
  <c r="P270" i="4"/>
  <c r="P271" i="4"/>
  <c r="P272" i="4"/>
  <c r="P273" i="4"/>
  <c r="P274" i="4"/>
  <c r="P275" i="4"/>
  <c r="P276" i="4"/>
  <c r="P277" i="4"/>
  <c r="P278" i="4"/>
  <c r="P285" i="4"/>
  <c r="P301" i="4"/>
  <c r="P308" i="4"/>
  <c r="P316" i="4"/>
  <c r="P332" i="4"/>
  <c r="P339" i="4"/>
  <c r="P347" i="4"/>
  <c r="P363" i="4"/>
  <c r="P370" i="4"/>
  <c r="P378" i="4"/>
  <c r="Q267" i="4"/>
  <c r="Q268" i="4"/>
  <c r="Q266" i="4"/>
  <c r="Q269" i="4"/>
  <c r="Q270" i="4"/>
  <c r="Q271" i="4"/>
  <c r="Q272" i="4"/>
  <c r="Q273" i="4"/>
  <c r="Q274" i="4"/>
  <c r="Q275" i="4"/>
  <c r="Q276" i="4"/>
  <c r="Q277" i="4"/>
  <c r="Q278" i="4"/>
  <c r="Q285" i="4"/>
  <c r="Q301" i="4"/>
  <c r="Q308" i="4"/>
  <c r="Q316" i="4"/>
  <c r="Q332" i="4"/>
  <c r="Q339" i="4"/>
  <c r="Q347" i="4"/>
  <c r="Q363" i="4"/>
  <c r="Q370" i="4"/>
  <c r="Q378" i="4"/>
  <c r="R266" i="4"/>
  <c r="R269" i="4"/>
  <c r="R270" i="4"/>
  <c r="R271" i="4"/>
  <c r="R272" i="4"/>
  <c r="R273" i="4"/>
  <c r="R274" i="4"/>
  <c r="R275" i="4"/>
  <c r="R276" i="4"/>
  <c r="R277" i="4"/>
  <c r="R278" i="4"/>
  <c r="R267" i="4"/>
  <c r="R285" i="4"/>
  <c r="R301" i="4"/>
  <c r="R308" i="4"/>
  <c r="R316" i="4"/>
  <c r="R398" i="4"/>
  <c r="R329" i="4"/>
  <c r="R336" i="4"/>
  <c r="R344" i="4"/>
  <c r="R330" i="4"/>
  <c r="R337" i="4"/>
  <c r="R345" i="4"/>
  <c r="R331" i="4"/>
  <c r="R338" i="4"/>
  <c r="R346" i="4"/>
  <c r="R332" i="4"/>
  <c r="R339" i="4"/>
  <c r="R347" i="4"/>
  <c r="F292" i="4"/>
  <c r="G292" i="4"/>
  <c r="H292" i="4"/>
  <c r="I292" i="4"/>
  <c r="J292" i="4"/>
  <c r="K292" i="4"/>
  <c r="L292" i="4"/>
  <c r="M292" i="4"/>
  <c r="N292" i="4"/>
  <c r="O292" i="4"/>
  <c r="P292" i="4"/>
  <c r="P293" i="4"/>
  <c r="P311" i="4"/>
  <c r="O293" i="4"/>
  <c r="O311" i="4"/>
  <c r="N293" i="4"/>
  <c r="N311" i="4"/>
  <c r="M293" i="4"/>
  <c r="M311" i="4"/>
  <c r="L293" i="4"/>
  <c r="L311" i="4"/>
  <c r="K293" i="4"/>
  <c r="K311" i="4"/>
  <c r="J293" i="4"/>
  <c r="J311" i="4"/>
  <c r="I293" i="4"/>
  <c r="I311" i="4"/>
  <c r="H293" i="4"/>
  <c r="H311" i="4"/>
  <c r="G293" i="4"/>
  <c r="G311" i="4"/>
  <c r="F293" i="4"/>
  <c r="F311" i="4"/>
  <c r="E293" i="4"/>
  <c r="E311" i="4"/>
  <c r="E312" i="4"/>
  <c r="E342" i="4"/>
  <c r="E343" i="4"/>
  <c r="E352" i="4"/>
  <c r="E317" i="4"/>
  <c r="E373" i="4"/>
  <c r="E374" i="4"/>
  <c r="E383" i="4"/>
  <c r="E318" i="4"/>
  <c r="E319" i="4"/>
  <c r="E320" i="4"/>
  <c r="E322" i="4"/>
  <c r="E321" i="4"/>
  <c r="E323" i="4"/>
  <c r="F312" i="4"/>
  <c r="F342" i="4"/>
  <c r="E348" i="4"/>
  <c r="E382" i="4"/>
  <c r="E349" i="4"/>
  <c r="E350" i="4"/>
  <c r="E351" i="4"/>
  <c r="E353" i="4"/>
  <c r="E354" i="4"/>
  <c r="F343" i="4"/>
  <c r="F352" i="4"/>
  <c r="F317" i="4"/>
  <c r="F373" i="4"/>
  <c r="E379" i="4"/>
  <c r="E380" i="4"/>
  <c r="E381" i="4"/>
  <c r="E384" i="4"/>
  <c r="E385" i="4"/>
  <c r="F374" i="4"/>
  <c r="F383" i="4"/>
  <c r="F318" i="4"/>
  <c r="F319" i="4"/>
  <c r="F320" i="4"/>
  <c r="F322" i="4"/>
  <c r="F321" i="4"/>
  <c r="F323" i="4"/>
  <c r="G312" i="4"/>
  <c r="G342" i="4"/>
  <c r="F348" i="4"/>
  <c r="F382" i="4"/>
  <c r="F349" i="4"/>
  <c r="F350" i="4"/>
  <c r="F351" i="4"/>
  <c r="F353" i="4"/>
  <c r="F354" i="4"/>
  <c r="G343" i="4"/>
  <c r="G352" i="4"/>
  <c r="G317" i="4"/>
  <c r="G373" i="4"/>
  <c r="F379" i="4"/>
  <c r="F380" i="4"/>
  <c r="F381" i="4"/>
  <c r="F384" i="4"/>
  <c r="F385" i="4"/>
  <c r="G374" i="4"/>
  <c r="G383" i="4"/>
  <c r="G318" i="4"/>
  <c r="G319" i="4"/>
  <c r="G320" i="4"/>
  <c r="G322" i="4"/>
  <c r="G321" i="4"/>
  <c r="G323" i="4"/>
  <c r="H312" i="4"/>
  <c r="H342" i="4"/>
  <c r="G348" i="4"/>
  <c r="G382" i="4"/>
  <c r="G349" i="4"/>
  <c r="G350" i="4"/>
  <c r="G351" i="4"/>
  <c r="G353" i="4"/>
  <c r="G354" i="4"/>
  <c r="H343" i="4"/>
  <c r="H352" i="4"/>
  <c r="H317" i="4"/>
  <c r="H373" i="4"/>
  <c r="G379" i="4"/>
  <c r="G380" i="4"/>
  <c r="G381" i="4"/>
  <c r="G384" i="4"/>
  <c r="G385" i="4"/>
  <c r="H374" i="4"/>
  <c r="H383" i="4"/>
  <c r="H318" i="4"/>
  <c r="H319" i="4"/>
  <c r="H320" i="4"/>
  <c r="H322" i="4"/>
  <c r="H321" i="4"/>
  <c r="H323" i="4"/>
  <c r="I312" i="4"/>
  <c r="I342" i="4"/>
  <c r="H348" i="4"/>
  <c r="H382" i="4"/>
  <c r="H349" i="4"/>
  <c r="H350" i="4"/>
  <c r="H351" i="4"/>
  <c r="H353" i="4"/>
  <c r="H354" i="4"/>
  <c r="I343" i="4"/>
  <c r="I352" i="4"/>
  <c r="I317" i="4"/>
  <c r="I373" i="4"/>
  <c r="H379" i="4"/>
  <c r="H380" i="4"/>
  <c r="H381" i="4"/>
  <c r="H384" i="4"/>
  <c r="H385" i="4"/>
  <c r="I374" i="4"/>
  <c r="I383" i="4"/>
  <c r="I318" i="4"/>
  <c r="I319" i="4"/>
  <c r="I320" i="4"/>
  <c r="I322" i="4"/>
  <c r="I321" i="4"/>
  <c r="I323" i="4"/>
  <c r="J312" i="4"/>
  <c r="J342" i="4"/>
  <c r="I348" i="4"/>
  <c r="I382" i="4"/>
  <c r="I349" i="4"/>
  <c r="I350" i="4"/>
  <c r="I351" i="4"/>
  <c r="I353" i="4"/>
  <c r="I354" i="4"/>
  <c r="J343" i="4"/>
  <c r="J352" i="4"/>
  <c r="J317" i="4"/>
  <c r="J373" i="4"/>
  <c r="I379" i="4"/>
  <c r="I380" i="4"/>
  <c r="I381" i="4"/>
  <c r="I384" i="4"/>
  <c r="I385" i="4"/>
  <c r="J374" i="4"/>
  <c r="J383" i="4"/>
  <c r="J318" i="4"/>
  <c r="J319" i="4"/>
  <c r="J320" i="4"/>
  <c r="J322" i="4"/>
  <c r="J321" i="4"/>
  <c r="J323" i="4"/>
  <c r="K312" i="4"/>
  <c r="K342" i="4"/>
  <c r="J348" i="4"/>
  <c r="J382" i="4"/>
  <c r="J349" i="4"/>
  <c r="J350" i="4"/>
  <c r="J351" i="4"/>
  <c r="J353" i="4"/>
  <c r="J354" i="4"/>
  <c r="K343" i="4"/>
  <c r="K352" i="4"/>
  <c r="K317" i="4"/>
  <c r="K373" i="4"/>
  <c r="J379" i="4"/>
  <c r="J380" i="4"/>
  <c r="J381" i="4"/>
  <c r="J384" i="4"/>
  <c r="J385" i="4"/>
  <c r="K374" i="4"/>
  <c r="K383" i="4"/>
  <c r="K318" i="4"/>
  <c r="K319" i="4"/>
  <c r="K320" i="4"/>
  <c r="K322" i="4"/>
  <c r="K321" i="4"/>
  <c r="K323" i="4"/>
  <c r="L312" i="4"/>
  <c r="L342" i="4"/>
  <c r="K348" i="4"/>
  <c r="K382" i="4"/>
  <c r="K349" i="4"/>
  <c r="K350" i="4"/>
  <c r="K351" i="4"/>
  <c r="K353" i="4"/>
  <c r="K354" i="4"/>
  <c r="L343" i="4"/>
  <c r="L352" i="4"/>
  <c r="L317" i="4"/>
  <c r="L373" i="4"/>
  <c r="K379" i="4"/>
  <c r="K380" i="4"/>
  <c r="K381" i="4"/>
  <c r="K384" i="4"/>
  <c r="K385" i="4"/>
  <c r="L374" i="4"/>
  <c r="L383" i="4"/>
  <c r="L318" i="4"/>
  <c r="L319" i="4"/>
  <c r="L320" i="4"/>
  <c r="L322" i="4"/>
  <c r="L321" i="4"/>
  <c r="L323" i="4"/>
  <c r="M312" i="4"/>
  <c r="M342" i="4"/>
  <c r="L348" i="4"/>
  <c r="L382" i="4"/>
  <c r="L349" i="4"/>
  <c r="L350" i="4"/>
  <c r="L351" i="4"/>
  <c r="L353" i="4"/>
  <c r="L354" i="4"/>
  <c r="M343" i="4"/>
  <c r="M352" i="4"/>
  <c r="M317" i="4"/>
  <c r="M373" i="4"/>
  <c r="L379" i="4"/>
  <c r="L380" i="4"/>
  <c r="L381" i="4"/>
  <c r="L384" i="4"/>
  <c r="L385" i="4"/>
  <c r="M374" i="4"/>
  <c r="M383" i="4"/>
  <c r="M318" i="4"/>
  <c r="M319" i="4"/>
  <c r="M320" i="4"/>
  <c r="M322" i="4"/>
  <c r="M321" i="4"/>
  <c r="M323" i="4"/>
  <c r="N312" i="4"/>
  <c r="N342" i="4"/>
  <c r="M348" i="4"/>
  <c r="M382" i="4"/>
  <c r="M349" i="4"/>
  <c r="M350" i="4"/>
  <c r="M351" i="4"/>
  <c r="M353" i="4"/>
  <c r="M354" i="4"/>
  <c r="N343" i="4"/>
  <c r="N352" i="4"/>
  <c r="N317" i="4"/>
  <c r="N373" i="4"/>
  <c r="M379" i="4"/>
  <c r="M380" i="4"/>
  <c r="M381" i="4"/>
  <c r="M384" i="4"/>
  <c r="M385" i="4"/>
  <c r="N374" i="4"/>
  <c r="N383" i="4"/>
  <c r="N318" i="4"/>
  <c r="N319" i="4"/>
  <c r="N320" i="4"/>
  <c r="N322" i="4"/>
  <c r="N321" i="4"/>
  <c r="N323" i="4"/>
  <c r="O312" i="4"/>
  <c r="O342" i="4"/>
  <c r="N348" i="4"/>
  <c r="N382" i="4"/>
  <c r="N349" i="4"/>
  <c r="N350" i="4"/>
  <c r="N351" i="4"/>
  <c r="N353" i="4"/>
  <c r="N354" i="4"/>
  <c r="O343" i="4"/>
  <c r="O352" i="4"/>
  <c r="O317" i="4"/>
  <c r="O373" i="4"/>
  <c r="N379" i="4"/>
  <c r="N380" i="4"/>
  <c r="N381" i="4"/>
  <c r="N384" i="4"/>
  <c r="N385" i="4"/>
  <c r="O374" i="4"/>
  <c r="O383" i="4"/>
  <c r="O318" i="4"/>
  <c r="O319" i="4"/>
  <c r="O320" i="4"/>
  <c r="O322" i="4"/>
  <c r="O321" i="4"/>
  <c r="O323" i="4"/>
  <c r="P312" i="4"/>
  <c r="P342" i="4"/>
  <c r="O348" i="4"/>
  <c r="O382" i="4"/>
  <c r="O349" i="4"/>
  <c r="O350" i="4"/>
  <c r="O351" i="4"/>
  <c r="O353" i="4"/>
  <c r="O354" i="4"/>
  <c r="P343" i="4"/>
  <c r="P352" i="4"/>
  <c r="P317" i="4"/>
  <c r="P373" i="4"/>
  <c r="O379" i="4"/>
  <c r="O380" i="4"/>
  <c r="O381" i="4"/>
  <c r="O384" i="4"/>
  <c r="O385" i="4"/>
  <c r="P374" i="4"/>
  <c r="P383" i="4"/>
  <c r="P318" i="4"/>
  <c r="P319" i="4"/>
  <c r="P320" i="4"/>
  <c r="P322" i="4"/>
  <c r="P321" i="4"/>
  <c r="P323" i="4"/>
  <c r="Q311" i="4"/>
  <c r="Q312" i="4"/>
  <c r="P348" i="4"/>
  <c r="P382" i="4"/>
  <c r="P349" i="4"/>
  <c r="P350" i="4"/>
  <c r="P351" i="4"/>
  <c r="P353" i="4"/>
  <c r="P354" i="4"/>
  <c r="Q342" i="4"/>
  <c r="Q343" i="4"/>
  <c r="Q352" i="4"/>
  <c r="Q317" i="4"/>
  <c r="P379" i="4"/>
  <c r="P380" i="4"/>
  <c r="P381" i="4"/>
  <c r="P384" i="4"/>
  <c r="P385" i="4"/>
  <c r="Q373" i="4"/>
  <c r="Q374" i="4"/>
  <c r="Q383" i="4"/>
  <c r="Q318" i="4"/>
  <c r="Q319" i="4"/>
  <c r="Q320" i="4"/>
  <c r="Q322" i="4"/>
  <c r="Q321" i="4"/>
  <c r="Q323" i="4"/>
  <c r="R311" i="4"/>
  <c r="R312" i="4"/>
  <c r="R320" i="4"/>
  <c r="R348" i="4"/>
  <c r="R399" i="4"/>
  <c r="R360" i="4"/>
  <c r="R367" i="4"/>
  <c r="R375" i="4"/>
  <c r="R361" i="4"/>
  <c r="R368" i="4"/>
  <c r="R376" i="4"/>
  <c r="R362" i="4"/>
  <c r="R369" i="4"/>
  <c r="R377" i="4"/>
  <c r="R363" i="4"/>
  <c r="R370" i="4"/>
  <c r="R378" i="4"/>
  <c r="R321" i="4"/>
  <c r="R379" i="4"/>
  <c r="Q348" i="4"/>
  <c r="Q382" i="4"/>
  <c r="Q349" i="4"/>
  <c r="Q350" i="4"/>
  <c r="Q351" i="4"/>
  <c r="Q353" i="4"/>
  <c r="Q354" i="4"/>
  <c r="R342" i="4"/>
  <c r="R343" i="4"/>
  <c r="R353" i="4"/>
  <c r="R380" i="4"/>
  <c r="R400" i="4"/>
  <c r="R401" i="4"/>
  <c r="R200" i="5"/>
  <c r="R203" i="5"/>
  <c r="P206" i="5"/>
  <c r="O206" i="5"/>
  <c r="N206" i="5"/>
  <c r="M206" i="5"/>
  <c r="L206" i="5"/>
  <c r="K206" i="5"/>
  <c r="J206" i="5"/>
  <c r="I206" i="5"/>
  <c r="H206" i="5"/>
  <c r="G206" i="5"/>
  <c r="F206" i="5"/>
  <c r="E206" i="5"/>
  <c r="E398" i="4"/>
  <c r="E399" i="4"/>
  <c r="E400" i="4"/>
  <c r="E401" i="4"/>
  <c r="E200" i="5"/>
  <c r="F398" i="4"/>
  <c r="F399" i="4"/>
  <c r="F400" i="4"/>
  <c r="F401" i="4"/>
  <c r="F200" i="5"/>
  <c r="G398" i="4"/>
  <c r="G399" i="4"/>
  <c r="G400" i="4"/>
  <c r="G401" i="4"/>
  <c r="G200" i="5"/>
  <c r="H398" i="4"/>
  <c r="H399" i="4"/>
  <c r="H400" i="4"/>
  <c r="H401" i="4"/>
  <c r="H200" i="5"/>
  <c r="I398" i="4"/>
  <c r="I399" i="4"/>
  <c r="I400" i="4"/>
  <c r="I401" i="4"/>
  <c r="I200" i="5"/>
  <c r="E190" i="5"/>
  <c r="J398" i="4"/>
  <c r="J399" i="4"/>
  <c r="J400" i="4"/>
  <c r="J401" i="4"/>
  <c r="J200" i="5"/>
  <c r="E191" i="5"/>
  <c r="K398" i="4"/>
  <c r="K399" i="4"/>
  <c r="K400" i="4"/>
  <c r="K401" i="4"/>
  <c r="K200" i="5"/>
  <c r="E192" i="5"/>
  <c r="L398" i="4"/>
  <c r="L399" i="4"/>
  <c r="L400" i="4"/>
  <c r="L401" i="4"/>
  <c r="L200" i="5"/>
  <c r="E193" i="5"/>
  <c r="M398" i="4"/>
  <c r="M399" i="4"/>
  <c r="M400" i="4"/>
  <c r="M401" i="4"/>
  <c r="M200" i="5"/>
  <c r="E194" i="5"/>
  <c r="N398" i="4"/>
  <c r="N399" i="4"/>
  <c r="N400" i="4"/>
  <c r="N401" i="4"/>
  <c r="N200" i="5"/>
  <c r="O398" i="4"/>
  <c r="O399" i="4"/>
  <c r="O400" i="4"/>
  <c r="O401" i="4"/>
  <c r="O200" i="5"/>
  <c r="P398" i="4"/>
  <c r="P399" i="4"/>
  <c r="P400" i="4"/>
  <c r="P401" i="4"/>
  <c r="P200" i="5"/>
  <c r="Q206" i="5"/>
  <c r="Q190" i="5"/>
  <c r="Q191" i="5"/>
  <c r="Q398" i="4"/>
  <c r="Q399" i="4"/>
  <c r="Q379" i="4"/>
  <c r="Q380" i="4"/>
  <c r="Q400" i="4"/>
  <c r="Q401" i="4"/>
  <c r="Q200" i="5"/>
  <c r="Q192" i="5"/>
  <c r="Q193" i="5"/>
  <c r="Q194" i="5"/>
  <c r="R206" i="5"/>
  <c r="C206" i="5"/>
  <c r="S222" i="4"/>
  <c r="S223" i="4"/>
  <c r="S224" i="4"/>
  <c r="S225" i="4"/>
  <c r="S226" i="4"/>
  <c r="S227" i="4"/>
  <c r="S228" i="4"/>
  <c r="S229" i="4"/>
  <c r="S230" i="4"/>
  <c r="S231" i="4"/>
  <c r="S232" i="4"/>
  <c r="S233" i="4"/>
  <c r="S234" i="4"/>
  <c r="S282" i="4"/>
  <c r="S298" i="4"/>
  <c r="S305" i="4"/>
  <c r="S313" i="4"/>
  <c r="S240" i="4"/>
  <c r="S238" i="4"/>
  <c r="S241" i="4"/>
  <c r="S242" i="4"/>
  <c r="S243" i="4"/>
  <c r="S244" i="4"/>
  <c r="S245" i="4"/>
  <c r="S246" i="4"/>
  <c r="S247" i="4"/>
  <c r="S248" i="4"/>
  <c r="S249" i="4"/>
  <c r="S250" i="4"/>
  <c r="S239" i="4"/>
  <c r="S283" i="4"/>
  <c r="S299" i="4"/>
  <c r="S306" i="4"/>
  <c r="S314" i="4"/>
  <c r="S254" i="4"/>
  <c r="S252" i="4"/>
  <c r="S255" i="4"/>
  <c r="S256" i="4"/>
  <c r="S257" i="4"/>
  <c r="S258" i="4"/>
  <c r="S259" i="4"/>
  <c r="S260" i="4"/>
  <c r="S261" i="4"/>
  <c r="S262" i="4"/>
  <c r="S263" i="4"/>
  <c r="S264" i="4"/>
  <c r="S253" i="4"/>
  <c r="S284" i="4"/>
  <c r="S300" i="4"/>
  <c r="S307" i="4"/>
  <c r="S315" i="4"/>
  <c r="S268" i="4"/>
  <c r="S266" i="4"/>
  <c r="S269" i="4"/>
  <c r="S270" i="4"/>
  <c r="S271" i="4"/>
  <c r="S272" i="4"/>
  <c r="S273" i="4"/>
  <c r="S274" i="4"/>
  <c r="S275" i="4"/>
  <c r="S276" i="4"/>
  <c r="S277" i="4"/>
  <c r="S278" i="4"/>
  <c r="S267" i="4"/>
  <c r="S285" i="4"/>
  <c r="S301" i="4"/>
  <c r="S308" i="4"/>
  <c r="S316" i="4"/>
  <c r="S398" i="4"/>
  <c r="S329" i="4"/>
  <c r="S336" i="4"/>
  <c r="S344" i="4"/>
  <c r="S330" i="4"/>
  <c r="S337" i="4"/>
  <c r="S345" i="4"/>
  <c r="S331" i="4"/>
  <c r="S338" i="4"/>
  <c r="S346" i="4"/>
  <c r="S332" i="4"/>
  <c r="S339" i="4"/>
  <c r="S347" i="4"/>
  <c r="R352" i="4"/>
  <c r="R317" i="4"/>
  <c r="Q381" i="4"/>
  <c r="Q384" i="4"/>
  <c r="Q385" i="4"/>
  <c r="R373" i="4"/>
  <c r="R374" i="4"/>
  <c r="R383" i="4"/>
  <c r="R318" i="4"/>
  <c r="R319" i="4"/>
  <c r="R322" i="4"/>
  <c r="R323" i="4"/>
  <c r="S311" i="4"/>
  <c r="S312" i="4"/>
  <c r="S320" i="4"/>
  <c r="S348" i="4"/>
  <c r="S399" i="4"/>
  <c r="S360" i="4"/>
  <c r="S367" i="4"/>
  <c r="S375" i="4"/>
  <c r="S361" i="4"/>
  <c r="S368" i="4"/>
  <c r="S376" i="4"/>
  <c r="S362" i="4"/>
  <c r="S369" i="4"/>
  <c r="S377" i="4"/>
  <c r="S363" i="4"/>
  <c r="S370" i="4"/>
  <c r="S378" i="4"/>
  <c r="S321" i="4"/>
  <c r="S379" i="4"/>
  <c r="R382" i="4"/>
  <c r="R349" i="4"/>
  <c r="R350" i="4"/>
  <c r="R351" i="4"/>
  <c r="R354" i="4"/>
  <c r="S342" i="4"/>
  <c r="S343" i="4"/>
  <c r="S353" i="4"/>
  <c r="S380" i="4"/>
  <c r="S400" i="4"/>
  <c r="S401" i="4"/>
  <c r="S200" i="5"/>
  <c r="S203" i="5"/>
  <c r="S206" i="5"/>
  <c r="T222" i="4"/>
  <c r="T223" i="4"/>
  <c r="T224" i="4"/>
  <c r="T225" i="4"/>
  <c r="T226" i="4"/>
  <c r="T227" i="4"/>
  <c r="T228" i="4"/>
  <c r="T229" i="4"/>
  <c r="T230" i="4"/>
  <c r="T231" i="4"/>
  <c r="T232" i="4"/>
  <c r="T233" i="4"/>
  <c r="T234" i="4"/>
  <c r="T282" i="4"/>
  <c r="T298" i="4"/>
  <c r="T305" i="4"/>
  <c r="T313" i="4"/>
  <c r="T240" i="4"/>
  <c r="T238" i="4"/>
  <c r="T241" i="4"/>
  <c r="T242" i="4"/>
  <c r="T243" i="4"/>
  <c r="T244" i="4"/>
  <c r="T245" i="4"/>
  <c r="T246" i="4"/>
  <c r="T247" i="4"/>
  <c r="T248" i="4"/>
  <c r="T249" i="4"/>
  <c r="T250" i="4"/>
  <c r="T239" i="4"/>
  <c r="T283" i="4"/>
  <c r="T299" i="4"/>
  <c r="T306" i="4"/>
  <c r="T314" i="4"/>
  <c r="T254" i="4"/>
  <c r="T252" i="4"/>
  <c r="T255" i="4"/>
  <c r="T256" i="4"/>
  <c r="T257" i="4"/>
  <c r="T258" i="4"/>
  <c r="T259" i="4"/>
  <c r="T260" i="4"/>
  <c r="T261" i="4"/>
  <c r="T262" i="4"/>
  <c r="T263" i="4"/>
  <c r="T264" i="4"/>
  <c r="T253" i="4"/>
  <c r="T284" i="4"/>
  <c r="T300" i="4"/>
  <c r="T307" i="4"/>
  <c r="T315" i="4"/>
  <c r="T268" i="4"/>
  <c r="T266" i="4"/>
  <c r="T269" i="4"/>
  <c r="T270" i="4"/>
  <c r="T271" i="4"/>
  <c r="T272" i="4"/>
  <c r="T273" i="4"/>
  <c r="T274" i="4"/>
  <c r="T275" i="4"/>
  <c r="T276" i="4"/>
  <c r="T277" i="4"/>
  <c r="T278" i="4"/>
  <c r="T267" i="4"/>
  <c r="T285" i="4"/>
  <c r="T301" i="4"/>
  <c r="T308" i="4"/>
  <c r="T316" i="4"/>
  <c r="T398" i="4"/>
  <c r="T329" i="4"/>
  <c r="T336" i="4"/>
  <c r="T344" i="4"/>
  <c r="T330" i="4"/>
  <c r="T337" i="4"/>
  <c r="T345" i="4"/>
  <c r="T331" i="4"/>
  <c r="T338" i="4"/>
  <c r="T346" i="4"/>
  <c r="T332" i="4"/>
  <c r="T339" i="4"/>
  <c r="T347" i="4"/>
  <c r="S352" i="4"/>
  <c r="S317" i="4"/>
  <c r="R381" i="4"/>
  <c r="R384" i="4"/>
  <c r="R385" i="4"/>
  <c r="S373" i="4"/>
  <c r="S374" i="4"/>
  <c r="S383" i="4"/>
  <c r="S318" i="4"/>
  <c r="S319" i="4"/>
  <c r="S322" i="4"/>
  <c r="S323" i="4"/>
  <c r="T311" i="4"/>
  <c r="T312" i="4"/>
  <c r="T320" i="4"/>
  <c r="T348" i="4"/>
  <c r="T399" i="4"/>
  <c r="T360" i="4"/>
  <c r="T367" i="4"/>
  <c r="T375" i="4"/>
  <c r="T361" i="4"/>
  <c r="T368" i="4"/>
  <c r="T376" i="4"/>
  <c r="T362" i="4"/>
  <c r="T369" i="4"/>
  <c r="T377" i="4"/>
  <c r="T363" i="4"/>
  <c r="T370" i="4"/>
  <c r="T378" i="4"/>
  <c r="T321" i="4"/>
  <c r="T379" i="4"/>
  <c r="S382" i="4"/>
  <c r="S349" i="4"/>
  <c r="S350" i="4"/>
  <c r="S351" i="4"/>
  <c r="S354" i="4"/>
  <c r="T342" i="4"/>
  <c r="T343" i="4"/>
  <c r="T353" i="4"/>
  <c r="T380" i="4"/>
  <c r="T400" i="4"/>
  <c r="T401" i="4"/>
  <c r="T200" i="5"/>
  <c r="T203" i="5"/>
  <c r="T206" i="5"/>
  <c r="U222" i="4"/>
  <c r="U223" i="4"/>
  <c r="U224" i="4"/>
  <c r="U225" i="4"/>
  <c r="U226" i="4"/>
  <c r="U227" i="4"/>
  <c r="U228" i="4"/>
  <c r="U229" i="4"/>
  <c r="U230" i="4"/>
  <c r="U231" i="4"/>
  <c r="U232" i="4"/>
  <c r="U233" i="4"/>
  <c r="U234" i="4"/>
  <c r="U282" i="4"/>
  <c r="U298" i="4"/>
  <c r="U305" i="4"/>
  <c r="U313" i="4"/>
  <c r="U240" i="4"/>
  <c r="U238" i="4"/>
  <c r="U241" i="4"/>
  <c r="U242" i="4"/>
  <c r="U243" i="4"/>
  <c r="U244" i="4"/>
  <c r="U245" i="4"/>
  <c r="U246" i="4"/>
  <c r="U247" i="4"/>
  <c r="U248" i="4"/>
  <c r="U249" i="4"/>
  <c r="U250" i="4"/>
  <c r="U239" i="4"/>
  <c r="U283" i="4"/>
  <c r="U299" i="4"/>
  <c r="U306" i="4"/>
  <c r="U314" i="4"/>
  <c r="U254" i="4"/>
  <c r="U252" i="4"/>
  <c r="U255" i="4"/>
  <c r="U256" i="4"/>
  <c r="U257" i="4"/>
  <c r="U258" i="4"/>
  <c r="U259" i="4"/>
  <c r="U260" i="4"/>
  <c r="U261" i="4"/>
  <c r="U262" i="4"/>
  <c r="U263" i="4"/>
  <c r="U264" i="4"/>
  <c r="U253" i="4"/>
  <c r="U284" i="4"/>
  <c r="U300" i="4"/>
  <c r="U307" i="4"/>
  <c r="U315" i="4"/>
  <c r="U268" i="4"/>
  <c r="U266" i="4"/>
  <c r="U269" i="4"/>
  <c r="U270" i="4"/>
  <c r="U271" i="4"/>
  <c r="U272" i="4"/>
  <c r="U273" i="4"/>
  <c r="U274" i="4"/>
  <c r="U275" i="4"/>
  <c r="U276" i="4"/>
  <c r="U277" i="4"/>
  <c r="U278" i="4"/>
  <c r="U267" i="4"/>
  <c r="U285" i="4"/>
  <c r="U301" i="4"/>
  <c r="U308" i="4"/>
  <c r="U316" i="4"/>
  <c r="U398" i="4"/>
  <c r="U329" i="4"/>
  <c r="U336" i="4"/>
  <c r="U344" i="4"/>
  <c r="U330" i="4"/>
  <c r="U337" i="4"/>
  <c r="U345" i="4"/>
  <c r="U331" i="4"/>
  <c r="U338" i="4"/>
  <c r="U346" i="4"/>
  <c r="U332" i="4"/>
  <c r="U339" i="4"/>
  <c r="U347" i="4"/>
  <c r="T352" i="4"/>
  <c r="T317" i="4"/>
  <c r="S381" i="4"/>
  <c r="S384" i="4"/>
  <c r="S385" i="4"/>
  <c r="T373" i="4"/>
  <c r="T374" i="4"/>
  <c r="T383" i="4"/>
  <c r="T318" i="4"/>
  <c r="T319" i="4"/>
  <c r="T322" i="4"/>
  <c r="T323" i="4"/>
  <c r="U311" i="4"/>
  <c r="U312" i="4"/>
  <c r="U320" i="4"/>
  <c r="U348" i="4"/>
  <c r="U399" i="4"/>
  <c r="U360" i="4"/>
  <c r="U367" i="4"/>
  <c r="U375" i="4"/>
  <c r="U361" i="4"/>
  <c r="U368" i="4"/>
  <c r="U376" i="4"/>
  <c r="U362" i="4"/>
  <c r="U369" i="4"/>
  <c r="U377" i="4"/>
  <c r="U363" i="4"/>
  <c r="U370" i="4"/>
  <c r="U378" i="4"/>
  <c r="U321" i="4"/>
  <c r="U379" i="4"/>
  <c r="T382" i="4"/>
  <c r="T349" i="4"/>
  <c r="T350" i="4"/>
  <c r="T351" i="4"/>
  <c r="T354" i="4"/>
  <c r="U342" i="4"/>
  <c r="U343" i="4"/>
  <c r="U353" i="4"/>
  <c r="U380" i="4"/>
  <c r="U400" i="4"/>
  <c r="U401" i="4"/>
  <c r="U200" i="5"/>
  <c r="U203" i="5"/>
  <c r="U206" i="5"/>
  <c r="V222" i="4"/>
  <c r="V223" i="4"/>
  <c r="V224" i="4"/>
  <c r="V225" i="4"/>
  <c r="V226" i="4"/>
  <c r="V227" i="4"/>
  <c r="V228" i="4"/>
  <c r="V229" i="4"/>
  <c r="V230" i="4"/>
  <c r="V231" i="4"/>
  <c r="V232" i="4"/>
  <c r="V233" i="4"/>
  <c r="V234" i="4"/>
  <c r="V282" i="4"/>
  <c r="V298" i="4"/>
  <c r="V305" i="4"/>
  <c r="V313" i="4"/>
  <c r="V240" i="4"/>
  <c r="V238" i="4"/>
  <c r="V241" i="4"/>
  <c r="V242" i="4"/>
  <c r="V243" i="4"/>
  <c r="V244" i="4"/>
  <c r="V245" i="4"/>
  <c r="V246" i="4"/>
  <c r="V247" i="4"/>
  <c r="V248" i="4"/>
  <c r="V249" i="4"/>
  <c r="V250" i="4"/>
  <c r="V239" i="4"/>
  <c r="V283" i="4"/>
  <c r="V299" i="4"/>
  <c r="V306" i="4"/>
  <c r="V314" i="4"/>
  <c r="V254" i="4"/>
  <c r="V252" i="4"/>
  <c r="V255" i="4"/>
  <c r="V256" i="4"/>
  <c r="V257" i="4"/>
  <c r="V258" i="4"/>
  <c r="V259" i="4"/>
  <c r="V260" i="4"/>
  <c r="V261" i="4"/>
  <c r="V262" i="4"/>
  <c r="V263" i="4"/>
  <c r="V264" i="4"/>
  <c r="V253" i="4"/>
  <c r="V284" i="4"/>
  <c r="V300" i="4"/>
  <c r="V307" i="4"/>
  <c r="V315" i="4"/>
  <c r="V268" i="4"/>
  <c r="V266" i="4"/>
  <c r="V269" i="4"/>
  <c r="V270" i="4"/>
  <c r="V271" i="4"/>
  <c r="V272" i="4"/>
  <c r="V273" i="4"/>
  <c r="V274" i="4"/>
  <c r="V275" i="4"/>
  <c r="V276" i="4"/>
  <c r="V277" i="4"/>
  <c r="V278" i="4"/>
  <c r="V267" i="4"/>
  <c r="V285" i="4"/>
  <c r="V301" i="4"/>
  <c r="V308" i="4"/>
  <c r="V316" i="4"/>
  <c r="V398" i="4"/>
  <c r="V329" i="4"/>
  <c r="V336" i="4"/>
  <c r="V344" i="4"/>
  <c r="V330" i="4"/>
  <c r="V337" i="4"/>
  <c r="V345" i="4"/>
  <c r="V331" i="4"/>
  <c r="V338" i="4"/>
  <c r="V346" i="4"/>
  <c r="V332" i="4"/>
  <c r="V339" i="4"/>
  <c r="V347" i="4"/>
  <c r="U352" i="4"/>
  <c r="U317" i="4"/>
  <c r="T381" i="4"/>
  <c r="T384" i="4"/>
  <c r="T385" i="4"/>
  <c r="U373" i="4"/>
  <c r="U374" i="4"/>
  <c r="U383" i="4"/>
  <c r="U318" i="4"/>
  <c r="U319" i="4"/>
  <c r="U322" i="4"/>
  <c r="U323" i="4"/>
  <c r="V311" i="4"/>
  <c r="V312" i="4"/>
  <c r="V320" i="4"/>
  <c r="V348" i="4"/>
  <c r="V399" i="4"/>
  <c r="V360" i="4"/>
  <c r="V367" i="4"/>
  <c r="V375" i="4"/>
  <c r="V361" i="4"/>
  <c r="V368" i="4"/>
  <c r="V376" i="4"/>
  <c r="V362" i="4"/>
  <c r="V369" i="4"/>
  <c r="V377" i="4"/>
  <c r="V363" i="4"/>
  <c r="V370" i="4"/>
  <c r="V378" i="4"/>
  <c r="V321" i="4"/>
  <c r="V379" i="4"/>
  <c r="U382" i="4"/>
  <c r="U349" i="4"/>
  <c r="U350" i="4"/>
  <c r="U351" i="4"/>
  <c r="U354" i="4"/>
  <c r="V342" i="4"/>
  <c r="V343" i="4"/>
  <c r="V353" i="4"/>
  <c r="V380" i="4"/>
  <c r="V400" i="4"/>
  <c r="V401" i="4"/>
  <c r="V200" i="5"/>
  <c r="V203" i="5"/>
  <c r="V206" i="5"/>
  <c r="W222" i="4"/>
  <c r="W223" i="4"/>
  <c r="W224" i="4"/>
  <c r="W225" i="4"/>
  <c r="W226" i="4"/>
  <c r="W227" i="4"/>
  <c r="W228" i="4"/>
  <c r="W229" i="4"/>
  <c r="W230" i="4"/>
  <c r="W231" i="4"/>
  <c r="W232" i="4"/>
  <c r="W233" i="4"/>
  <c r="W234" i="4"/>
  <c r="W282" i="4"/>
  <c r="W298" i="4"/>
  <c r="W305" i="4"/>
  <c r="W313" i="4"/>
  <c r="W240" i="4"/>
  <c r="W238" i="4"/>
  <c r="W241" i="4"/>
  <c r="W242" i="4"/>
  <c r="W243" i="4"/>
  <c r="W244" i="4"/>
  <c r="W245" i="4"/>
  <c r="W246" i="4"/>
  <c r="W247" i="4"/>
  <c r="W248" i="4"/>
  <c r="W249" i="4"/>
  <c r="W250" i="4"/>
  <c r="W239" i="4"/>
  <c r="W283" i="4"/>
  <c r="W299" i="4"/>
  <c r="W306" i="4"/>
  <c r="W314" i="4"/>
  <c r="W254" i="4"/>
  <c r="W252" i="4"/>
  <c r="W255" i="4"/>
  <c r="W256" i="4"/>
  <c r="W257" i="4"/>
  <c r="W258" i="4"/>
  <c r="W259" i="4"/>
  <c r="W260" i="4"/>
  <c r="W261" i="4"/>
  <c r="W262" i="4"/>
  <c r="W263" i="4"/>
  <c r="W264" i="4"/>
  <c r="W253" i="4"/>
  <c r="W284" i="4"/>
  <c r="W300" i="4"/>
  <c r="W307" i="4"/>
  <c r="W315" i="4"/>
  <c r="W268" i="4"/>
  <c r="W266" i="4"/>
  <c r="W269" i="4"/>
  <c r="W270" i="4"/>
  <c r="W271" i="4"/>
  <c r="W272" i="4"/>
  <c r="W273" i="4"/>
  <c r="W274" i="4"/>
  <c r="W275" i="4"/>
  <c r="W276" i="4"/>
  <c r="W277" i="4"/>
  <c r="W278" i="4"/>
  <c r="W267" i="4"/>
  <c r="W285" i="4"/>
  <c r="W301" i="4"/>
  <c r="W308" i="4"/>
  <c r="W316" i="4"/>
  <c r="W398" i="4"/>
  <c r="W329" i="4"/>
  <c r="W336" i="4"/>
  <c r="W344" i="4"/>
  <c r="W330" i="4"/>
  <c r="W337" i="4"/>
  <c r="W345" i="4"/>
  <c r="W331" i="4"/>
  <c r="W338" i="4"/>
  <c r="W346" i="4"/>
  <c r="W332" i="4"/>
  <c r="W339" i="4"/>
  <c r="W347" i="4"/>
  <c r="V352" i="4"/>
  <c r="V317" i="4"/>
  <c r="U381" i="4"/>
  <c r="U384" i="4"/>
  <c r="U385" i="4"/>
  <c r="V373" i="4"/>
  <c r="V374" i="4"/>
  <c r="V383" i="4"/>
  <c r="V318" i="4"/>
  <c r="V319" i="4"/>
  <c r="V322" i="4"/>
  <c r="V323" i="4"/>
  <c r="W311" i="4"/>
  <c r="W312" i="4"/>
  <c r="W320" i="4"/>
  <c r="W348" i="4"/>
  <c r="W399" i="4"/>
  <c r="W360" i="4"/>
  <c r="W367" i="4"/>
  <c r="W375" i="4"/>
  <c r="W361" i="4"/>
  <c r="W368" i="4"/>
  <c r="W376" i="4"/>
  <c r="W362" i="4"/>
  <c r="W369" i="4"/>
  <c r="W377" i="4"/>
  <c r="W363" i="4"/>
  <c r="W370" i="4"/>
  <c r="W378" i="4"/>
  <c r="W321" i="4"/>
  <c r="W379" i="4"/>
  <c r="V382" i="4"/>
  <c r="V349" i="4"/>
  <c r="V350" i="4"/>
  <c r="V351" i="4"/>
  <c r="V354" i="4"/>
  <c r="W342" i="4"/>
  <c r="W343" i="4"/>
  <c r="W353" i="4"/>
  <c r="W380" i="4"/>
  <c r="W400" i="4"/>
  <c r="W401" i="4"/>
  <c r="W200" i="5"/>
  <c r="W203" i="5"/>
  <c r="W206" i="5"/>
  <c r="X222" i="4"/>
  <c r="X223" i="4"/>
  <c r="X224" i="4"/>
  <c r="X225" i="4"/>
  <c r="X226" i="4"/>
  <c r="X227" i="4"/>
  <c r="X228" i="4"/>
  <c r="X229" i="4"/>
  <c r="X230" i="4"/>
  <c r="X231" i="4"/>
  <c r="X232" i="4"/>
  <c r="X233" i="4"/>
  <c r="X234" i="4"/>
  <c r="X282" i="4"/>
  <c r="X298" i="4"/>
  <c r="X305" i="4"/>
  <c r="X313" i="4"/>
  <c r="X240" i="4"/>
  <c r="X238" i="4"/>
  <c r="X241" i="4"/>
  <c r="X242" i="4"/>
  <c r="X243" i="4"/>
  <c r="X244" i="4"/>
  <c r="X245" i="4"/>
  <c r="X246" i="4"/>
  <c r="X247" i="4"/>
  <c r="X248" i="4"/>
  <c r="X249" i="4"/>
  <c r="X250" i="4"/>
  <c r="X239" i="4"/>
  <c r="X283" i="4"/>
  <c r="X299" i="4"/>
  <c r="X306" i="4"/>
  <c r="X314" i="4"/>
  <c r="X254" i="4"/>
  <c r="X252" i="4"/>
  <c r="X255" i="4"/>
  <c r="X256" i="4"/>
  <c r="X257" i="4"/>
  <c r="X258" i="4"/>
  <c r="X259" i="4"/>
  <c r="X260" i="4"/>
  <c r="X261" i="4"/>
  <c r="X262" i="4"/>
  <c r="X263" i="4"/>
  <c r="X264" i="4"/>
  <c r="X253" i="4"/>
  <c r="X284" i="4"/>
  <c r="X300" i="4"/>
  <c r="X307" i="4"/>
  <c r="X315" i="4"/>
  <c r="X268" i="4"/>
  <c r="X266" i="4"/>
  <c r="X269" i="4"/>
  <c r="X270" i="4"/>
  <c r="X271" i="4"/>
  <c r="X272" i="4"/>
  <c r="X273" i="4"/>
  <c r="X274" i="4"/>
  <c r="X275" i="4"/>
  <c r="X276" i="4"/>
  <c r="X277" i="4"/>
  <c r="X278" i="4"/>
  <c r="X267" i="4"/>
  <c r="X285" i="4"/>
  <c r="X301" i="4"/>
  <c r="X308" i="4"/>
  <c r="X316" i="4"/>
  <c r="X398" i="4"/>
  <c r="X329" i="4"/>
  <c r="X336" i="4"/>
  <c r="X344" i="4"/>
  <c r="X330" i="4"/>
  <c r="X337" i="4"/>
  <c r="X345" i="4"/>
  <c r="X331" i="4"/>
  <c r="X338" i="4"/>
  <c r="X346" i="4"/>
  <c r="X332" i="4"/>
  <c r="X339" i="4"/>
  <c r="X347" i="4"/>
  <c r="W352" i="4"/>
  <c r="W317" i="4"/>
  <c r="V381" i="4"/>
  <c r="V384" i="4"/>
  <c r="V385" i="4"/>
  <c r="W373" i="4"/>
  <c r="W374" i="4"/>
  <c r="W383" i="4"/>
  <c r="W318" i="4"/>
  <c r="W319" i="4"/>
  <c r="W322" i="4"/>
  <c r="W323" i="4"/>
  <c r="X311" i="4"/>
  <c r="X312" i="4"/>
  <c r="X320" i="4"/>
  <c r="X348" i="4"/>
  <c r="X399" i="4"/>
  <c r="X360" i="4"/>
  <c r="X367" i="4"/>
  <c r="X375" i="4"/>
  <c r="X361" i="4"/>
  <c r="X368" i="4"/>
  <c r="X376" i="4"/>
  <c r="X362" i="4"/>
  <c r="X369" i="4"/>
  <c r="X377" i="4"/>
  <c r="X363" i="4"/>
  <c r="X370" i="4"/>
  <c r="X378" i="4"/>
  <c r="X321" i="4"/>
  <c r="X379" i="4"/>
  <c r="W382" i="4"/>
  <c r="W349" i="4"/>
  <c r="W350" i="4"/>
  <c r="W351" i="4"/>
  <c r="W354" i="4"/>
  <c r="X342" i="4"/>
  <c r="X343" i="4"/>
  <c r="X353" i="4"/>
  <c r="X380" i="4"/>
  <c r="X400" i="4"/>
  <c r="X401" i="4"/>
  <c r="X200" i="5"/>
  <c r="X203" i="5"/>
  <c r="X206" i="5"/>
  <c r="Y222" i="4"/>
  <c r="Y223" i="4"/>
  <c r="Y224" i="4"/>
  <c r="Y225" i="4"/>
  <c r="Y226" i="4"/>
  <c r="Y227" i="4"/>
  <c r="Y228" i="4"/>
  <c r="Y229" i="4"/>
  <c r="Y230" i="4"/>
  <c r="Y231" i="4"/>
  <c r="Y232" i="4"/>
  <c r="Y233" i="4"/>
  <c r="Y234" i="4"/>
  <c r="Y282" i="4"/>
  <c r="Y298" i="4"/>
  <c r="Y305" i="4"/>
  <c r="Y313" i="4"/>
  <c r="Y240" i="4"/>
  <c r="Y238" i="4"/>
  <c r="Y241" i="4"/>
  <c r="Y242" i="4"/>
  <c r="Y243" i="4"/>
  <c r="Y244" i="4"/>
  <c r="Y245" i="4"/>
  <c r="Y246" i="4"/>
  <c r="Y247" i="4"/>
  <c r="Y248" i="4"/>
  <c r="Y249" i="4"/>
  <c r="Y250" i="4"/>
  <c r="Y239" i="4"/>
  <c r="Y283" i="4"/>
  <c r="Y299" i="4"/>
  <c r="Y306" i="4"/>
  <c r="Y314" i="4"/>
  <c r="Y254" i="4"/>
  <c r="Y252" i="4"/>
  <c r="Y255" i="4"/>
  <c r="Y256" i="4"/>
  <c r="Y257" i="4"/>
  <c r="Y258" i="4"/>
  <c r="Y259" i="4"/>
  <c r="Y260" i="4"/>
  <c r="Y261" i="4"/>
  <c r="Y262" i="4"/>
  <c r="Y263" i="4"/>
  <c r="Y264" i="4"/>
  <c r="Y253" i="4"/>
  <c r="Y284" i="4"/>
  <c r="Y300" i="4"/>
  <c r="Y307" i="4"/>
  <c r="Y315" i="4"/>
  <c r="Y268" i="4"/>
  <c r="Y266" i="4"/>
  <c r="Y269" i="4"/>
  <c r="Y270" i="4"/>
  <c r="Y271" i="4"/>
  <c r="Y272" i="4"/>
  <c r="Y273" i="4"/>
  <c r="Y274" i="4"/>
  <c r="Y275" i="4"/>
  <c r="Y276" i="4"/>
  <c r="Y277" i="4"/>
  <c r="Y278" i="4"/>
  <c r="Y267" i="4"/>
  <c r="Y285" i="4"/>
  <c r="Y301" i="4"/>
  <c r="Y308" i="4"/>
  <c r="Y316" i="4"/>
  <c r="Y398" i="4"/>
  <c r="Y329" i="4"/>
  <c r="Y336" i="4"/>
  <c r="Y344" i="4"/>
  <c r="Y330" i="4"/>
  <c r="Y337" i="4"/>
  <c r="Y345" i="4"/>
  <c r="Y331" i="4"/>
  <c r="Y338" i="4"/>
  <c r="Y346" i="4"/>
  <c r="Y332" i="4"/>
  <c r="Y339" i="4"/>
  <c r="Y347" i="4"/>
  <c r="X352" i="4"/>
  <c r="X317" i="4"/>
  <c r="W381" i="4"/>
  <c r="W384" i="4"/>
  <c r="W385" i="4"/>
  <c r="X373" i="4"/>
  <c r="X374" i="4"/>
  <c r="X383" i="4"/>
  <c r="X318" i="4"/>
  <c r="X319" i="4"/>
  <c r="X322" i="4"/>
  <c r="X323" i="4"/>
  <c r="Y311" i="4"/>
  <c r="Y312" i="4"/>
  <c r="Y320" i="4"/>
  <c r="Y348" i="4"/>
  <c r="Y399" i="4"/>
  <c r="Y360" i="4"/>
  <c r="Y367" i="4"/>
  <c r="Y375" i="4"/>
  <c r="Y361" i="4"/>
  <c r="Y368" i="4"/>
  <c r="Y376" i="4"/>
  <c r="Y362" i="4"/>
  <c r="Y369" i="4"/>
  <c r="Y377" i="4"/>
  <c r="Y363" i="4"/>
  <c r="Y370" i="4"/>
  <c r="Y378" i="4"/>
  <c r="Y321" i="4"/>
  <c r="Y379" i="4"/>
  <c r="X382" i="4"/>
  <c r="X349" i="4"/>
  <c r="X350" i="4"/>
  <c r="X351" i="4"/>
  <c r="X354" i="4"/>
  <c r="Y342" i="4"/>
  <c r="Y343" i="4"/>
  <c r="Y353" i="4"/>
  <c r="Y380" i="4"/>
  <c r="Y400" i="4"/>
  <c r="Y401" i="4"/>
  <c r="Y200" i="5"/>
  <c r="Y203" i="5"/>
  <c r="Y206" i="5"/>
  <c r="Z222" i="4"/>
  <c r="Z223" i="4"/>
  <c r="Z224" i="4"/>
  <c r="Z225" i="4"/>
  <c r="Z226" i="4"/>
  <c r="Z227" i="4"/>
  <c r="Z228" i="4"/>
  <c r="Z229" i="4"/>
  <c r="Z230" i="4"/>
  <c r="Z231" i="4"/>
  <c r="Z232" i="4"/>
  <c r="Z233" i="4"/>
  <c r="Z234" i="4"/>
  <c r="Z282" i="4"/>
  <c r="Z298" i="4"/>
  <c r="Z305" i="4"/>
  <c r="Z313" i="4"/>
  <c r="Z240" i="4"/>
  <c r="Z238" i="4"/>
  <c r="Z241" i="4"/>
  <c r="Z242" i="4"/>
  <c r="Z243" i="4"/>
  <c r="Z244" i="4"/>
  <c r="Z245" i="4"/>
  <c r="Z246" i="4"/>
  <c r="Z247" i="4"/>
  <c r="Z248" i="4"/>
  <c r="Z249" i="4"/>
  <c r="Z250" i="4"/>
  <c r="Z239" i="4"/>
  <c r="Z283" i="4"/>
  <c r="Z299" i="4"/>
  <c r="Z306" i="4"/>
  <c r="Z314" i="4"/>
  <c r="Z254" i="4"/>
  <c r="Z252" i="4"/>
  <c r="Z255" i="4"/>
  <c r="Z256" i="4"/>
  <c r="Z257" i="4"/>
  <c r="Z258" i="4"/>
  <c r="Z259" i="4"/>
  <c r="Z260" i="4"/>
  <c r="Z261" i="4"/>
  <c r="Z262" i="4"/>
  <c r="Z263" i="4"/>
  <c r="Z264" i="4"/>
  <c r="Z253" i="4"/>
  <c r="Z284" i="4"/>
  <c r="Z300" i="4"/>
  <c r="Z307" i="4"/>
  <c r="Z315" i="4"/>
  <c r="Z268" i="4"/>
  <c r="Z266" i="4"/>
  <c r="Z269" i="4"/>
  <c r="Z270" i="4"/>
  <c r="Z271" i="4"/>
  <c r="Z272" i="4"/>
  <c r="Z273" i="4"/>
  <c r="Z274" i="4"/>
  <c r="Z275" i="4"/>
  <c r="Z276" i="4"/>
  <c r="Z277" i="4"/>
  <c r="Z278" i="4"/>
  <c r="Z267" i="4"/>
  <c r="Z285" i="4"/>
  <c r="Z301" i="4"/>
  <c r="Z308" i="4"/>
  <c r="Z316" i="4"/>
  <c r="Z398" i="4"/>
  <c r="Z329" i="4"/>
  <c r="Z336" i="4"/>
  <c r="Z344" i="4"/>
  <c r="Z330" i="4"/>
  <c r="Z337" i="4"/>
  <c r="Z345" i="4"/>
  <c r="Z331" i="4"/>
  <c r="Z338" i="4"/>
  <c r="Z346" i="4"/>
  <c r="Z332" i="4"/>
  <c r="Z339" i="4"/>
  <c r="Z347" i="4"/>
  <c r="Y352" i="4"/>
  <c r="Y317" i="4"/>
  <c r="X381" i="4"/>
  <c r="X384" i="4"/>
  <c r="X385" i="4"/>
  <c r="Y373" i="4"/>
  <c r="Y374" i="4"/>
  <c r="Y383" i="4"/>
  <c r="Y318" i="4"/>
  <c r="Y319" i="4"/>
  <c r="Y322" i="4"/>
  <c r="Y323" i="4"/>
  <c r="Z311" i="4"/>
  <c r="Z312" i="4"/>
  <c r="Z320" i="4"/>
  <c r="Z348" i="4"/>
  <c r="Z399" i="4"/>
  <c r="Z360" i="4"/>
  <c r="Z367" i="4"/>
  <c r="Z375" i="4"/>
  <c r="Z361" i="4"/>
  <c r="Z368" i="4"/>
  <c r="Z376" i="4"/>
  <c r="Z362" i="4"/>
  <c r="Z369" i="4"/>
  <c r="Z377" i="4"/>
  <c r="Z363" i="4"/>
  <c r="Z370" i="4"/>
  <c r="Z378" i="4"/>
  <c r="Z321" i="4"/>
  <c r="Z379" i="4"/>
  <c r="Y382" i="4"/>
  <c r="Y349" i="4"/>
  <c r="Y350" i="4"/>
  <c r="Y351" i="4"/>
  <c r="Y354" i="4"/>
  <c r="Z342" i="4"/>
  <c r="Z343" i="4"/>
  <c r="Z353" i="4"/>
  <c r="Z380" i="4"/>
  <c r="Z400" i="4"/>
  <c r="Z401" i="4"/>
  <c r="Z200" i="5"/>
  <c r="Z203" i="5"/>
  <c r="Z206" i="5"/>
  <c r="AA222" i="4"/>
  <c r="AA223" i="4"/>
  <c r="AA224" i="4"/>
  <c r="AA225" i="4"/>
  <c r="AA226" i="4"/>
  <c r="AA227" i="4"/>
  <c r="AA228" i="4"/>
  <c r="AA229" i="4"/>
  <c r="AA230" i="4"/>
  <c r="AA231" i="4"/>
  <c r="AA232" i="4"/>
  <c r="AA233" i="4"/>
  <c r="AA234" i="4"/>
  <c r="AA282" i="4"/>
  <c r="AA298" i="4"/>
  <c r="AA305" i="4"/>
  <c r="AA313" i="4"/>
  <c r="AA240" i="4"/>
  <c r="AA238" i="4"/>
  <c r="AA241" i="4"/>
  <c r="AA242" i="4"/>
  <c r="AA243" i="4"/>
  <c r="AA244" i="4"/>
  <c r="AA245" i="4"/>
  <c r="AA246" i="4"/>
  <c r="AA247" i="4"/>
  <c r="AA248" i="4"/>
  <c r="AA249" i="4"/>
  <c r="AA250" i="4"/>
  <c r="AA239" i="4"/>
  <c r="AA283" i="4"/>
  <c r="AA299" i="4"/>
  <c r="AA306" i="4"/>
  <c r="AA314" i="4"/>
  <c r="AA254" i="4"/>
  <c r="AA252" i="4"/>
  <c r="AA255" i="4"/>
  <c r="AA256" i="4"/>
  <c r="AA257" i="4"/>
  <c r="AA258" i="4"/>
  <c r="AA259" i="4"/>
  <c r="AA260" i="4"/>
  <c r="AA261" i="4"/>
  <c r="AA262" i="4"/>
  <c r="AA263" i="4"/>
  <c r="AA264" i="4"/>
  <c r="AA253" i="4"/>
  <c r="AA284" i="4"/>
  <c r="AA300" i="4"/>
  <c r="AA307" i="4"/>
  <c r="AA315" i="4"/>
  <c r="AA268" i="4"/>
  <c r="AA266" i="4"/>
  <c r="AA269" i="4"/>
  <c r="AA270" i="4"/>
  <c r="AA271" i="4"/>
  <c r="AA272" i="4"/>
  <c r="AA273" i="4"/>
  <c r="AA274" i="4"/>
  <c r="AA275" i="4"/>
  <c r="AA276" i="4"/>
  <c r="AA277" i="4"/>
  <c r="AA278" i="4"/>
  <c r="AA267" i="4"/>
  <c r="AA285" i="4"/>
  <c r="AA301" i="4"/>
  <c r="AA308" i="4"/>
  <c r="AA316" i="4"/>
  <c r="AA398" i="4"/>
  <c r="AA329" i="4"/>
  <c r="AA336" i="4"/>
  <c r="AA344" i="4"/>
  <c r="AA330" i="4"/>
  <c r="AA337" i="4"/>
  <c r="AA345" i="4"/>
  <c r="AA331" i="4"/>
  <c r="AA338" i="4"/>
  <c r="AA346" i="4"/>
  <c r="AA332" i="4"/>
  <c r="AA339" i="4"/>
  <c r="AA347" i="4"/>
  <c r="Z352" i="4"/>
  <c r="Z317" i="4"/>
  <c r="Y381" i="4"/>
  <c r="Y384" i="4"/>
  <c r="Y385" i="4"/>
  <c r="Z373" i="4"/>
  <c r="Z374" i="4"/>
  <c r="Z383" i="4"/>
  <c r="Z318" i="4"/>
  <c r="Z319" i="4"/>
  <c r="Z322" i="4"/>
  <c r="Z323" i="4"/>
  <c r="AA311" i="4"/>
  <c r="AA312" i="4"/>
  <c r="AA320" i="4"/>
  <c r="AA348" i="4"/>
  <c r="AA399" i="4"/>
  <c r="AA360" i="4"/>
  <c r="AA367" i="4"/>
  <c r="AA375" i="4"/>
  <c r="AA361" i="4"/>
  <c r="AA368" i="4"/>
  <c r="AA376" i="4"/>
  <c r="AA362" i="4"/>
  <c r="AA369" i="4"/>
  <c r="AA377" i="4"/>
  <c r="AA363" i="4"/>
  <c r="AA370" i="4"/>
  <c r="AA378" i="4"/>
  <c r="AA321" i="4"/>
  <c r="AA379" i="4"/>
  <c r="Z382" i="4"/>
  <c r="Z349" i="4"/>
  <c r="Z350" i="4"/>
  <c r="Z351" i="4"/>
  <c r="Z354" i="4"/>
  <c r="AA342" i="4"/>
  <c r="AA343" i="4"/>
  <c r="AA353" i="4"/>
  <c r="AA380" i="4"/>
  <c r="AA400" i="4"/>
  <c r="AA401" i="4"/>
  <c r="AA200" i="5"/>
  <c r="AA203" i="5"/>
  <c r="AA206" i="5"/>
  <c r="AB222" i="4"/>
  <c r="AB223" i="4"/>
  <c r="AB224" i="4"/>
  <c r="AB225" i="4"/>
  <c r="AB226" i="4"/>
  <c r="AB227" i="4"/>
  <c r="AB228" i="4"/>
  <c r="AB229" i="4"/>
  <c r="AB230" i="4"/>
  <c r="AB231" i="4"/>
  <c r="AB232" i="4"/>
  <c r="AB233" i="4"/>
  <c r="AB234" i="4"/>
  <c r="AB282" i="4"/>
  <c r="AB298" i="4"/>
  <c r="AB305" i="4"/>
  <c r="AB313" i="4"/>
  <c r="AB240" i="4"/>
  <c r="AB238" i="4"/>
  <c r="AB241" i="4"/>
  <c r="AB242" i="4"/>
  <c r="AB243" i="4"/>
  <c r="AB244" i="4"/>
  <c r="AB245" i="4"/>
  <c r="AB246" i="4"/>
  <c r="AB247" i="4"/>
  <c r="AB248" i="4"/>
  <c r="AB249" i="4"/>
  <c r="AB250" i="4"/>
  <c r="AB239" i="4"/>
  <c r="AB283" i="4"/>
  <c r="AB299" i="4"/>
  <c r="AB306" i="4"/>
  <c r="AB314" i="4"/>
  <c r="AB254" i="4"/>
  <c r="AB252" i="4"/>
  <c r="AB255" i="4"/>
  <c r="AB256" i="4"/>
  <c r="AB257" i="4"/>
  <c r="AB258" i="4"/>
  <c r="AB259" i="4"/>
  <c r="AB260" i="4"/>
  <c r="AB261" i="4"/>
  <c r="AB262" i="4"/>
  <c r="AB263" i="4"/>
  <c r="AB264" i="4"/>
  <c r="AB253" i="4"/>
  <c r="AB284" i="4"/>
  <c r="AB300" i="4"/>
  <c r="AB307" i="4"/>
  <c r="AB315" i="4"/>
  <c r="AB268" i="4"/>
  <c r="AB266" i="4"/>
  <c r="AB269" i="4"/>
  <c r="AB270" i="4"/>
  <c r="AB271" i="4"/>
  <c r="AB272" i="4"/>
  <c r="AB273" i="4"/>
  <c r="AB274" i="4"/>
  <c r="AB275" i="4"/>
  <c r="AB276" i="4"/>
  <c r="AB277" i="4"/>
  <c r="AB278" i="4"/>
  <c r="AB267" i="4"/>
  <c r="AB285" i="4"/>
  <c r="AB301" i="4"/>
  <c r="AB308" i="4"/>
  <c r="AB316" i="4"/>
  <c r="AB398" i="4"/>
  <c r="AB329" i="4"/>
  <c r="AB336" i="4"/>
  <c r="AB344" i="4"/>
  <c r="AB330" i="4"/>
  <c r="AB337" i="4"/>
  <c r="AB345" i="4"/>
  <c r="AB331" i="4"/>
  <c r="AB338" i="4"/>
  <c r="AB346" i="4"/>
  <c r="AB332" i="4"/>
  <c r="AB339" i="4"/>
  <c r="AB347" i="4"/>
  <c r="AA352" i="4"/>
  <c r="AA317" i="4"/>
  <c r="Z381" i="4"/>
  <c r="Z384" i="4"/>
  <c r="Z385" i="4"/>
  <c r="AA373" i="4"/>
  <c r="AA374" i="4"/>
  <c r="AA383" i="4"/>
  <c r="AA318" i="4"/>
  <c r="AA319" i="4"/>
  <c r="AA322" i="4"/>
  <c r="AA323" i="4"/>
  <c r="AB311" i="4"/>
  <c r="AB312" i="4"/>
  <c r="AB320" i="4"/>
  <c r="AB348" i="4"/>
  <c r="AB399" i="4"/>
  <c r="AB360" i="4"/>
  <c r="AB367" i="4"/>
  <c r="AB375" i="4"/>
  <c r="AB361" i="4"/>
  <c r="AB368" i="4"/>
  <c r="AB376" i="4"/>
  <c r="AB362" i="4"/>
  <c r="AB369" i="4"/>
  <c r="AB377" i="4"/>
  <c r="AB363" i="4"/>
  <c r="AB370" i="4"/>
  <c r="AB378" i="4"/>
  <c r="AB321" i="4"/>
  <c r="AB379" i="4"/>
  <c r="AA382" i="4"/>
  <c r="AA349" i="4"/>
  <c r="AA350" i="4"/>
  <c r="AA351" i="4"/>
  <c r="AA354" i="4"/>
  <c r="AB342" i="4"/>
  <c r="AB343" i="4"/>
  <c r="AB353" i="4"/>
  <c r="AB380" i="4"/>
  <c r="AB400" i="4"/>
  <c r="AB401" i="4"/>
  <c r="AB200" i="5"/>
  <c r="AB203" i="5"/>
  <c r="AB206" i="5"/>
  <c r="AC222" i="4"/>
  <c r="AC223" i="4"/>
  <c r="AC224" i="4"/>
  <c r="AC225" i="4"/>
  <c r="AC226" i="4"/>
  <c r="AC227" i="4"/>
  <c r="AC228" i="4"/>
  <c r="AC229" i="4"/>
  <c r="AC230" i="4"/>
  <c r="AC231" i="4"/>
  <c r="AC232" i="4"/>
  <c r="AC233" i="4"/>
  <c r="AC234" i="4"/>
  <c r="AC282" i="4"/>
  <c r="AC298" i="4"/>
  <c r="AC305" i="4"/>
  <c r="AC313" i="4"/>
  <c r="AC240" i="4"/>
  <c r="AC238" i="4"/>
  <c r="AC241" i="4"/>
  <c r="AC242" i="4"/>
  <c r="AC243" i="4"/>
  <c r="AC244" i="4"/>
  <c r="AC245" i="4"/>
  <c r="AC246" i="4"/>
  <c r="AC247" i="4"/>
  <c r="AC248" i="4"/>
  <c r="AC249" i="4"/>
  <c r="AC250" i="4"/>
  <c r="AC239" i="4"/>
  <c r="AC283" i="4"/>
  <c r="AC299" i="4"/>
  <c r="AC306" i="4"/>
  <c r="AC314" i="4"/>
  <c r="AC254" i="4"/>
  <c r="AC252" i="4"/>
  <c r="AC255" i="4"/>
  <c r="AC256" i="4"/>
  <c r="AC257" i="4"/>
  <c r="AC258" i="4"/>
  <c r="AC259" i="4"/>
  <c r="AC260" i="4"/>
  <c r="AC261" i="4"/>
  <c r="AC262" i="4"/>
  <c r="AC263" i="4"/>
  <c r="AC264" i="4"/>
  <c r="AC253" i="4"/>
  <c r="AC284" i="4"/>
  <c r="AC300" i="4"/>
  <c r="AC307" i="4"/>
  <c r="AC315" i="4"/>
  <c r="AC268" i="4"/>
  <c r="AC266" i="4"/>
  <c r="AC269" i="4"/>
  <c r="AC270" i="4"/>
  <c r="AC271" i="4"/>
  <c r="AC272" i="4"/>
  <c r="AC273" i="4"/>
  <c r="AC274" i="4"/>
  <c r="AC275" i="4"/>
  <c r="AC276" i="4"/>
  <c r="AC277" i="4"/>
  <c r="AC278" i="4"/>
  <c r="AC267" i="4"/>
  <c r="AC285" i="4"/>
  <c r="AC301" i="4"/>
  <c r="AC308" i="4"/>
  <c r="AC316" i="4"/>
  <c r="AC398" i="4"/>
  <c r="AC329" i="4"/>
  <c r="AC336" i="4"/>
  <c r="AC344" i="4"/>
  <c r="AC330" i="4"/>
  <c r="AC337" i="4"/>
  <c r="AC345" i="4"/>
  <c r="AC331" i="4"/>
  <c r="AC338" i="4"/>
  <c r="AC346" i="4"/>
  <c r="AC332" i="4"/>
  <c r="AC339" i="4"/>
  <c r="AC347" i="4"/>
  <c r="AB352" i="4"/>
  <c r="AB317" i="4"/>
  <c r="AA381" i="4"/>
  <c r="AA384" i="4"/>
  <c r="AA385" i="4"/>
  <c r="AB373" i="4"/>
  <c r="AB374" i="4"/>
  <c r="AB383" i="4"/>
  <c r="AB318" i="4"/>
  <c r="AB319" i="4"/>
  <c r="AB322" i="4"/>
  <c r="AB323" i="4"/>
  <c r="AC311" i="4"/>
  <c r="AC312" i="4"/>
  <c r="AC320" i="4"/>
  <c r="AC348" i="4"/>
  <c r="AC399" i="4"/>
  <c r="AC360" i="4"/>
  <c r="AC367" i="4"/>
  <c r="AC375" i="4"/>
  <c r="AC361" i="4"/>
  <c r="AC368" i="4"/>
  <c r="AC376" i="4"/>
  <c r="AC362" i="4"/>
  <c r="AC369" i="4"/>
  <c r="AC377" i="4"/>
  <c r="AC363" i="4"/>
  <c r="AC370" i="4"/>
  <c r="AC378" i="4"/>
  <c r="AC321" i="4"/>
  <c r="AC379" i="4"/>
  <c r="AB382" i="4"/>
  <c r="AB349" i="4"/>
  <c r="AB350" i="4"/>
  <c r="AB351" i="4"/>
  <c r="AB354" i="4"/>
  <c r="AC342" i="4"/>
  <c r="AC343" i="4"/>
  <c r="AC353" i="4"/>
  <c r="AC380" i="4"/>
  <c r="AC400" i="4"/>
  <c r="AC401" i="4"/>
  <c r="AC200" i="5"/>
  <c r="AC203" i="5"/>
  <c r="AC206" i="5"/>
  <c r="AC190" i="5"/>
  <c r="AC191" i="5"/>
  <c r="AC192" i="5"/>
  <c r="AC193" i="5"/>
  <c r="AC194" i="5"/>
  <c r="AD222" i="4"/>
  <c r="AD223" i="4"/>
  <c r="AD224" i="4"/>
  <c r="AD225" i="4"/>
  <c r="AD226" i="4"/>
  <c r="AD227" i="4"/>
  <c r="AD228" i="4"/>
  <c r="AD229" i="4"/>
  <c r="AD230" i="4"/>
  <c r="AD231" i="4"/>
  <c r="AD232" i="4"/>
  <c r="AD233" i="4"/>
  <c r="AD234" i="4"/>
  <c r="AD282" i="4"/>
  <c r="AD298" i="4"/>
  <c r="AD305" i="4"/>
  <c r="AD313" i="4"/>
  <c r="AD240" i="4"/>
  <c r="AD238" i="4"/>
  <c r="AD241" i="4"/>
  <c r="AD242" i="4"/>
  <c r="AD243" i="4"/>
  <c r="AD244" i="4"/>
  <c r="AD245" i="4"/>
  <c r="AD246" i="4"/>
  <c r="AD247" i="4"/>
  <c r="AD248" i="4"/>
  <c r="AD249" i="4"/>
  <c r="AD250" i="4"/>
  <c r="AD239" i="4"/>
  <c r="AD283" i="4"/>
  <c r="AD299" i="4"/>
  <c r="AD306" i="4"/>
  <c r="AD314" i="4"/>
  <c r="AD254" i="4"/>
  <c r="AD252" i="4"/>
  <c r="AD255" i="4"/>
  <c r="AD256" i="4"/>
  <c r="AD257" i="4"/>
  <c r="AD258" i="4"/>
  <c r="AD259" i="4"/>
  <c r="AD260" i="4"/>
  <c r="AD261" i="4"/>
  <c r="AD262" i="4"/>
  <c r="AD263" i="4"/>
  <c r="AD264" i="4"/>
  <c r="AD253" i="4"/>
  <c r="AD284" i="4"/>
  <c r="AD300" i="4"/>
  <c r="AD307" i="4"/>
  <c r="AD315" i="4"/>
  <c r="AD268" i="4"/>
  <c r="AD266" i="4"/>
  <c r="AD269" i="4"/>
  <c r="AD270" i="4"/>
  <c r="AD271" i="4"/>
  <c r="AD272" i="4"/>
  <c r="AD273" i="4"/>
  <c r="AD274" i="4"/>
  <c r="AD275" i="4"/>
  <c r="AD276" i="4"/>
  <c r="AD277" i="4"/>
  <c r="AD278" i="4"/>
  <c r="AD267" i="4"/>
  <c r="AD285" i="4"/>
  <c r="AD301" i="4"/>
  <c r="AD308" i="4"/>
  <c r="AD316" i="4"/>
  <c r="AD398" i="4"/>
  <c r="AD329" i="4"/>
  <c r="AD336" i="4"/>
  <c r="AD344" i="4"/>
  <c r="AD330" i="4"/>
  <c r="AD337" i="4"/>
  <c r="AD345" i="4"/>
  <c r="AD331" i="4"/>
  <c r="AD338" i="4"/>
  <c r="AD346" i="4"/>
  <c r="AD332" i="4"/>
  <c r="AD339" i="4"/>
  <c r="AD347" i="4"/>
  <c r="AC352" i="4"/>
  <c r="AC317" i="4"/>
  <c r="AB381" i="4"/>
  <c r="AB384" i="4"/>
  <c r="AB385" i="4"/>
  <c r="AC373" i="4"/>
  <c r="AC374" i="4"/>
  <c r="AC383" i="4"/>
  <c r="AC318" i="4"/>
  <c r="AC319" i="4"/>
  <c r="AC322" i="4"/>
  <c r="AC323" i="4"/>
  <c r="AD311" i="4"/>
  <c r="AD312" i="4"/>
  <c r="AD320" i="4"/>
  <c r="AD348" i="4"/>
  <c r="AD399" i="4"/>
  <c r="AD360" i="4"/>
  <c r="AD367" i="4"/>
  <c r="AD375" i="4"/>
  <c r="AD361" i="4"/>
  <c r="AD368" i="4"/>
  <c r="AD376" i="4"/>
  <c r="AD362" i="4"/>
  <c r="AD369" i="4"/>
  <c r="AD377" i="4"/>
  <c r="AD363" i="4"/>
  <c r="AD370" i="4"/>
  <c r="AD378" i="4"/>
  <c r="AD321" i="4"/>
  <c r="AD379" i="4"/>
  <c r="AC382" i="4"/>
  <c r="AC349" i="4"/>
  <c r="AC350" i="4"/>
  <c r="AC351" i="4"/>
  <c r="AC354" i="4"/>
  <c r="AD342" i="4"/>
  <c r="AD343" i="4"/>
  <c r="AD353" i="4"/>
  <c r="AD380" i="4"/>
  <c r="AD400" i="4"/>
  <c r="AD401" i="4"/>
  <c r="AD200" i="5"/>
  <c r="AD203" i="5"/>
  <c r="AD206" i="5"/>
  <c r="AE222" i="4"/>
  <c r="AE223" i="4"/>
  <c r="AE224" i="4"/>
  <c r="AE225" i="4"/>
  <c r="AE226" i="4"/>
  <c r="AE227" i="4"/>
  <c r="AE228" i="4"/>
  <c r="AE229" i="4"/>
  <c r="AE230" i="4"/>
  <c r="AE231" i="4"/>
  <c r="AE232" i="4"/>
  <c r="AE233" i="4"/>
  <c r="AE234" i="4"/>
  <c r="AE282" i="4"/>
  <c r="AE298" i="4"/>
  <c r="AE305" i="4"/>
  <c r="AE313" i="4"/>
  <c r="AE240" i="4"/>
  <c r="AE238" i="4"/>
  <c r="AE241" i="4"/>
  <c r="AE242" i="4"/>
  <c r="AE243" i="4"/>
  <c r="AE244" i="4"/>
  <c r="AE245" i="4"/>
  <c r="AE246" i="4"/>
  <c r="AE247" i="4"/>
  <c r="AE248" i="4"/>
  <c r="AE249" i="4"/>
  <c r="AE250" i="4"/>
  <c r="AE239" i="4"/>
  <c r="AE283" i="4"/>
  <c r="AE299" i="4"/>
  <c r="AE306" i="4"/>
  <c r="AE314" i="4"/>
  <c r="AE254" i="4"/>
  <c r="AE252" i="4"/>
  <c r="AE255" i="4"/>
  <c r="AE256" i="4"/>
  <c r="AE257" i="4"/>
  <c r="AE258" i="4"/>
  <c r="AE259" i="4"/>
  <c r="AE260" i="4"/>
  <c r="AE261" i="4"/>
  <c r="AE262" i="4"/>
  <c r="AE263" i="4"/>
  <c r="AE264" i="4"/>
  <c r="AE253" i="4"/>
  <c r="AE284" i="4"/>
  <c r="AE300" i="4"/>
  <c r="AE307" i="4"/>
  <c r="AE315" i="4"/>
  <c r="AE268" i="4"/>
  <c r="AE266" i="4"/>
  <c r="AE269" i="4"/>
  <c r="AE270" i="4"/>
  <c r="AE271" i="4"/>
  <c r="AE272" i="4"/>
  <c r="AE273" i="4"/>
  <c r="AE274" i="4"/>
  <c r="AE275" i="4"/>
  <c r="AE276" i="4"/>
  <c r="AE277" i="4"/>
  <c r="AE278" i="4"/>
  <c r="AE267" i="4"/>
  <c r="AE285" i="4"/>
  <c r="AE301" i="4"/>
  <c r="AE308" i="4"/>
  <c r="AE316" i="4"/>
  <c r="AE398" i="4"/>
  <c r="AE329" i="4"/>
  <c r="AE336" i="4"/>
  <c r="AE344" i="4"/>
  <c r="AE330" i="4"/>
  <c r="AE337" i="4"/>
  <c r="AE345" i="4"/>
  <c r="AE331" i="4"/>
  <c r="AE338" i="4"/>
  <c r="AE346" i="4"/>
  <c r="AE332" i="4"/>
  <c r="AE339" i="4"/>
  <c r="AE347" i="4"/>
  <c r="AD352" i="4"/>
  <c r="AD317" i="4"/>
  <c r="AC381" i="4"/>
  <c r="AC384" i="4"/>
  <c r="AC385" i="4"/>
  <c r="AD373" i="4"/>
  <c r="AD374" i="4"/>
  <c r="AD383" i="4"/>
  <c r="AD318" i="4"/>
  <c r="AD319" i="4"/>
  <c r="AD322" i="4"/>
  <c r="AD323" i="4"/>
  <c r="AE311" i="4"/>
  <c r="AE312" i="4"/>
  <c r="AE320" i="4"/>
  <c r="AE348" i="4"/>
  <c r="AE399" i="4"/>
  <c r="AE360" i="4"/>
  <c r="AE367" i="4"/>
  <c r="AE375" i="4"/>
  <c r="AE361" i="4"/>
  <c r="AE368" i="4"/>
  <c r="AE376" i="4"/>
  <c r="AE362" i="4"/>
  <c r="AE369" i="4"/>
  <c r="AE377" i="4"/>
  <c r="AE363" i="4"/>
  <c r="AE370" i="4"/>
  <c r="AE378" i="4"/>
  <c r="AE321" i="4"/>
  <c r="AE379" i="4"/>
  <c r="AD382" i="4"/>
  <c r="AD349" i="4"/>
  <c r="AD350" i="4"/>
  <c r="AD351" i="4"/>
  <c r="AD354" i="4"/>
  <c r="AE342" i="4"/>
  <c r="AE343" i="4"/>
  <c r="AE353" i="4"/>
  <c r="AE380" i="4"/>
  <c r="AE400" i="4"/>
  <c r="AE401" i="4"/>
  <c r="AE200" i="5"/>
  <c r="AE203" i="5"/>
  <c r="AE206" i="5"/>
  <c r="AF222" i="4"/>
  <c r="AF223" i="4"/>
  <c r="AF224" i="4"/>
  <c r="AF225" i="4"/>
  <c r="AF226" i="4"/>
  <c r="AF227" i="4"/>
  <c r="AF228" i="4"/>
  <c r="AF229" i="4"/>
  <c r="AF230" i="4"/>
  <c r="AF231" i="4"/>
  <c r="AF232" i="4"/>
  <c r="AF233" i="4"/>
  <c r="AF234" i="4"/>
  <c r="AF282" i="4"/>
  <c r="AF298" i="4"/>
  <c r="AF305" i="4"/>
  <c r="AF313" i="4"/>
  <c r="AF240" i="4"/>
  <c r="AF238" i="4"/>
  <c r="AF241" i="4"/>
  <c r="AF242" i="4"/>
  <c r="AF243" i="4"/>
  <c r="AF244" i="4"/>
  <c r="AF245" i="4"/>
  <c r="AF246" i="4"/>
  <c r="AF247" i="4"/>
  <c r="AF248" i="4"/>
  <c r="AF249" i="4"/>
  <c r="AF250" i="4"/>
  <c r="AF239" i="4"/>
  <c r="AF283" i="4"/>
  <c r="AF299" i="4"/>
  <c r="AF306" i="4"/>
  <c r="AF314" i="4"/>
  <c r="AF254" i="4"/>
  <c r="AF252" i="4"/>
  <c r="AF255" i="4"/>
  <c r="AF256" i="4"/>
  <c r="AF257" i="4"/>
  <c r="AF258" i="4"/>
  <c r="AF259" i="4"/>
  <c r="AF260" i="4"/>
  <c r="AF261" i="4"/>
  <c r="AF262" i="4"/>
  <c r="AF263" i="4"/>
  <c r="AF264" i="4"/>
  <c r="AF253" i="4"/>
  <c r="AF284" i="4"/>
  <c r="AF300" i="4"/>
  <c r="AF307" i="4"/>
  <c r="AF315" i="4"/>
  <c r="AF268" i="4"/>
  <c r="AF266" i="4"/>
  <c r="AF269" i="4"/>
  <c r="AF270" i="4"/>
  <c r="AF271" i="4"/>
  <c r="AF272" i="4"/>
  <c r="AF273" i="4"/>
  <c r="AF274" i="4"/>
  <c r="AF275" i="4"/>
  <c r="AF276" i="4"/>
  <c r="AF277" i="4"/>
  <c r="AF278" i="4"/>
  <c r="AF267" i="4"/>
  <c r="AF285" i="4"/>
  <c r="AF301" i="4"/>
  <c r="AF308" i="4"/>
  <c r="AF316" i="4"/>
  <c r="AF398" i="4"/>
  <c r="AF329" i="4"/>
  <c r="AF336" i="4"/>
  <c r="AF344" i="4"/>
  <c r="AF330" i="4"/>
  <c r="AF337" i="4"/>
  <c r="AF345" i="4"/>
  <c r="AF331" i="4"/>
  <c r="AF338" i="4"/>
  <c r="AF346" i="4"/>
  <c r="AF332" i="4"/>
  <c r="AF339" i="4"/>
  <c r="AF347" i="4"/>
  <c r="AE352" i="4"/>
  <c r="AE317" i="4"/>
  <c r="AD381" i="4"/>
  <c r="AD384" i="4"/>
  <c r="AD385" i="4"/>
  <c r="AE373" i="4"/>
  <c r="AE374" i="4"/>
  <c r="AE383" i="4"/>
  <c r="AE318" i="4"/>
  <c r="AE319" i="4"/>
  <c r="AE322" i="4"/>
  <c r="AE323" i="4"/>
  <c r="AF311" i="4"/>
  <c r="AF312" i="4"/>
  <c r="AF320" i="4"/>
  <c r="AF348" i="4"/>
  <c r="AF399" i="4"/>
  <c r="AF360" i="4"/>
  <c r="AF367" i="4"/>
  <c r="AF375" i="4"/>
  <c r="AF361" i="4"/>
  <c r="AF368" i="4"/>
  <c r="AF376" i="4"/>
  <c r="AF362" i="4"/>
  <c r="AF369" i="4"/>
  <c r="AF377" i="4"/>
  <c r="AF363" i="4"/>
  <c r="AF370" i="4"/>
  <c r="AF378" i="4"/>
  <c r="AF321" i="4"/>
  <c r="AF379" i="4"/>
  <c r="AE382" i="4"/>
  <c r="AE349" i="4"/>
  <c r="AE350" i="4"/>
  <c r="AE351" i="4"/>
  <c r="AE354" i="4"/>
  <c r="AF342" i="4"/>
  <c r="AF343" i="4"/>
  <c r="AF353" i="4"/>
  <c r="AF380" i="4"/>
  <c r="AF400" i="4"/>
  <c r="AF401" i="4"/>
  <c r="AF200" i="5"/>
  <c r="AF203" i="5"/>
  <c r="AF206" i="5"/>
  <c r="AG222" i="4"/>
  <c r="AG223" i="4"/>
  <c r="AG224" i="4"/>
  <c r="AG225" i="4"/>
  <c r="AG226" i="4"/>
  <c r="AG227" i="4"/>
  <c r="AG228" i="4"/>
  <c r="AG229" i="4"/>
  <c r="AG230" i="4"/>
  <c r="AG231" i="4"/>
  <c r="AG232" i="4"/>
  <c r="AG233" i="4"/>
  <c r="AG234" i="4"/>
  <c r="AG282" i="4"/>
  <c r="AG298" i="4"/>
  <c r="AG305" i="4"/>
  <c r="AG313" i="4"/>
  <c r="AG240" i="4"/>
  <c r="AG238" i="4"/>
  <c r="AG241" i="4"/>
  <c r="AG242" i="4"/>
  <c r="AG243" i="4"/>
  <c r="AG244" i="4"/>
  <c r="AG245" i="4"/>
  <c r="AG246" i="4"/>
  <c r="AG247" i="4"/>
  <c r="AG248" i="4"/>
  <c r="AG249" i="4"/>
  <c r="AG250" i="4"/>
  <c r="AG239" i="4"/>
  <c r="AG283" i="4"/>
  <c r="AG299" i="4"/>
  <c r="AG306" i="4"/>
  <c r="AG314" i="4"/>
  <c r="AG254" i="4"/>
  <c r="AG252" i="4"/>
  <c r="AG255" i="4"/>
  <c r="AG256" i="4"/>
  <c r="AG257" i="4"/>
  <c r="AG258" i="4"/>
  <c r="AG259" i="4"/>
  <c r="AG260" i="4"/>
  <c r="AG261" i="4"/>
  <c r="AG262" i="4"/>
  <c r="AG263" i="4"/>
  <c r="AG264" i="4"/>
  <c r="AG253" i="4"/>
  <c r="AG284" i="4"/>
  <c r="AG300" i="4"/>
  <c r="AG307" i="4"/>
  <c r="AG315" i="4"/>
  <c r="AG268" i="4"/>
  <c r="AG266" i="4"/>
  <c r="AG269" i="4"/>
  <c r="AG270" i="4"/>
  <c r="AG271" i="4"/>
  <c r="AG272" i="4"/>
  <c r="AG273" i="4"/>
  <c r="AG274" i="4"/>
  <c r="AG275" i="4"/>
  <c r="AG276" i="4"/>
  <c r="AG277" i="4"/>
  <c r="AG278" i="4"/>
  <c r="AG267" i="4"/>
  <c r="AG285" i="4"/>
  <c r="AG301" i="4"/>
  <c r="AG308" i="4"/>
  <c r="AG316" i="4"/>
  <c r="AG398" i="4"/>
  <c r="AG329" i="4"/>
  <c r="AG336" i="4"/>
  <c r="AG344" i="4"/>
  <c r="AG330" i="4"/>
  <c r="AG337" i="4"/>
  <c r="AG345" i="4"/>
  <c r="AG331" i="4"/>
  <c r="AG338" i="4"/>
  <c r="AG346" i="4"/>
  <c r="AG332" i="4"/>
  <c r="AG339" i="4"/>
  <c r="AG347" i="4"/>
  <c r="AF352" i="4"/>
  <c r="AF317" i="4"/>
  <c r="AE381" i="4"/>
  <c r="AE384" i="4"/>
  <c r="AE385" i="4"/>
  <c r="AF373" i="4"/>
  <c r="AF374" i="4"/>
  <c r="AF383" i="4"/>
  <c r="AF318" i="4"/>
  <c r="AF319" i="4"/>
  <c r="AF322" i="4"/>
  <c r="AF323" i="4"/>
  <c r="AG311" i="4"/>
  <c r="AG312" i="4"/>
  <c r="AG320" i="4"/>
  <c r="AG348" i="4"/>
  <c r="AG399" i="4"/>
  <c r="AG360" i="4"/>
  <c r="AG367" i="4"/>
  <c r="AG375" i="4"/>
  <c r="AG361" i="4"/>
  <c r="AG368" i="4"/>
  <c r="AG376" i="4"/>
  <c r="AG362" i="4"/>
  <c r="AG369" i="4"/>
  <c r="AG377" i="4"/>
  <c r="AG363" i="4"/>
  <c r="AG370" i="4"/>
  <c r="AG378" i="4"/>
  <c r="AG321" i="4"/>
  <c r="AG379" i="4"/>
  <c r="AF382" i="4"/>
  <c r="AF349" i="4"/>
  <c r="AF350" i="4"/>
  <c r="AF351" i="4"/>
  <c r="AF354" i="4"/>
  <c r="AG342" i="4"/>
  <c r="AG343" i="4"/>
  <c r="AG353" i="4"/>
  <c r="AG380" i="4"/>
  <c r="AG400" i="4"/>
  <c r="AG401" i="4"/>
  <c r="AG200" i="5"/>
  <c r="AG203" i="5"/>
  <c r="AG206" i="5"/>
  <c r="AH222" i="4"/>
  <c r="AH223" i="4"/>
  <c r="AH224" i="4"/>
  <c r="AH225" i="4"/>
  <c r="AH226" i="4"/>
  <c r="AH227" i="4"/>
  <c r="AH228" i="4"/>
  <c r="AH229" i="4"/>
  <c r="AH230" i="4"/>
  <c r="AH231" i="4"/>
  <c r="AH232" i="4"/>
  <c r="AH233" i="4"/>
  <c r="AH234" i="4"/>
  <c r="AH282" i="4"/>
  <c r="AH298" i="4"/>
  <c r="AH305" i="4"/>
  <c r="AH313" i="4"/>
  <c r="AH240" i="4"/>
  <c r="AH238" i="4"/>
  <c r="AH241" i="4"/>
  <c r="AH242" i="4"/>
  <c r="AH243" i="4"/>
  <c r="AH244" i="4"/>
  <c r="AH245" i="4"/>
  <c r="AH246" i="4"/>
  <c r="AH247" i="4"/>
  <c r="AH248" i="4"/>
  <c r="AH249" i="4"/>
  <c r="AH250" i="4"/>
  <c r="AH239" i="4"/>
  <c r="AH283" i="4"/>
  <c r="AH299" i="4"/>
  <c r="AH306" i="4"/>
  <c r="AH314" i="4"/>
  <c r="AH254" i="4"/>
  <c r="AH252" i="4"/>
  <c r="AH255" i="4"/>
  <c r="AH256" i="4"/>
  <c r="AH257" i="4"/>
  <c r="AH258" i="4"/>
  <c r="AH259" i="4"/>
  <c r="AH260" i="4"/>
  <c r="AH261" i="4"/>
  <c r="AH262" i="4"/>
  <c r="AH263" i="4"/>
  <c r="AH264" i="4"/>
  <c r="AH253" i="4"/>
  <c r="AH284" i="4"/>
  <c r="AH300" i="4"/>
  <c r="AH307" i="4"/>
  <c r="AH315" i="4"/>
  <c r="AH268" i="4"/>
  <c r="AH266" i="4"/>
  <c r="AH269" i="4"/>
  <c r="AH270" i="4"/>
  <c r="AH271" i="4"/>
  <c r="AH272" i="4"/>
  <c r="AH273" i="4"/>
  <c r="AH274" i="4"/>
  <c r="AH275" i="4"/>
  <c r="AH276" i="4"/>
  <c r="AH277" i="4"/>
  <c r="AH278" i="4"/>
  <c r="AH267" i="4"/>
  <c r="AH285" i="4"/>
  <c r="AH301" i="4"/>
  <c r="AH308" i="4"/>
  <c r="AH316" i="4"/>
  <c r="AH398" i="4"/>
  <c r="AH329" i="4"/>
  <c r="AH336" i="4"/>
  <c r="AH344" i="4"/>
  <c r="AH330" i="4"/>
  <c r="AH337" i="4"/>
  <c r="AH345" i="4"/>
  <c r="AH331" i="4"/>
  <c r="AH338" i="4"/>
  <c r="AH346" i="4"/>
  <c r="AH332" i="4"/>
  <c r="AH339" i="4"/>
  <c r="AH347" i="4"/>
  <c r="AG352" i="4"/>
  <c r="AG317" i="4"/>
  <c r="AF381" i="4"/>
  <c r="AF384" i="4"/>
  <c r="AF385" i="4"/>
  <c r="AG373" i="4"/>
  <c r="AG374" i="4"/>
  <c r="AG383" i="4"/>
  <c r="AG318" i="4"/>
  <c r="AG319" i="4"/>
  <c r="AG322" i="4"/>
  <c r="AG323" i="4"/>
  <c r="AH311" i="4"/>
  <c r="AH312" i="4"/>
  <c r="AH320" i="4"/>
  <c r="AH348" i="4"/>
  <c r="AH399" i="4"/>
  <c r="AH360" i="4"/>
  <c r="AH367" i="4"/>
  <c r="AH375" i="4"/>
  <c r="AH361" i="4"/>
  <c r="AH368" i="4"/>
  <c r="AH376" i="4"/>
  <c r="AH362" i="4"/>
  <c r="AH369" i="4"/>
  <c r="AH377" i="4"/>
  <c r="AH363" i="4"/>
  <c r="AH370" i="4"/>
  <c r="AH378" i="4"/>
  <c r="AH321" i="4"/>
  <c r="AH379" i="4"/>
  <c r="AG382" i="4"/>
  <c r="AG349" i="4"/>
  <c r="AG350" i="4"/>
  <c r="AG351" i="4"/>
  <c r="AG354" i="4"/>
  <c r="AH342" i="4"/>
  <c r="AH343" i="4"/>
  <c r="AH353" i="4"/>
  <c r="AH380" i="4"/>
  <c r="AH400" i="4"/>
  <c r="AH401" i="4"/>
  <c r="AH200" i="5"/>
  <c r="AH203" i="5"/>
  <c r="AH206" i="5"/>
  <c r="AI222" i="4"/>
  <c r="AI223" i="4"/>
  <c r="AI224" i="4"/>
  <c r="AI225" i="4"/>
  <c r="AI226" i="4"/>
  <c r="AI227" i="4"/>
  <c r="AI228" i="4"/>
  <c r="AI229" i="4"/>
  <c r="AI230" i="4"/>
  <c r="AI231" i="4"/>
  <c r="AI232" i="4"/>
  <c r="AI233" i="4"/>
  <c r="AI234" i="4"/>
  <c r="AI282" i="4"/>
  <c r="AI298" i="4"/>
  <c r="AI305" i="4"/>
  <c r="AI313" i="4"/>
  <c r="AI240" i="4"/>
  <c r="AI238" i="4"/>
  <c r="AI241" i="4"/>
  <c r="AI242" i="4"/>
  <c r="AI243" i="4"/>
  <c r="AI244" i="4"/>
  <c r="AI245" i="4"/>
  <c r="AI246" i="4"/>
  <c r="AI247" i="4"/>
  <c r="AI248" i="4"/>
  <c r="AI249" i="4"/>
  <c r="AI250" i="4"/>
  <c r="AI239" i="4"/>
  <c r="AI283" i="4"/>
  <c r="AI299" i="4"/>
  <c r="AI306" i="4"/>
  <c r="AI314" i="4"/>
  <c r="AI254" i="4"/>
  <c r="AI252" i="4"/>
  <c r="AI255" i="4"/>
  <c r="AI256" i="4"/>
  <c r="AI257" i="4"/>
  <c r="AI258" i="4"/>
  <c r="AI259" i="4"/>
  <c r="AI260" i="4"/>
  <c r="AI261" i="4"/>
  <c r="AI262" i="4"/>
  <c r="AI263" i="4"/>
  <c r="AI264" i="4"/>
  <c r="AI253" i="4"/>
  <c r="AI284" i="4"/>
  <c r="AI300" i="4"/>
  <c r="AI307" i="4"/>
  <c r="AI315" i="4"/>
  <c r="AI268" i="4"/>
  <c r="AI266" i="4"/>
  <c r="AI269" i="4"/>
  <c r="AI270" i="4"/>
  <c r="AI271" i="4"/>
  <c r="AI272" i="4"/>
  <c r="AI273" i="4"/>
  <c r="AI274" i="4"/>
  <c r="AI275" i="4"/>
  <c r="AI276" i="4"/>
  <c r="AI277" i="4"/>
  <c r="AI278" i="4"/>
  <c r="AI267" i="4"/>
  <c r="AI285" i="4"/>
  <c r="AI301" i="4"/>
  <c r="AI308" i="4"/>
  <c r="AI316" i="4"/>
  <c r="AI398" i="4"/>
  <c r="AI329" i="4"/>
  <c r="AI336" i="4"/>
  <c r="AI344" i="4"/>
  <c r="AI330" i="4"/>
  <c r="AI337" i="4"/>
  <c r="AI345" i="4"/>
  <c r="AI331" i="4"/>
  <c r="AI338" i="4"/>
  <c r="AI346" i="4"/>
  <c r="AI332" i="4"/>
  <c r="AI339" i="4"/>
  <c r="AI347" i="4"/>
  <c r="AH352" i="4"/>
  <c r="AH317" i="4"/>
  <c r="AG381" i="4"/>
  <c r="AG384" i="4"/>
  <c r="AG385" i="4"/>
  <c r="AH373" i="4"/>
  <c r="AH374" i="4"/>
  <c r="AH383" i="4"/>
  <c r="AH318" i="4"/>
  <c r="AH319" i="4"/>
  <c r="AH322" i="4"/>
  <c r="AH323" i="4"/>
  <c r="AI311" i="4"/>
  <c r="AI312" i="4"/>
  <c r="AI320" i="4"/>
  <c r="AI348" i="4"/>
  <c r="AI399" i="4"/>
  <c r="AI360" i="4"/>
  <c r="AI367" i="4"/>
  <c r="AI375" i="4"/>
  <c r="AI361" i="4"/>
  <c r="AI368" i="4"/>
  <c r="AI376" i="4"/>
  <c r="AI362" i="4"/>
  <c r="AI369" i="4"/>
  <c r="AI377" i="4"/>
  <c r="AI363" i="4"/>
  <c r="AI370" i="4"/>
  <c r="AI378" i="4"/>
  <c r="AI321" i="4"/>
  <c r="AI379" i="4"/>
  <c r="AH382" i="4"/>
  <c r="AH349" i="4"/>
  <c r="AH350" i="4"/>
  <c r="AH351" i="4"/>
  <c r="AH354" i="4"/>
  <c r="AI342" i="4"/>
  <c r="AI343" i="4"/>
  <c r="AI353" i="4"/>
  <c r="AI380" i="4"/>
  <c r="AI400" i="4"/>
  <c r="AI401" i="4"/>
  <c r="AI200" i="5"/>
  <c r="AI203" i="5"/>
  <c r="AI206" i="5"/>
  <c r="AJ222" i="4"/>
  <c r="AJ223" i="4"/>
  <c r="AJ224" i="4"/>
  <c r="AJ225" i="4"/>
  <c r="AJ226" i="4"/>
  <c r="AJ227" i="4"/>
  <c r="AJ228" i="4"/>
  <c r="AJ229" i="4"/>
  <c r="AJ230" i="4"/>
  <c r="AJ231" i="4"/>
  <c r="AJ232" i="4"/>
  <c r="AJ233" i="4"/>
  <c r="AJ234" i="4"/>
  <c r="AJ282" i="4"/>
  <c r="AJ298" i="4"/>
  <c r="AJ305" i="4"/>
  <c r="AJ313" i="4"/>
  <c r="AJ240" i="4"/>
  <c r="AJ238" i="4"/>
  <c r="AJ241" i="4"/>
  <c r="AJ242" i="4"/>
  <c r="AJ243" i="4"/>
  <c r="AJ244" i="4"/>
  <c r="AJ245" i="4"/>
  <c r="AJ246" i="4"/>
  <c r="AJ247" i="4"/>
  <c r="AJ248" i="4"/>
  <c r="AJ249" i="4"/>
  <c r="AJ250" i="4"/>
  <c r="AJ239" i="4"/>
  <c r="AJ283" i="4"/>
  <c r="AJ299" i="4"/>
  <c r="AJ306" i="4"/>
  <c r="AJ314" i="4"/>
  <c r="AJ254" i="4"/>
  <c r="AJ252" i="4"/>
  <c r="AJ255" i="4"/>
  <c r="AJ256" i="4"/>
  <c r="AJ257" i="4"/>
  <c r="AJ258" i="4"/>
  <c r="AJ259" i="4"/>
  <c r="AJ260" i="4"/>
  <c r="AJ261" i="4"/>
  <c r="AJ262" i="4"/>
  <c r="AJ263" i="4"/>
  <c r="AJ264" i="4"/>
  <c r="AJ253" i="4"/>
  <c r="AJ284" i="4"/>
  <c r="AJ300" i="4"/>
  <c r="AJ307" i="4"/>
  <c r="AJ315" i="4"/>
  <c r="AJ268" i="4"/>
  <c r="AJ266" i="4"/>
  <c r="AJ269" i="4"/>
  <c r="AJ270" i="4"/>
  <c r="AJ271" i="4"/>
  <c r="AJ272" i="4"/>
  <c r="AJ273" i="4"/>
  <c r="AJ274" i="4"/>
  <c r="AJ275" i="4"/>
  <c r="AJ276" i="4"/>
  <c r="AJ277" i="4"/>
  <c r="AJ278" i="4"/>
  <c r="AJ267" i="4"/>
  <c r="AJ285" i="4"/>
  <c r="AJ301" i="4"/>
  <c r="AJ308" i="4"/>
  <c r="AJ316" i="4"/>
  <c r="AJ398" i="4"/>
  <c r="AJ329" i="4"/>
  <c r="AJ336" i="4"/>
  <c r="AJ344" i="4"/>
  <c r="AJ330" i="4"/>
  <c r="AJ337" i="4"/>
  <c r="AJ345" i="4"/>
  <c r="AJ331" i="4"/>
  <c r="AJ338" i="4"/>
  <c r="AJ346" i="4"/>
  <c r="AJ332" i="4"/>
  <c r="AJ339" i="4"/>
  <c r="AJ347" i="4"/>
  <c r="AI352" i="4"/>
  <c r="AI317" i="4"/>
  <c r="AH381" i="4"/>
  <c r="AH384" i="4"/>
  <c r="AH385" i="4"/>
  <c r="AI373" i="4"/>
  <c r="AI374" i="4"/>
  <c r="AI383" i="4"/>
  <c r="AI318" i="4"/>
  <c r="AI319" i="4"/>
  <c r="AI322" i="4"/>
  <c r="AI323" i="4"/>
  <c r="AJ311" i="4"/>
  <c r="AJ312" i="4"/>
  <c r="AJ320" i="4"/>
  <c r="AJ348" i="4"/>
  <c r="AJ399" i="4"/>
  <c r="AJ360" i="4"/>
  <c r="AJ367" i="4"/>
  <c r="AJ375" i="4"/>
  <c r="AJ361" i="4"/>
  <c r="AJ368" i="4"/>
  <c r="AJ376" i="4"/>
  <c r="AJ362" i="4"/>
  <c r="AJ369" i="4"/>
  <c r="AJ377" i="4"/>
  <c r="AJ363" i="4"/>
  <c r="AJ370" i="4"/>
  <c r="AJ378" i="4"/>
  <c r="AJ321" i="4"/>
  <c r="AJ379" i="4"/>
  <c r="AI382" i="4"/>
  <c r="AI349" i="4"/>
  <c r="AI350" i="4"/>
  <c r="AI351" i="4"/>
  <c r="AI354" i="4"/>
  <c r="AJ342" i="4"/>
  <c r="AJ343" i="4"/>
  <c r="AJ353" i="4"/>
  <c r="AJ380" i="4"/>
  <c r="AJ400" i="4"/>
  <c r="AJ401" i="4"/>
  <c r="AJ200" i="5"/>
  <c r="AJ203" i="5"/>
  <c r="AJ206" i="5"/>
  <c r="AK222" i="4"/>
  <c r="AK223" i="4"/>
  <c r="AK224" i="4"/>
  <c r="AK225" i="4"/>
  <c r="AK226" i="4"/>
  <c r="AK227" i="4"/>
  <c r="AK228" i="4"/>
  <c r="AK229" i="4"/>
  <c r="AK230" i="4"/>
  <c r="AK231" i="4"/>
  <c r="AK232" i="4"/>
  <c r="AK233" i="4"/>
  <c r="AK234" i="4"/>
  <c r="AK282" i="4"/>
  <c r="AK298" i="4"/>
  <c r="AK305" i="4"/>
  <c r="AK313" i="4"/>
  <c r="AK240" i="4"/>
  <c r="AK238" i="4"/>
  <c r="AK241" i="4"/>
  <c r="AK242" i="4"/>
  <c r="AK243" i="4"/>
  <c r="AK244" i="4"/>
  <c r="AK245" i="4"/>
  <c r="AK246" i="4"/>
  <c r="AK247" i="4"/>
  <c r="AK248" i="4"/>
  <c r="AK249" i="4"/>
  <c r="AK250" i="4"/>
  <c r="AK239" i="4"/>
  <c r="AK283" i="4"/>
  <c r="AK299" i="4"/>
  <c r="AK306" i="4"/>
  <c r="AK314" i="4"/>
  <c r="AK254" i="4"/>
  <c r="AK252" i="4"/>
  <c r="AK255" i="4"/>
  <c r="AK256" i="4"/>
  <c r="AK257" i="4"/>
  <c r="AK258" i="4"/>
  <c r="AK259" i="4"/>
  <c r="AK260" i="4"/>
  <c r="AK261" i="4"/>
  <c r="AK262" i="4"/>
  <c r="AK263" i="4"/>
  <c r="AK264" i="4"/>
  <c r="AK253" i="4"/>
  <c r="AK284" i="4"/>
  <c r="AK300" i="4"/>
  <c r="AK307" i="4"/>
  <c r="AK315" i="4"/>
  <c r="AK268" i="4"/>
  <c r="AK266" i="4"/>
  <c r="AK269" i="4"/>
  <c r="AK270" i="4"/>
  <c r="AK271" i="4"/>
  <c r="AK272" i="4"/>
  <c r="AK273" i="4"/>
  <c r="AK274" i="4"/>
  <c r="AK275" i="4"/>
  <c r="AK276" i="4"/>
  <c r="AK277" i="4"/>
  <c r="AK278" i="4"/>
  <c r="AK267" i="4"/>
  <c r="AK285" i="4"/>
  <c r="AK301" i="4"/>
  <c r="AK308" i="4"/>
  <c r="AK316" i="4"/>
  <c r="AK398" i="4"/>
  <c r="AK329" i="4"/>
  <c r="AK336" i="4"/>
  <c r="AK344" i="4"/>
  <c r="AK330" i="4"/>
  <c r="AK337" i="4"/>
  <c r="AK345" i="4"/>
  <c r="AK331" i="4"/>
  <c r="AK338" i="4"/>
  <c r="AK346" i="4"/>
  <c r="AK332" i="4"/>
  <c r="AK339" i="4"/>
  <c r="AK347" i="4"/>
  <c r="AJ352" i="4"/>
  <c r="AJ317" i="4"/>
  <c r="AI381" i="4"/>
  <c r="AI384" i="4"/>
  <c r="AI385" i="4"/>
  <c r="AJ373" i="4"/>
  <c r="AJ374" i="4"/>
  <c r="AJ383" i="4"/>
  <c r="AJ318" i="4"/>
  <c r="AJ319" i="4"/>
  <c r="AJ322" i="4"/>
  <c r="AJ323" i="4"/>
  <c r="AK311" i="4"/>
  <c r="AK312" i="4"/>
  <c r="AK320" i="4"/>
  <c r="AK348" i="4"/>
  <c r="AK399" i="4"/>
  <c r="AK360" i="4"/>
  <c r="AK367" i="4"/>
  <c r="AK375" i="4"/>
  <c r="AK361" i="4"/>
  <c r="AK368" i="4"/>
  <c r="AK376" i="4"/>
  <c r="AK362" i="4"/>
  <c r="AK369" i="4"/>
  <c r="AK377" i="4"/>
  <c r="AK363" i="4"/>
  <c r="AK370" i="4"/>
  <c r="AK378" i="4"/>
  <c r="AK321" i="4"/>
  <c r="AK379" i="4"/>
  <c r="AJ382" i="4"/>
  <c r="AJ349" i="4"/>
  <c r="AJ350" i="4"/>
  <c r="AJ351" i="4"/>
  <c r="AJ354" i="4"/>
  <c r="AK342" i="4"/>
  <c r="AK343" i="4"/>
  <c r="AK353" i="4"/>
  <c r="AK380" i="4"/>
  <c r="AK400" i="4"/>
  <c r="AK401" i="4"/>
  <c r="AK200" i="5"/>
  <c r="AK203" i="5"/>
  <c r="AK206" i="5"/>
  <c r="AL222" i="4"/>
  <c r="AL223" i="4"/>
  <c r="AL224" i="4"/>
  <c r="AL225" i="4"/>
  <c r="AL226" i="4"/>
  <c r="AL227" i="4"/>
  <c r="AL228" i="4"/>
  <c r="AL229" i="4"/>
  <c r="AL230" i="4"/>
  <c r="AL231" i="4"/>
  <c r="AL232" i="4"/>
  <c r="AL233" i="4"/>
  <c r="AL234" i="4"/>
  <c r="AL282" i="4"/>
  <c r="AL298" i="4"/>
  <c r="AL305" i="4"/>
  <c r="AL313" i="4"/>
  <c r="AL240" i="4"/>
  <c r="AL238" i="4"/>
  <c r="AL241" i="4"/>
  <c r="AL242" i="4"/>
  <c r="AL243" i="4"/>
  <c r="AL244" i="4"/>
  <c r="AL245" i="4"/>
  <c r="AL246" i="4"/>
  <c r="AL247" i="4"/>
  <c r="AL248" i="4"/>
  <c r="AL249" i="4"/>
  <c r="AL250" i="4"/>
  <c r="AL239" i="4"/>
  <c r="AL283" i="4"/>
  <c r="AL299" i="4"/>
  <c r="AL306" i="4"/>
  <c r="AL314" i="4"/>
  <c r="AL254" i="4"/>
  <c r="AL252" i="4"/>
  <c r="AL255" i="4"/>
  <c r="AL256" i="4"/>
  <c r="AL257" i="4"/>
  <c r="AL258" i="4"/>
  <c r="AL259" i="4"/>
  <c r="AL260" i="4"/>
  <c r="AL261" i="4"/>
  <c r="AL262" i="4"/>
  <c r="AL263" i="4"/>
  <c r="AL264" i="4"/>
  <c r="AL253" i="4"/>
  <c r="AL284" i="4"/>
  <c r="AL300" i="4"/>
  <c r="AL307" i="4"/>
  <c r="AL315" i="4"/>
  <c r="AL268" i="4"/>
  <c r="AL266" i="4"/>
  <c r="AL269" i="4"/>
  <c r="AL270" i="4"/>
  <c r="AL271" i="4"/>
  <c r="AL272" i="4"/>
  <c r="AL273" i="4"/>
  <c r="AL274" i="4"/>
  <c r="AL275" i="4"/>
  <c r="AL276" i="4"/>
  <c r="AL277" i="4"/>
  <c r="AL278" i="4"/>
  <c r="AL267" i="4"/>
  <c r="AL285" i="4"/>
  <c r="AL301" i="4"/>
  <c r="AL308" i="4"/>
  <c r="AL316" i="4"/>
  <c r="AL398" i="4"/>
  <c r="AL329" i="4"/>
  <c r="AL336" i="4"/>
  <c r="AL344" i="4"/>
  <c r="AL330" i="4"/>
  <c r="AL337" i="4"/>
  <c r="AL345" i="4"/>
  <c r="AL331" i="4"/>
  <c r="AL338" i="4"/>
  <c r="AL346" i="4"/>
  <c r="AL332" i="4"/>
  <c r="AL339" i="4"/>
  <c r="AL347" i="4"/>
  <c r="AK352" i="4"/>
  <c r="AK317" i="4"/>
  <c r="AJ381" i="4"/>
  <c r="AJ384" i="4"/>
  <c r="AJ385" i="4"/>
  <c r="AK373" i="4"/>
  <c r="AK374" i="4"/>
  <c r="AK383" i="4"/>
  <c r="AK318" i="4"/>
  <c r="AK319" i="4"/>
  <c r="AK322" i="4"/>
  <c r="AK323" i="4"/>
  <c r="AL311" i="4"/>
  <c r="AL312" i="4"/>
  <c r="AL320" i="4"/>
  <c r="AL348" i="4"/>
  <c r="AL399" i="4"/>
  <c r="AL360" i="4"/>
  <c r="AL367" i="4"/>
  <c r="AL375" i="4"/>
  <c r="AL361" i="4"/>
  <c r="AL368" i="4"/>
  <c r="AL376" i="4"/>
  <c r="AL362" i="4"/>
  <c r="AL369" i="4"/>
  <c r="AL377" i="4"/>
  <c r="AL363" i="4"/>
  <c r="AL370" i="4"/>
  <c r="AL378" i="4"/>
  <c r="AL321" i="4"/>
  <c r="AL379" i="4"/>
  <c r="AK382" i="4"/>
  <c r="AK349" i="4"/>
  <c r="AK350" i="4"/>
  <c r="AK351" i="4"/>
  <c r="AK354" i="4"/>
  <c r="AL342" i="4"/>
  <c r="AL343" i="4"/>
  <c r="AL353" i="4"/>
  <c r="AL380" i="4"/>
  <c r="AL400" i="4"/>
  <c r="AL401" i="4"/>
  <c r="AL200" i="5"/>
  <c r="AL203" i="5"/>
  <c r="AL206" i="5"/>
  <c r="AM222" i="4"/>
  <c r="AM223" i="4"/>
  <c r="AM224" i="4"/>
  <c r="AM225" i="4"/>
  <c r="AM226" i="4"/>
  <c r="AM227" i="4"/>
  <c r="AM228" i="4"/>
  <c r="AM229" i="4"/>
  <c r="AM230" i="4"/>
  <c r="AM231" i="4"/>
  <c r="AM232" i="4"/>
  <c r="AM233" i="4"/>
  <c r="AM234" i="4"/>
  <c r="AM282" i="4"/>
  <c r="AM298" i="4"/>
  <c r="AM305" i="4"/>
  <c r="AM313" i="4"/>
  <c r="AM240" i="4"/>
  <c r="AM238" i="4"/>
  <c r="AM241" i="4"/>
  <c r="AM242" i="4"/>
  <c r="AM243" i="4"/>
  <c r="AM244" i="4"/>
  <c r="AM245" i="4"/>
  <c r="AM246" i="4"/>
  <c r="AM247" i="4"/>
  <c r="AM248" i="4"/>
  <c r="AM249" i="4"/>
  <c r="AM250" i="4"/>
  <c r="AM239" i="4"/>
  <c r="AM283" i="4"/>
  <c r="AM299" i="4"/>
  <c r="AM306" i="4"/>
  <c r="AM314" i="4"/>
  <c r="AM254" i="4"/>
  <c r="AM252" i="4"/>
  <c r="AM255" i="4"/>
  <c r="AM256" i="4"/>
  <c r="AM257" i="4"/>
  <c r="AM258" i="4"/>
  <c r="AM259" i="4"/>
  <c r="AM260" i="4"/>
  <c r="AM261" i="4"/>
  <c r="AM262" i="4"/>
  <c r="AM263" i="4"/>
  <c r="AM264" i="4"/>
  <c r="AM253" i="4"/>
  <c r="AM284" i="4"/>
  <c r="AM300" i="4"/>
  <c r="AM307" i="4"/>
  <c r="AM315" i="4"/>
  <c r="AM268" i="4"/>
  <c r="AM266" i="4"/>
  <c r="AM269" i="4"/>
  <c r="AM270" i="4"/>
  <c r="AM271" i="4"/>
  <c r="AM272" i="4"/>
  <c r="AM273" i="4"/>
  <c r="AM274" i="4"/>
  <c r="AM275" i="4"/>
  <c r="AM276" i="4"/>
  <c r="AM277" i="4"/>
  <c r="AM278" i="4"/>
  <c r="AM267" i="4"/>
  <c r="AM285" i="4"/>
  <c r="AM301" i="4"/>
  <c r="AM308" i="4"/>
  <c r="AM316" i="4"/>
  <c r="AM398" i="4"/>
  <c r="AM329" i="4"/>
  <c r="AM336" i="4"/>
  <c r="AM344" i="4"/>
  <c r="AM330" i="4"/>
  <c r="AM337" i="4"/>
  <c r="AM345" i="4"/>
  <c r="AM331" i="4"/>
  <c r="AM338" i="4"/>
  <c r="AM346" i="4"/>
  <c r="AM332" i="4"/>
  <c r="AM339" i="4"/>
  <c r="AM347" i="4"/>
  <c r="AL352" i="4"/>
  <c r="AL317" i="4"/>
  <c r="AK381" i="4"/>
  <c r="AK384" i="4"/>
  <c r="AK385" i="4"/>
  <c r="AL373" i="4"/>
  <c r="AL374" i="4"/>
  <c r="AL383" i="4"/>
  <c r="AL318" i="4"/>
  <c r="AL319" i="4"/>
  <c r="AL322" i="4"/>
  <c r="AL323" i="4"/>
  <c r="AM311" i="4"/>
  <c r="AM312" i="4"/>
  <c r="AM320" i="4"/>
  <c r="AM348" i="4"/>
  <c r="AM399" i="4"/>
  <c r="AM360" i="4"/>
  <c r="AM367" i="4"/>
  <c r="AM375" i="4"/>
  <c r="AM361" i="4"/>
  <c r="AM368" i="4"/>
  <c r="AM376" i="4"/>
  <c r="AM362" i="4"/>
  <c r="AM369" i="4"/>
  <c r="AM377" i="4"/>
  <c r="AM363" i="4"/>
  <c r="AM370" i="4"/>
  <c r="AM378" i="4"/>
  <c r="AM321" i="4"/>
  <c r="AM379" i="4"/>
  <c r="AL382" i="4"/>
  <c r="AL349" i="4"/>
  <c r="AL350" i="4"/>
  <c r="AL351" i="4"/>
  <c r="AL354" i="4"/>
  <c r="AM342" i="4"/>
  <c r="AM343" i="4"/>
  <c r="AM353" i="4"/>
  <c r="AM380" i="4"/>
  <c r="AM400" i="4"/>
  <c r="AM401" i="4"/>
  <c r="AM200" i="5"/>
  <c r="AM203" i="5"/>
  <c r="AM206" i="5"/>
  <c r="AN222" i="4"/>
  <c r="AN223" i="4"/>
  <c r="AN224" i="4"/>
  <c r="AN225" i="4"/>
  <c r="AN226" i="4"/>
  <c r="AN227" i="4"/>
  <c r="AN228" i="4"/>
  <c r="AN229" i="4"/>
  <c r="AN230" i="4"/>
  <c r="AN231" i="4"/>
  <c r="AN232" i="4"/>
  <c r="AN233" i="4"/>
  <c r="AN234" i="4"/>
  <c r="AN282" i="4"/>
  <c r="AN298" i="4"/>
  <c r="AN305" i="4"/>
  <c r="AN313" i="4"/>
  <c r="AN240" i="4"/>
  <c r="AN238" i="4"/>
  <c r="AN241" i="4"/>
  <c r="AN242" i="4"/>
  <c r="AN243" i="4"/>
  <c r="AN244" i="4"/>
  <c r="AN245" i="4"/>
  <c r="AN246" i="4"/>
  <c r="AN247" i="4"/>
  <c r="AN248" i="4"/>
  <c r="AN249" i="4"/>
  <c r="AN250" i="4"/>
  <c r="AN239" i="4"/>
  <c r="AN283" i="4"/>
  <c r="AN299" i="4"/>
  <c r="AN306" i="4"/>
  <c r="AN314" i="4"/>
  <c r="AN254" i="4"/>
  <c r="AN252" i="4"/>
  <c r="AN255" i="4"/>
  <c r="AN256" i="4"/>
  <c r="AN257" i="4"/>
  <c r="AN258" i="4"/>
  <c r="AN259" i="4"/>
  <c r="AN260" i="4"/>
  <c r="AN261" i="4"/>
  <c r="AN262" i="4"/>
  <c r="AN263" i="4"/>
  <c r="AN264" i="4"/>
  <c r="AN253" i="4"/>
  <c r="AN284" i="4"/>
  <c r="AN300" i="4"/>
  <c r="AN307" i="4"/>
  <c r="AN315" i="4"/>
  <c r="AN268" i="4"/>
  <c r="AN266" i="4"/>
  <c r="AN269" i="4"/>
  <c r="AN270" i="4"/>
  <c r="AN271" i="4"/>
  <c r="AN272" i="4"/>
  <c r="AN273" i="4"/>
  <c r="AN274" i="4"/>
  <c r="AN275" i="4"/>
  <c r="AN276" i="4"/>
  <c r="AN277" i="4"/>
  <c r="AN278" i="4"/>
  <c r="AN267" i="4"/>
  <c r="AN285" i="4"/>
  <c r="AN301" i="4"/>
  <c r="AN308" i="4"/>
  <c r="AN316" i="4"/>
  <c r="AN398" i="4"/>
  <c r="AN329" i="4"/>
  <c r="AN336" i="4"/>
  <c r="AN344" i="4"/>
  <c r="AN330" i="4"/>
  <c r="AN337" i="4"/>
  <c r="AN345" i="4"/>
  <c r="AN331" i="4"/>
  <c r="AN338" i="4"/>
  <c r="AN346" i="4"/>
  <c r="AN332" i="4"/>
  <c r="AN339" i="4"/>
  <c r="AN347" i="4"/>
  <c r="AM352" i="4"/>
  <c r="AM317" i="4"/>
  <c r="AL381" i="4"/>
  <c r="AL384" i="4"/>
  <c r="AL385" i="4"/>
  <c r="AM373" i="4"/>
  <c r="AM374" i="4"/>
  <c r="AM383" i="4"/>
  <c r="AM318" i="4"/>
  <c r="AM319" i="4"/>
  <c r="AM322" i="4"/>
  <c r="AM323" i="4"/>
  <c r="AN311" i="4"/>
  <c r="AN312" i="4"/>
  <c r="AN320" i="4"/>
  <c r="AN348" i="4"/>
  <c r="AN399" i="4"/>
  <c r="AN360" i="4"/>
  <c r="AN367" i="4"/>
  <c r="AN375" i="4"/>
  <c r="AN361" i="4"/>
  <c r="AN368" i="4"/>
  <c r="AN376" i="4"/>
  <c r="AN362" i="4"/>
  <c r="AN369" i="4"/>
  <c r="AN377" i="4"/>
  <c r="AN363" i="4"/>
  <c r="AN370" i="4"/>
  <c r="AN378" i="4"/>
  <c r="AN321" i="4"/>
  <c r="AN379" i="4"/>
  <c r="AM382" i="4"/>
  <c r="AM349" i="4"/>
  <c r="AM350" i="4"/>
  <c r="AM351" i="4"/>
  <c r="AM354" i="4"/>
  <c r="AN342" i="4"/>
  <c r="AN343" i="4"/>
  <c r="AN353" i="4"/>
  <c r="AN380" i="4"/>
  <c r="AN400" i="4"/>
  <c r="AN401" i="4"/>
  <c r="AN200" i="5"/>
  <c r="AN203" i="5"/>
  <c r="AN206" i="5"/>
  <c r="AO222" i="4"/>
  <c r="AO223" i="4"/>
  <c r="AO224" i="4"/>
  <c r="AO225" i="4"/>
  <c r="AO226" i="4"/>
  <c r="AO227" i="4"/>
  <c r="AO228" i="4"/>
  <c r="AO229" i="4"/>
  <c r="AO230" i="4"/>
  <c r="AO231" i="4"/>
  <c r="AO232" i="4"/>
  <c r="AO233" i="4"/>
  <c r="AO234" i="4"/>
  <c r="AO282" i="4"/>
  <c r="AO298" i="4"/>
  <c r="AO305" i="4"/>
  <c r="AO313" i="4"/>
  <c r="AO240" i="4"/>
  <c r="AO238" i="4"/>
  <c r="AO241" i="4"/>
  <c r="AO242" i="4"/>
  <c r="AO243" i="4"/>
  <c r="AO244" i="4"/>
  <c r="AO245" i="4"/>
  <c r="AO246" i="4"/>
  <c r="AO247" i="4"/>
  <c r="AO248" i="4"/>
  <c r="AO249" i="4"/>
  <c r="AO250" i="4"/>
  <c r="AO239" i="4"/>
  <c r="AO283" i="4"/>
  <c r="AO299" i="4"/>
  <c r="AO306" i="4"/>
  <c r="AO314" i="4"/>
  <c r="AO254" i="4"/>
  <c r="AO252" i="4"/>
  <c r="AO255" i="4"/>
  <c r="AO256" i="4"/>
  <c r="AO257" i="4"/>
  <c r="AO258" i="4"/>
  <c r="AO259" i="4"/>
  <c r="AO260" i="4"/>
  <c r="AO261" i="4"/>
  <c r="AO262" i="4"/>
  <c r="AO263" i="4"/>
  <c r="AO264" i="4"/>
  <c r="AO253" i="4"/>
  <c r="AO284" i="4"/>
  <c r="AO300" i="4"/>
  <c r="AO307" i="4"/>
  <c r="AO315" i="4"/>
  <c r="AO268" i="4"/>
  <c r="AO266" i="4"/>
  <c r="AO269" i="4"/>
  <c r="AO270" i="4"/>
  <c r="AO271" i="4"/>
  <c r="AO272" i="4"/>
  <c r="AO273" i="4"/>
  <c r="AO274" i="4"/>
  <c r="AO275" i="4"/>
  <c r="AO276" i="4"/>
  <c r="AO277" i="4"/>
  <c r="AO278" i="4"/>
  <c r="AO267" i="4"/>
  <c r="AO285" i="4"/>
  <c r="AO301" i="4"/>
  <c r="AO308" i="4"/>
  <c r="AO316" i="4"/>
  <c r="AO398" i="4"/>
  <c r="AO329" i="4"/>
  <c r="AO336" i="4"/>
  <c r="AO344" i="4"/>
  <c r="AO330" i="4"/>
  <c r="AO337" i="4"/>
  <c r="AO345" i="4"/>
  <c r="AO331" i="4"/>
  <c r="AO338" i="4"/>
  <c r="AO346" i="4"/>
  <c r="AO332" i="4"/>
  <c r="AO339" i="4"/>
  <c r="AO347" i="4"/>
  <c r="AN352" i="4"/>
  <c r="AN317" i="4"/>
  <c r="AM381" i="4"/>
  <c r="AM384" i="4"/>
  <c r="AM385" i="4"/>
  <c r="AN373" i="4"/>
  <c r="AN374" i="4"/>
  <c r="AN383" i="4"/>
  <c r="AN318" i="4"/>
  <c r="AN319" i="4"/>
  <c r="AN322" i="4"/>
  <c r="AN323" i="4"/>
  <c r="AO311" i="4"/>
  <c r="AO312" i="4"/>
  <c r="AO320" i="4"/>
  <c r="AO348" i="4"/>
  <c r="AO399" i="4"/>
  <c r="AO360" i="4"/>
  <c r="AO367" i="4"/>
  <c r="AO375" i="4"/>
  <c r="AO361" i="4"/>
  <c r="AO368" i="4"/>
  <c r="AO376" i="4"/>
  <c r="AO362" i="4"/>
  <c r="AO369" i="4"/>
  <c r="AO377" i="4"/>
  <c r="AO363" i="4"/>
  <c r="AO370" i="4"/>
  <c r="AO378" i="4"/>
  <c r="AO321" i="4"/>
  <c r="AO379" i="4"/>
  <c r="AN382" i="4"/>
  <c r="AN349" i="4"/>
  <c r="AN350" i="4"/>
  <c r="AN351" i="4"/>
  <c r="AN354" i="4"/>
  <c r="AO342" i="4"/>
  <c r="AO343" i="4"/>
  <c r="AO353" i="4"/>
  <c r="AO380" i="4"/>
  <c r="AO400" i="4"/>
  <c r="AO401" i="4"/>
  <c r="AO200" i="5"/>
  <c r="AO203" i="5"/>
  <c r="AO206" i="5"/>
  <c r="AO190" i="5"/>
  <c r="AO191" i="5"/>
  <c r="AO192" i="5"/>
  <c r="AO193" i="5"/>
  <c r="AO194" i="5"/>
  <c r="AP222" i="4"/>
  <c r="AP223" i="4"/>
  <c r="AP224" i="4"/>
  <c r="AP225" i="4"/>
  <c r="AP226" i="4"/>
  <c r="AP227" i="4"/>
  <c r="AP228" i="4"/>
  <c r="AP229" i="4"/>
  <c r="AP230" i="4"/>
  <c r="AP231" i="4"/>
  <c r="AP232" i="4"/>
  <c r="AP233" i="4"/>
  <c r="AP234" i="4"/>
  <c r="AP282" i="4"/>
  <c r="AP298" i="4"/>
  <c r="AP305" i="4"/>
  <c r="AP313" i="4"/>
  <c r="AP240" i="4"/>
  <c r="AP238" i="4"/>
  <c r="AP241" i="4"/>
  <c r="AP242" i="4"/>
  <c r="AP243" i="4"/>
  <c r="AP244" i="4"/>
  <c r="AP245" i="4"/>
  <c r="AP246" i="4"/>
  <c r="AP247" i="4"/>
  <c r="AP248" i="4"/>
  <c r="AP249" i="4"/>
  <c r="AP250" i="4"/>
  <c r="AP239" i="4"/>
  <c r="AP283" i="4"/>
  <c r="AP299" i="4"/>
  <c r="AP306" i="4"/>
  <c r="AP314" i="4"/>
  <c r="AP254" i="4"/>
  <c r="AP252" i="4"/>
  <c r="AP255" i="4"/>
  <c r="AP256" i="4"/>
  <c r="AP257" i="4"/>
  <c r="AP258" i="4"/>
  <c r="AP259" i="4"/>
  <c r="AP260" i="4"/>
  <c r="AP261" i="4"/>
  <c r="AP262" i="4"/>
  <c r="AP263" i="4"/>
  <c r="AP264" i="4"/>
  <c r="AP253" i="4"/>
  <c r="AP284" i="4"/>
  <c r="AP300" i="4"/>
  <c r="AP307" i="4"/>
  <c r="AP315" i="4"/>
  <c r="AP268" i="4"/>
  <c r="AP266" i="4"/>
  <c r="AP269" i="4"/>
  <c r="AP270" i="4"/>
  <c r="AP271" i="4"/>
  <c r="AP272" i="4"/>
  <c r="AP273" i="4"/>
  <c r="AP274" i="4"/>
  <c r="AP275" i="4"/>
  <c r="AP276" i="4"/>
  <c r="AP277" i="4"/>
  <c r="AP278" i="4"/>
  <c r="AP267" i="4"/>
  <c r="AP285" i="4"/>
  <c r="AP301" i="4"/>
  <c r="AP308" i="4"/>
  <c r="AP316" i="4"/>
  <c r="AP398" i="4"/>
  <c r="AP329" i="4"/>
  <c r="AP336" i="4"/>
  <c r="AP344" i="4"/>
  <c r="AP330" i="4"/>
  <c r="AP337" i="4"/>
  <c r="AP345" i="4"/>
  <c r="AP331" i="4"/>
  <c r="AP338" i="4"/>
  <c r="AP346" i="4"/>
  <c r="AP332" i="4"/>
  <c r="AP339" i="4"/>
  <c r="AP347" i="4"/>
  <c r="AO352" i="4"/>
  <c r="AO317" i="4"/>
  <c r="AN381" i="4"/>
  <c r="AN384" i="4"/>
  <c r="AN385" i="4"/>
  <c r="AO373" i="4"/>
  <c r="AO374" i="4"/>
  <c r="AO383" i="4"/>
  <c r="AO318" i="4"/>
  <c r="AO319" i="4"/>
  <c r="AO322" i="4"/>
  <c r="AO323" i="4"/>
  <c r="AP311" i="4"/>
  <c r="AP312" i="4"/>
  <c r="AP320" i="4"/>
  <c r="AP348" i="4"/>
  <c r="AP399" i="4"/>
  <c r="AP360" i="4"/>
  <c r="AP367" i="4"/>
  <c r="AP375" i="4"/>
  <c r="AP361" i="4"/>
  <c r="AP368" i="4"/>
  <c r="AP376" i="4"/>
  <c r="AP362" i="4"/>
  <c r="AP369" i="4"/>
  <c r="AP377" i="4"/>
  <c r="AP363" i="4"/>
  <c r="AP370" i="4"/>
  <c r="AP378" i="4"/>
  <c r="AP321" i="4"/>
  <c r="AP379" i="4"/>
  <c r="AO382" i="4"/>
  <c r="AO349" i="4"/>
  <c r="AO350" i="4"/>
  <c r="AO351" i="4"/>
  <c r="AO354" i="4"/>
  <c r="AP342" i="4"/>
  <c r="AP343" i="4"/>
  <c r="AP353" i="4"/>
  <c r="AP380" i="4"/>
  <c r="AP400" i="4"/>
  <c r="AP401" i="4"/>
  <c r="AP200" i="5"/>
  <c r="AP203" i="5"/>
  <c r="AP206" i="5"/>
  <c r="AQ222" i="4"/>
  <c r="AQ223" i="4"/>
  <c r="AQ224" i="4"/>
  <c r="AQ225" i="4"/>
  <c r="AQ226" i="4"/>
  <c r="AQ227" i="4"/>
  <c r="AQ228" i="4"/>
  <c r="AQ229" i="4"/>
  <c r="AQ230" i="4"/>
  <c r="AQ231" i="4"/>
  <c r="AQ232" i="4"/>
  <c r="AQ233" i="4"/>
  <c r="AQ234" i="4"/>
  <c r="AQ282" i="4"/>
  <c r="AQ298" i="4"/>
  <c r="AQ305" i="4"/>
  <c r="AQ313" i="4"/>
  <c r="AQ240" i="4"/>
  <c r="AQ238" i="4"/>
  <c r="AQ241" i="4"/>
  <c r="AQ242" i="4"/>
  <c r="AQ243" i="4"/>
  <c r="AQ244" i="4"/>
  <c r="AQ245" i="4"/>
  <c r="AQ246" i="4"/>
  <c r="AQ247" i="4"/>
  <c r="AQ248" i="4"/>
  <c r="AQ249" i="4"/>
  <c r="AQ250" i="4"/>
  <c r="AQ239" i="4"/>
  <c r="AQ283" i="4"/>
  <c r="AQ299" i="4"/>
  <c r="AQ306" i="4"/>
  <c r="AQ314" i="4"/>
  <c r="AQ254" i="4"/>
  <c r="AQ252" i="4"/>
  <c r="AQ255" i="4"/>
  <c r="AQ256" i="4"/>
  <c r="AQ257" i="4"/>
  <c r="AQ258" i="4"/>
  <c r="AQ259" i="4"/>
  <c r="AQ260" i="4"/>
  <c r="AQ261" i="4"/>
  <c r="AQ262" i="4"/>
  <c r="AQ263" i="4"/>
  <c r="AQ264" i="4"/>
  <c r="AQ253" i="4"/>
  <c r="AQ284" i="4"/>
  <c r="AQ300" i="4"/>
  <c r="AQ307" i="4"/>
  <c r="AQ315" i="4"/>
  <c r="AQ268" i="4"/>
  <c r="AQ266" i="4"/>
  <c r="AQ269" i="4"/>
  <c r="AQ270" i="4"/>
  <c r="AQ271" i="4"/>
  <c r="AQ272" i="4"/>
  <c r="AQ273" i="4"/>
  <c r="AQ274" i="4"/>
  <c r="AQ275" i="4"/>
  <c r="AQ276" i="4"/>
  <c r="AQ277" i="4"/>
  <c r="AQ278" i="4"/>
  <c r="AQ267" i="4"/>
  <c r="AQ285" i="4"/>
  <c r="AQ301" i="4"/>
  <c r="AQ308" i="4"/>
  <c r="AQ316" i="4"/>
  <c r="AQ398" i="4"/>
  <c r="AQ329" i="4"/>
  <c r="AQ336" i="4"/>
  <c r="AQ344" i="4"/>
  <c r="AQ330" i="4"/>
  <c r="AQ337" i="4"/>
  <c r="AQ345" i="4"/>
  <c r="AQ331" i="4"/>
  <c r="AQ338" i="4"/>
  <c r="AQ346" i="4"/>
  <c r="AQ332" i="4"/>
  <c r="AQ339" i="4"/>
  <c r="AQ347" i="4"/>
  <c r="AP352" i="4"/>
  <c r="AP317" i="4"/>
  <c r="AO381" i="4"/>
  <c r="AO384" i="4"/>
  <c r="AO385" i="4"/>
  <c r="AP373" i="4"/>
  <c r="AP374" i="4"/>
  <c r="AP383" i="4"/>
  <c r="AP318" i="4"/>
  <c r="AP319" i="4"/>
  <c r="AP322" i="4"/>
  <c r="AP323" i="4"/>
  <c r="AQ311" i="4"/>
  <c r="AQ312" i="4"/>
  <c r="AQ320" i="4"/>
  <c r="AQ348" i="4"/>
  <c r="AQ399" i="4"/>
  <c r="AQ360" i="4"/>
  <c r="AQ367" i="4"/>
  <c r="AQ375" i="4"/>
  <c r="AQ361" i="4"/>
  <c r="AQ368" i="4"/>
  <c r="AQ376" i="4"/>
  <c r="AQ362" i="4"/>
  <c r="AQ369" i="4"/>
  <c r="AQ377" i="4"/>
  <c r="AQ363" i="4"/>
  <c r="AQ370" i="4"/>
  <c r="AQ378" i="4"/>
  <c r="AQ321" i="4"/>
  <c r="AQ379" i="4"/>
  <c r="AP382" i="4"/>
  <c r="AP349" i="4"/>
  <c r="AP350" i="4"/>
  <c r="AP351" i="4"/>
  <c r="AP354" i="4"/>
  <c r="AQ342" i="4"/>
  <c r="AQ343" i="4"/>
  <c r="AQ353" i="4"/>
  <c r="AQ380" i="4"/>
  <c r="AQ400" i="4"/>
  <c r="AQ401" i="4"/>
  <c r="AQ200" i="5"/>
  <c r="AQ203" i="5"/>
  <c r="AQ206" i="5"/>
  <c r="AR222" i="4"/>
  <c r="AR223" i="4"/>
  <c r="AR224" i="4"/>
  <c r="AR225" i="4"/>
  <c r="AR226" i="4"/>
  <c r="AR227" i="4"/>
  <c r="AR228" i="4"/>
  <c r="AR229" i="4"/>
  <c r="AR230" i="4"/>
  <c r="AR231" i="4"/>
  <c r="AR232" i="4"/>
  <c r="AR233" i="4"/>
  <c r="AR234" i="4"/>
  <c r="AR282" i="4"/>
  <c r="AR298" i="4"/>
  <c r="AR305" i="4"/>
  <c r="AR313" i="4"/>
  <c r="AR240" i="4"/>
  <c r="AR238" i="4"/>
  <c r="AR241" i="4"/>
  <c r="AR242" i="4"/>
  <c r="AR243" i="4"/>
  <c r="AR244" i="4"/>
  <c r="AR245" i="4"/>
  <c r="AR246" i="4"/>
  <c r="AR247" i="4"/>
  <c r="AR248" i="4"/>
  <c r="AR249" i="4"/>
  <c r="AR250" i="4"/>
  <c r="AR239" i="4"/>
  <c r="AR283" i="4"/>
  <c r="AR299" i="4"/>
  <c r="AR306" i="4"/>
  <c r="AR314" i="4"/>
  <c r="AR254" i="4"/>
  <c r="AR252" i="4"/>
  <c r="AR255" i="4"/>
  <c r="AR256" i="4"/>
  <c r="AR257" i="4"/>
  <c r="AR258" i="4"/>
  <c r="AR259" i="4"/>
  <c r="AR260" i="4"/>
  <c r="AR261" i="4"/>
  <c r="AR262" i="4"/>
  <c r="AR263" i="4"/>
  <c r="AR264" i="4"/>
  <c r="AR253" i="4"/>
  <c r="AR284" i="4"/>
  <c r="AR300" i="4"/>
  <c r="AR307" i="4"/>
  <c r="AR315" i="4"/>
  <c r="AR268" i="4"/>
  <c r="AR266" i="4"/>
  <c r="AR269" i="4"/>
  <c r="AR270" i="4"/>
  <c r="AR271" i="4"/>
  <c r="AR272" i="4"/>
  <c r="AR273" i="4"/>
  <c r="AR274" i="4"/>
  <c r="AR275" i="4"/>
  <c r="AR276" i="4"/>
  <c r="AR277" i="4"/>
  <c r="AR278" i="4"/>
  <c r="AR267" i="4"/>
  <c r="AR285" i="4"/>
  <c r="AR301" i="4"/>
  <c r="AR308" i="4"/>
  <c r="AR316" i="4"/>
  <c r="AR398" i="4"/>
  <c r="AR329" i="4"/>
  <c r="AR336" i="4"/>
  <c r="AR344" i="4"/>
  <c r="AR330" i="4"/>
  <c r="AR337" i="4"/>
  <c r="AR345" i="4"/>
  <c r="AR331" i="4"/>
  <c r="AR338" i="4"/>
  <c r="AR346" i="4"/>
  <c r="AR332" i="4"/>
  <c r="AR339" i="4"/>
  <c r="AR347" i="4"/>
  <c r="AQ352" i="4"/>
  <c r="AQ317" i="4"/>
  <c r="AP381" i="4"/>
  <c r="AP384" i="4"/>
  <c r="AP385" i="4"/>
  <c r="AQ373" i="4"/>
  <c r="AQ374" i="4"/>
  <c r="AQ383" i="4"/>
  <c r="AQ318" i="4"/>
  <c r="AQ319" i="4"/>
  <c r="AQ322" i="4"/>
  <c r="AQ323" i="4"/>
  <c r="AR311" i="4"/>
  <c r="AR312" i="4"/>
  <c r="AR320" i="4"/>
  <c r="AR348" i="4"/>
  <c r="AR399" i="4"/>
  <c r="AR360" i="4"/>
  <c r="AR367" i="4"/>
  <c r="AR375" i="4"/>
  <c r="AR361" i="4"/>
  <c r="AR368" i="4"/>
  <c r="AR376" i="4"/>
  <c r="AR362" i="4"/>
  <c r="AR369" i="4"/>
  <c r="AR377" i="4"/>
  <c r="AR363" i="4"/>
  <c r="AR370" i="4"/>
  <c r="AR378" i="4"/>
  <c r="AR321" i="4"/>
  <c r="AR379" i="4"/>
  <c r="AQ382" i="4"/>
  <c r="AQ349" i="4"/>
  <c r="AQ350" i="4"/>
  <c r="AQ351" i="4"/>
  <c r="AQ354" i="4"/>
  <c r="AR342" i="4"/>
  <c r="AR343" i="4"/>
  <c r="AR353" i="4"/>
  <c r="AR380" i="4"/>
  <c r="AR400" i="4"/>
  <c r="AR401" i="4"/>
  <c r="AR200" i="5"/>
  <c r="AR203" i="5"/>
  <c r="AR206" i="5"/>
  <c r="AS222" i="4"/>
  <c r="AS223" i="4"/>
  <c r="AS224" i="4"/>
  <c r="AS225" i="4"/>
  <c r="AS226" i="4"/>
  <c r="AS227" i="4"/>
  <c r="AS228" i="4"/>
  <c r="AS229" i="4"/>
  <c r="AS230" i="4"/>
  <c r="AS231" i="4"/>
  <c r="AS232" i="4"/>
  <c r="AS233" i="4"/>
  <c r="AS234" i="4"/>
  <c r="AS282" i="4"/>
  <c r="AS298" i="4"/>
  <c r="AS305" i="4"/>
  <c r="AS313" i="4"/>
  <c r="AS240" i="4"/>
  <c r="AS238" i="4"/>
  <c r="AS241" i="4"/>
  <c r="AS242" i="4"/>
  <c r="AS243" i="4"/>
  <c r="AS244" i="4"/>
  <c r="AS245" i="4"/>
  <c r="AS246" i="4"/>
  <c r="AS247" i="4"/>
  <c r="AS248" i="4"/>
  <c r="AS249" i="4"/>
  <c r="AS250" i="4"/>
  <c r="AS239" i="4"/>
  <c r="AS283" i="4"/>
  <c r="AS299" i="4"/>
  <c r="AS306" i="4"/>
  <c r="AS314" i="4"/>
  <c r="AS254" i="4"/>
  <c r="AS252" i="4"/>
  <c r="AS255" i="4"/>
  <c r="AS256" i="4"/>
  <c r="AS257" i="4"/>
  <c r="AS258" i="4"/>
  <c r="AS259" i="4"/>
  <c r="AS260" i="4"/>
  <c r="AS261" i="4"/>
  <c r="AS262" i="4"/>
  <c r="AS263" i="4"/>
  <c r="AS264" i="4"/>
  <c r="AS253" i="4"/>
  <c r="AS284" i="4"/>
  <c r="AS300" i="4"/>
  <c r="AS307" i="4"/>
  <c r="AS315" i="4"/>
  <c r="AS268" i="4"/>
  <c r="AS266" i="4"/>
  <c r="AS269" i="4"/>
  <c r="AS270" i="4"/>
  <c r="AS271" i="4"/>
  <c r="AS272" i="4"/>
  <c r="AS273" i="4"/>
  <c r="AS274" i="4"/>
  <c r="AS275" i="4"/>
  <c r="AS276" i="4"/>
  <c r="AS277" i="4"/>
  <c r="AS278" i="4"/>
  <c r="AS267" i="4"/>
  <c r="AS285" i="4"/>
  <c r="AS301" i="4"/>
  <c r="AS308" i="4"/>
  <c r="AS316" i="4"/>
  <c r="AS398" i="4"/>
  <c r="AS329" i="4"/>
  <c r="AS336" i="4"/>
  <c r="AS344" i="4"/>
  <c r="AS330" i="4"/>
  <c r="AS337" i="4"/>
  <c r="AS345" i="4"/>
  <c r="AS331" i="4"/>
  <c r="AS338" i="4"/>
  <c r="AS346" i="4"/>
  <c r="AS332" i="4"/>
  <c r="AS339" i="4"/>
  <c r="AS347" i="4"/>
  <c r="AR352" i="4"/>
  <c r="AR317" i="4"/>
  <c r="AQ381" i="4"/>
  <c r="AQ384" i="4"/>
  <c r="AQ385" i="4"/>
  <c r="AR373" i="4"/>
  <c r="AR374" i="4"/>
  <c r="AR383" i="4"/>
  <c r="AR318" i="4"/>
  <c r="AR319" i="4"/>
  <c r="AR322" i="4"/>
  <c r="AR323" i="4"/>
  <c r="AS311" i="4"/>
  <c r="AS312" i="4"/>
  <c r="AS320" i="4"/>
  <c r="AS348" i="4"/>
  <c r="AS399" i="4"/>
  <c r="AS360" i="4"/>
  <c r="AS367" i="4"/>
  <c r="AS375" i="4"/>
  <c r="AS361" i="4"/>
  <c r="AS368" i="4"/>
  <c r="AS376" i="4"/>
  <c r="AS362" i="4"/>
  <c r="AS369" i="4"/>
  <c r="AS377" i="4"/>
  <c r="AS363" i="4"/>
  <c r="AS370" i="4"/>
  <c r="AS378" i="4"/>
  <c r="AS321" i="4"/>
  <c r="AS379" i="4"/>
  <c r="AR382" i="4"/>
  <c r="AR349" i="4"/>
  <c r="AR350" i="4"/>
  <c r="AR351" i="4"/>
  <c r="AR354" i="4"/>
  <c r="AS342" i="4"/>
  <c r="AS343" i="4"/>
  <c r="AS353" i="4"/>
  <c r="AS380" i="4"/>
  <c r="AS400" i="4"/>
  <c r="AS401" i="4"/>
  <c r="AS200" i="5"/>
  <c r="AS203" i="5"/>
  <c r="AS206" i="5"/>
  <c r="AT222" i="4"/>
  <c r="AT223" i="4"/>
  <c r="AT224" i="4"/>
  <c r="AT225" i="4"/>
  <c r="AT226" i="4"/>
  <c r="AT227" i="4"/>
  <c r="AT228" i="4"/>
  <c r="AT229" i="4"/>
  <c r="AT230" i="4"/>
  <c r="AT231" i="4"/>
  <c r="AT232" i="4"/>
  <c r="AT233" i="4"/>
  <c r="AT234" i="4"/>
  <c r="AT282" i="4"/>
  <c r="AT298" i="4"/>
  <c r="AT305" i="4"/>
  <c r="AT313" i="4"/>
  <c r="AT240" i="4"/>
  <c r="AT238" i="4"/>
  <c r="AT241" i="4"/>
  <c r="AT242" i="4"/>
  <c r="AT243" i="4"/>
  <c r="AT244" i="4"/>
  <c r="AT245" i="4"/>
  <c r="AT246" i="4"/>
  <c r="AT247" i="4"/>
  <c r="AT248" i="4"/>
  <c r="AT249" i="4"/>
  <c r="AT250" i="4"/>
  <c r="AT239" i="4"/>
  <c r="AT283" i="4"/>
  <c r="AT299" i="4"/>
  <c r="AT306" i="4"/>
  <c r="AT314" i="4"/>
  <c r="AT254" i="4"/>
  <c r="AT252" i="4"/>
  <c r="AT255" i="4"/>
  <c r="AT256" i="4"/>
  <c r="AT257" i="4"/>
  <c r="AT258" i="4"/>
  <c r="AT259" i="4"/>
  <c r="AT260" i="4"/>
  <c r="AT261" i="4"/>
  <c r="AT262" i="4"/>
  <c r="AT263" i="4"/>
  <c r="AT264" i="4"/>
  <c r="AT253" i="4"/>
  <c r="AT284" i="4"/>
  <c r="AT300" i="4"/>
  <c r="AT307" i="4"/>
  <c r="AT315" i="4"/>
  <c r="AT268" i="4"/>
  <c r="AT266" i="4"/>
  <c r="AT269" i="4"/>
  <c r="AT270" i="4"/>
  <c r="AT271" i="4"/>
  <c r="AT272" i="4"/>
  <c r="AT273" i="4"/>
  <c r="AT274" i="4"/>
  <c r="AT275" i="4"/>
  <c r="AT276" i="4"/>
  <c r="AT277" i="4"/>
  <c r="AT278" i="4"/>
  <c r="AT267" i="4"/>
  <c r="AT285" i="4"/>
  <c r="AT301" i="4"/>
  <c r="AT308" i="4"/>
  <c r="AT316" i="4"/>
  <c r="AT398" i="4"/>
  <c r="AT329" i="4"/>
  <c r="AT336" i="4"/>
  <c r="AT344" i="4"/>
  <c r="AT330" i="4"/>
  <c r="AT337" i="4"/>
  <c r="AT345" i="4"/>
  <c r="AT331" i="4"/>
  <c r="AT338" i="4"/>
  <c r="AT346" i="4"/>
  <c r="AT332" i="4"/>
  <c r="AT339" i="4"/>
  <c r="AT347" i="4"/>
  <c r="AS352" i="4"/>
  <c r="AS317" i="4"/>
  <c r="AR381" i="4"/>
  <c r="AR384" i="4"/>
  <c r="AR385" i="4"/>
  <c r="AS373" i="4"/>
  <c r="AS374" i="4"/>
  <c r="AS383" i="4"/>
  <c r="AS318" i="4"/>
  <c r="AS319" i="4"/>
  <c r="AS322" i="4"/>
  <c r="AS323" i="4"/>
  <c r="AT311" i="4"/>
  <c r="AT312" i="4"/>
  <c r="AT320" i="4"/>
  <c r="AT348" i="4"/>
  <c r="AT399" i="4"/>
  <c r="AT360" i="4"/>
  <c r="AT367" i="4"/>
  <c r="AT375" i="4"/>
  <c r="AT361" i="4"/>
  <c r="AT368" i="4"/>
  <c r="AT376" i="4"/>
  <c r="AT362" i="4"/>
  <c r="AT369" i="4"/>
  <c r="AT377" i="4"/>
  <c r="AT363" i="4"/>
  <c r="AT370" i="4"/>
  <c r="AT378" i="4"/>
  <c r="AT321" i="4"/>
  <c r="AT379" i="4"/>
  <c r="AS382" i="4"/>
  <c r="AS349" i="4"/>
  <c r="AS350" i="4"/>
  <c r="AS351" i="4"/>
  <c r="AS354" i="4"/>
  <c r="AT342" i="4"/>
  <c r="AT343" i="4"/>
  <c r="AT353" i="4"/>
  <c r="AT380" i="4"/>
  <c r="AT400" i="4"/>
  <c r="AT401" i="4"/>
  <c r="AT200" i="5"/>
  <c r="AT203" i="5"/>
  <c r="AT206" i="5"/>
  <c r="AU222" i="4"/>
  <c r="AU223" i="4"/>
  <c r="AU224" i="4"/>
  <c r="AU225" i="4"/>
  <c r="AU226" i="4"/>
  <c r="AU227" i="4"/>
  <c r="AU228" i="4"/>
  <c r="AU229" i="4"/>
  <c r="AU230" i="4"/>
  <c r="AU231" i="4"/>
  <c r="AU232" i="4"/>
  <c r="AU233" i="4"/>
  <c r="AU234" i="4"/>
  <c r="AU282" i="4"/>
  <c r="AU298" i="4"/>
  <c r="AU305" i="4"/>
  <c r="AU313" i="4"/>
  <c r="AU240" i="4"/>
  <c r="AU238" i="4"/>
  <c r="AU241" i="4"/>
  <c r="AU242" i="4"/>
  <c r="AU243" i="4"/>
  <c r="AU244" i="4"/>
  <c r="AU245" i="4"/>
  <c r="AU246" i="4"/>
  <c r="AU247" i="4"/>
  <c r="AU248" i="4"/>
  <c r="AU249" i="4"/>
  <c r="AU250" i="4"/>
  <c r="AU239" i="4"/>
  <c r="AU283" i="4"/>
  <c r="AU299" i="4"/>
  <c r="AU306" i="4"/>
  <c r="AU314" i="4"/>
  <c r="AU254" i="4"/>
  <c r="AU252" i="4"/>
  <c r="AU255" i="4"/>
  <c r="AU256" i="4"/>
  <c r="AU257" i="4"/>
  <c r="AU258" i="4"/>
  <c r="AU259" i="4"/>
  <c r="AU260" i="4"/>
  <c r="AU261" i="4"/>
  <c r="AU262" i="4"/>
  <c r="AU263" i="4"/>
  <c r="AU264" i="4"/>
  <c r="AU253" i="4"/>
  <c r="AU284" i="4"/>
  <c r="AU300" i="4"/>
  <c r="AU307" i="4"/>
  <c r="AU315" i="4"/>
  <c r="AU268" i="4"/>
  <c r="AU266" i="4"/>
  <c r="AU269" i="4"/>
  <c r="AU270" i="4"/>
  <c r="AU271" i="4"/>
  <c r="AU272" i="4"/>
  <c r="AU273" i="4"/>
  <c r="AU274" i="4"/>
  <c r="AU275" i="4"/>
  <c r="AU276" i="4"/>
  <c r="AU277" i="4"/>
  <c r="AU278" i="4"/>
  <c r="AU267" i="4"/>
  <c r="AU285" i="4"/>
  <c r="AU301" i="4"/>
  <c r="AU308" i="4"/>
  <c r="AU316" i="4"/>
  <c r="AU398" i="4"/>
  <c r="AU329" i="4"/>
  <c r="AU336" i="4"/>
  <c r="AU344" i="4"/>
  <c r="AU330" i="4"/>
  <c r="AU337" i="4"/>
  <c r="AU345" i="4"/>
  <c r="AU331" i="4"/>
  <c r="AU338" i="4"/>
  <c r="AU346" i="4"/>
  <c r="AU332" i="4"/>
  <c r="AU339" i="4"/>
  <c r="AU347" i="4"/>
  <c r="AT352" i="4"/>
  <c r="AT317" i="4"/>
  <c r="AS381" i="4"/>
  <c r="AS384" i="4"/>
  <c r="AS385" i="4"/>
  <c r="AT373" i="4"/>
  <c r="AT374" i="4"/>
  <c r="AT383" i="4"/>
  <c r="AT318" i="4"/>
  <c r="AT319" i="4"/>
  <c r="AT322" i="4"/>
  <c r="AT323" i="4"/>
  <c r="AU311" i="4"/>
  <c r="AU312" i="4"/>
  <c r="AU320" i="4"/>
  <c r="AU348" i="4"/>
  <c r="AU399" i="4"/>
  <c r="AU360" i="4"/>
  <c r="AU367" i="4"/>
  <c r="AU375" i="4"/>
  <c r="AU361" i="4"/>
  <c r="AU368" i="4"/>
  <c r="AU376" i="4"/>
  <c r="AU362" i="4"/>
  <c r="AU369" i="4"/>
  <c r="AU377" i="4"/>
  <c r="AU363" i="4"/>
  <c r="AU370" i="4"/>
  <c r="AU378" i="4"/>
  <c r="AU321" i="4"/>
  <c r="AU379" i="4"/>
  <c r="AT382" i="4"/>
  <c r="AT349" i="4"/>
  <c r="AT350" i="4"/>
  <c r="AT351" i="4"/>
  <c r="AT354" i="4"/>
  <c r="AU342" i="4"/>
  <c r="AU343" i="4"/>
  <c r="AU353" i="4"/>
  <c r="AU380" i="4"/>
  <c r="AU400" i="4"/>
  <c r="AU401" i="4"/>
  <c r="AU200" i="5"/>
  <c r="AU203" i="5"/>
  <c r="AU206" i="5"/>
  <c r="AV222" i="4"/>
  <c r="AV223" i="4"/>
  <c r="AV224" i="4"/>
  <c r="AV225" i="4"/>
  <c r="AV226" i="4"/>
  <c r="AV227" i="4"/>
  <c r="AV228" i="4"/>
  <c r="AV229" i="4"/>
  <c r="AV230" i="4"/>
  <c r="AV231" i="4"/>
  <c r="AV232" i="4"/>
  <c r="AV233" i="4"/>
  <c r="AV234" i="4"/>
  <c r="AV282" i="4"/>
  <c r="AV298" i="4"/>
  <c r="AV305" i="4"/>
  <c r="AV313" i="4"/>
  <c r="AV240" i="4"/>
  <c r="AV238" i="4"/>
  <c r="AV241" i="4"/>
  <c r="AV242" i="4"/>
  <c r="AV243" i="4"/>
  <c r="AV244" i="4"/>
  <c r="AV245" i="4"/>
  <c r="AV246" i="4"/>
  <c r="AV247" i="4"/>
  <c r="AV248" i="4"/>
  <c r="AV249" i="4"/>
  <c r="AV250" i="4"/>
  <c r="AV239" i="4"/>
  <c r="AV283" i="4"/>
  <c r="AV299" i="4"/>
  <c r="AV306" i="4"/>
  <c r="AV314" i="4"/>
  <c r="AV254" i="4"/>
  <c r="AV252" i="4"/>
  <c r="AV255" i="4"/>
  <c r="AV256" i="4"/>
  <c r="AV257" i="4"/>
  <c r="AV258" i="4"/>
  <c r="AV259" i="4"/>
  <c r="AV260" i="4"/>
  <c r="AV261" i="4"/>
  <c r="AV262" i="4"/>
  <c r="AV263" i="4"/>
  <c r="AV264" i="4"/>
  <c r="AV253" i="4"/>
  <c r="AV284" i="4"/>
  <c r="AV300" i="4"/>
  <c r="AV307" i="4"/>
  <c r="AV315" i="4"/>
  <c r="AV268" i="4"/>
  <c r="AV266" i="4"/>
  <c r="AV269" i="4"/>
  <c r="AV270" i="4"/>
  <c r="AV271" i="4"/>
  <c r="AV272" i="4"/>
  <c r="AV273" i="4"/>
  <c r="AV274" i="4"/>
  <c r="AV275" i="4"/>
  <c r="AV276" i="4"/>
  <c r="AV277" i="4"/>
  <c r="AV278" i="4"/>
  <c r="AV267" i="4"/>
  <c r="AV285" i="4"/>
  <c r="AV301" i="4"/>
  <c r="AV308" i="4"/>
  <c r="AV316" i="4"/>
  <c r="AV398" i="4"/>
  <c r="AV329" i="4"/>
  <c r="AV336" i="4"/>
  <c r="AV344" i="4"/>
  <c r="AV330" i="4"/>
  <c r="AV337" i="4"/>
  <c r="AV345" i="4"/>
  <c r="AV331" i="4"/>
  <c r="AV338" i="4"/>
  <c r="AV346" i="4"/>
  <c r="AV332" i="4"/>
  <c r="AV339" i="4"/>
  <c r="AV347" i="4"/>
  <c r="AU352" i="4"/>
  <c r="AU317" i="4"/>
  <c r="AT381" i="4"/>
  <c r="AT384" i="4"/>
  <c r="AT385" i="4"/>
  <c r="AU373" i="4"/>
  <c r="AU374" i="4"/>
  <c r="AU383" i="4"/>
  <c r="AU318" i="4"/>
  <c r="AU319" i="4"/>
  <c r="AU322" i="4"/>
  <c r="AU323" i="4"/>
  <c r="AV311" i="4"/>
  <c r="AV312" i="4"/>
  <c r="AV320" i="4"/>
  <c r="AV348" i="4"/>
  <c r="AV399" i="4"/>
  <c r="AV360" i="4"/>
  <c r="AV367" i="4"/>
  <c r="AV375" i="4"/>
  <c r="AV361" i="4"/>
  <c r="AV368" i="4"/>
  <c r="AV376" i="4"/>
  <c r="AV362" i="4"/>
  <c r="AV369" i="4"/>
  <c r="AV377" i="4"/>
  <c r="AV363" i="4"/>
  <c r="AV370" i="4"/>
  <c r="AV378" i="4"/>
  <c r="AV321" i="4"/>
  <c r="AV379" i="4"/>
  <c r="AU382" i="4"/>
  <c r="AU349" i="4"/>
  <c r="AU350" i="4"/>
  <c r="AU351" i="4"/>
  <c r="AU354" i="4"/>
  <c r="AV342" i="4"/>
  <c r="AV343" i="4"/>
  <c r="AV353" i="4"/>
  <c r="AV380" i="4"/>
  <c r="AV400" i="4"/>
  <c r="AV401" i="4"/>
  <c r="AV200" i="5"/>
  <c r="AV203" i="5"/>
  <c r="AV206" i="5"/>
  <c r="AW222" i="4"/>
  <c r="AW223" i="4"/>
  <c r="AW224" i="4"/>
  <c r="AW225" i="4"/>
  <c r="AW226" i="4"/>
  <c r="AW227" i="4"/>
  <c r="AW228" i="4"/>
  <c r="AW229" i="4"/>
  <c r="AW230" i="4"/>
  <c r="AW231" i="4"/>
  <c r="AW232" i="4"/>
  <c r="AW233" i="4"/>
  <c r="AW234" i="4"/>
  <c r="AW282" i="4"/>
  <c r="AW298" i="4"/>
  <c r="AW305" i="4"/>
  <c r="AW313" i="4"/>
  <c r="AW240" i="4"/>
  <c r="AW238" i="4"/>
  <c r="AW241" i="4"/>
  <c r="AW242" i="4"/>
  <c r="AW243" i="4"/>
  <c r="AW244" i="4"/>
  <c r="AW245" i="4"/>
  <c r="AW246" i="4"/>
  <c r="AW247" i="4"/>
  <c r="AW248" i="4"/>
  <c r="AW249" i="4"/>
  <c r="AW250" i="4"/>
  <c r="AW239" i="4"/>
  <c r="AW283" i="4"/>
  <c r="AW299" i="4"/>
  <c r="AW306" i="4"/>
  <c r="AW314" i="4"/>
  <c r="AW254" i="4"/>
  <c r="AW252" i="4"/>
  <c r="AW255" i="4"/>
  <c r="AW256" i="4"/>
  <c r="AW257" i="4"/>
  <c r="AW258" i="4"/>
  <c r="AW259" i="4"/>
  <c r="AW260" i="4"/>
  <c r="AW261" i="4"/>
  <c r="AW262" i="4"/>
  <c r="AW263" i="4"/>
  <c r="AW264" i="4"/>
  <c r="AW253" i="4"/>
  <c r="AW284" i="4"/>
  <c r="AW300" i="4"/>
  <c r="AW307" i="4"/>
  <c r="AW315" i="4"/>
  <c r="AW268" i="4"/>
  <c r="AW266" i="4"/>
  <c r="AW269" i="4"/>
  <c r="AW270" i="4"/>
  <c r="AW271" i="4"/>
  <c r="AW272" i="4"/>
  <c r="AW273" i="4"/>
  <c r="AW274" i="4"/>
  <c r="AW275" i="4"/>
  <c r="AW276" i="4"/>
  <c r="AW277" i="4"/>
  <c r="AW278" i="4"/>
  <c r="AW267" i="4"/>
  <c r="AW285" i="4"/>
  <c r="AW301" i="4"/>
  <c r="AW308" i="4"/>
  <c r="AW316" i="4"/>
  <c r="AW398" i="4"/>
  <c r="AW329" i="4"/>
  <c r="AW336" i="4"/>
  <c r="AW344" i="4"/>
  <c r="AW330" i="4"/>
  <c r="AW337" i="4"/>
  <c r="AW345" i="4"/>
  <c r="AW331" i="4"/>
  <c r="AW338" i="4"/>
  <c r="AW346" i="4"/>
  <c r="AW332" i="4"/>
  <c r="AW339" i="4"/>
  <c r="AW347" i="4"/>
  <c r="AV352" i="4"/>
  <c r="AV317" i="4"/>
  <c r="AU381" i="4"/>
  <c r="AU384" i="4"/>
  <c r="AU385" i="4"/>
  <c r="AV373" i="4"/>
  <c r="AV374" i="4"/>
  <c r="AV383" i="4"/>
  <c r="AV318" i="4"/>
  <c r="AV319" i="4"/>
  <c r="AV322" i="4"/>
  <c r="AV323" i="4"/>
  <c r="AW311" i="4"/>
  <c r="AW312" i="4"/>
  <c r="AW320" i="4"/>
  <c r="AW348" i="4"/>
  <c r="AW399" i="4"/>
  <c r="AW360" i="4"/>
  <c r="AW367" i="4"/>
  <c r="AW375" i="4"/>
  <c r="AW361" i="4"/>
  <c r="AW368" i="4"/>
  <c r="AW376" i="4"/>
  <c r="AW362" i="4"/>
  <c r="AW369" i="4"/>
  <c r="AW377" i="4"/>
  <c r="AW363" i="4"/>
  <c r="AW370" i="4"/>
  <c r="AW378" i="4"/>
  <c r="AW321" i="4"/>
  <c r="AW379" i="4"/>
  <c r="AV382" i="4"/>
  <c r="AV349" i="4"/>
  <c r="AV350" i="4"/>
  <c r="AV351" i="4"/>
  <c r="AV354" i="4"/>
  <c r="AW342" i="4"/>
  <c r="AW343" i="4"/>
  <c r="AW353" i="4"/>
  <c r="AW380" i="4"/>
  <c r="AW400" i="4"/>
  <c r="AW401" i="4"/>
  <c r="AW200" i="5"/>
  <c r="AW203" i="5"/>
  <c r="AW206" i="5"/>
  <c r="AX222" i="4"/>
  <c r="AX223" i="4"/>
  <c r="AX224" i="4"/>
  <c r="AX225" i="4"/>
  <c r="AX226" i="4"/>
  <c r="AX227" i="4"/>
  <c r="AX228" i="4"/>
  <c r="AX229" i="4"/>
  <c r="AX230" i="4"/>
  <c r="AX231" i="4"/>
  <c r="AX232" i="4"/>
  <c r="AX233" i="4"/>
  <c r="AX234" i="4"/>
  <c r="AX282" i="4"/>
  <c r="AX298" i="4"/>
  <c r="AX305" i="4"/>
  <c r="AX313" i="4"/>
  <c r="AX240" i="4"/>
  <c r="AX238" i="4"/>
  <c r="AX241" i="4"/>
  <c r="AX242" i="4"/>
  <c r="AX243" i="4"/>
  <c r="AX244" i="4"/>
  <c r="AX245" i="4"/>
  <c r="AX246" i="4"/>
  <c r="AX247" i="4"/>
  <c r="AX248" i="4"/>
  <c r="AX249" i="4"/>
  <c r="AX250" i="4"/>
  <c r="AX239" i="4"/>
  <c r="AX283" i="4"/>
  <c r="AX299" i="4"/>
  <c r="AX306" i="4"/>
  <c r="AX314" i="4"/>
  <c r="AX254" i="4"/>
  <c r="AX252" i="4"/>
  <c r="AX255" i="4"/>
  <c r="AX256" i="4"/>
  <c r="AX257" i="4"/>
  <c r="AX258" i="4"/>
  <c r="AX259" i="4"/>
  <c r="AX260" i="4"/>
  <c r="AX261" i="4"/>
  <c r="AX262" i="4"/>
  <c r="AX263" i="4"/>
  <c r="AX264" i="4"/>
  <c r="AX253" i="4"/>
  <c r="AX284" i="4"/>
  <c r="AX300" i="4"/>
  <c r="AX307" i="4"/>
  <c r="AX315" i="4"/>
  <c r="AX268" i="4"/>
  <c r="AX266" i="4"/>
  <c r="AX269" i="4"/>
  <c r="AX270" i="4"/>
  <c r="AX271" i="4"/>
  <c r="AX272" i="4"/>
  <c r="AX273" i="4"/>
  <c r="AX274" i="4"/>
  <c r="AX275" i="4"/>
  <c r="AX276" i="4"/>
  <c r="AX277" i="4"/>
  <c r="AX278" i="4"/>
  <c r="AX267" i="4"/>
  <c r="AX285" i="4"/>
  <c r="AX301" i="4"/>
  <c r="AX308" i="4"/>
  <c r="AX316" i="4"/>
  <c r="AX398" i="4"/>
  <c r="AX329" i="4"/>
  <c r="AX336" i="4"/>
  <c r="AX344" i="4"/>
  <c r="AX330" i="4"/>
  <c r="AX337" i="4"/>
  <c r="AX345" i="4"/>
  <c r="AX331" i="4"/>
  <c r="AX338" i="4"/>
  <c r="AX346" i="4"/>
  <c r="AX332" i="4"/>
  <c r="AX339" i="4"/>
  <c r="AX347" i="4"/>
  <c r="AW352" i="4"/>
  <c r="AW317" i="4"/>
  <c r="AV381" i="4"/>
  <c r="AV384" i="4"/>
  <c r="AV385" i="4"/>
  <c r="AW373" i="4"/>
  <c r="AW374" i="4"/>
  <c r="AW383" i="4"/>
  <c r="AW318" i="4"/>
  <c r="AW319" i="4"/>
  <c r="AW322" i="4"/>
  <c r="AW323" i="4"/>
  <c r="AX311" i="4"/>
  <c r="AX312" i="4"/>
  <c r="AX320" i="4"/>
  <c r="AX348" i="4"/>
  <c r="AX399" i="4"/>
  <c r="AX360" i="4"/>
  <c r="AX367" i="4"/>
  <c r="AX375" i="4"/>
  <c r="AX361" i="4"/>
  <c r="AX368" i="4"/>
  <c r="AX376" i="4"/>
  <c r="AX362" i="4"/>
  <c r="AX369" i="4"/>
  <c r="AX377" i="4"/>
  <c r="AX363" i="4"/>
  <c r="AX370" i="4"/>
  <c r="AX378" i="4"/>
  <c r="AX321" i="4"/>
  <c r="AX379" i="4"/>
  <c r="AW382" i="4"/>
  <c r="AW349" i="4"/>
  <c r="AW350" i="4"/>
  <c r="AW351" i="4"/>
  <c r="AW354" i="4"/>
  <c r="AX342" i="4"/>
  <c r="AX343" i="4"/>
  <c r="AX353" i="4"/>
  <c r="AX380" i="4"/>
  <c r="AX400" i="4"/>
  <c r="AX401" i="4"/>
  <c r="AX200" i="5"/>
  <c r="AX203" i="5"/>
  <c r="AX206" i="5"/>
  <c r="AY222" i="4"/>
  <c r="AY223" i="4"/>
  <c r="AY224" i="4"/>
  <c r="AY225" i="4"/>
  <c r="AY226" i="4"/>
  <c r="AY227" i="4"/>
  <c r="AY228" i="4"/>
  <c r="AY229" i="4"/>
  <c r="AY230" i="4"/>
  <c r="AY231" i="4"/>
  <c r="AY232" i="4"/>
  <c r="AY233" i="4"/>
  <c r="AY234" i="4"/>
  <c r="AY282" i="4"/>
  <c r="AY298" i="4"/>
  <c r="AY305" i="4"/>
  <c r="AY313" i="4"/>
  <c r="AY240" i="4"/>
  <c r="AY238" i="4"/>
  <c r="AY241" i="4"/>
  <c r="AY242" i="4"/>
  <c r="AY243" i="4"/>
  <c r="AY244" i="4"/>
  <c r="AY245" i="4"/>
  <c r="AY246" i="4"/>
  <c r="AY247" i="4"/>
  <c r="AY248" i="4"/>
  <c r="AY249" i="4"/>
  <c r="AY250" i="4"/>
  <c r="AY239" i="4"/>
  <c r="AY283" i="4"/>
  <c r="AY299" i="4"/>
  <c r="AY306" i="4"/>
  <c r="AY314" i="4"/>
  <c r="AY254" i="4"/>
  <c r="AY252" i="4"/>
  <c r="AY255" i="4"/>
  <c r="AY256" i="4"/>
  <c r="AY257" i="4"/>
  <c r="AY258" i="4"/>
  <c r="AY259" i="4"/>
  <c r="AY260" i="4"/>
  <c r="AY261" i="4"/>
  <c r="AY262" i="4"/>
  <c r="AY263" i="4"/>
  <c r="AY264" i="4"/>
  <c r="AY253" i="4"/>
  <c r="AY284" i="4"/>
  <c r="AY300" i="4"/>
  <c r="AY307" i="4"/>
  <c r="AY315" i="4"/>
  <c r="AY268" i="4"/>
  <c r="AY266" i="4"/>
  <c r="AY269" i="4"/>
  <c r="AY270" i="4"/>
  <c r="AY271" i="4"/>
  <c r="AY272" i="4"/>
  <c r="AY273" i="4"/>
  <c r="AY274" i="4"/>
  <c r="AY275" i="4"/>
  <c r="AY276" i="4"/>
  <c r="AY277" i="4"/>
  <c r="AY278" i="4"/>
  <c r="AY267" i="4"/>
  <c r="AY285" i="4"/>
  <c r="AY301" i="4"/>
  <c r="AY308" i="4"/>
  <c r="AY316" i="4"/>
  <c r="AY398" i="4"/>
  <c r="AY329" i="4"/>
  <c r="AY336" i="4"/>
  <c r="AY344" i="4"/>
  <c r="AY330" i="4"/>
  <c r="AY337" i="4"/>
  <c r="AY345" i="4"/>
  <c r="AY331" i="4"/>
  <c r="AY338" i="4"/>
  <c r="AY346" i="4"/>
  <c r="AY332" i="4"/>
  <c r="AY339" i="4"/>
  <c r="AY347" i="4"/>
  <c r="AX352" i="4"/>
  <c r="AX317" i="4"/>
  <c r="AW381" i="4"/>
  <c r="AW384" i="4"/>
  <c r="AW385" i="4"/>
  <c r="AX373" i="4"/>
  <c r="AX374" i="4"/>
  <c r="AX383" i="4"/>
  <c r="AX318" i="4"/>
  <c r="AX319" i="4"/>
  <c r="AX322" i="4"/>
  <c r="AX323" i="4"/>
  <c r="AY311" i="4"/>
  <c r="AY312" i="4"/>
  <c r="AY320" i="4"/>
  <c r="AY348" i="4"/>
  <c r="AY399" i="4"/>
  <c r="AY360" i="4"/>
  <c r="AY367" i="4"/>
  <c r="AY375" i="4"/>
  <c r="AY361" i="4"/>
  <c r="AY368" i="4"/>
  <c r="AY376" i="4"/>
  <c r="AY362" i="4"/>
  <c r="AY369" i="4"/>
  <c r="AY377" i="4"/>
  <c r="AY363" i="4"/>
  <c r="AY370" i="4"/>
  <c r="AY378" i="4"/>
  <c r="AY321" i="4"/>
  <c r="AY379" i="4"/>
  <c r="AX382" i="4"/>
  <c r="AX349" i="4"/>
  <c r="AX350" i="4"/>
  <c r="AX351" i="4"/>
  <c r="AX354" i="4"/>
  <c r="AY342" i="4"/>
  <c r="AY343" i="4"/>
  <c r="AY353" i="4"/>
  <c r="AY380" i="4"/>
  <c r="AY400" i="4"/>
  <c r="AY401" i="4"/>
  <c r="AY200" i="5"/>
  <c r="AY203" i="5"/>
  <c r="AY206" i="5"/>
  <c r="AZ222" i="4"/>
  <c r="AZ223" i="4"/>
  <c r="AZ224" i="4"/>
  <c r="AZ225" i="4"/>
  <c r="AZ226" i="4"/>
  <c r="AZ227" i="4"/>
  <c r="AZ228" i="4"/>
  <c r="AZ229" i="4"/>
  <c r="AZ230" i="4"/>
  <c r="AZ231" i="4"/>
  <c r="AZ232" i="4"/>
  <c r="AZ233" i="4"/>
  <c r="AZ234" i="4"/>
  <c r="AZ282" i="4"/>
  <c r="AZ298" i="4"/>
  <c r="AZ305" i="4"/>
  <c r="AZ313" i="4"/>
  <c r="AZ240" i="4"/>
  <c r="AZ238" i="4"/>
  <c r="AZ241" i="4"/>
  <c r="AZ242" i="4"/>
  <c r="AZ243" i="4"/>
  <c r="AZ244" i="4"/>
  <c r="AZ245" i="4"/>
  <c r="AZ246" i="4"/>
  <c r="AZ247" i="4"/>
  <c r="AZ248" i="4"/>
  <c r="AZ249" i="4"/>
  <c r="AZ250" i="4"/>
  <c r="AZ239" i="4"/>
  <c r="AZ283" i="4"/>
  <c r="AZ299" i="4"/>
  <c r="AZ306" i="4"/>
  <c r="AZ314" i="4"/>
  <c r="AZ254" i="4"/>
  <c r="AZ252" i="4"/>
  <c r="AZ255" i="4"/>
  <c r="AZ256" i="4"/>
  <c r="AZ257" i="4"/>
  <c r="AZ258" i="4"/>
  <c r="AZ259" i="4"/>
  <c r="AZ260" i="4"/>
  <c r="AZ261" i="4"/>
  <c r="AZ262" i="4"/>
  <c r="AZ263" i="4"/>
  <c r="AZ264" i="4"/>
  <c r="AZ253" i="4"/>
  <c r="AZ284" i="4"/>
  <c r="AZ300" i="4"/>
  <c r="AZ307" i="4"/>
  <c r="AZ315" i="4"/>
  <c r="AZ268" i="4"/>
  <c r="AZ266" i="4"/>
  <c r="AZ269" i="4"/>
  <c r="AZ270" i="4"/>
  <c r="AZ271" i="4"/>
  <c r="AZ272" i="4"/>
  <c r="AZ273" i="4"/>
  <c r="AZ274" i="4"/>
  <c r="AZ275" i="4"/>
  <c r="AZ276" i="4"/>
  <c r="AZ277" i="4"/>
  <c r="AZ278" i="4"/>
  <c r="AZ267" i="4"/>
  <c r="AZ285" i="4"/>
  <c r="AZ301" i="4"/>
  <c r="AZ308" i="4"/>
  <c r="AZ316" i="4"/>
  <c r="AZ398" i="4"/>
  <c r="AZ329" i="4"/>
  <c r="AZ336" i="4"/>
  <c r="AZ344" i="4"/>
  <c r="AZ330" i="4"/>
  <c r="AZ337" i="4"/>
  <c r="AZ345" i="4"/>
  <c r="AZ331" i="4"/>
  <c r="AZ338" i="4"/>
  <c r="AZ346" i="4"/>
  <c r="AZ332" i="4"/>
  <c r="AZ339" i="4"/>
  <c r="AZ347" i="4"/>
  <c r="AY352" i="4"/>
  <c r="AY317" i="4"/>
  <c r="AX381" i="4"/>
  <c r="AX384" i="4"/>
  <c r="AX385" i="4"/>
  <c r="AY373" i="4"/>
  <c r="AY374" i="4"/>
  <c r="AY383" i="4"/>
  <c r="AY318" i="4"/>
  <c r="AY319" i="4"/>
  <c r="AY322" i="4"/>
  <c r="AY323" i="4"/>
  <c r="AZ311" i="4"/>
  <c r="AZ312" i="4"/>
  <c r="AZ320" i="4"/>
  <c r="AZ348" i="4"/>
  <c r="AZ399" i="4"/>
  <c r="AZ360" i="4"/>
  <c r="AZ367" i="4"/>
  <c r="AZ375" i="4"/>
  <c r="AZ361" i="4"/>
  <c r="AZ368" i="4"/>
  <c r="AZ376" i="4"/>
  <c r="AZ362" i="4"/>
  <c r="AZ369" i="4"/>
  <c r="AZ377" i="4"/>
  <c r="AZ363" i="4"/>
  <c r="AZ370" i="4"/>
  <c r="AZ378" i="4"/>
  <c r="AZ321" i="4"/>
  <c r="AZ379" i="4"/>
  <c r="AY382" i="4"/>
  <c r="AY349" i="4"/>
  <c r="AY350" i="4"/>
  <c r="AY351" i="4"/>
  <c r="AY354" i="4"/>
  <c r="AZ342" i="4"/>
  <c r="AZ343" i="4"/>
  <c r="AZ353" i="4"/>
  <c r="AZ380" i="4"/>
  <c r="AZ400" i="4"/>
  <c r="AZ401" i="4"/>
  <c r="AZ200" i="5"/>
  <c r="AZ203" i="5"/>
  <c r="AZ206" i="5"/>
  <c r="BA222" i="4"/>
  <c r="BA223" i="4"/>
  <c r="BA224" i="4"/>
  <c r="BA225" i="4"/>
  <c r="BA226" i="4"/>
  <c r="BA227" i="4"/>
  <c r="BA228" i="4"/>
  <c r="BA229" i="4"/>
  <c r="BA230" i="4"/>
  <c r="BA231" i="4"/>
  <c r="BA232" i="4"/>
  <c r="BA233" i="4"/>
  <c r="BA234" i="4"/>
  <c r="BA282" i="4"/>
  <c r="BA298" i="4"/>
  <c r="BA305" i="4"/>
  <c r="BA313" i="4"/>
  <c r="BA240" i="4"/>
  <c r="BA238" i="4"/>
  <c r="BA241" i="4"/>
  <c r="BA242" i="4"/>
  <c r="BA243" i="4"/>
  <c r="BA244" i="4"/>
  <c r="BA245" i="4"/>
  <c r="BA246" i="4"/>
  <c r="BA247" i="4"/>
  <c r="BA248" i="4"/>
  <c r="BA249" i="4"/>
  <c r="BA250" i="4"/>
  <c r="BA239" i="4"/>
  <c r="BA283" i="4"/>
  <c r="BA299" i="4"/>
  <c r="BA306" i="4"/>
  <c r="BA314" i="4"/>
  <c r="BA254" i="4"/>
  <c r="BA252" i="4"/>
  <c r="BA255" i="4"/>
  <c r="BA256" i="4"/>
  <c r="BA257" i="4"/>
  <c r="BA258" i="4"/>
  <c r="BA259" i="4"/>
  <c r="BA260" i="4"/>
  <c r="BA261" i="4"/>
  <c r="BA262" i="4"/>
  <c r="BA263" i="4"/>
  <c r="BA264" i="4"/>
  <c r="BA253" i="4"/>
  <c r="BA284" i="4"/>
  <c r="BA300" i="4"/>
  <c r="BA307" i="4"/>
  <c r="BA315" i="4"/>
  <c r="BA268" i="4"/>
  <c r="BA266" i="4"/>
  <c r="BA269" i="4"/>
  <c r="BA270" i="4"/>
  <c r="BA271" i="4"/>
  <c r="BA272" i="4"/>
  <c r="BA273" i="4"/>
  <c r="BA274" i="4"/>
  <c r="BA275" i="4"/>
  <c r="BA276" i="4"/>
  <c r="BA277" i="4"/>
  <c r="BA278" i="4"/>
  <c r="BA267" i="4"/>
  <c r="BA285" i="4"/>
  <c r="BA301" i="4"/>
  <c r="BA308" i="4"/>
  <c r="BA316" i="4"/>
  <c r="BA398" i="4"/>
  <c r="BA329" i="4"/>
  <c r="BA336" i="4"/>
  <c r="BA344" i="4"/>
  <c r="BA330" i="4"/>
  <c r="BA337" i="4"/>
  <c r="BA345" i="4"/>
  <c r="BA331" i="4"/>
  <c r="BA338" i="4"/>
  <c r="BA346" i="4"/>
  <c r="BA332" i="4"/>
  <c r="BA339" i="4"/>
  <c r="BA347" i="4"/>
  <c r="AZ352" i="4"/>
  <c r="AZ317" i="4"/>
  <c r="AY381" i="4"/>
  <c r="AY384" i="4"/>
  <c r="AY385" i="4"/>
  <c r="AZ373" i="4"/>
  <c r="AZ374" i="4"/>
  <c r="AZ383" i="4"/>
  <c r="AZ318" i="4"/>
  <c r="AZ319" i="4"/>
  <c r="AZ322" i="4"/>
  <c r="AZ323" i="4"/>
  <c r="BA311" i="4"/>
  <c r="BA312" i="4"/>
  <c r="BA320" i="4"/>
  <c r="BA348" i="4"/>
  <c r="BA399" i="4"/>
  <c r="BA360" i="4"/>
  <c r="BA367" i="4"/>
  <c r="BA375" i="4"/>
  <c r="BA361" i="4"/>
  <c r="BA368" i="4"/>
  <c r="BA376" i="4"/>
  <c r="BA362" i="4"/>
  <c r="BA369" i="4"/>
  <c r="BA377" i="4"/>
  <c r="BA363" i="4"/>
  <c r="BA370" i="4"/>
  <c r="BA378" i="4"/>
  <c r="BA321" i="4"/>
  <c r="BA379" i="4"/>
  <c r="AZ382" i="4"/>
  <c r="AZ349" i="4"/>
  <c r="AZ350" i="4"/>
  <c r="AZ351" i="4"/>
  <c r="AZ354" i="4"/>
  <c r="BA342" i="4"/>
  <c r="BA343" i="4"/>
  <c r="BA353" i="4"/>
  <c r="BA380" i="4"/>
  <c r="BA400" i="4"/>
  <c r="BA401" i="4"/>
  <c r="BA200" i="5"/>
  <c r="BA203" i="5"/>
  <c r="BA206" i="5"/>
  <c r="BA190" i="5"/>
  <c r="BA191" i="5"/>
  <c r="BA192" i="5"/>
  <c r="BA193" i="5"/>
  <c r="BA194" i="5"/>
  <c r="BB222" i="4"/>
  <c r="BB223" i="4"/>
  <c r="BB224" i="4"/>
  <c r="BB225" i="4"/>
  <c r="BB226" i="4"/>
  <c r="BB227" i="4"/>
  <c r="BB228" i="4"/>
  <c r="BB229" i="4"/>
  <c r="BB230" i="4"/>
  <c r="BB231" i="4"/>
  <c r="BB232" i="4"/>
  <c r="BB233" i="4"/>
  <c r="BB234" i="4"/>
  <c r="BB282" i="4"/>
  <c r="BB298" i="4"/>
  <c r="BB305" i="4"/>
  <c r="BB313" i="4"/>
  <c r="BB240" i="4"/>
  <c r="BB238" i="4"/>
  <c r="BB241" i="4"/>
  <c r="BB242" i="4"/>
  <c r="BB243" i="4"/>
  <c r="BB244" i="4"/>
  <c r="BB245" i="4"/>
  <c r="BB246" i="4"/>
  <c r="BB247" i="4"/>
  <c r="BB248" i="4"/>
  <c r="BB249" i="4"/>
  <c r="BB250" i="4"/>
  <c r="BB239" i="4"/>
  <c r="BB283" i="4"/>
  <c r="BB299" i="4"/>
  <c r="BB306" i="4"/>
  <c r="BB314" i="4"/>
  <c r="BB254" i="4"/>
  <c r="BB252" i="4"/>
  <c r="BB255" i="4"/>
  <c r="BB256" i="4"/>
  <c r="BB257" i="4"/>
  <c r="BB258" i="4"/>
  <c r="BB259" i="4"/>
  <c r="BB260" i="4"/>
  <c r="BB261" i="4"/>
  <c r="BB262" i="4"/>
  <c r="BB263" i="4"/>
  <c r="BB264" i="4"/>
  <c r="BB253" i="4"/>
  <c r="BB284" i="4"/>
  <c r="BB300" i="4"/>
  <c r="BB307" i="4"/>
  <c r="BB315" i="4"/>
  <c r="BB268" i="4"/>
  <c r="BB266" i="4"/>
  <c r="BB269" i="4"/>
  <c r="BB270" i="4"/>
  <c r="BB271" i="4"/>
  <c r="BB272" i="4"/>
  <c r="BB273" i="4"/>
  <c r="BB274" i="4"/>
  <c r="BB275" i="4"/>
  <c r="BB276" i="4"/>
  <c r="BB277" i="4"/>
  <c r="BB278" i="4"/>
  <c r="BB267" i="4"/>
  <c r="BB285" i="4"/>
  <c r="BB301" i="4"/>
  <c r="BB308" i="4"/>
  <c r="BB316" i="4"/>
  <c r="BB398" i="4"/>
  <c r="BB329" i="4"/>
  <c r="BB336" i="4"/>
  <c r="BB344" i="4"/>
  <c r="BB330" i="4"/>
  <c r="BB337" i="4"/>
  <c r="BB345" i="4"/>
  <c r="BB331" i="4"/>
  <c r="BB338" i="4"/>
  <c r="BB346" i="4"/>
  <c r="BB332" i="4"/>
  <c r="BB339" i="4"/>
  <c r="BB347" i="4"/>
  <c r="BA352" i="4"/>
  <c r="BA317" i="4"/>
  <c r="AZ381" i="4"/>
  <c r="AZ384" i="4"/>
  <c r="AZ385" i="4"/>
  <c r="BA373" i="4"/>
  <c r="BA374" i="4"/>
  <c r="BA383" i="4"/>
  <c r="BA318" i="4"/>
  <c r="BA319" i="4"/>
  <c r="BA322" i="4"/>
  <c r="BA323" i="4"/>
  <c r="BB311" i="4"/>
  <c r="BB312" i="4"/>
  <c r="BB320" i="4"/>
  <c r="BB348" i="4"/>
  <c r="BB399" i="4"/>
  <c r="BB360" i="4"/>
  <c r="BB367" i="4"/>
  <c r="BB375" i="4"/>
  <c r="BB361" i="4"/>
  <c r="BB368" i="4"/>
  <c r="BB376" i="4"/>
  <c r="BB362" i="4"/>
  <c r="BB369" i="4"/>
  <c r="BB377" i="4"/>
  <c r="BB363" i="4"/>
  <c r="BB370" i="4"/>
  <c r="BB378" i="4"/>
  <c r="BB321" i="4"/>
  <c r="BB379" i="4"/>
  <c r="BA382" i="4"/>
  <c r="BA349" i="4"/>
  <c r="BA350" i="4"/>
  <c r="BA351" i="4"/>
  <c r="BA354" i="4"/>
  <c r="BB342" i="4"/>
  <c r="BB343" i="4"/>
  <c r="BB353" i="4"/>
  <c r="BB380" i="4"/>
  <c r="BB400" i="4"/>
  <c r="BB401" i="4"/>
  <c r="BB200" i="5"/>
  <c r="BB203" i="5"/>
  <c r="BB206" i="5"/>
  <c r="BC222" i="4"/>
  <c r="BC223" i="4"/>
  <c r="BC224" i="4"/>
  <c r="BC225" i="4"/>
  <c r="BC226" i="4"/>
  <c r="BC227" i="4"/>
  <c r="BC228" i="4"/>
  <c r="BC229" i="4"/>
  <c r="BC230" i="4"/>
  <c r="BC231" i="4"/>
  <c r="BC232" i="4"/>
  <c r="BC233" i="4"/>
  <c r="BC234" i="4"/>
  <c r="BC282" i="4"/>
  <c r="BC298" i="4"/>
  <c r="BC305" i="4"/>
  <c r="BC313" i="4"/>
  <c r="BC240" i="4"/>
  <c r="BC238" i="4"/>
  <c r="BC241" i="4"/>
  <c r="BC242" i="4"/>
  <c r="BC243" i="4"/>
  <c r="BC244" i="4"/>
  <c r="BC245" i="4"/>
  <c r="BC246" i="4"/>
  <c r="BC247" i="4"/>
  <c r="BC248" i="4"/>
  <c r="BC249" i="4"/>
  <c r="BC250" i="4"/>
  <c r="BC239" i="4"/>
  <c r="BC283" i="4"/>
  <c r="BC299" i="4"/>
  <c r="BC306" i="4"/>
  <c r="BC314" i="4"/>
  <c r="BC254" i="4"/>
  <c r="BC252" i="4"/>
  <c r="BC255" i="4"/>
  <c r="BC256" i="4"/>
  <c r="BC257" i="4"/>
  <c r="BC258" i="4"/>
  <c r="BC259" i="4"/>
  <c r="BC260" i="4"/>
  <c r="BC261" i="4"/>
  <c r="BC262" i="4"/>
  <c r="BC263" i="4"/>
  <c r="BC264" i="4"/>
  <c r="BC253" i="4"/>
  <c r="BC284" i="4"/>
  <c r="BC300" i="4"/>
  <c r="BC307" i="4"/>
  <c r="BC315" i="4"/>
  <c r="BC268" i="4"/>
  <c r="BC266" i="4"/>
  <c r="BC269" i="4"/>
  <c r="BC270" i="4"/>
  <c r="BC271" i="4"/>
  <c r="BC272" i="4"/>
  <c r="BC273" i="4"/>
  <c r="BC274" i="4"/>
  <c r="BC275" i="4"/>
  <c r="BC276" i="4"/>
  <c r="BC277" i="4"/>
  <c r="BC278" i="4"/>
  <c r="BC267" i="4"/>
  <c r="BC285" i="4"/>
  <c r="BC301" i="4"/>
  <c r="BC308" i="4"/>
  <c r="BC316" i="4"/>
  <c r="BC398" i="4"/>
  <c r="BC329" i="4"/>
  <c r="BC336" i="4"/>
  <c r="BC344" i="4"/>
  <c r="BC330" i="4"/>
  <c r="BC337" i="4"/>
  <c r="BC345" i="4"/>
  <c r="BC331" i="4"/>
  <c r="BC338" i="4"/>
  <c r="BC346" i="4"/>
  <c r="BC332" i="4"/>
  <c r="BC339" i="4"/>
  <c r="BC347" i="4"/>
  <c r="BB352" i="4"/>
  <c r="BB317" i="4"/>
  <c r="BA381" i="4"/>
  <c r="BA384" i="4"/>
  <c r="BA385" i="4"/>
  <c r="BB373" i="4"/>
  <c r="BB374" i="4"/>
  <c r="BB383" i="4"/>
  <c r="BB318" i="4"/>
  <c r="BB319" i="4"/>
  <c r="BB322" i="4"/>
  <c r="BB323" i="4"/>
  <c r="BC311" i="4"/>
  <c r="BC312" i="4"/>
  <c r="BC320" i="4"/>
  <c r="BC348" i="4"/>
  <c r="BC399" i="4"/>
  <c r="BC360" i="4"/>
  <c r="BC367" i="4"/>
  <c r="BC375" i="4"/>
  <c r="BC361" i="4"/>
  <c r="BC368" i="4"/>
  <c r="BC376" i="4"/>
  <c r="BC362" i="4"/>
  <c r="BC369" i="4"/>
  <c r="BC377" i="4"/>
  <c r="BC363" i="4"/>
  <c r="BC370" i="4"/>
  <c r="BC378" i="4"/>
  <c r="BC321" i="4"/>
  <c r="BC379" i="4"/>
  <c r="BB382" i="4"/>
  <c r="BB349" i="4"/>
  <c r="BB350" i="4"/>
  <c r="BB351" i="4"/>
  <c r="BB354" i="4"/>
  <c r="BC342" i="4"/>
  <c r="BC343" i="4"/>
  <c r="BC353" i="4"/>
  <c r="BC380" i="4"/>
  <c r="BC400" i="4"/>
  <c r="BC401" i="4"/>
  <c r="BC200" i="5"/>
  <c r="BC203" i="5"/>
  <c r="BC206" i="5"/>
  <c r="BD222" i="4"/>
  <c r="BD223" i="4"/>
  <c r="BD224" i="4"/>
  <c r="BD225" i="4"/>
  <c r="BD226" i="4"/>
  <c r="BD227" i="4"/>
  <c r="BD228" i="4"/>
  <c r="BD229" i="4"/>
  <c r="BD230" i="4"/>
  <c r="BD231" i="4"/>
  <c r="BD232" i="4"/>
  <c r="BD233" i="4"/>
  <c r="BD234" i="4"/>
  <c r="BD282" i="4"/>
  <c r="BD298" i="4"/>
  <c r="BD305" i="4"/>
  <c r="BD313" i="4"/>
  <c r="BD240" i="4"/>
  <c r="BD238" i="4"/>
  <c r="BD241" i="4"/>
  <c r="BD242" i="4"/>
  <c r="BD243" i="4"/>
  <c r="BD244" i="4"/>
  <c r="BD245" i="4"/>
  <c r="BD246" i="4"/>
  <c r="BD247" i="4"/>
  <c r="BD248" i="4"/>
  <c r="BD249" i="4"/>
  <c r="BD250" i="4"/>
  <c r="BD239" i="4"/>
  <c r="BD283" i="4"/>
  <c r="BD299" i="4"/>
  <c r="BD306" i="4"/>
  <c r="BD314" i="4"/>
  <c r="BD254" i="4"/>
  <c r="BD252" i="4"/>
  <c r="BD255" i="4"/>
  <c r="BD256" i="4"/>
  <c r="BD257" i="4"/>
  <c r="BD258" i="4"/>
  <c r="BD259" i="4"/>
  <c r="BD260" i="4"/>
  <c r="BD261" i="4"/>
  <c r="BD262" i="4"/>
  <c r="BD263" i="4"/>
  <c r="BD264" i="4"/>
  <c r="BD253" i="4"/>
  <c r="BD284" i="4"/>
  <c r="BD300" i="4"/>
  <c r="BD307" i="4"/>
  <c r="BD315" i="4"/>
  <c r="BD268" i="4"/>
  <c r="BD266" i="4"/>
  <c r="BD269" i="4"/>
  <c r="BD270" i="4"/>
  <c r="BD271" i="4"/>
  <c r="BD272" i="4"/>
  <c r="BD273" i="4"/>
  <c r="BD274" i="4"/>
  <c r="BD275" i="4"/>
  <c r="BD276" i="4"/>
  <c r="BD277" i="4"/>
  <c r="BD278" i="4"/>
  <c r="BD267" i="4"/>
  <c r="BD285" i="4"/>
  <c r="BD301" i="4"/>
  <c r="BD308" i="4"/>
  <c r="BD316" i="4"/>
  <c r="BD398" i="4"/>
  <c r="BD329" i="4"/>
  <c r="BD336" i="4"/>
  <c r="BD344" i="4"/>
  <c r="BD330" i="4"/>
  <c r="BD337" i="4"/>
  <c r="BD345" i="4"/>
  <c r="BD331" i="4"/>
  <c r="BD338" i="4"/>
  <c r="BD346" i="4"/>
  <c r="BD332" i="4"/>
  <c r="BD339" i="4"/>
  <c r="BD347" i="4"/>
  <c r="BC352" i="4"/>
  <c r="BC317" i="4"/>
  <c r="BB381" i="4"/>
  <c r="BB384" i="4"/>
  <c r="BB385" i="4"/>
  <c r="BC373" i="4"/>
  <c r="BC374" i="4"/>
  <c r="BC383" i="4"/>
  <c r="BC318" i="4"/>
  <c r="BC319" i="4"/>
  <c r="BC322" i="4"/>
  <c r="BC323" i="4"/>
  <c r="BD311" i="4"/>
  <c r="BD312" i="4"/>
  <c r="BD320" i="4"/>
  <c r="BD348" i="4"/>
  <c r="BD399" i="4"/>
  <c r="BD360" i="4"/>
  <c r="BD367" i="4"/>
  <c r="BD375" i="4"/>
  <c r="BD361" i="4"/>
  <c r="BD368" i="4"/>
  <c r="BD376" i="4"/>
  <c r="BD362" i="4"/>
  <c r="BD369" i="4"/>
  <c r="BD377" i="4"/>
  <c r="BD363" i="4"/>
  <c r="BD370" i="4"/>
  <c r="BD378" i="4"/>
  <c r="BD321" i="4"/>
  <c r="BD379" i="4"/>
  <c r="BC382" i="4"/>
  <c r="BC349" i="4"/>
  <c r="BC350" i="4"/>
  <c r="BC351" i="4"/>
  <c r="BC354" i="4"/>
  <c r="BD342" i="4"/>
  <c r="BD343" i="4"/>
  <c r="BD353" i="4"/>
  <c r="BD380" i="4"/>
  <c r="BD400" i="4"/>
  <c r="BD401" i="4"/>
  <c r="BD200" i="5"/>
  <c r="BD203" i="5"/>
  <c r="BD206" i="5"/>
  <c r="BE222" i="4"/>
  <c r="BE223" i="4"/>
  <c r="BE224" i="4"/>
  <c r="BE225" i="4"/>
  <c r="BE226" i="4"/>
  <c r="BE227" i="4"/>
  <c r="BE228" i="4"/>
  <c r="BE229" i="4"/>
  <c r="BE230" i="4"/>
  <c r="BE231" i="4"/>
  <c r="BE232" i="4"/>
  <c r="BE233" i="4"/>
  <c r="BE234" i="4"/>
  <c r="BE282" i="4"/>
  <c r="BE298" i="4"/>
  <c r="BE305" i="4"/>
  <c r="BE313" i="4"/>
  <c r="BE240" i="4"/>
  <c r="BE238" i="4"/>
  <c r="BE241" i="4"/>
  <c r="BE242" i="4"/>
  <c r="BE243" i="4"/>
  <c r="BE244" i="4"/>
  <c r="BE245" i="4"/>
  <c r="BE246" i="4"/>
  <c r="BE247" i="4"/>
  <c r="BE248" i="4"/>
  <c r="BE249" i="4"/>
  <c r="BE250" i="4"/>
  <c r="BE239" i="4"/>
  <c r="BE283" i="4"/>
  <c r="BE299" i="4"/>
  <c r="BE306" i="4"/>
  <c r="BE314" i="4"/>
  <c r="BE254" i="4"/>
  <c r="BE252" i="4"/>
  <c r="BE255" i="4"/>
  <c r="BE256" i="4"/>
  <c r="BE257" i="4"/>
  <c r="BE258" i="4"/>
  <c r="BE259" i="4"/>
  <c r="BE260" i="4"/>
  <c r="BE261" i="4"/>
  <c r="BE262" i="4"/>
  <c r="BE263" i="4"/>
  <c r="BE264" i="4"/>
  <c r="BE253" i="4"/>
  <c r="BE284" i="4"/>
  <c r="BE300" i="4"/>
  <c r="BE307" i="4"/>
  <c r="BE315" i="4"/>
  <c r="BE268" i="4"/>
  <c r="BE266" i="4"/>
  <c r="BE269" i="4"/>
  <c r="BE270" i="4"/>
  <c r="BE271" i="4"/>
  <c r="BE272" i="4"/>
  <c r="BE273" i="4"/>
  <c r="BE274" i="4"/>
  <c r="BE275" i="4"/>
  <c r="BE276" i="4"/>
  <c r="BE277" i="4"/>
  <c r="BE278" i="4"/>
  <c r="BE267" i="4"/>
  <c r="BE285" i="4"/>
  <c r="BE301" i="4"/>
  <c r="BE308" i="4"/>
  <c r="BE316" i="4"/>
  <c r="BE398" i="4"/>
  <c r="BE329" i="4"/>
  <c r="BE336" i="4"/>
  <c r="BE344" i="4"/>
  <c r="BE330" i="4"/>
  <c r="BE337" i="4"/>
  <c r="BE345" i="4"/>
  <c r="BE331" i="4"/>
  <c r="BE338" i="4"/>
  <c r="BE346" i="4"/>
  <c r="BE332" i="4"/>
  <c r="BE339" i="4"/>
  <c r="BE347" i="4"/>
  <c r="BD352" i="4"/>
  <c r="BD317" i="4"/>
  <c r="BC381" i="4"/>
  <c r="BC384" i="4"/>
  <c r="BC385" i="4"/>
  <c r="BD373" i="4"/>
  <c r="BD374" i="4"/>
  <c r="BD383" i="4"/>
  <c r="BD318" i="4"/>
  <c r="BD319" i="4"/>
  <c r="BD322" i="4"/>
  <c r="BD323" i="4"/>
  <c r="BE311" i="4"/>
  <c r="BE312" i="4"/>
  <c r="BE320" i="4"/>
  <c r="BE348" i="4"/>
  <c r="BE399" i="4"/>
  <c r="BE360" i="4"/>
  <c r="BE367" i="4"/>
  <c r="BE375" i="4"/>
  <c r="BE361" i="4"/>
  <c r="BE368" i="4"/>
  <c r="BE376" i="4"/>
  <c r="BE362" i="4"/>
  <c r="BE369" i="4"/>
  <c r="BE377" i="4"/>
  <c r="BE363" i="4"/>
  <c r="BE370" i="4"/>
  <c r="BE378" i="4"/>
  <c r="BE321" i="4"/>
  <c r="BE379" i="4"/>
  <c r="BD382" i="4"/>
  <c r="BD349" i="4"/>
  <c r="BD350" i="4"/>
  <c r="BD351" i="4"/>
  <c r="BD354" i="4"/>
  <c r="BE342" i="4"/>
  <c r="BE343" i="4"/>
  <c r="BE353" i="4"/>
  <c r="BE380" i="4"/>
  <c r="BE400" i="4"/>
  <c r="BE401" i="4"/>
  <c r="BE200" i="5"/>
  <c r="BE203" i="5"/>
  <c r="BE206" i="5"/>
  <c r="BF222" i="4"/>
  <c r="BF223" i="4"/>
  <c r="BF224" i="4"/>
  <c r="BF225" i="4"/>
  <c r="BF226" i="4"/>
  <c r="BF227" i="4"/>
  <c r="BF228" i="4"/>
  <c r="BF229" i="4"/>
  <c r="BF230" i="4"/>
  <c r="BF231" i="4"/>
  <c r="BF232" i="4"/>
  <c r="BF233" i="4"/>
  <c r="BF234" i="4"/>
  <c r="BF282" i="4"/>
  <c r="BF298" i="4"/>
  <c r="BF305" i="4"/>
  <c r="BF313" i="4"/>
  <c r="BF240" i="4"/>
  <c r="BF238" i="4"/>
  <c r="BF241" i="4"/>
  <c r="BF242" i="4"/>
  <c r="BF243" i="4"/>
  <c r="BF244" i="4"/>
  <c r="BF245" i="4"/>
  <c r="BF246" i="4"/>
  <c r="BF247" i="4"/>
  <c r="BF248" i="4"/>
  <c r="BF249" i="4"/>
  <c r="BF250" i="4"/>
  <c r="BF239" i="4"/>
  <c r="BF283" i="4"/>
  <c r="BF299" i="4"/>
  <c r="BF306" i="4"/>
  <c r="BF314" i="4"/>
  <c r="BF254" i="4"/>
  <c r="BF252" i="4"/>
  <c r="BF255" i="4"/>
  <c r="BF256" i="4"/>
  <c r="BF257" i="4"/>
  <c r="BF258" i="4"/>
  <c r="BF259" i="4"/>
  <c r="BF260" i="4"/>
  <c r="BF261" i="4"/>
  <c r="BF262" i="4"/>
  <c r="BF263" i="4"/>
  <c r="BF264" i="4"/>
  <c r="BF253" i="4"/>
  <c r="BF284" i="4"/>
  <c r="BF300" i="4"/>
  <c r="BF307" i="4"/>
  <c r="BF315" i="4"/>
  <c r="BF268" i="4"/>
  <c r="BF266" i="4"/>
  <c r="BF269" i="4"/>
  <c r="BF270" i="4"/>
  <c r="BF271" i="4"/>
  <c r="BF272" i="4"/>
  <c r="BF273" i="4"/>
  <c r="BF274" i="4"/>
  <c r="BF275" i="4"/>
  <c r="BF276" i="4"/>
  <c r="BF277" i="4"/>
  <c r="BF278" i="4"/>
  <c r="BF267" i="4"/>
  <c r="BF285" i="4"/>
  <c r="BF301" i="4"/>
  <c r="BF308" i="4"/>
  <c r="BF316" i="4"/>
  <c r="BF398" i="4"/>
  <c r="BF329" i="4"/>
  <c r="BF336" i="4"/>
  <c r="BF344" i="4"/>
  <c r="BF330" i="4"/>
  <c r="BF337" i="4"/>
  <c r="BF345" i="4"/>
  <c r="BF331" i="4"/>
  <c r="BF338" i="4"/>
  <c r="BF346" i="4"/>
  <c r="BF332" i="4"/>
  <c r="BF339" i="4"/>
  <c r="BF347" i="4"/>
  <c r="BE352" i="4"/>
  <c r="BE317" i="4"/>
  <c r="BD381" i="4"/>
  <c r="BD384" i="4"/>
  <c r="BD385" i="4"/>
  <c r="BE373" i="4"/>
  <c r="BE374" i="4"/>
  <c r="BE383" i="4"/>
  <c r="BE318" i="4"/>
  <c r="BE319" i="4"/>
  <c r="BE322" i="4"/>
  <c r="BE323" i="4"/>
  <c r="BF311" i="4"/>
  <c r="BF312" i="4"/>
  <c r="BF320" i="4"/>
  <c r="BF348" i="4"/>
  <c r="BF399" i="4"/>
  <c r="BF360" i="4"/>
  <c r="BF367" i="4"/>
  <c r="BF375" i="4"/>
  <c r="BF361" i="4"/>
  <c r="BF368" i="4"/>
  <c r="BF376" i="4"/>
  <c r="BF362" i="4"/>
  <c r="BF369" i="4"/>
  <c r="BF377" i="4"/>
  <c r="BF363" i="4"/>
  <c r="BF370" i="4"/>
  <c r="BF378" i="4"/>
  <c r="BF321" i="4"/>
  <c r="BF379" i="4"/>
  <c r="BE382" i="4"/>
  <c r="BE349" i="4"/>
  <c r="BE350" i="4"/>
  <c r="BE351" i="4"/>
  <c r="BE354" i="4"/>
  <c r="BF342" i="4"/>
  <c r="BF343" i="4"/>
  <c r="BF353" i="4"/>
  <c r="BF380" i="4"/>
  <c r="BF400" i="4"/>
  <c r="BF401" i="4"/>
  <c r="BF200" i="5"/>
  <c r="BF203" i="5"/>
  <c r="BF206" i="5"/>
  <c r="BG222" i="4"/>
  <c r="BG223" i="4"/>
  <c r="BG224" i="4"/>
  <c r="BG225" i="4"/>
  <c r="BG226" i="4"/>
  <c r="BG227" i="4"/>
  <c r="BG228" i="4"/>
  <c r="BG229" i="4"/>
  <c r="BG230" i="4"/>
  <c r="BG231" i="4"/>
  <c r="BG232" i="4"/>
  <c r="BG233" i="4"/>
  <c r="BG234" i="4"/>
  <c r="BG282" i="4"/>
  <c r="BG298" i="4"/>
  <c r="BG305" i="4"/>
  <c r="BG313" i="4"/>
  <c r="BG240" i="4"/>
  <c r="BG238" i="4"/>
  <c r="BG241" i="4"/>
  <c r="BG242" i="4"/>
  <c r="BG243" i="4"/>
  <c r="BG244" i="4"/>
  <c r="BG245" i="4"/>
  <c r="BG246" i="4"/>
  <c r="BG247" i="4"/>
  <c r="BG248" i="4"/>
  <c r="BG249" i="4"/>
  <c r="BG250" i="4"/>
  <c r="BG239" i="4"/>
  <c r="BG283" i="4"/>
  <c r="BG299" i="4"/>
  <c r="BG306" i="4"/>
  <c r="BG314" i="4"/>
  <c r="BG254" i="4"/>
  <c r="BG252" i="4"/>
  <c r="BG255" i="4"/>
  <c r="BG256" i="4"/>
  <c r="BG257" i="4"/>
  <c r="BG258" i="4"/>
  <c r="BG259" i="4"/>
  <c r="BG260" i="4"/>
  <c r="BG261" i="4"/>
  <c r="BG262" i="4"/>
  <c r="BG263" i="4"/>
  <c r="BG264" i="4"/>
  <c r="BG253" i="4"/>
  <c r="BG284" i="4"/>
  <c r="BG300" i="4"/>
  <c r="BG307" i="4"/>
  <c r="BG315" i="4"/>
  <c r="BG268" i="4"/>
  <c r="BG266" i="4"/>
  <c r="BG269" i="4"/>
  <c r="BG270" i="4"/>
  <c r="BG271" i="4"/>
  <c r="BG272" i="4"/>
  <c r="BG273" i="4"/>
  <c r="BG274" i="4"/>
  <c r="BG275" i="4"/>
  <c r="BG276" i="4"/>
  <c r="BG277" i="4"/>
  <c r="BG278" i="4"/>
  <c r="BG267" i="4"/>
  <c r="BG285" i="4"/>
  <c r="BG301" i="4"/>
  <c r="BG308" i="4"/>
  <c r="BG316" i="4"/>
  <c r="BG398" i="4"/>
  <c r="BG329" i="4"/>
  <c r="BG336" i="4"/>
  <c r="BG344" i="4"/>
  <c r="BG330" i="4"/>
  <c r="BG337" i="4"/>
  <c r="BG345" i="4"/>
  <c r="BG331" i="4"/>
  <c r="BG338" i="4"/>
  <c r="BG346" i="4"/>
  <c r="BG332" i="4"/>
  <c r="BG339" i="4"/>
  <c r="BG347" i="4"/>
  <c r="BF352" i="4"/>
  <c r="BF317" i="4"/>
  <c r="BE381" i="4"/>
  <c r="BE384" i="4"/>
  <c r="BE385" i="4"/>
  <c r="BF373" i="4"/>
  <c r="BF374" i="4"/>
  <c r="BF383" i="4"/>
  <c r="BF318" i="4"/>
  <c r="BF319" i="4"/>
  <c r="BF322" i="4"/>
  <c r="BF323" i="4"/>
  <c r="BG311" i="4"/>
  <c r="BG312" i="4"/>
  <c r="BG320" i="4"/>
  <c r="BG348" i="4"/>
  <c r="BG399" i="4"/>
  <c r="BG360" i="4"/>
  <c r="BG367" i="4"/>
  <c r="BG375" i="4"/>
  <c r="BG361" i="4"/>
  <c r="BG368" i="4"/>
  <c r="BG376" i="4"/>
  <c r="BG362" i="4"/>
  <c r="BG369" i="4"/>
  <c r="BG377" i="4"/>
  <c r="BG363" i="4"/>
  <c r="BG370" i="4"/>
  <c r="BG378" i="4"/>
  <c r="BG321" i="4"/>
  <c r="BG379" i="4"/>
  <c r="BF382" i="4"/>
  <c r="BF349" i="4"/>
  <c r="BF350" i="4"/>
  <c r="BF351" i="4"/>
  <c r="BF354" i="4"/>
  <c r="BG342" i="4"/>
  <c r="BG343" i="4"/>
  <c r="BG353" i="4"/>
  <c r="BG380" i="4"/>
  <c r="BG400" i="4"/>
  <c r="BG401" i="4"/>
  <c r="BG200" i="5"/>
  <c r="BG203" i="5"/>
  <c r="BG206" i="5"/>
  <c r="BH222" i="4"/>
  <c r="BH223" i="4"/>
  <c r="BH224" i="4"/>
  <c r="BH225" i="4"/>
  <c r="BH226" i="4"/>
  <c r="BH227" i="4"/>
  <c r="BH228" i="4"/>
  <c r="BH229" i="4"/>
  <c r="BH230" i="4"/>
  <c r="BH231" i="4"/>
  <c r="BH232" i="4"/>
  <c r="BH233" i="4"/>
  <c r="BH234" i="4"/>
  <c r="BH282" i="4"/>
  <c r="BH298" i="4"/>
  <c r="BH305" i="4"/>
  <c r="BH313" i="4"/>
  <c r="BH240" i="4"/>
  <c r="BH238" i="4"/>
  <c r="BH241" i="4"/>
  <c r="BH242" i="4"/>
  <c r="BH243" i="4"/>
  <c r="BH244" i="4"/>
  <c r="BH245" i="4"/>
  <c r="BH246" i="4"/>
  <c r="BH247" i="4"/>
  <c r="BH248" i="4"/>
  <c r="BH249" i="4"/>
  <c r="BH250" i="4"/>
  <c r="BH239" i="4"/>
  <c r="BH283" i="4"/>
  <c r="BH299" i="4"/>
  <c r="BH306" i="4"/>
  <c r="BH314" i="4"/>
  <c r="BH254" i="4"/>
  <c r="BH252" i="4"/>
  <c r="BH255" i="4"/>
  <c r="BH256" i="4"/>
  <c r="BH257" i="4"/>
  <c r="BH258" i="4"/>
  <c r="BH259" i="4"/>
  <c r="BH260" i="4"/>
  <c r="BH261" i="4"/>
  <c r="BH262" i="4"/>
  <c r="BH263" i="4"/>
  <c r="BH264" i="4"/>
  <c r="BH253" i="4"/>
  <c r="BH284" i="4"/>
  <c r="BH300" i="4"/>
  <c r="BH307" i="4"/>
  <c r="BH315" i="4"/>
  <c r="BH268" i="4"/>
  <c r="BH266" i="4"/>
  <c r="BH269" i="4"/>
  <c r="BH270" i="4"/>
  <c r="BH271" i="4"/>
  <c r="BH272" i="4"/>
  <c r="BH273" i="4"/>
  <c r="BH274" i="4"/>
  <c r="BH275" i="4"/>
  <c r="BH276" i="4"/>
  <c r="BH277" i="4"/>
  <c r="BH278" i="4"/>
  <c r="BH267" i="4"/>
  <c r="BH285" i="4"/>
  <c r="BH301" i="4"/>
  <c r="BH308" i="4"/>
  <c r="BH316" i="4"/>
  <c r="BH398" i="4"/>
  <c r="BH329" i="4"/>
  <c r="BH336" i="4"/>
  <c r="BH344" i="4"/>
  <c r="BH330" i="4"/>
  <c r="BH337" i="4"/>
  <c r="BH345" i="4"/>
  <c r="BH331" i="4"/>
  <c r="BH338" i="4"/>
  <c r="BH346" i="4"/>
  <c r="BH332" i="4"/>
  <c r="BH339" i="4"/>
  <c r="BH347" i="4"/>
  <c r="BG352" i="4"/>
  <c r="BG317" i="4"/>
  <c r="BF381" i="4"/>
  <c r="BF384" i="4"/>
  <c r="BF385" i="4"/>
  <c r="BG373" i="4"/>
  <c r="BG374" i="4"/>
  <c r="BG383" i="4"/>
  <c r="BG318" i="4"/>
  <c r="BG319" i="4"/>
  <c r="BG322" i="4"/>
  <c r="BG323" i="4"/>
  <c r="BH311" i="4"/>
  <c r="BH312" i="4"/>
  <c r="BH320" i="4"/>
  <c r="BH348" i="4"/>
  <c r="BH399" i="4"/>
  <c r="BH360" i="4"/>
  <c r="BH367" i="4"/>
  <c r="BH375" i="4"/>
  <c r="BH361" i="4"/>
  <c r="BH368" i="4"/>
  <c r="BH376" i="4"/>
  <c r="BH362" i="4"/>
  <c r="BH369" i="4"/>
  <c r="BH377" i="4"/>
  <c r="BH363" i="4"/>
  <c r="BH370" i="4"/>
  <c r="BH378" i="4"/>
  <c r="BH321" i="4"/>
  <c r="BH379" i="4"/>
  <c r="BG382" i="4"/>
  <c r="BG349" i="4"/>
  <c r="BG350" i="4"/>
  <c r="BG351" i="4"/>
  <c r="BG354" i="4"/>
  <c r="BH342" i="4"/>
  <c r="BH343" i="4"/>
  <c r="BH353" i="4"/>
  <c r="BH380" i="4"/>
  <c r="BH400" i="4"/>
  <c r="BH401" i="4"/>
  <c r="BH200" i="5"/>
  <c r="BH203" i="5"/>
  <c r="BH206" i="5"/>
  <c r="BI222" i="4"/>
  <c r="BI223" i="4"/>
  <c r="BI224" i="4"/>
  <c r="BI225" i="4"/>
  <c r="BI226" i="4"/>
  <c r="BI227" i="4"/>
  <c r="BI228" i="4"/>
  <c r="BI229" i="4"/>
  <c r="BI230" i="4"/>
  <c r="BI231" i="4"/>
  <c r="BI232" i="4"/>
  <c r="BI233" i="4"/>
  <c r="BI234" i="4"/>
  <c r="BI282" i="4"/>
  <c r="BI298" i="4"/>
  <c r="BI305" i="4"/>
  <c r="BI313" i="4"/>
  <c r="BI240" i="4"/>
  <c r="BI238" i="4"/>
  <c r="BI241" i="4"/>
  <c r="BI242" i="4"/>
  <c r="BI243" i="4"/>
  <c r="BI244" i="4"/>
  <c r="BI245" i="4"/>
  <c r="BI246" i="4"/>
  <c r="BI247" i="4"/>
  <c r="BI248" i="4"/>
  <c r="BI249" i="4"/>
  <c r="BI250" i="4"/>
  <c r="BI239" i="4"/>
  <c r="BI283" i="4"/>
  <c r="BI299" i="4"/>
  <c r="BI306" i="4"/>
  <c r="BI314" i="4"/>
  <c r="BI254" i="4"/>
  <c r="BI252" i="4"/>
  <c r="BI255" i="4"/>
  <c r="BI256" i="4"/>
  <c r="BI257" i="4"/>
  <c r="BI258" i="4"/>
  <c r="BI259" i="4"/>
  <c r="BI260" i="4"/>
  <c r="BI261" i="4"/>
  <c r="BI262" i="4"/>
  <c r="BI263" i="4"/>
  <c r="BI264" i="4"/>
  <c r="BI253" i="4"/>
  <c r="BI284" i="4"/>
  <c r="BI300" i="4"/>
  <c r="BI307" i="4"/>
  <c r="BI315" i="4"/>
  <c r="BI268" i="4"/>
  <c r="BI266" i="4"/>
  <c r="BI269" i="4"/>
  <c r="BI270" i="4"/>
  <c r="BI271" i="4"/>
  <c r="BI272" i="4"/>
  <c r="BI273" i="4"/>
  <c r="BI274" i="4"/>
  <c r="BI275" i="4"/>
  <c r="BI276" i="4"/>
  <c r="BI277" i="4"/>
  <c r="BI278" i="4"/>
  <c r="BI267" i="4"/>
  <c r="BI285" i="4"/>
  <c r="BI301" i="4"/>
  <c r="BI308" i="4"/>
  <c r="BI316" i="4"/>
  <c r="BI398" i="4"/>
  <c r="BI329" i="4"/>
  <c r="BI336" i="4"/>
  <c r="BI344" i="4"/>
  <c r="BI330" i="4"/>
  <c r="BI337" i="4"/>
  <c r="BI345" i="4"/>
  <c r="BI331" i="4"/>
  <c r="BI338" i="4"/>
  <c r="BI346" i="4"/>
  <c r="BI332" i="4"/>
  <c r="BI339" i="4"/>
  <c r="BI347" i="4"/>
  <c r="BH352" i="4"/>
  <c r="BH317" i="4"/>
  <c r="BG381" i="4"/>
  <c r="BG384" i="4"/>
  <c r="BG385" i="4"/>
  <c r="BH373" i="4"/>
  <c r="BH374" i="4"/>
  <c r="BH383" i="4"/>
  <c r="BH318" i="4"/>
  <c r="BH319" i="4"/>
  <c r="BH322" i="4"/>
  <c r="BH323" i="4"/>
  <c r="BI311" i="4"/>
  <c r="BI312" i="4"/>
  <c r="BI320" i="4"/>
  <c r="BI348" i="4"/>
  <c r="BI399" i="4"/>
  <c r="BI360" i="4"/>
  <c r="BI367" i="4"/>
  <c r="BI375" i="4"/>
  <c r="BI361" i="4"/>
  <c r="BI368" i="4"/>
  <c r="BI376" i="4"/>
  <c r="BI362" i="4"/>
  <c r="BI369" i="4"/>
  <c r="BI377" i="4"/>
  <c r="BI363" i="4"/>
  <c r="BI370" i="4"/>
  <c r="BI378" i="4"/>
  <c r="BI321" i="4"/>
  <c r="BI379" i="4"/>
  <c r="BH382" i="4"/>
  <c r="BH349" i="4"/>
  <c r="BH350" i="4"/>
  <c r="BH351" i="4"/>
  <c r="BH354" i="4"/>
  <c r="BI342" i="4"/>
  <c r="BI343" i="4"/>
  <c r="BI353" i="4"/>
  <c r="BI380" i="4"/>
  <c r="BI400" i="4"/>
  <c r="BI401" i="4"/>
  <c r="BI200" i="5"/>
  <c r="BI203" i="5"/>
  <c r="BI206" i="5"/>
  <c r="BJ222" i="4"/>
  <c r="BJ223" i="4"/>
  <c r="BJ224" i="4"/>
  <c r="BJ225" i="4"/>
  <c r="BJ226" i="4"/>
  <c r="BJ227" i="4"/>
  <c r="BJ228" i="4"/>
  <c r="BJ229" i="4"/>
  <c r="BJ230" i="4"/>
  <c r="BJ231" i="4"/>
  <c r="BJ232" i="4"/>
  <c r="BJ233" i="4"/>
  <c r="BJ234" i="4"/>
  <c r="BJ282" i="4"/>
  <c r="BJ298" i="4"/>
  <c r="BJ305" i="4"/>
  <c r="BJ313" i="4"/>
  <c r="BJ240" i="4"/>
  <c r="BJ238" i="4"/>
  <c r="BJ241" i="4"/>
  <c r="BJ242" i="4"/>
  <c r="BJ243" i="4"/>
  <c r="BJ244" i="4"/>
  <c r="BJ245" i="4"/>
  <c r="BJ246" i="4"/>
  <c r="BJ247" i="4"/>
  <c r="BJ248" i="4"/>
  <c r="BJ249" i="4"/>
  <c r="BJ250" i="4"/>
  <c r="BJ239" i="4"/>
  <c r="BJ283" i="4"/>
  <c r="BJ299" i="4"/>
  <c r="BJ306" i="4"/>
  <c r="BJ314" i="4"/>
  <c r="BJ254" i="4"/>
  <c r="BJ252" i="4"/>
  <c r="BJ255" i="4"/>
  <c r="BJ256" i="4"/>
  <c r="BJ257" i="4"/>
  <c r="BJ258" i="4"/>
  <c r="BJ259" i="4"/>
  <c r="BJ260" i="4"/>
  <c r="BJ261" i="4"/>
  <c r="BJ262" i="4"/>
  <c r="BJ263" i="4"/>
  <c r="BJ264" i="4"/>
  <c r="BJ253" i="4"/>
  <c r="BJ284" i="4"/>
  <c r="BJ300" i="4"/>
  <c r="BJ307" i="4"/>
  <c r="BJ315" i="4"/>
  <c r="BJ268" i="4"/>
  <c r="BJ266" i="4"/>
  <c r="BJ269" i="4"/>
  <c r="BJ270" i="4"/>
  <c r="BJ271" i="4"/>
  <c r="BJ272" i="4"/>
  <c r="BJ273" i="4"/>
  <c r="BJ274" i="4"/>
  <c r="BJ275" i="4"/>
  <c r="BJ276" i="4"/>
  <c r="BJ277" i="4"/>
  <c r="BJ278" i="4"/>
  <c r="BJ267" i="4"/>
  <c r="BJ285" i="4"/>
  <c r="BJ301" i="4"/>
  <c r="BJ308" i="4"/>
  <c r="BJ316" i="4"/>
  <c r="BJ398" i="4"/>
  <c r="BJ329" i="4"/>
  <c r="BJ336" i="4"/>
  <c r="BJ344" i="4"/>
  <c r="BJ330" i="4"/>
  <c r="BJ337" i="4"/>
  <c r="BJ345" i="4"/>
  <c r="BJ331" i="4"/>
  <c r="BJ338" i="4"/>
  <c r="BJ346" i="4"/>
  <c r="BJ332" i="4"/>
  <c r="BJ339" i="4"/>
  <c r="BJ347" i="4"/>
  <c r="BI352" i="4"/>
  <c r="BI317" i="4"/>
  <c r="BH381" i="4"/>
  <c r="BH384" i="4"/>
  <c r="BH385" i="4"/>
  <c r="BI373" i="4"/>
  <c r="BI374" i="4"/>
  <c r="BI383" i="4"/>
  <c r="BI318" i="4"/>
  <c r="BI319" i="4"/>
  <c r="BI322" i="4"/>
  <c r="BI323" i="4"/>
  <c r="BJ311" i="4"/>
  <c r="BJ312" i="4"/>
  <c r="BJ320" i="4"/>
  <c r="BJ348" i="4"/>
  <c r="BJ399" i="4"/>
  <c r="BJ360" i="4"/>
  <c r="BJ367" i="4"/>
  <c r="BJ375" i="4"/>
  <c r="BJ361" i="4"/>
  <c r="BJ368" i="4"/>
  <c r="BJ376" i="4"/>
  <c r="BJ362" i="4"/>
  <c r="BJ369" i="4"/>
  <c r="BJ377" i="4"/>
  <c r="BJ363" i="4"/>
  <c r="BJ370" i="4"/>
  <c r="BJ378" i="4"/>
  <c r="BJ321" i="4"/>
  <c r="BJ379" i="4"/>
  <c r="BI382" i="4"/>
  <c r="BI349" i="4"/>
  <c r="BI350" i="4"/>
  <c r="BI351" i="4"/>
  <c r="BI354" i="4"/>
  <c r="BJ342" i="4"/>
  <c r="BJ343" i="4"/>
  <c r="BJ353" i="4"/>
  <c r="BJ380" i="4"/>
  <c r="BJ400" i="4"/>
  <c r="BJ401" i="4"/>
  <c r="BJ200" i="5"/>
  <c r="BJ203" i="5"/>
  <c r="BJ206" i="5"/>
  <c r="BK222" i="4"/>
  <c r="BK223" i="4"/>
  <c r="BK224" i="4"/>
  <c r="BK225" i="4"/>
  <c r="BK226" i="4"/>
  <c r="BK227" i="4"/>
  <c r="BK228" i="4"/>
  <c r="BK229" i="4"/>
  <c r="BK230" i="4"/>
  <c r="BK231" i="4"/>
  <c r="BK232" i="4"/>
  <c r="BK233" i="4"/>
  <c r="BK234" i="4"/>
  <c r="BK282" i="4"/>
  <c r="BK298" i="4"/>
  <c r="BK305" i="4"/>
  <c r="BK313" i="4"/>
  <c r="BK240" i="4"/>
  <c r="BK238" i="4"/>
  <c r="BK241" i="4"/>
  <c r="BK242" i="4"/>
  <c r="BK243" i="4"/>
  <c r="BK244" i="4"/>
  <c r="BK245" i="4"/>
  <c r="BK246" i="4"/>
  <c r="BK247" i="4"/>
  <c r="BK248" i="4"/>
  <c r="BK249" i="4"/>
  <c r="BK250" i="4"/>
  <c r="BK239" i="4"/>
  <c r="BK283" i="4"/>
  <c r="BK299" i="4"/>
  <c r="BK306" i="4"/>
  <c r="BK314" i="4"/>
  <c r="BK254" i="4"/>
  <c r="BK252" i="4"/>
  <c r="BK255" i="4"/>
  <c r="BK256" i="4"/>
  <c r="BK257" i="4"/>
  <c r="BK258" i="4"/>
  <c r="BK259" i="4"/>
  <c r="BK260" i="4"/>
  <c r="BK261" i="4"/>
  <c r="BK262" i="4"/>
  <c r="BK263" i="4"/>
  <c r="BK264" i="4"/>
  <c r="BK253" i="4"/>
  <c r="BK284" i="4"/>
  <c r="BK300" i="4"/>
  <c r="BK307" i="4"/>
  <c r="BK315" i="4"/>
  <c r="BK268" i="4"/>
  <c r="BK266" i="4"/>
  <c r="BK269" i="4"/>
  <c r="BK270" i="4"/>
  <c r="BK271" i="4"/>
  <c r="BK272" i="4"/>
  <c r="BK273" i="4"/>
  <c r="BK274" i="4"/>
  <c r="BK275" i="4"/>
  <c r="BK276" i="4"/>
  <c r="BK277" i="4"/>
  <c r="BK278" i="4"/>
  <c r="BK267" i="4"/>
  <c r="BK285" i="4"/>
  <c r="BK301" i="4"/>
  <c r="BK308" i="4"/>
  <c r="BK316" i="4"/>
  <c r="BK398" i="4"/>
  <c r="BK329" i="4"/>
  <c r="BK336" i="4"/>
  <c r="BK344" i="4"/>
  <c r="BK330" i="4"/>
  <c r="BK337" i="4"/>
  <c r="BK345" i="4"/>
  <c r="BK331" i="4"/>
  <c r="BK338" i="4"/>
  <c r="BK346" i="4"/>
  <c r="BK332" i="4"/>
  <c r="BK339" i="4"/>
  <c r="BK347" i="4"/>
  <c r="BJ352" i="4"/>
  <c r="BJ317" i="4"/>
  <c r="BI381" i="4"/>
  <c r="BI384" i="4"/>
  <c r="BI385" i="4"/>
  <c r="BJ373" i="4"/>
  <c r="BJ374" i="4"/>
  <c r="BJ383" i="4"/>
  <c r="BJ318" i="4"/>
  <c r="BJ319" i="4"/>
  <c r="BJ322" i="4"/>
  <c r="BJ323" i="4"/>
  <c r="BK311" i="4"/>
  <c r="BK312" i="4"/>
  <c r="BK320" i="4"/>
  <c r="BK348" i="4"/>
  <c r="BK399" i="4"/>
  <c r="BK360" i="4"/>
  <c r="BK367" i="4"/>
  <c r="BK375" i="4"/>
  <c r="BK361" i="4"/>
  <c r="BK368" i="4"/>
  <c r="BK376" i="4"/>
  <c r="BK362" i="4"/>
  <c r="BK369" i="4"/>
  <c r="BK377" i="4"/>
  <c r="BK363" i="4"/>
  <c r="BK370" i="4"/>
  <c r="BK378" i="4"/>
  <c r="BK321" i="4"/>
  <c r="BK379" i="4"/>
  <c r="BJ382" i="4"/>
  <c r="BJ349" i="4"/>
  <c r="BJ350" i="4"/>
  <c r="BJ351" i="4"/>
  <c r="BJ354" i="4"/>
  <c r="BK342" i="4"/>
  <c r="BK343" i="4"/>
  <c r="BK353" i="4"/>
  <c r="BK380" i="4"/>
  <c r="BK400" i="4"/>
  <c r="BK401" i="4"/>
  <c r="BK200" i="5"/>
  <c r="BK203" i="5"/>
  <c r="BK206" i="5"/>
  <c r="BL222" i="4"/>
  <c r="BL223" i="4"/>
  <c r="BL224" i="4"/>
  <c r="BL225" i="4"/>
  <c r="BL226" i="4"/>
  <c r="BL227" i="4"/>
  <c r="BL228" i="4"/>
  <c r="BL229" i="4"/>
  <c r="BL230" i="4"/>
  <c r="BL231" i="4"/>
  <c r="BL232" i="4"/>
  <c r="BL233" i="4"/>
  <c r="BL234" i="4"/>
  <c r="BL282" i="4"/>
  <c r="BL298" i="4"/>
  <c r="BL305" i="4"/>
  <c r="BL313" i="4"/>
  <c r="BL240" i="4"/>
  <c r="BL238" i="4"/>
  <c r="BL241" i="4"/>
  <c r="BL242" i="4"/>
  <c r="BL243" i="4"/>
  <c r="BL244" i="4"/>
  <c r="BL245" i="4"/>
  <c r="BL246" i="4"/>
  <c r="BL247" i="4"/>
  <c r="BL248" i="4"/>
  <c r="BL249" i="4"/>
  <c r="BL250" i="4"/>
  <c r="BL239" i="4"/>
  <c r="BL283" i="4"/>
  <c r="BL299" i="4"/>
  <c r="BL306" i="4"/>
  <c r="BL314" i="4"/>
  <c r="BL254" i="4"/>
  <c r="BL252" i="4"/>
  <c r="BL255" i="4"/>
  <c r="BL256" i="4"/>
  <c r="BL257" i="4"/>
  <c r="BL258" i="4"/>
  <c r="BL259" i="4"/>
  <c r="BL260" i="4"/>
  <c r="BL261" i="4"/>
  <c r="BL262" i="4"/>
  <c r="BL263" i="4"/>
  <c r="BL264" i="4"/>
  <c r="BL253" i="4"/>
  <c r="BL284" i="4"/>
  <c r="BL300" i="4"/>
  <c r="BL307" i="4"/>
  <c r="BL315" i="4"/>
  <c r="BL268" i="4"/>
  <c r="BL266" i="4"/>
  <c r="BL269" i="4"/>
  <c r="BL270" i="4"/>
  <c r="BL271" i="4"/>
  <c r="BL272" i="4"/>
  <c r="BL273" i="4"/>
  <c r="BL274" i="4"/>
  <c r="BL275" i="4"/>
  <c r="BL276" i="4"/>
  <c r="BL277" i="4"/>
  <c r="BL278" i="4"/>
  <c r="BL267" i="4"/>
  <c r="BL285" i="4"/>
  <c r="BL301" i="4"/>
  <c r="BL308" i="4"/>
  <c r="BL316" i="4"/>
  <c r="BL398" i="4"/>
  <c r="BL329" i="4"/>
  <c r="BL336" i="4"/>
  <c r="BL344" i="4"/>
  <c r="BL330" i="4"/>
  <c r="BL337" i="4"/>
  <c r="BL345" i="4"/>
  <c r="BL331" i="4"/>
  <c r="BL338" i="4"/>
  <c r="BL346" i="4"/>
  <c r="BL332" i="4"/>
  <c r="BL339" i="4"/>
  <c r="BL347" i="4"/>
  <c r="BK352" i="4"/>
  <c r="BK317" i="4"/>
  <c r="BJ381" i="4"/>
  <c r="BJ384" i="4"/>
  <c r="BJ385" i="4"/>
  <c r="BK373" i="4"/>
  <c r="BK374" i="4"/>
  <c r="BK383" i="4"/>
  <c r="BK318" i="4"/>
  <c r="BK319" i="4"/>
  <c r="BK322" i="4"/>
  <c r="BK323" i="4"/>
  <c r="BL311" i="4"/>
  <c r="BL312" i="4"/>
  <c r="BL320" i="4"/>
  <c r="BL348" i="4"/>
  <c r="BL399" i="4"/>
  <c r="BL360" i="4"/>
  <c r="BL367" i="4"/>
  <c r="BL375" i="4"/>
  <c r="BL361" i="4"/>
  <c r="BL368" i="4"/>
  <c r="BL376" i="4"/>
  <c r="BL362" i="4"/>
  <c r="BL369" i="4"/>
  <c r="BL377" i="4"/>
  <c r="BL363" i="4"/>
  <c r="BL370" i="4"/>
  <c r="BL378" i="4"/>
  <c r="BL321" i="4"/>
  <c r="BL379" i="4"/>
  <c r="BK382" i="4"/>
  <c r="BK349" i="4"/>
  <c r="BK350" i="4"/>
  <c r="BK351" i="4"/>
  <c r="BK354" i="4"/>
  <c r="BL342" i="4"/>
  <c r="BL343" i="4"/>
  <c r="BL353" i="4"/>
  <c r="BL380" i="4"/>
  <c r="BL400" i="4"/>
  <c r="BL401" i="4"/>
  <c r="BL200" i="5"/>
  <c r="BL203" i="5"/>
  <c r="BL206" i="5"/>
  <c r="Q203" i="5"/>
  <c r="F203" i="5"/>
  <c r="E203" i="5"/>
  <c r="G203" i="5"/>
  <c r="H203" i="5"/>
  <c r="I203" i="5"/>
  <c r="J203" i="5"/>
  <c r="K203" i="5"/>
  <c r="L203" i="5"/>
  <c r="M203" i="5"/>
  <c r="N203" i="5"/>
  <c r="O203" i="5"/>
  <c r="P203" i="5"/>
  <c r="F143" i="4"/>
  <c r="F144" i="4"/>
  <c r="F145" i="4"/>
  <c r="F142" i="4"/>
  <c r="G143" i="4"/>
  <c r="G144" i="4"/>
  <c r="G145" i="4"/>
  <c r="G142" i="4"/>
  <c r="H143" i="4"/>
  <c r="H144" i="4"/>
  <c r="H145" i="4"/>
  <c r="H142" i="4"/>
  <c r="I143" i="4"/>
  <c r="I144" i="4"/>
  <c r="I145" i="4"/>
  <c r="I142" i="4"/>
  <c r="J143" i="4"/>
  <c r="J144" i="4"/>
  <c r="J145" i="4"/>
  <c r="J142" i="4"/>
  <c r="K143" i="4"/>
  <c r="K144" i="4"/>
  <c r="K145" i="4"/>
  <c r="K142" i="4"/>
  <c r="L143" i="4"/>
  <c r="L144" i="4"/>
  <c r="L145" i="4"/>
  <c r="L142" i="4"/>
  <c r="M143" i="4"/>
  <c r="M144" i="4"/>
  <c r="M145" i="4"/>
  <c r="M142" i="4"/>
  <c r="N143" i="4"/>
  <c r="N144" i="4"/>
  <c r="N145" i="4"/>
  <c r="N142" i="4"/>
  <c r="O143" i="4"/>
  <c r="O144" i="4"/>
  <c r="O145" i="4"/>
  <c r="O142" i="4"/>
  <c r="P143" i="4"/>
  <c r="P144" i="4"/>
  <c r="P145" i="4"/>
  <c r="P142" i="4"/>
  <c r="Q143" i="4"/>
  <c r="Q144" i="4"/>
  <c r="Q145" i="4"/>
  <c r="Q142" i="4"/>
  <c r="R143" i="4"/>
  <c r="R144" i="4"/>
  <c r="R145" i="4"/>
  <c r="R142" i="4"/>
  <c r="S143" i="4"/>
  <c r="S144" i="4"/>
  <c r="S145" i="4"/>
  <c r="S142" i="4"/>
  <c r="T143" i="4"/>
  <c r="T144" i="4"/>
  <c r="T145" i="4"/>
  <c r="T142" i="4"/>
  <c r="U143" i="4"/>
  <c r="U144" i="4"/>
  <c r="U145" i="4"/>
  <c r="U142" i="4"/>
  <c r="V143" i="4"/>
  <c r="V144" i="4"/>
  <c r="V145" i="4"/>
  <c r="V142" i="4"/>
  <c r="W143" i="4"/>
  <c r="W144" i="4"/>
  <c r="W145" i="4"/>
  <c r="W142" i="4"/>
  <c r="X143" i="4"/>
  <c r="X144" i="4"/>
  <c r="X145" i="4"/>
  <c r="X142" i="4"/>
  <c r="Y143" i="4"/>
  <c r="Y144" i="4"/>
  <c r="Y145" i="4"/>
  <c r="Y142" i="4"/>
  <c r="Z143" i="4"/>
  <c r="Z144" i="4"/>
  <c r="Z145" i="4"/>
  <c r="Z142" i="4"/>
  <c r="AA143" i="4"/>
  <c r="AA144" i="4"/>
  <c r="AA145" i="4"/>
  <c r="AA142" i="4"/>
  <c r="AB143" i="4"/>
  <c r="AB144" i="4"/>
  <c r="AB145" i="4"/>
  <c r="AB142" i="4"/>
  <c r="AC143" i="4"/>
  <c r="AC144" i="4"/>
  <c r="AC145" i="4"/>
  <c r="AC142" i="4"/>
  <c r="AD143" i="4"/>
  <c r="AD144" i="4"/>
  <c r="AD145" i="4"/>
  <c r="AD142" i="4"/>
  <c r="AE143" i="4"/>
  <c r="AE144" i="4"/>
  <c r="AE145" i="4"/>
  <c r="AE142" i="4"/>
  <c r="AF143" i="4"/>
  <c r="AF144" i="4"/>
  <c r="AF145" i="4"/>
  <c r="AF142" i="4"/>
  <c r="AG143" i="4"/>
  <c r="AG144" i="4"/>
  <c r="AG145" i="4"/>
  <c r="AG142" i="4"/>
  <c r="AH143" i="4"/>
  <c r="AH144" i="4"/>
  <c r="AH145" i="4"/>
  <c r="AH142" i="4"/>
  <c r="AI143" i="4"/>
  <c r="AI144" i="4"/>
  <c r="AI145" i="4"/>
  <c r="AI142" i="4"/>
  <c r="AJ143" i="4"/>
  <c r="AJ144" i="4"/>
  <c r="AJ145" i="4"/>
  <c r="AJ142" i="4"/>
  <c r="AK143" i="4"/>
  <c r="AK144" i="4"/>
  <c r="AK145" i="4"/>
  <c r="AK142" i="4"/>
  <c r="AL143" i="4"/>
  <c r="AL144" i="4"/>
  <c r="AL145" i="4"/>
  <c r="AL142" i="4"/>
  <c r="AM143" i="4"/>
  <c r="AM144" i="4"/>
  <c r="AM145" i="4"/>
  <c r="AM142" i="4"/>
  <c r="AN143" i="4"/>
  <c r="AN144" i="4"/>
  <c r="AN145" i="4"/>
  <c r="AN142" i="4"/>
  <c r="AO143" i="4"/>
  <c r="AO144" i="4"/>
  <c r="AO145" i="4"/>
  <c r="AO142" i="4"/>
  <c r="AP143" i="4"/>
  <c r="AP144" i="4"/>
  <c r="AP145" i="4"/>
  <c r="AP142" i="4"/>
  <c r="AQ143" i="4"/>
  <c r="AQ144" i="4"/>
  <c r="AQ145" i="4"/>
  <c r="AQ142" i="4"/>
  <c r="AR143" i="4"/>
  <c r="AR144" i="4"/>
  <c r="AR145" i="4"/>
  <c r="AR142" i="4"/>
  <c r="AS143" i="4"/>
  <c r="AS144" i="4"/>
  <c r="AS145" i="4"/>
  <c r="AS142" i="4"/>
  <c r="AT143" i="4"/>
  <c r="AT144" i="4"/>
  <c r="AT145" i="4"/>
  <c r="AT142" i="4"/>
  <c r="AU143" i="4"/>
  <c r="AU144" i="4"/>
  <c r="AU145" i="4"/>
  <c r="AU142" i="4"/>
  <c r="AV143" i="4"/>
  <c r="AV144" i="4"/>
  <c r="AV145" i="4"/>
  <c r="AV142" i="4"/>
  <c r="AW143" i="4"/>
  <c r="AW144" i="4"/>
  <c r="AW145" i="4"/>
  <c r="AW142" i="4"/>
  <c r="AX143" i="4"/>
  <c r="AX144" i="4"/>
  <c r="AX145" i="4"/>
  <c r="AX142" i="4"/>
  <c r="AY143" i="4"/>
  <c r="AY144" i="4"/>
  <c r="AY145" i="4"/>
  <c r="AY142" i="4"/>
  <c r="AZ143" i="4"/>
  <c r="AZ144" i="4"/>
  <c r="AZ145" i="4"/>
  <c r="AZ142" i="4"/>
  <c r="BA143" i="4"/>
  <c r="BA144" i="4"/>
  <c r="BA145" i="4"/>
  <c r="BA142" i="4"/>
  <c r="BB143" i="4"/>
  <c r="BB144" i="4"/>
  <c r="BB145" i="4"/>
  <c r="BB142" i="4"/>
  <c r="BC143" i="4"/>
  <c r="BC144" i="4"/>
  <c r="BC145" i="4"/>
  <c r="BC142" i="4"/>
  <c r="BD143" i="4"/>
  <c r="BD144" i="4"/>
  <c r="BD145" i="4"/>
  <c r="BD142" i="4"/>
  <c r="BE143" i="4"/>
  <c r="BE144" i="4"/>
  <c r="BE145" i="4"/>
  <c r="BE142" i="4"/>
  <c r="BF143" i="4"/>
  <c r="BF144" i="4"/>
  <c r="BF145" i="4"/>
  <c r="BF142" i="4"/>
  <c r="BG143" i="4"/>
  <c r="BG144" i="4"/>
  <c r="BG145" i="4"/>
  <c r="BG142" i="4"/>
  <c r="BH143" i="4"/>
  <c r="BH144" i="4"/>
  <c r="BH145" i="4"/>
  <c r="BH142" i="4"/>
  <c r="BI143" i="4"/>
  <c r="BI144" i="4"/>
  <c r="BI145" i="4"/>
  <c r="BI142" i="4"/>
  <c r="BJ143" i="4"/>
  <c r="BJ144" i="4"/>
  <c r="BJ145" i="4"/>
  <c r="BJ142" i="4"/>
  <c r="BK143" i="4"/>
  <c r="BK144" i="4"/>
  <c r="BK145" i="4"/>
  <c r="BK142" i="4"/>
  <c r="BL143" i="4"/>
  <c r="BL144" i="4"/>
  <c r="BL145" i="4"/>
  <c r="BL142" i="4"/>
  <c r="E143" i="4"/>
  <c r="E144" i="4"/>
  <c r="E145" i="4"/>
  <c r="E142" i="4"/>
  <c r="B66" i="4"/>
  <c r="J123" i="4"/>
  <c r="J124" i="4"/>
  <c r="J125" i="4"/>
  <c r="J122" i="4"/>
  <c r="J121" i="4"/>
  <c r="K123" i="4"/>
  <c r="K124" i="4"/>
  <c r="K125" i="4"/>
  <c r="K122" i="4"/>
  <c r="K121" i="4"/>
  <c r="L123" i="4"/>
  <c r="L124" i="4"/>
  <c r="L125" i="4"/>
  <c r="L122" i="4"/>
  <c r="L121" i="4"/>
  <c r="M123" i="4"/>
  <c r="M124" i="4"/>
  <c r="M125" i="4"/>
  <c r="M122" i="4"/>
  <c r="M121" i="4"/>
  <c r="N123" i="4"/>
  <c r="N124" i="4"/>
  <c r="N125" i="4"/>
  <c r="N122" i="4"/>
  <c r="N121" i="4"/>
  <c r="O123" i="4"/>
  <c r="O124" i="4"/>
  <c r="O125" i="4"/>
  <c r="O122" i="4"/>
  <c r="O121" i="4"/>
  <c r="P123" i="4"/>
  <c r="P124" i="4"/>
  <c r="P125" i="4"/>
  <c r="P122" i="4"/>
  <c r="P121" i="4"/>
  <c r="Q123" i="4"/>
  <c r="Q124" i="4"/>
  <c r="Q125" i="4"/>
  <c r="Q122" i="4"/>
  <c r="Q121" i="4"/>
  <c r="R123" i="4"/>
  <c r="R124" i="4"/>
  <c r="R125" i="4"/>
  <c r="R122" i="4"/>
  <c r="R121" i="4"/>
  <c r="S123" i="4"/>
  <c r="S124" i="4"/>
  <c r="S125" i="4"/>
  <c r="S122" i="4"/>
  <c r="S121" i="4"/>
  <c r="T123" i="4"/>
  <c r="T124" i="4"/>
  <c r="T125" i="4"/>
  <c r="T122" i="4"/>
  <c r="T121" i="4"/>
  <c r="U123" i="4"/>
  <c r="U124" i="4"/>
  <c r="U125" i="4"/>
  <c r="U122" i="4"/>
  <c r="U121" i="4"/>
  <c r="V123" i="4"/>
  <c r="V124" i="4"/>
  <c r="V125" i="4"/>
  <c r="V122" i="4"/>
  <c r="V121" i="4"/>
  <c r="W123" i="4"/>
  <c r="W124" i="4"/>
  <c r="W125" i="4"/>
  <c r="W122" i="4"/>
  <c r="W121" i="4"/>
  <c r="X123" i="4"/>
  <c r="X124" i="4"/>
  <c r="X125" i="4"/>
  <c r="X122" i="4"/>
  <c r="X121" i="4"/>
  <c r="Y123" i="4"/>
  <c r="Y124" i="4"/>
  <c r="Y125" i="4"/>
  <c r="Y122" i="4"/>
  <c r="Y121" i="4"/>
  <c r="Z123" i="4"/>
  <c r="Z124" i="4"/>
  <c r="Z125" i="4"/>
  <c r="Z122" i="4"/>
  <c r="Z121" i="4"/>
  <c r="AA123" i="4"/>
  <c r="AA124" i="4"/>
  <c r="AA125" i="4"/>
  <c r="AA122" i="4"/>
  <c r="AA121" i="4"/>
  <c r="AB123" i="4"/>
  <c r="AB124" i="4"/>
  <c r="AB125" i="4"/>
  <c r="AB122" i="4"/>
  <c r="AB121" i="4"/>
  <c r="AC123" i="4"/>
  <c r="AC124" i="4"/>
  <c r="AC125" i="4"/>
  <c r="AC122" i="4"/>
  <c r="AC121" i="4"/>
  <c r="AD123" i="4"/>
  <c r="AD124" i="4"/>
  <c r="AD125" i="4"/>
  <c r="AD122" i="4"/>
  <c r="AD121" i="4"/>
  <c r="AE123" i="4"/>
  <c r="AE124" i="4"/>
  <c r="AE125" i="4"/>
  <c r="AE122" i="4"/>
  <c r="AE121" i="4"/>
  <c r="AF123" i="4"/>
  <c r="AF124" i="4"/>
  <c r="AF125" i="4"/>
  <c r="AF122" i="4"/>
  <c r="AF121" i="4"/>
  <c r="AG123" i="4"/>
  <c r="AG124" i="4"/>
  <c r="AG125" i="4"/>
  <c r="AG122" i="4"/>
  <c r="AG121" i="4"/>
  <c r="AH123" i="4"/>
  <c r="AH124" i="4"/>
  <c r="AH125" i="4"/>
  <c r="AH122" i="4"/>
  <c r="AH121" i="4"/>
  <c r="AI123" i="4"/>
  <c r="AI124" i="4"/>
  <c r="AI125" i="4"/>
  <c r="AI122" i="4"/>
  <c r="AI121" i="4"/>
  <c r="AJ123" i="4"/>
  <c r="AJ124" i="4"/>
  <c r="AJ125" i="4"/>
  <c r="AJ122" i="4"/>
  <c r="AJ121" i="4"/>
  <c r="AK123" i="4"/>
  <c r="AK124" i="4"/>
  <c r="AK125" i="4"/>
  <c r="AK122" i="4"/>
  <c r="AK121" i="4"/>
  <c r="AL123" i="4"/>
  <c r="AL124" i="4"/>
  <c r="AL125" i="4"/>
  <c r="AL122" i="4"/>
  <c r="AL121" i="4"/>
  <c r="AM123" i="4"/>
  <c r="AM124" i="4"/>
  <c r="AM125" i="4"/>
  <c r="AM122" i="4"/>
  <c r="AM121" i="4"/>
  <c r="AN123" i="4"/>
  <c r="AN124" i="4"/>
  <c r="AN125" i="4"/>
  <c r="AN122" i="4"/>
  <c r="AN121" i="4"/>
  <c r="AO123" i="4"/>
  <c r="AO124" i="4"/>
  <c r="AO125" i="4"/>
  <c r="AO122" i="4"/>
  <c r="AO121" i="4"/>
  <c r="AP123" i="4"/>
  <c r="AP124" i="4"/>
  <c r="AP125" i="4"/>
  <c r="AP122" i="4"/>
  <c r="AP121" i="4"/>
  <c r="AQ123" i="4"/>
  <c r="AQ124" i="4"/>
  <c r="AQ125" i="4"/>
  <c r="AQ122" i="4"/>
  <c r="AQ121" i="4"/>
  <c r="AR123" i="4"/>
  <c r="AR124" i="4"/>
  <c r="AR125" i="4"/>
  <c r="AR122" i="4"/>
  <c r="AR121" i="4"/>
  <c r="AS123" i="4"/>
  <c r="AS124" i="4"/>
  <c r="AS125" i="4"/>
  <c r="AS122" i="4"/>
  <c r="AS121" i="4"/>
  <c r="AT123" i="4"/>
  <c r="AT124" i="4"/>
  <c r="AT125" i="4"/>
  <c r="AT122" i="4"/>
  <c r="AT121" i="4"/>
  <c r="AU123" i="4"/>
  <c r="AU124" i="4"/>
  <c r="AU125" i="4"/>
  <c r="AU122" i="4"/>
  <c r="AU121" i="4"/>
  <c r="AV123" i="4"/>
  <c r="AV124" i="4"/>
  <c r="AV125" i="4"/>
  <c r="AV122" i="4"/>
  <c r="AV121" i="4"/>
  <c r="AW123" i="4"/>
  <c r="AW124" i="4"/>
  <c r="AW125" i="4"/>
  <c r="AW122" i="4"/>
  <c r="AW121" i="4"/>
  <c r="AX123" i="4"/>
  <c r="AX124" i="4"/>
  <c r="AX125" i="4"/>
  <c r="AX122" i="4"/>
  <c r="AX121" i="4"/>
  <c r="AY123" i="4"/>
  <c r="AY124" i="4"/>
  <c r="AY125" i="4"/>
  <c r="AY122" i="4"/>
  <c r="AY121" i="4"/>
  <c r="AZ123" i="4"/>
  <c r="AZ124" i="4"/>
  <c r="AZ125" i="4"/>
  <c r="AZ122" i="4"/>
  <c r="AZ121" i="4"/>
  <c r="BA123" i="4"/>
  <c r="BA124" i="4"/>
  <c r="BA125" i="4"/>
  <c r="BA122" i="4"/>
  <c r="BA121" i="4"/>
  <c r="BB123" i="4"/>
  <c r="BB124" i="4"/>
  <c r="BB125" i="4"/>
  <c r="BB122" i="4"/>
  <c r="BB121" i="4"/>
  <c r="BC123" i="4"/>
  <c r="BC124" i="4"/>
  <c r="BC125" i="4"/>
  <c r="BC122" i="4"/>
  <c r="BC121" i="4"/>
  <c r="BD123" i="4"/>
  <c r="BD124" i="4"/>
  <c r="BD125" i="4"/>
  <c r="BD122" i="4"/>
  <c r="BD121" i="4"/>
  <c r="BE123" i="4"/>
  <c r="BE124" i="4"/>
  <c r="BE125" i="4"/>
  <c r="BE122" i="4"/>
  <c r="BE121" i="4"/>
  <c r="BF123" i="4"/>
  <c r="BF124" i="4"/>
  <c r="BF125" i="4"/>
  <c r="BF122" i="4"/>
  <c r="BF121" i="4"/>
  <c r="BG123" i="4"/>
  <c r="BG124" i="4"/>
  <c r="BG125" i="4"/>
  <c r="BG122" i="4"/>
  <c r="BG121" i="4"/>
  <c r="BH123" i="4"/>
  <c r="BH124" i="4"/>
  <c r="BH125" i="4"/>
  <c r="BH122" i="4"/>
  <c r="BH121" i="4"/>
  <c r="BI123" i="4"/>
  <c r="BI124" i="4"/>
  <c r="BI125" i="4"/>
  <c r="BI122" i="4"/>
  <c r="BI121" i="4"/>
  <c r="BJ123" i="4"/>
  <c r="BJ124" i="4"/>
  <c r="BJ125" i="4"/>
  <c r="BJ122" i="4"/>
  <c r="BJ121" i="4"/>
  <c r="BK123" i="4"/>
  <c r="BK124" i="4"/>
  <c r="BK125" i="4"/>
  <c r="BK122" i="4"/>
  <c r="BK121" i="4"/>
  <c r="BL123" i="4"/>
  <c r="BL124" i="4"/>
  <c r="BL125" i="4"/>
  <c r="BL122" i="4"/>
  <c r="BL121" i="4"/>
  <c r="J128" i="4"/>
  <c r="J129" i="4"/>
  <c r="J130" i="4"/>
  <c r="J127" i="4"/>
  <c r="K128" i="4"/>
  <c r="K129" i="4"/>
  <c r="K130" i="4"/>
  <c r="K127" i="4"/>
  <c r="Q408" i="4"/>
  <c r="Q98" i="3"/>
  <c r="R408" i="4"/>
  <c r="R98" i="3"/>
  <c r="S408" i="4"/>
  <c r="S98" i="3"/>
  <c r="T408" i="4"/>
  <c r="T98" i="3"/>
  <c r="U408" i="4"/>
  <c r="U98" i="3"/>
  <c r="V408" i="4"/>
  <c r="V98" i="3"/>
  <c r="W408" i="4"/>
  <c r="W98" i="3"/>
  <c r="X408" i="4"/>
  <c r="X98" i="3"/>
  <c r="Y408" i="4"/>
  <c r="Y98" i="3"/>
  <c r="Z408" i="4"/>
  <c r="Z98" i="3"/>
  <c r="AA408" i="4"/>
  <c r="AA98" i="3"/>
  <c r="AB408" i="4"/>
  <c r="AB98" i="3"/>
  <c r="F43" i="3"/>
  <c r="Q325" i="5"/>
  <c r="Q326" i="5"/>
  <c r="Q327" i="5"/>
  <c r="Q328" i="5"/>
  <c r="R325" i="5"/>
  <c r="R326" i="5"/>
  <c r="R327" i="5"/>
  <c r="R328" i="5"/>
  <c r="S325" i="5"/>
  <c r="S326" i="5"/>
  <c r="S327" i="5"/>
  <c r="S328" i="5"/>
  <c r="T325" i="5"/>
  <c r="T326" i="5"/>
  <c r="T327" i="5"/>
  <c r="T328" i="5"/>
  <c r="U325" i="5"/>
  <c r="U326" i="5"/>
  <c r="U327" i="5"/>
  <c r="U328" i="5"/>
  <c r="V325" i="5"/>
  <c r="V326" i="5"/>
  <c r="V327" i="5"/>
  <c r="V328" i="5"/>
  <c r="W325" i="5"/>
  <c r="W326" i="5"/>
  <c r="W327" i="5"/>
  <c r="W328" i="5"/>
  <c r="X325" i="5"/>
  <c r="X326" i="5"/>
  <c r="X327" i="5"/>
  <c r="X328" i="5"/>
  <c r="Y325" i="5"/>
  <c r="Y326" i="5"/>
  <c r="Y327" i="5"/>
  <c r="Y328" i="5"/>
  <c r="Z325" i="5"/>
  <c r="Z326" i="5"/>
  <c r="Z327" i="5"/>
  <c r="Z328" i="5"/>
  <c r="AA325" i="5"/>
  <c r="AA326" i="5"/>
  <c r="AA327" i="5"/>
  <c r="AA328" i="5"/>
  <c r="AB325" i="5"/>
  <c r="AB326" i="5"/>
  <c r="AB327" i="5"/>
  <c r="AB328" i="5"/>
  <c r="F49" i="3"/>
  <c r="E316" i="5"/>
  <c r="F50" i="3"/>
  <c r="F51" i="3"/>
  <c r="F52" i="3"/>
  <c r="F53" i="3"/>
  <c r="F54" i="3"/>
  <c r="Q155" i="6"/>
  <c r="Q110" i="3"/>
  <c r="R155" i="6"/>
  <c r="R110" i="3"/>
  <c r="S155" i="6"/>
  <c r="S110" i="3"/>
  <c r="T155" i="6"/>
  <c r="T110" i="3"/>
  <c r="U155" i="6"/>
  <c r="U110" i="3"/>
  <c r="V155" i="6"/>
  <c r="V110" i="3"/>
  <c r="W155" i="6"/>
  <c r="W110" i="3"/>
  <c r="X155" i="6"/>
  <c r="X110" i="3"/>
  <c r="Y155" i="6"/>
  <c r="Y110" i="3"/>
  <c r="Z155" i="6"/>
  <c r="Z110" i="3"/>
  <c r="AA155" i="6"/>
  <c r="AA110" i="3"/>
  <c r="AB155" i="6"/>
  <c r="AB110" i="3"/>
  <c r="F55" i="3"/>
  <c r="Q391" i="5"/>
  <c r="Q450" i="5"/>
  <c r="Q508" i="5"/>
  <c r="Q566" i="5"/>
  <c r="Q624" i="5"/>
  <c r="Q111" i="3"/>
  <c r="R391" i="5"/>
  <c r="R450" i="5"/>
  <c r="R508" i="5"/>
  <c r="R566" i="5"/>
  <c r="R624" i="5"/>
  <c r="R111" i="3"/>
  <c r="S391" i="5"/>
  <c r="S450" i="5"/>
  <c r="S508" i="5"/>
  <c r="S566" i="5"/>
  <c r="S624" i="5"/>
  <c r="S111" i="3"/>
  <c r="T391" i="5"/>
  <c r="T450" i="5"/>
  <c r="T508" i="5"/>
  <c r="T566" i="5"/>
  <c r="T624" i="5"/>
  <c r="T111" i="3"/>
  <c r="U391" i="5"/>
  <c r="U450" i="5"/>
  <c r="U508" i="5"/>
  <c r="U566" i="5"/>
  <c r="U624" i="5"/>
  <c r="U111" i="3"/>
  <c r="V391" i="5"/>
  <c r="V450" i="5"/>
  <c r="V508" i="5"/>
  <c r="V566" i="5"/>
  <c r="V624" i="5"/>
  <c r="V111" i="3"/>
  <c r="W391" i="5"/>
  <c r="W450" i="5"/>
  <c r="W508" i="5"/>
  <c r="W566" i="5"/>
  <c r="W624" i="5"/>
  <c r="W111" i="3"/>
  <c r="X391" i="5"/>
  <c r="X450" i="5"/>
  <c r="X508" i="5"/>
  <c r="X566" i="5"/>
  <c r="X624" i="5"/>
  <c r="X111" i="3"/>
  <c r="Y391" i="5"/>
  <c r="Y450" i="5"/>
  <c r="Y508" i="5"/>
  <c r="Y566" i="5"/>
  <c r="Y624" i="5"/>
  <c r="Y111" i="3"/>
  <c r="Z391" i="5"/>
  <c r="Z450" i="5"/>
  <c r="Z508" i="5"/>
  <c r="Z566" i="5"/>
  <c r="Z624" i="5"/>
  <c r="Z111" i="3"/>
  <c r="AA391" i="5"/>
  <c r="AA450" i="5"/>
  <c r="AA508" i="5"/>
  <c r="AA566" i="5"/>
  <c r="AA624" i="5"/>
  <c r="AA111" i="3"/>
  <c r="AB391" i="5"/>
  <c r="AB450" i="5"/>
  <c r="AB508" i="5"/>
  <c r="AB566" i="5"/>
  <c r="AB624" i="5"/>
  <c r="AB111" i="3"/>
  <c r="F56" i="3"/>
  <c r="Q173" i="6"/>
  <c r="Q115" i="3"/>
  <c r="R173" i="6"/>
  <c r="R115" i="3"/>
  <c r="S173" i="6"/>
  <c r="S115" i="3"/>
  <c r="T173" i="6"/>
  <c r="T115" i="3"/>
  <c r="U173" i="6"/>
  <c r="U115" i="3"/>
  <c r="V173" i="6"/>
  <c r="V115" i="3"/>
  <c r="W173" i="6"/>
  <c r="W115" i="3"/>
  <c r="X173" i="6"/>
  <c r="X115" i="3"/>
  <c r="Y173" i="6"/>
  <c r="Y115" i="3"/>
  <c r="Z173" i="6"/>
  <c r="Z115" i="3"/>
  <c r="AA173" i="6"/>
  <c r="AA115" i="3"/>
  <c r="AB173" i="6"/>
  <c r="AB115" i="3"/>
  <c r="F60" i="3"/>
  <c r="Q174" i="6"/>
  <c r="Q117" i="3"/>
  <c r="R174" i="6"/>
  <c r="R117" i="3"/>
  <c r="S174" i="6"/>
  <c r="S117" i="3"/>
  <c r="T174" i="6"/>
  <c r="T117" i="3"/>
  <c r="U174" i="6"/>
  <c r="U117" i="3"/>
  <c r="V174" i="6"/>
  <c r="V117" i="3"/>
  <c r="W174" i="6"/>
  <c r="W117" i="3"/>
  <c r="X174" i="6"/>
  <c r="X117" i="3"/>
  <c r="Y174" i="6"/>
  <c r="Y117" i="3"/>
  <c r="Z174" i="6"/>
  <c r="Z117" i="3"/>
  <c r="AA174" i="6"/>
  <c r="AA117" i="3"/>
  <c r="AB174" i="6"/>
  <c r="AB117" i="3"/>
  <c r="F62" i="3"/>
  <c r="Q176" i="6"/>
  <c r="Q118" i="3"/>
  <c r="R176" i="6"/>
  <c r="R118" i="3"/>
  <c r="S176" i="6"/>
  <c r="S118" i="3"/>
  <c r="T176" i="6"/>
  <c r="T118" i="3"/>
  <c r="U176" i="6"/>
  <c r="U118" i="3"/>
  <c r="V176" i="6"/>
  <c r="V118" i="3"/>
  <c r="W176" i="6"/>
  <c r="W118" i="3"/>
  <c r="X176" i="6"/>
  <c r="X118" i="3"/>
  <c r="Y176" i="6"/>
  <c r="Y118" i="3"/>
  <c r="Z176" i="6"/>
  <c r="Z118" i="3"/>
  <c r="AA176" i="6"/>
  <c r="AA118" i="3"/>
  <c r="AB176" i="6"/>
  <c r="AB118" i="3"/>
  <c r="F63" i="3"/>
  <c r="Q177" i="6"/>
  <c r="Q119" i="3"/>
  <c r="R177" i="6"/>
  <c r="R119" i="3"/>
  <c r="S177" i="6"/>
  <c r="S119" i="3"/>
  <c r="T177" i="6"/>
  <c r="T119" i="3"/>
  <c r="U177" i="6"/>
  <c r="U119" i="3"/>
  <c r="V177" i="6"/>
  <c r="V119" i="3"/>
  <c r="W177" i="6"/>
  <c r="W119" i="3"/>
  <c r="X177" i="6"/>
  <c r="X119" i="3"/>
  <c r="Y177" i="6"/>
  <c r="Y119" i="3"/>
  <c r="Z177" i="6"/>
  <c r="Z119" i="3"/>
  <c r="AA177" i="6"/>
  <c r="AA119" i="3"/>
  <c r="AB177" i="6"/>
  <c r="AB119" i="3"/>
  <c r="F64" i="3"/>
  <c r="Q178" i="6"/>
  <c r="Q120" i="3"/>
  <c r="R178" i="6"/>
  <c r="R120" i="3"/>
  <c r="S178" i="6"/>
  <c r="S120" i="3"/>
  <c r="T178" i="6"/>
  <c r="T120" i="3"/>
  <c r="U178" i="6"/>
  <c r="U120" i="3"/>
  <c r="V178" i="6"/>
  <c r="V120" i="3"/>
  <c r="W178" i="6"/>
  <c r="W120" i="3"/>
  <c r="X178" i="6"/>
  <c r="X120" i="3"/>
  <c r="Y178" i="6"/>
  <c r="Y120" i="3"/>
  <c r="Z178" i="6"/>
  <c r="Z120" i="3"/>
  <c r="AA178" i="6"/>
  <c r="AA120" i="3"/>
  <c r="AB178" i="6"/>
  <c r="AB120" i="3"/>
  <c r="F65" i="3"/>
  <c r="Q179" i="6"/>
  <c r="Q121" i="3"/>
  <c r="R179" i="6"/>
  <c r="R121" i="3"/>
  <c r="S179" i="6"/>
  <c r="S121" i="3"/>
  <c r="T179" i="6"/>
  <c r="T121" i="3"/>
  <c r="U179" i="6"/>
  <c r="U121" i="3"/>
  <c r="V179" i="6"/>
  <c r="V121" i="3"/>
  <c r="W179" i="6"/>
  <c r="W121" i="3"/>
  <c r="X179" i="6"/>
  <c r="X121" i="3"/>
  <c r="Y179" i="6"/>
  <c r="Y121" i="3"/>
  <c r="Z179" i="6"/>
  <c r="Z121" i="3"/>
  <c r="AA179" i="6"/>
  <c r="AA121" i="3"/>
  <c r="AB179" i="6"/>
  <c r="AB121" i="3"/>
  <c r="F66" i="3"/>
  <c r="Q180" i="6"/>
  <c r="Q122" i="3"/>
  <c r="R180" i="6"/>
  <c r="R122" i="3"/>
  <c r="S180" i="6"/>
  <c r="S122" i="3"/>
  <c r="T180" i="6"/>
  <c r="T122" i="3"/>
  <c r="U180" i="6"/>
  <c r="U122" i="3"/>
  <c r="V180" i="6"/>
  <c r="V122" i="3"/>
  <c r="W180" i="6"/>
  <c r="W122" i="3"/>
  <c r="X180" i="6"/>
  <c r="X122" i="3"/>
  <c r="Y180" i="6"/>
  <c r="Y122" i="3"/>
  <c r="Z180" i="6"/>
  <c r="Z122" i="3"/>
  <c r="AA180" i="6"/>
  <c r="AA122" i="3"/>
  <c r="AB180" i="6"/>
  <c r="AB122" i="3"/>
  <c r="F67" i="3"/>
  <c r="Q181" i="6"/>
  <c r="Q123" i="3"/>
  <c r="R181" i="6"/>
  <c r="R123" i="3"/>
  <c r="S181" i="6"/>
  <c r="S123" i="3"/>
  <c r="T181" i="6"/>
  <c r="T123" i="3"/>
  <c r="U181" i="6"/>
  <c r="U123" i="3"/>
  <c r="V181" i="6"/>
  <c r="V123" i="3"/>
  <c r="W181" i="6"/>
  <c r="W123" i="3"/>
  <c r="X181" i="6"/>
  <c r="X123" i="3"/>
  <c r="Y181" i="6"/>
  <c r="Y123" i="3"/>
  <c r="Z181" i="6"/>
  <c r="Z123" i="3"/>
  <c r="AA181" i="6"/>
  <c r="AA123" i="3"/>
  <c r="AB181" i="6"/>
  <c r="AB123" i="3"/>
  <c r="F68" i="3"/>
  <c r="E66" i="7"/>
  <c r="Q66" i="7"/>
  <c r="Q68" i="7"/>
  <c r="Q76" i="7"/>
  <c r="Q69" i="7"/>
  <c r="Q77" i="7"/>
  <c r="Q70" i="7"/>
  <c r="Q78" i="7"/>
  <c r="Q71" i="7"/>
  <c r="Q79" i="7"/>
  <c r="Q72" i="7"/>
  <c r="Q80" i="7"/>
  <c r="Q73" i="7"/>
  <c r="Q81" i="7"/>
  <c r="Q82" i="7"/>
  <c r="Q175" i="6"/>
  <c r="Q117" i="6"/>
  <c r="Q124" i="3"/>
  <c r="R67" i="7"/>
  <c r="R68" i="7"/>
  <c r="R76" i="7"/>
  <c r="R69" i="7"/>
  <c r="R77" i="7"/>
  <c r="R70" i="7"/>
  <c r="R78" i="7"/>
  <c r="R71" i="7"/>
  <c r="R79" i="7"/>
  <c r="R72" i="7"/>
  <c r="R80" i="7"/>
  <c r="R73" i="7"/>
  <c r="R81" i="7"/>
  <c r="R82" i="7"/>
  <c r="R175" i="6"/>
  <c r="R117" i="6"/>
  <c r="R124" i="3"/>
  <c r="S67" i="7"/>
  <c r="S68" i="7"/>
  <c r="S76" i="7"/>
  <c r="S69" i="7"/>
  <c r="S77" i="7"/>
  <c r="S70" i="7"/>
  <c r="S78" i="7"/>
  <c r="S71" i="7"/>
  <c r="S79" i="7"/>
  <c r="S72" i="7"/>
  <c r="S80" i="7"/>
  <c r="S73" i="7"/>
  <c r="S81" i="7"/>
  <c r="S82" i="7"/>
  <c r="S175" i="6"/>
  <c r="S117" i="6"/>
  <c r="S124" i="3"/>
  <c r="T67" i="7"/>
  <c r="T68" i="7"/>
  <c r="T76" i="7"/>
  <c r="T69" i="7"/>
  <c r="T77" i="7"/>
  <c r="T70" i="7"/>
  <c r="T78" i="7"/>
  <c r="T71" i="7"/>
  <c r="T79" i="7"/>
  <c r="T72" i="7"/>
  <c r="T80" i="7"/>
  <c r="T73" i="7"/>
  <c r="T81" i="7"/>
  <c r="T82" i="7"/>
  <c r="T175" i="6"/>
  <c r="T117" i="6"/>
  <c r="T124" i="3"/>
  <c r="U67" i="7"/>
  <c r="U68" i="7"/>
  <c r="U76" i="7"/>
  <c r="U69" i="7"/>
  <c r="U77" i="7"/>
  <c r="U70" i="7"/>
  <c r="U78" i="7"/>
  <c r="U71" i="7"/>
  <c r="U79" i="7"/>
  <c r="U72" i="7"/>
  <c r="U80" i="7"/>
  <c r="U73" i="7"/>
  <c r="U81" i="7"/>
  <c r="U82" i="7"/>
  <c r="U175" i="6"/>
  <c r="U117" i="6"/>
  <c r="U124" i="3"/>
  <c r="V67" i="7"/>
  <c r="V68" i="7"/>
  <c r="V76" i="7"/>
  <c r="V69" i="7"/>
  <c r="V77" i="7"/>
  <c r="V70" i="7"/>
  <c r="V78" i="7"/>
  <c r="V71" i="7"/>
  <c r="V79" i="7"/>
  <c r="V72" i="7"/>
  <c r="V80" i="7"/>
  <c r="V73" i="7"/>
  <c r="V81" i="7"/>
  <c r="V82" i="7"/>
  <c r="V175" i="6"/>
  <c r="V117" i="6"/>
  <c r="V124" i="3"/>
  <c r="W67" i="7"/>
  <c r="W68" i="7"/>
  <c r="W76" i="7"/>
  <c r="W69" i="7"/>
  <c r="W77" i="7"/>
  <c r="W70" i="7"/>
  <c r="W78" i="7"/>
  <c r="W71" i="7"/>
  <c r="W79" i="7"/>
  <c r="W72" i="7"/>
  <c r="W80" i="7"/>
  <c r="W73" i="7"/>
  <c r="W81" i="7"/>
  <c r="W82" i="7"/>
  <c r="W175" i="6"/>
  <c r="W117" i="6"/>
  <c r="W124" i="3"/>
  <c r="X67" i="7"/>
  <c r="X68" i="7"/>
  <c r="X76" i="7"/>
  <c r="X69" i="7"/>
  <c r="X77" i="7"/>
  <c r="X70" i="7"/>
  <c r="X78" i="7"/>
  <c r="X71" i="7"/>
  <c r="X79" i="7"/>
  <c r="X72" i="7"/>
  <c r="X80" i="7"/>
  <c r="X73" i="7"/>
  <c r="X81" i="7"/>
  <c r="X82" i="7"/>
  <c r="X175" i="6"/>
  <c r="X117" i="6"/>
  <c r="X124" i="3"/>
  <c r="Y67" i="7"/>
  <c r="Y68" i="7"/>
  <c r="Y76" i="7"/>
  <c r="Y69" i="7"/>
  <c r="Y77" i="7"/>
  <c r="Y70" i="7"/>
  <c r="Y78" i="7"/>
  <c r="Y71" i="7"/>
  <c r="Y79" i="7"/>
  <c r="Y72" i="7"/>
  <c r="Y80" i="7"/>
  <c r="Y73" i="7"/>
  <c r="Y81" i="7"/>
  <c r="Y82" i="7"/>
  <c r="Y175" i="6"/>
  <c r="Y117" i="6"/>
  <c r="Y124" i="3"/>
  <c r="Z67" i="7"/>
  <c r="Z68" i="7"/>
  <c r="Z76" i="7"/>
  <c r="Z69" i="7"/>
  <c r="Z77" i="7"/>
  <c r="Z70" i="7"/>
  <c r="Z78" i="7"/>
  <c r="Z71" i="7"/>
  <c r="Z79" i="7"/>
  <c r="Z72" i="7"/>
  <c r="Z80" i="7"/>
  <c r="Z73" i="7"/>
  <c r="Z81" i="7"/>
  <c r="Z82" i="7"/>
  <c r="Z175" i="6"/>
  <c r="Z117" i="6"/>
  <c r="Z124" i="3"/>
  <c r="AA67" i="7"/>
  <c r="AA68" i="7"/>
  <c r="AA76" i="7"/>
  <c r="AA69" i="7"/>
  <c r="AA77" i="7"/>
  <c r="AA70" i="7"/>
  <c r="AA78" i="7"/>
  <c r="AA71" i="7"/>
  <c r="AA79" i="7"/>
  <c r="AA72" i="7"/>
  <c r="AA80" i="7"/>
  <c r="AA73" i="7"/>
  <c r="AA81" i="7"/>
  <c r="AA82" i="7"/>
  <c r="AA175" i="6"/>
  <c r="AA117" i="6"/>
  <c r="AA124" i="3"/>
  <c r="AB67" i="7"/>
  <c r="AB68" i="7"/>
  <c r="AB76" i="7"/>
  <c r="AB69" i="7"/>
  <c r="AB77" i="7"/>
  <c r="AB70" i="7"/>
  <c r="AB78" i="7"/>
  <c r="AB71" i="7"/>
  <c r="AB79" i="7"/>
  <c r="AB72" i="7"/>
  <c r="AB80" i="7"/>
  <c r="AB73" i="7"/>
  <c r="AB81" i="7"/>
  <c r="AB82" i="7"/>
  <c r="AB175" i="6"/>
  <c r="AB117" i="6"/>
  <c r="AB124" i="3"/>
  <c r="F69" i="3"/>
  <c r="AC408" i="4"/>
  <c r="AC98" i="3"/>
  <c r="AD408" i="4"/>
  <c r="AD98" i="3"/>
  <c r="AE408" i="4"/>
  <c r="AE98" i="3"/>
  <c r="AF408" i="4"/>
  <c r="AF98" i="3"/>
  <c r="AG408" i="4"/>
  <c r="AG98" i="3"/>
  <c r="AH408" i="4"/>
  <c r="AH98" i="3"/>
  <c r="AI408" i="4"/>
  <c r="AI98" i="3"/>
  <c r="AJ408" i="4"/>
  <c r="AJ98" i="3"/>
  <c r="AK408" i="4"/>
  <c r="AK98" i="3"/>
  <c r="AL408" i="4"/>
  <c r="AL98" i="3"/>
  <c r="AM408" i="4"/>
  <c r="AM98" i="3"/>
  <c r="AN408" i="4"/>
  <c r="AN98" i="3"/>
  <c r="G43" i="3"/>
  <c r="AC325" i="5"/>
  <c r="AC326" i="5"/>
  <c r="AC327" i="5"/>
  <c r="AC328" i="5"/>
  <c r="AD325" i="5"/>
  <c r="AD326" i="5"/>
  <c r="AD327" i="5"/>
  <c r="AD328" i="5"/>
  <c r="AE325" i="5"/>
  <c r="AE326" i="5"/>
  <c r="AE327" i="5"/>
  <c r="AE328" i="5"/>
  <c r="AF325" i="5"/>
  <c r="AF326" i="5"/>
  <c r="AF327" i="5"/>
  <c r="AF328" i="5"/>
  <c r="AG325" i="5"/>
  <c r="AG326" i="5"/>
  <c r="AG327" i="5"/>
  <c r="AG328" i="5"/>
  <c r="AH325" i="5"/>
  <c r="AH326" i="5"/>
  <c r="AH327" i="5"/>
  <c r="AH328" i="5"/>
  <c r="AI325" i="5"/>
  <c r="AI326" i="5"/>
  <c r="AI327" i="5"/>
  <c r="AI328" i="5"/>
  <c r="AJ325" i="5"/>
  <c r="AJ326" i="5"/>
  <c r="AJ327" i="5"/>
  <c r="AJ328" i="5"/>
  <c r="AK325" i="5"/>
  <c r="AK326" i="5"/>
  <c r="AK327" i="5"/>
  <c r="AK328" i="5"/>
  <c r="AL325" i="5"/>
  <c r="AL326" i="5"/>
  <c r="AL327" i="5"/>
  <c r="AL328" i="5"/>
  <c r="AM325" i="5"/>
  <c r="AM326" i="5"/>
  <c r="AM327" i="5"/>
  <c r="AM328" i="5"/>
  <c r="AN325" i="5"/>
  <c r="AN326" i="5"/>
  <c r="AN327" i="5"/>
  <c r="AN328" i="5"/>
  <c r="G49" i="3"/>
  <c r="G50" i="3"/>
  <c r="G51" i="3"/>
  <c r="G52" i="3"/>
  <c r="G53" i="3"/>
  <c r="G54" i="3"/>
  <c r="AC155" i="6"/>
  <c r="AC110" i="3"/>
  <c r="AD155" i="6"/>
  <c r="AD110" i="3"/>
  <c r="AE155" i="6"/>
  <c r="AE110" i="3"/>
  <c r="AF155" i="6"/>
  <c r="AF110" i="3"/>
  <c r="AG155" i="6"/>
  <c r="AG110" i="3"/>
  <c r="AH155" i="6"/>
  <c r="AH110" i="3"/>
  <c r="AI155" i="6"/>
  <c r="AI110" i="3"/>
  <c r="AJ155" i="6"/>
  <c r="AJ110" i="3"/>
  <c r="AK155" i="6"/>
  <c r="AK110" i="3"/>
  <c r="AL155" i="6"/>
  <c r="AL110" i="3"/>
  <c r="AM155" i="6"/>
  <c r="AM110" i="3"/>
  <c r="AN155" i="6"/>
  <c r="AN110" i="3"/>
  <c r="G55" i="3"/>
  <c r="AC391" i="5"/>
  <c r="AC450" i="5"/>
  <c r="AC508" i="5"/>
  <c r="AC566" i="5"/>
  <c r="AC624" i="5"/>
  <c r="AC111" i="3"/>
  <c r="AD391" i="5"/>
  <c r="AD450" i="5"/>
  <c r="AD508" i="5"/>
  <c r="AD566" i="5"/>
  <c r="AD624" i="5"/>
  <c r="AD111" i="3"/>
  <c r="AE391" i="5"/>
  <c r="AE450" i="5"/>
  <c r="AE508" i="5"/>
  <c r="AE566" i="5"/>
  <c r="AE624" i="5"/>
  <c r="AE111" i="3"/>
  <c r="AF391" i="5"/>
  <c r="AF450" i="5"/>
  <c r="AF508" i="5"/>
  <c r="AF566" i="5"/>
  <c r="AF624" i="5"/>
  <c r="AF111" i="3"/>
  <c r="AG391" i="5"/>
  <c r="AG450" i="5"/>
  <c r="AG508" i="5"/>
  <c r="AG566" i="5"/>
  <c r="AG624" i="5"/>
  <c r="AG111" i="3"/>
  <c r="AH391" i="5"/>
  <c r="AH450" i="5"/>
  <c r="AH508" i="5"/>
  <c r="AH566" i="5"/>
  <c r="AH624" i="5"/>
  <c r="AH111" i="3"/>
  <c r="AI391" i="5"/>
  <c r="AI450" i="5"/>
  <c r="AI508" i="5"/>
  <c r="AI566" i="5"/>
  <c r="AI624" i="5"/>
  <c r="AI111" i="3"/>
  <c r="AJ391" i="5"/>
  <c r="AJ450" i="5"/>
  <c r="AJ508" i="5"/>
  <c r="AJ566" i="5"/>
  <c r="AJ624" i="5"/>
  <c r="AJ111" i="3"/>
  <c r="AK391" i="5"/>
  <c r="AK450" i="5"/>
  <c r="AK508" i="5"/>
  <c r="AK566" i="5"/>
  <c r="AK624" i="5"/>
  <c r="AK111" i="3"/>
  <c r="AL391" i="5"/>
  <c r="AL450" i="5"/>
  <c r="AL508" i="5"/>
  <c r="AL566" i="5"/>
  <c r="AL624" i="5"/>
  <c r="AL111" i="3"/>
  <c r="AM391" i="5"/>
  <c r="AM450" i="5"/>
  <c r="AM508" i="5"/>
  <c r="AM566" i="5"/>
  <c r="AM624" i="5"/>
  <c r="AM111" i="3"/>
  <c r="AN391" i="5"/>
  <c r="AN450" i="5"/>
  <c r="AN508" i="5"/>
  <c r="AN566" i="5"/>
  <c r="AN624" i="5"/>
  <c r="AN111" i="3"/>
  <c r="G56" i="3"/>
  <c r="AC173" i="6"/>
  <c r="AC115" i="3"/>
  <c r="AD173" i="6"/>
  <c r="AD115" i="3"/>
  <c r="AE173" i="6"/>
  <c r="AE115" i="3"/>
  <c r="AF173" i="6"/>
  <c r="AF115" i="3"/>
  <c r="AG173" i="6"/>
  <c r="AG115" i="3"/>
  <c r="AH173" i="6"/>
  <c r="AH115" i="3"/>
  <c r="AI173" i="6"/>
  <c r="AI115" i="3"/>
  <c r="AJ173" i="6"/>
  <c r="AJ115" i="3"/>
  <c r="AK173" i="6"/>
  <c r="AK115" i="3"/>
  <c r="AL173" i="6"/>
  <c r="AL115" i="3"/>
  <c r="AM173" i="6"/>
  <c r="AM115" i="3"/>
  <c r="AN173" i="6"/>
  <c r="AN115" i="3"/>
  <c r="G60" i="3"/>
  <c r="AC174" i="6"/>
  <c r="AC117" i="3"/>
  <c r="AD174" i="6"/>
  <c r="AD117" i="3"/>
  <c r="AE174" i="6"/>
  <c r="AE117" i="3"/>
  <c r="AF174" i="6"/>
  <c r="AF117" i="3"/>
  <c r="AG174" i="6"/>
  <c r="AG117" i="3"/>
  <c r="AH174" i="6"/>
  <c r="AH117" i="3"/>
  <c r="AI174" i="6"/>
  <c r="AI117" i="3"/>
  <c r="AJ174" i="6"/>
  <c r="AJ117" i="3"/>
  <c r="AK174" i="6"/>
  <c r="AK117" i="3"/>
  <c r="AL174" i="6"/>
  <c r="AL117" i="3"/>
  <c r="AM174" i="6"/>
  <c r="AM117" i="3"/>
  <c r="AN174" i="6"/>
  <c r="AN117" i="3"/>
  <c r="G62" i="3"/>
  <c r="AC176" i="6"/>
  <c r="AC118" i="3"/>
  <c r="AD176" i="6"/>
  <c r="AD118" i="3"/>
  <c r="AE176" i="6"/>
  <c r="AE118" i="3"/>
  <c r="AF176" i="6"/>
  <c r="AF118" i="3"/>
  <c r="AG176" i="6"/>
  <c r="AG118" i="3"/>
  <c r="AH176" i="6"/>
  <c r="AH118" i="3"/>
  <c r="AI176" i="6"/>
  <c r="AI118" i="3"/>
  <c r="AJ176" i="6"/>
  <c r="AJ118" i="3"/>
  <c r="AK176" i="6"/>
  <c r="AK118" i="3"/>
  <c r="AL176" i="6"/>
  <c r="AL118" i="3"/>
  <c r="AM176" i="6"/>
  <c r="AM118" i="3"/>
  <c r="AN176" i="6"/>
  <c r="AN118" i="3"/>
  <c r="G63" i="3"/>
  <c r="AC177" i="6"/>
  <c r="AC119" i="3"/>
  <c r="AD177" i="6"/>
  <c r="AD119" i="3"/>
  <c r="AE177" i="6"/>
  <c r="AE119" i="3"/>
  <c r="AF177" i="6"/>
  <c r="AF119" i="3"/>
  <c r="AG177" i="6"/>
  <c r="AG119" i="3"/>
  <c r="AH177" i="6"/>
  <c r="AH119" i="3"/>
  <c r="AI177" i="6"/>
  <c r="AI119" i="3"/>
  <c r="AJ177" i="6"/>
  <c r="AJ119" i="3"/>
  <c r="AK177" i="6"/>
  <c r="AK119" i="3"/>
  <c r="AL177" i="6"/>
  <c r="AL119" i="3"/>
  <c r="AM177" i="6"/>
  <c r="AM119" i="3"/>
  <c r="AN177" i="6"/>
  <c r="AN119" i="3"/>
  <c r="G64" i="3"/>
  <c r="AC178" i="6"/>
  <c r="AC120" i="3"/>
  <c r="AD178" i="6"/>
  <c r="AD120" i="3"/>
  <c r="AE178" i="6"/>
  <c r="AE120" i="3"/>
  <c r="AF178" i="6"/>
  <c r="AF120" i="3"/>
  <c r="AG178" i="6"/>
  <c r="AG120" i="3"/>
  <c r="AH178" i="6"/>
  <c r="AH120" i="3"/>
  <c r="AI178" i="6"/>
  <c r="AI120" i="3"/>
  <c r="AJ178" i="6"/>
  <c r="AJ120" i="3"/>
  <c r="AK178" i="6"/>
  <c r="AK120" i="3"/>
  <c r="AL178" i="6"/>
  <c r="AL120" i="3"/>
  <c r="AM178" i="6"/>
  <c r="AM120" i="3"/>
  <c r="AN178" i="6"/>
  <c r="AN120" i="3"/>
  <c r="G65" i="3"/>
  <c r="AC179" i="6"/>
  <c r="AC121" i="3"/>
  <c r="AD179" i="6"/>
  <c r="AD121" i="3"/>
  <c r="AE179" i="6"/>
  <c r="AE121" i="3"/>
  <c r="AF179" i="6"/>
  <c r="AF121" i="3"/>
  <c r="AG179" i="6"/>
  <c r="AG121" i="3"/>
  <c r="AH179" i="6"/>
  <c r="AH121" i="3"/>
  <c r="AI179" i="6"/>
  <c r="AI121" i="3"/>
  <c r="AJ179" i="6"/>
  <c r="AJ121" i="3"/>
  <c r="AK179" i="6"/>
  <c r="AK121" i="3"/>
  <c r="AL179" i="6"/>
  <c r="AL121" i="3"/>
  <c r="AM179" i="6"/>
  <c r="AM121" i="3"/>
  <c r="AN179" i="6"/>
  <c r="AN121" i="3"/>
  <c r="G66" i="3"/>
  <c r="AC180" i="6"/>
  <c r="AC122" i="3"/>
  <c r="AD180" i="6"/>
  <c r="AD122" i="3"/>
  <c r="AE180" i="6"/>
  <c r="AE122" i="3"/>
  <c r="AF180" i="6"/>
  <c r="AF122" i="3"/>
  <c r="AG180" i="6"/>
  <c r="AG122" i="3"/>
  <c r="AH180" i="6"/>
  <c r="AH122" i="3"/>
  <c r="AI180" i="6"/>
  <c r="AI122" i="3"/>
  <c r="AJ180" i="6"/>
  <c r="AJ122" i="3"/>
  <c r="AK180" i="6"/>
  <c r="AK122" i="3"/>
  <c r="AL180" i="6"/>
  <c r="AL122" i="3"/>
  <c r="AM180" i="6"/>
  <c r="AM122" i="3"/>
  <c r="AN180" i="6"/>
  <c r="AN122" i="3"/>
  <c r="G67" i="3"/>
  <c r="AC181" i="6"/>
  <c r="AC123" i="3"/>
  <c r="AD181" i="6"/>
  <c r="AD123" i="3"/>
  <c r="AE181" i="6"/>
  <c r="AE123" i="3"/>
  <c r="AF181" i="6"/>
  <c r="AF123" i="3"/>
  <c r="AG181" i="6"/>
  <c r="AG123" i="3"/>
  <c r="AH181" i="6"/>
  <c r="AH123" i="3"/>
  <c r="AI181" i="6"/>
  <c r="AI123" i="3"/>
  <c r="AJ181" i="6"/>
  <c r="AJ123" i="3"/>
  <c r="AK181" i="6"/>
  <c r="AK123" i="3"/>
  <c r="AL181" i="6"/>
  <c r="AL123" i="3"/>
  <c r="AM181" i="6"/>
  <c r="AM123" i="3"/>
  <c r="AN181" i="6"/>
  <c r="AN123" i="3"/>
  <c r="G68" i="3"/>
  <c r="AC66" i="7"/>
  <c r="AC68" i="7"/>
  <c r="AC76" i="7"/>
  <c r="AC69" i="7"/>
  <c r="AC77" i="7"/>
  <c r="AC70" i="7"/>
  <c r="AC78" i="7"/>
  <c r="AC71" i="7"/>
  <c r="AC79" i="7"/>
  <c r="AC72" i="7"/>
  <c r="AC80" i="7"/>
  <c r="AC73" i="7"/>
  <c r="AC81" i="7"/>
  <c r="AC82" i="7"/>
  <c r="AC175" i="6"/>
  <c r="AC117" i="6"/>
  <c r="AC124" i="3"/>
  <c r="AD67" i="7"/>
  <c r="AD68" i="7"/>
  <c r="AD76" i="7"/>
  <c r="AD69" i="7"/>
  <c r="AD77" i="7"/>
  <c r="AD70" i="7"/>
  <c r="AD78" i="7"/>
  <c r="AD71" i="7"/>
  <c r="AD79" i="7"/>
  <c r="AD72" i="7"/>
  <c r="AD80" i="7"/>
  <c r="AD73" i="7"/>
  <c r="AD81" i="7"/>
  <c r="AD82" i="7"/>
  <c r="AD175" i="6"/>
  <c r="AD117" i="6"/>
  <c r="AD124" i="3"/>
  <c r="AE67" i="7"/>
  <c r="AE68" i="7"/>
  <c r="AE76" i="7"/>
  <c r="AE69" i="7"/>
  <c r="AE77" i="7"/>
  <c r="AE70" i="7"/>
  <c r="AE78" i="7"/>
  <c r="AE71" i="7"/>
  <c r="AE79" i="7"/>
  <c r="AE72" i="7"/>
  <c r="AE80" i="7"/>
  <c r="AE73" i="7"/>
  <c r="AE81" i="7"/>
  <c r="AE82" i="7"/>
  <c r="AE175" i="6"/>
  <c r="AE117" i="6"/>
  <c r="AE124" i="3"/>
  <c r="AF67" i="7"/>
  <c r="AF68" i="7"/>
  <c r="AF76" i="7"/>
  <c r="AF69" i="7"/>
  <c r="AF77" i="7"/>
  <c r="AF70" i="7"/>
  <c r="AF78" i="7"/>
  <c r="AF71" i="7"/>
  <c r="AF79" i="7"/>
  <c r="AF72" i="7"/>
  <c r="AF80" i="7"/>
  <c r="AF73" i="7"/>
  <c r="AF81" i="7"/>
  <c r="AF82" i="7"/>
  <c r="AF175" i="6"/>
  <c r="AF117" i="6"/>
  <c r="AF124" i="3"/>
  <c r="AG67" i="7"/>
  <c r="AG68" i="7"/>
  <c r="AG76" i="7"/>
  <c r="AG69" i="7"/>
  <c r="AG77" i="7"/>
  <c r="AG70" i="7"/>
  <c r="AG78" i="7"/>
  <c r="AG71" i="7"/>
  <c r="AG79" i="7"/>
  <c r="AG72" i="7"/>
  <c r="AG80" i="7"/>
  <c r="AG73" i="7"/>
  <c r="AG81" i="7"/>
  <c r="AG82" i="7"/>
  <c r="AG175" i="6"/>
  <c r="AG117" i="6"/>
  <c r="AG124" i="3"/>
  <c r="AH67" i="7"/>
  <c r="AH68" i="7"/>
  <c r="AH76" i="7"/>
  <c r="AH69" i="7"/>
  <c r="AH77" i="7"/>
  <c r="AH70" i="7"/>
  <c r="AH78" i="7"/>
  <c r="AH71" i="7"/>
  <c r="AH79" i="7"/>
  <c r="AH72" i="7"/>
  <c r="AH80" i="7"/>
  <c r="AH73" i="7"/>
  <c r="AH81" i="7"/>
  <c r="AH82" i="7"/>
  <c r="AH175" i="6"/>
  <c r="AH117" i="6"/>
  <c r="AH124" i="3"/>
  <c r="AI67" i="7"/>
  <c r="AI68" i="7"/>
  <c r="AI76" i="7"/>
  <c r="AI69" i="7"/>
  <c r="AI77" i="7"/>
  <c r="AI70" i="7"/>
  <c r="AI78" i="7"/>
  <c r="AI71" i="7"/>
  <c r="AI79" i="7"/>
  <c r="AI72" i="7"/>
  <c r="AI80" i="7"/>
  <c r="AI73" i="7"/>
  <c r="AI81" i="7"/>
  <c r="AI82" i="7"/>
  <c r="AI175" i="6"/>
  <c r="AI117" i="6"/>
  <c r="AI124" i="3"/>
  <c r="AJ67" i="7"/>
  <c r="AJ68" i="7"/>
  <c r="AJ76" i="7"/>
  <c r="AJ69" i="7"/>
  <c r="AJ77" i="7"/>
  <c r="AJ70" i="7"/>
  <c r="AJ78" i="7"/>
  <c r="AJ71" i="7"/>
  <c r="AJ79" i="7"/>
  <c r="AJ72" i="7"/>
  <c r="AJ80" i="7"/>
  <c r="AJ73" i="7"/>
  <c r="AJ81" i="7"/>
  <c r="AJ82" i="7"/>
  <c r="AJ175" i="6"/>
  <c r="AJ117" i="6"/>
  <c r="AJ124" i="3"/>
  <c r="AK67" i="7"/>
  <c r="AK68" i="7"/>
  <c r="AK76" i="7"/>
  <c r="AK69" i="7"/>
  <c r="AK77" i="7"/>
  <c r="AK70" i="7"/>
  <c r="AK78" i="7"/>
  <c r="AK71" i="7"/>
  <c r="AK79" i="7"/>
  <c r="AK72" i="7"/>
  <c r="AK80" i="7"/>
  <c r="AK73" i="7"/>
  <c r="AK81" i="7"/>
  <c r="AK82" i="7"/>
  <c r="AK175" i="6"/>
  <c r="AK117" i="6"/>
  <c r="AK124" i="3"/>
  <c r="AL67" i="7"/>
  <c r="AL68" i="7"/>
  <c r="AL76" i="7"/>
  <c r="AL69" i="7"/>
  <c r="AL77" i="7"/>
  <c r="AL70" i="7"/>
  <c r="AL78" i="7"/>
  <c r="AL71" i="7"/>
  <c r="AL79" i="7"/>
  <c r="AL72" i="7"/>
  <c r="AL80" i="7"/>
  <c r="AL73" i="7"/>
  <c r="AL81" i="7"/>
  <c r="AL82" i="7"/>
  <c r="AL175" i="6"/>
  <c r="AL117" i="6"/>
  <c r="AL124" i="3"/>
  <c r="AM67" i="7"/>
  <c r="AM68" i="7"/>
  <c r="AM76" i="7"/>
  <c r="AM69" i="7"/>
  <c r="AM77" i="7"/>
  <c r="AM70" i="7"/>
  <c r="AM78" i="7"/>
  <c r="AM71" i="7"/>
  <c r="AM79" i="7"/>
  <c r="AM72" i="7"/>
  <c r="AM80" i="7"/>
  <c r="AM73" i="7"/>
  <c r="AM81" i="7"/>
  <c r="AM82" i="7"/>
  <c r="AM175" i="6"/>
  <c r="AM117" i="6"/>
  <c r="AM124" i="3"/>
  <c r="AN67" i="7"/>
  <c r="AN68" i="7"/>
  <c r="AN76" i="7"/>
  <c r="AN69" i="7"/>
  <c r="AN77" i="7"/>
  <c r="AN70" i="7"/>
  <c r="AN78" i="7"/>
  <c r="AN71" i="7"/>
  <c r="AN79" i="7"/>
  <c r="AN72" i="7"/>
  <c r="AN80" i="7"/>
  <c r="AN73" i="7"/>
  <c r="AN81" i="7"/>
  <c r="AN82" i="7"/>
  <c r="AN175" i="6"/>
  <c r="AN117" i="6"/>
  <c r="AN124" i="3"/>
  <c r="G69" i="3"/>
  <c r="AO408" i="4"/>
  <c r="AO98" i="3"/>
  <c r="AP408" i="4"/>
  <c r="AP98" i="3"/>
  <c r="AQ408" i="4"/>
  <c r="AQ98" i="3"/>
  <c r="AR408" i="4"/>
  <c r="AR98" i="3"/>
  <c r="AS408" i="4"/>
  <c r="AS98" i="3"/>
  <c r="AT408" i="4"/>
  <c r="AT98" i="3"/>
  <c r="AU408" i="4"/>
  <c r="AU98" i="3"/>
  <c r="AV408" i="4"/>
  <c r="AV98" i="3"/>
  <c r="AW408" i="4"/>
  <c r="AW98" i="3"/>
  <c r="AX408" i="4"/>
  <c r="AX98" i="3"/>
  <c r="AY408" i="4"/>
  <c r="AY98" i="3"/>
  <c r="AZ408" i="4"/>
  <c r="AZ98" i="3"/>
  <c r="H43" i="3"/>
  <c r="AO325" i="5"/>
  <c r="AO326" i="5"/>
  <c r="AO327" i="5"/>
  <c r="AO328" i="5"/>
  <c r="AP325" i="5"/>
  <c r="AP326" i="5"/>
  <c r="AP327" i="5"/>
  <c r="AP328" i="5"/>
  <c r="AQ325" i="5"/>
  <c r="AQ326" i="5"/>
  <c r="AQ327" i="5"/>
  <c r="AQ328" i="5"/>
  <c r="AR325" i="5"/>
  <c r="AR326" i="5"/>
  <c r="AR327" i="5"/>
  <c r="AR328" i="5"/>
  <c r="AS325" i="5"/>
  <c r="AS326" i="5"/>
  <c r="AS327" i="5"/>
  <c r="AS328" i="5"/>
  <c r="AT325" i="5"/>
  <c r="AT326" i="5"/>
  <c r="AT327" i="5"/>
  <c r="AT328" i="5"/>
  <c r="AU325" i="5"/>
  <c r="AU326" i="5"/>
  <c r="AU327" i="5"/>
  <c r="AU328" i="5"/>
  <c r="AV325" i="5"/>
  <c r="AV326" i="5"/>
  <c r="AV327" i="5"/>
  <c r="AV328" i="5"/>
  <c r="AW325" i="5"/>
  <c r="AW326" i="5"/>
  <c r="AW327" i="5"/>
  <c r="AW328" i="5"/>
  <c r="AX325" i="5"/>
  <c r="AX326" i="5"/>
  <c r="AX327" i="5"/>
  <c r="AX328" i="5"/>
  <c r="AY325" i="5"/>
  <c r="AY326" i="5"/>
  <c r="AY327" i="5"/>
  <c r="AY328" i="5"/>
  <c r="AZ325" i="5"/>
  <c r="AZ326" i="5"/>
  <c r="AZ327" i="5"/>
  <c r="AZ328" i="5"/>
  <c r="H49" i="3"/>
  <c r="H50" i="3"/>
  <c r="H51" i="3"/>
  <c r="H52" i="3"/>
  <c r="H53" i="3"/>
  <c r="H54" i="3"/>
  <c r="AO155" i="6"/>
  <c r="AO110" i="3"/>
  <c r="AP155" i="6"/>
  <c r="AP110" i="3"/>
  <c r="AQ155" i="6"/>
  <c r="AQ110" i="3"/>
  <c r="AR155" i="6"/>
  <c r="AR110" i="3"/>
  <c r="AS155" i="6"/>
  <c r="AS110" i="3"/>
  <c r="AT155" i="6"/>
  <c r="AT110" i="3"/>
  <c r="AU155" i="6"/>
  <c r="AU110" i="3"/>
  <c r="AV155" i="6"/>
  <c r="AV110" i="3"/>
  <c r="AW155" i="6"/>
  <c r="AW110" i="3"/>
  <c r="AX155" i="6"/>
  <c r="AX110" i="3"/>
  <c r="AY155" i="6"/>
  <c r="AY110" i="3"/>
  <c r="AZ155" i="6"/>
  <c r="AZ110" i="3"/>
  <c r="H55" i="3"/>
  <c r="AO391" i="5"/>
  <c r="AO450" i="5"/>
  <c r="AO508" i="5"/>
  <c r="AO566" i="5"/>
  <c r="AO624" i="5"/>
  <c r="AO111" i="3"/>
  <c r="AP391" i="5"/>
  <c r="AP450" i="5"/>
  <c r="AP508" i="5"/>
  <c r="AP566" i="5"/>
  <c r="AP624" i="5"/>
  <c r="AP111" i="3"/>
  <c r="AQ391" i="5"/>
  <c r="AQ450" i="5"/>
  <c r="AQ508" i="5"/>
  <c r="AQ566" i="5"/>
  <c r="AQ624" i="5"/>
  <c r="AQ111" i="3"/>
  <c r="AR391" i="5"/>
  <c r="AR450" i="5"/>
  <c r="AR508" i="5"/>
  <c r="AR566" i="5"/>
  <c r="AR624" i="5"/>
  <c r="AR111" i="3"/>
  <c r="AS391" i="5"/>
  <c r="AS450" i="5"/>
  <c r="AS508" i="5"/>
  <c r="AS566" i="5"/>
  <c r="AS624" i="5"/>
  <c r="AS111" i="3"/>
  <c r="AT391" i="5"/>
  <c r="AT450" i="5"/>
  <c r="AT508" i="5"/>
  <c r="AT566" i="5"/>
  <c r="AT624" i="5"/>
  <c r="AT111" i="3"/>
  <c r="AU391" i="5"/>
  <c r="AU450" i="5"/>
  <c r="AU508" i="5"/>
  <c r="AU566" i="5"/>
  <c r="AU624" i="5"/>
  <c r="AU111" i="3"/>
  <c r="AV391" i="5"/>
  <c r="AV450" i="5"/>
  <c r="AV508" i="5"/>
  <c r="AV566" i="5"/>
  <c r="AV624" i="5"/>
  <c r="AV111" i="3"/>
  <c r="AW391" i="5"/>
  <c r="AW450" i="5"/>
  <c r="AW508" i="5"/>
  <c r="AW566" i="5"/>
  <c r="AW624" i="5"/>
  <c r="AW111" i="3"/>
  <c r="AX391" i="5"/>
  <c r="AX450" i="5"/>
  <c r="AX508" i="5"/>
  <c r="AX566" i="5"/>
  <c r="AX624" i="5"/>
  <c r="AX111" i="3"/>
  <c r="AY391" i="5"/>
  <c r="AY450" i="5"/>
  <c r="AY508" i="5"/>
  <c r="AY566" i="5"/>
  <c r="AY624" i="5"/>
  <c r="AY111" i="3"/>
  <c r="AZ391" i="5"/>
  <c r="AZ450" i="5"/>
  <c r="AZ508" i="5"/>
  <c r="AZ566" i="5"/>
  <c r="AZ624" i="5"/>
  <c r="AZ111" i="3"/>
  <c r="H56" i="3"/>
  <c r="AO173" i="6"/>
  <c r="AO115" i="3"/>
  <c r="AP173" i="6"/>
  <c r="AP115" i="3"/>
  <c r="AQ173" i="6"/>
  <c r="AQ115" i="3"/>
  <c r="AR173" i="6"/>
  <c r="AR115" i="3"/>
  <c r="AS173" i="6"/>
  <c r="AS115" i="3"/>
  <c r="AT173" i="6"/>
  <c r="AT115" i="3"/>
  <c r="AU173" i="6"/>
  <c r="AU115" i="3"/>
  <c r="AV173" i="6"/>
  <c r="AV115" i="3"/>
  <c r="AW173" i="6"/>
  <c r="AW115" i="3"/>
  <c r="AX173" i="6"/>
  <c r="AX115" i="3"/>
  <c r="AY173" i="6"/>
  <c r="AY115" i="3"/>
  <c r="AZ173" i="6"/>
  <c r="AZ115" i="3"/>
  <c r="H60" i="3"/>
  <c r="AO174" i="6"/>
  <c r="AO117" i="3"/>
  <c r="AP174" i="6"/>
  <c r="AP117" i="3"/>
  <c r="AQ174" i="6"/>
  <c r="AQ117" i="3"/>
  <c r="AR174" i="6"/>
  <c r="AR117" i="3"/>
  <c r="AS174" i="6"/>
  <c r="AS117" i="3"/>
  <c r="AT174" i="6"/>
  <c r="AT117" i="3"/>
  <c r="AU174" i="6"/>
  <c r="AU117" i="3"/>
  <c r="AV174" i="6"/>
  <c r="AV117" i="3"/>
  <c r="AW174" i="6"/>
  <c r="AW117" i="3"/>
  <c r="AX174" i="6"/>
  <c r="AX117" i="3"/>
  <c r="AY174" i="6"/>
  <c r="AY117" i="3"/>
  <c r="AZ174" i="6"/>
  <c r="AZ117" i="3"/>
  <c r="H62" i="3"/>
  <c r="AO176" i="6"/>
  <c r="AO118" i="3"/>
  <c r="AP176" i="6"/>
  <c r="AP118" i="3"/>
  <c r="AQ176" i="6"/>
  <c r="AQ118" i="3"/>
  <c r="AR176" i="6"/>
  <c r="AR118" i="3"/>
  <c r="AS176" i="6"/>
  <c r="AS118" i="3"/>
  <c r="AT176" i="6"/>
  <c r="AT118" i="3"/>
  <c r="AU176" i="6"/>
  <c r="AU118" i="3"/>
  <c r="AV176" i="6"/>
  <c r="AV118" i="3"/>
  <c r="AW176" i="6"/>
  <c r="AW118" i="3"/>
  <c r="AX176" i="6"/>
  <c r="AX118" i="3"/>
  <c r="AY176" i="6"/>
  <c r="AY118" i="3"/>
  <c r="AZ176" i="6"/>
  <c r="AZ118" i="3"/>
  <c r="H63" i="3"/>
  <c r="AO177" i="6"/>
  <c r="AO119" i="3"/>
  <c r="AP177" i="6"/>
  <c r="AP119" i="3"/>
  <c r="AQ177" i="6"/>
  <c r="AQ119" i="3"/>
  <c r="AR177" i="6"/>
  <c r="AR119" i="3"/>
  <c r="AS177" i="6"/>
  <c r="AS119" i="3"/>
  <c r="AT177" i="6"/>
  <c r="AT119" i="3"/>
  <c r="AU177" i="6"/>
  <c r="AU119" i="3"/>
  <c r="AV177" i="6"/>
  <c r="AV119" i="3"/>
  <c r="AW177" i="6"/>
  <c r="AW119" i="3"/>
  <c r="AX177" i="6"/>
  <c r="AX119" i="3"/>
  <c r="AY177" i="6"/>
  <c r="AY119" i="3"/>
  <c r="AZ177" i="6"/>
  <c r="AZ119" i="3"/>
  <c r="H64" i="3"/>
  <c r="AO178" i="6"/>
  <c r="AO120" i="3"/>
  <c r="AP178" i="6"/>
  <c r="AP120" i="3"/>
  <c r="AQ178" i="6"/>
  <c r="AQ120" i="3"/>
  <c r="AR178" i="6"/>
  <c r="AR120" i="3"/>
  <c r="AS178" i="6"/>
  <c r="AS120" i="3"/>
  <c r="AT178" i="6"/>
  <c r="AT120" i="3"/>
  <c r="AU178" i="6"/>
  <c r="AU120" i="3"/>
  <c r="AV178" i="6"/>
  <c r="AV120" i="3"/>
  <c r="AW178" i="6"/>
  <c r="AW120" i="3"/>
  <c r="AX178" i="6"/>
  <c r="AX120" i="3"/>
  <c r="AY178" i="6"/>
  <c r="AY120" i="3"/>
  <c r="AZ178" i="6"/>
  <c r="AZ120" i="3"/>
  <c r="H65" i="3"/>
  <c r="AO179" i="6"/>
  <c r="AO121" i="3"/>
  <c r="AP179" i="6"/>
  <c r="AP121" i="3"/>
  <c r="AQ179" i="6"/>
  <c r="AQ121" i="3"/>
  <c r="AR179" i="6"/>
  <c r="AR121" i="3"/>
  <c r="AS179" i="6"/>
  <c r="AS121" i="3"/>
  <c r="AT179" i="6"/>
  <c r="AT121" i="3"/>
  <c r="AU179" i="6"/>
  <c r="AU121" i="3"/>
  <c r="AV179" i="6"/>
  <c r="AV121" i="3"/>
  <c r="AW179" i="6"/>
  <c r="AW121" i="3"/>
  <c r="AX179" i="6"/>
  <c r="AX121" i="3"/>
  <c r="AY179" i="6"/>
  <c r="AY121" i="3"/>
  <c r="AZ179" i="6"/>
  <c r="AZ121" i="3"/>
  <c r="H66" i="3"/>
  <c r="AO180" i="6"/>
  <c r="AO122" i="3"/>
  <c r="AP180" i="6"/>
  <c r="AP122" i="3"/>
  <c r="AQ180" i="6"/>
  <c r="AQ122" i="3"/>
  <c r="AR180" i="6"/>
  <c r="AR122" i="3"/>
  <c r="AS180" i="6"/>
  <c r="AS122" i="3"/>
  <c r="AT180" i="6"/>
  <c r="AT122" i="3"/>
  <c r="AU180" i="6"/>
  <c r="AU122" i="3"/>
  <c r="AV180" i="6"/>
  <c r="AV122" i="3"/>
  <c r="AW180" i="6"/>
  <c r="AW122" i="3"/>
  <c r="AX180" i="6"/>
  <c r="AX122" i="3"/>
  <c r="AY180" i="6"/>
  <c r="AY122" i="3"/>
  <c r="AZ180" i="6"/>
  <c r="AZ122" i="3"/>
  <c r="H67" i="3"/>
  <c r="AO181" i="6"/>
  <c r="AO123" i="3"/>
  <c r="AP181" i="6"/>
  <c r="AP123" i="3"/>
  <c r="AQ181" i="6"/>
  <c r="AQ123" i="3"/>
  <c r="AR181" i="6"/>
  <c r="AR123" i="3"/>
  <c r="AS181" i="6"/>
  <c r="AS123" i="3"/>
  <c r="AT181" i="6"/>
  <c r="AT123" i="3"/>
  <c r="AU181" i="6"/>
  <c r="AU123" i="3"/>
  <c r="AV181" i="6"/>
  <c r="AV123" i="3"/>
  <c r="AW181" i="6"/>
  <c r="AW123" i="3"/>
  <c r="AX181" i="6"/>
  <c r="AX123" i="3"/>
  <c r="AY181" i="6"/>
  <c r="AY123" i="3"/>
  <c r="AZ181" i="6"/>
  <c r="AZ123" i="3"/>
  <c r="H68" i="3"/>
  <c r="AO66" i="7"/>
  <c r="AO68" i="7"/>
  <c r="AO76" i="7"/>
  <c r="AO69" i="7"/>
  <c r="AO77" i="7"/>
  <c r="AO70" i="7"/>
  <c r="AO78" i="7"/>
  <c r="AO71" i="7"/>
  <c r="AO79" i="7"/>
  <c r="AO72" i="7"/>
  <c r="AO80" i="7"/>
  <c r="AO73" i="7"/>
  <c r="AO81" i="7"/>
  <c r="AO82" i="7"/>
  <c r="AO175" i="6"/>
  <c r="AO117" i="6"/>
  <c r="AO124" i="3"/>
  <c r="AP67" i="7"/>
  <c r="AP68" i="7"/>
  <c r="AP76" i="7"/>
  <c r="AP69" i="7"/>
  <c r="AP77" i="7"/>
  <c r="AP70" i="7"/>
  <c r="AP78" i="7"/>
  <c r="AP71" i="7"/>
  <c r="AP79" i="7"/>
  <c r="AP72" i="7"/>
  <c r="AP80" i="7"/>
  <c r="AP73" i="7"/>
  <c r="AP81" i="7"/>
  <c r="AP82" i="7"/>
  <c r="AP175" i="6"/>
  <c r="AP117" i="6"/>
  <c r="AP124" i="3"/>
  <c r="AQ67" i="7"/>
  <c r="AQ68" i="7"/>
  <c r="AQ76" i="7"/>
  <c r="AQ69" i="7"/>
  <c r="AQ77" i="7"/>
  <c r="AQ70" i="7"/>
  <c r="AQ78" i="7"/>
  <c r="AQ71" i="7"/>
  <c r="AQ79" i="7"/>
  <c r="AQ72" i="7"/>
  <c r="AQ80" i="7"/>
  <c r="AQ73" i="7"/>
  <c r="AQ81" i="7"/>
  <c r="AQ82" i="7"/>
  <c r="AQ175" i="6"/>
  <c r="AQ117" i="6"/>
  <c r="AQ124" i="3"/>
  <c r="AR67" i="7"/>
  <c r="AR68" i="7"/>
  <c r="AR76" i="7"/>
  <c r="AR69" i="7"/>
  <c r="AR77" i="7"/>
  <c r="AR70" i="7"/>
  <c r="AR78" i="7"/>
  <c r="AR71" i="7"/>
  <c r="AR79" i="7"/>
  <c r="AR72" i="7"/>
  <c r="AR80" i="7"/>
  <c r="AR73" i="7"/>
  <c r="AR81" i="7"/>
  <c r="AR82" i="7"/>
  <c r="AR175" i="6"/>
  <c r="AR117" i="6"/>
  <c r="AR124" i="3"/>
  <c r="AS67" i="7"/>
  <c r="AS68" i="7"/>
  <c r="AS76" i="7"/>
  <c r="AS69" i="7"/>
  <c r="AS77" i="7"/>
  <c r="AS70" i="7"/>
  <c r="AS78" i="7"/>
  <c r="AS71" i="7"/>
  <c r="AS79" i="7"/>
  <c r="AS72" i="7"/>
  <c r="AS80" i="7"/>
  <c r="AS73" i="7"/>
  <c r="AS81" i="7"/>
  <c r="AS82" i="7"/>
  <c r="AS175" i="6"/>
  <c r="AS117" i="6"/>
  <c r="AS124" i="3"/>
  <c r="AT67" i="7"/>
  <c r="AT68" i="7"/>
  <c r="AT76" i="7"/>
  <c r="AT69" i="7"/>
  <c r="AT77" i="7"/>
  <c r="AT70" i="7"/>
  <c r="AT78" i="7"/>
  <c r="AT71" i="7"/>
  <c r="AT79" i="7"/>
  <c r="AT72" i="7"/>
  <c r="AT80" i="7"/>
  <c r="AT73" i="7"/>
  <c r="AT81" i="7"/>
  <c r="AT82" i="7"/>
  <c r="AT175" i="6"/>
  <c r="AT117" i="6"/>
  <c r="AT124" i="3"/>
  <c r="AU67" i="7"/>
  <c r="AU68" i="7"/>
  <c r="AU76" i="7"/>
  <c r="AU69" i="7"/>
  <c r="AU77" i="7"/>
  <c r="AU70" i="7"/>
  <c r="AU78" i="7"/>
  <c r="AU71" i="7"/>
  <c r="AU79" i="7"/>
  <c r="AU72" i="7"/>
  <c r="AU80" i="7"/>
  <c r="AU73" i="7"/>
  <c r="AU81" i="7"/>
  <c r="AU82" i="7"/>
  <c r="AU175" i="6"/>
  <c r="AU117" i="6"/>
  <c r="AU124" i="3"/>
  <c r="AV67" i="7"/>
  <c r="AV68" i="7"/>
  <c r="AV76" i="7"/>
  <c r="AV69" i="7"/>
  <c r="AV77" i="7"/>
  <c r="AV70" i="7"/>
  <c r="AV78" i="7"/>
  <c r="AV71" i="7"/>
  <c r="AV79" i="7"/>
  <c r="AV72" i="7"/>
  <c r="AV80" i="7"/>
  <c r="AV73" i="7"/>
  <c r="AV81" i="7"/>
  <c r="AV82" i="7"/>
  <c r="AV175" i="6"/>
  <c r="AV117" i="6"/>
  <c r="AV124" i="3"/>
  <c r="AW67" i="7"/>
  <c r="AW68" i="7"/>
  <c r="AW76" i="7"/>
  <c r="AW69" i="7"/>
  <c r="AW77" i="7"/>
  <c r="AW70" i="7"/>
  <c r="AW78" i="7"/>
  <c r="AW71" i="7"/>
  <c r="AW79" i="7"/>
  <c r="AW72" i="7"/>
  <c r="AW80" i="7"/>
  <c r="AW73" i="7"/>
  <c r="AW81" i="7"/>
  <c r="AW82" i="7"/>
  <c r="AW175" i="6"/>
  <c r="AW117" i="6"/>
  <c r="AW124" i="3"/>
  <c r="AX67" i="7"/>
  <c r="AX68" i="7"/>
  <c r="AX76" i="7"/>
  <c r="AX69" i="7"/>
  <c r="AX77" i="7"/>
  <c r="AX70" i="7"/>
  <c r="AX78" i="7"/>
  <c r="AX71" i="7"/>
  <c r="AX79" i="7"/>
  <c r="AX72" i="7"/>
  <c r="AX80" i="7"/>
  <c r="AX73" i="7"/>
  <c r="AX81" i="7"/>
  <c r="AX82" i="7"/>
  <c r="AX175" i="6"/>
  <c r="AX117" i="6"/>
  <c r="AX124" i="3"/>
  <c r="AY67" i="7"/>
  <c r="AY68" i="7"/>
  <c r="AY76" i="7"/>
  <c r="AY69" i="7"/>
  <c r="AY77" i="7"/>
  <c r="AY70" i="7"/>
  <c r="AY78" i="7"/>
  <c r="AY71" i="7"/>
  <c r="AY79" i="7"/>
  <c r="AY72" i="7"/>
  <c r="AY80" i="7"/>
  <c r="AY73" i="7"/>
  <c r="AY81" i="7"/>
  <c r="AY82" i="7"/>
  <c r="AY175" i="6"/>
  <c r="AY117" i="6"/>
  <c r="AY124" i="3"/>
  <c r="AZ67" i="7"/>
  <c r="AZ68" i="7"/>
  <c r="AZ76" i="7"/>
  <c r="AZ69" i="7"/>
  <c r="AZ77" i="7"/>
  <c r="AZ70" i="7"/>
  <c r="AZ78" i="7"/>
  <c r="AZ71" i="7"/>
  <c r="AZ79" i="7"/>
  <c r="AZ72" i="7"/>
  <c r="AZ80" i="7"/>
  <c r="AZ73" i="7"/>
  <c r="AZ81" i="7"/>
  <c r="AZ82" i="7"/>
  <c r="AZ175" i="6"/>
  <c r="AZ117" i="6"/>
  <c r="AZ124" i="3"/>
  <c r="H69" i="3"/>
  <c r="BL373" i="4"/>
  <c r="BA408" i="4"/>
  <c r="BA98" i="3"/>
  <c r="BB408" i="4"/>
  <c r="BB98" i="3"/>
  <c r="BC408" i="4"/>
  <c r="BC98" i="3"/>
  <c r="BD408" i="4"/>
  <c r="BD98" i="3"/>
  <c r="BE408" i="4"/>
  <c r="BE98" i="3"/>
  <c r="BF408" i="4"/>
  <c r="BF98" i="3"/>
  <c r="BG408" i="4"/>
  <c r="BG98" i="3"/>
  <c r="BH408" i="4"/>
  <c r="BH98" i="3"/>
  <c r="BI408" i="4"/>
  <c r="BI98" i="3"/>
  <c r="BJ408" i="4"/>
  <c r="BJ98" i="3"/>
  <c r="BK408" i="4"/>
  <c r="BK98" i="3"/>
  <c r="BL408" i="4"/>
  <c r="BL98" i="3"/>
  <c r="I43" i="3"/>
  <c r="BA325" i="5"/>
  <c r="BA326" i="5"/>
  <c r="BA327" i="5"/>
  <c r="BA328" i="5"/>
  <c r="BB325" i="5"/>
  <c r="BB326" i="5"/>
  <c r="BB327" i="5"/>
  <c r="BB328" i="5"/>
  <c r="BC325" i="5"/>
  <c r="BC326" i="5"/>
  <c r="BC327" i="5"/>
  <c r="BC328" i="5"/>
  <c r="BD325" i="5"/>
  <c r="BD326" i="5"/>
  <c r="BD327" i="5"/>
  <c r="BD328" i="5"/>
  <c r="BE325" i="5"/>
  <c r="BE326" i="5"/>
  <c r="BE327" i="5"/>
  <c r="BE328" i="5"/>
  <c r="BF325" i="5"/>
  <c r="BF326" i="5"/>
  <c r="BF327" i="5"/>
  <c r="BF328" i="5"/>
  <c r="BG325" i="5"/>
  <c r="BG326" i="5"/>
  <c r="BG327" i="5"/>
  <c r="BG328" i="5"/>
  <c r="BH325" i="5"/>
  <c r="BH326" i="5"/>
  <c r="BH327" i="5"/>
  <c r="BH328" i="5"/>
  <c r="BI325" i="5"/>
  <c r="BI326" i="5"/>
  <c r="BI327" i="5"/>
  <c r="BI328" i="5"/>
  <c r="BJ325" i="5"/>
  <c r="BJ326" i="5"/>
  <c r="BJ327" i="5"/>
  <c r="BJ328" i="5"/>
  <c r="BK325" i="5"/>
  <c r="BK326" i="5"/>
  <c r="BK327" i="5"/>
  <c r="BK328" i="5"/>
  <c r="BL325" i="5"/>
  <c r="BL326" i="5"/>
  <c r="BL327" i="5"/>
  <c r="BL328" i="5"/>
  <c r="I49" i="3"/>
  <c r="I50" i="3"/>
  <c r="I51" i="3"/>
  <c r="I52" i="3"/>
  <c r="I53" i="3"/>
  <c r="I54" i="3"/>
  <c r="BA155" i="6"/>
  <c r="BA110" i="3"/>
  <c r="BB155" i="6"/>
  <c r="BB110" i="3"/>
  <c r="BC155" i="6"/>
  <c r="BC110" i="3"/>
  <c r="BD155" i="6"/>
  <c r="BD110" i="3"/>
  <c r="BE155" i="6"/>
  <c r="BE110" i="3"/>
  <c r="BF155" i="6"/>
  <c r="BF110" i="3"/>
  <c r="BG155" i="6"/>
  <c r="BG110" i="3"/>
  <c r="BH155" i="6"/>
  <c r="BH110" i="3"/>
  <c r="BI155" i="6"/>
  <c r="BI110" i="3"/>
  <c r="BJ155" i="6"/>
  <c r="BJ110" i="3"/>
  <c r="BK155" i="6"/>
  <c r="BK110" i="3"/>
  <c r="BL155" i="6"/>
  <c r="BL110" i="3"/>
  <c r="I55" i="3"/>
  <c r="BA391" i="5"/>
  <c r="BA450" i="5"/>
  <c r="BA508" i="5"/>
  <c r="BA566" i="5"/>
  <c r="BA624" i="5"/>
  <c r="BA111" i="3"/>
  <c r="BB391" i="5"/>
  <c r="BB450" i="5"/>
  <c r="BB508" i="5"/>
  <c r="BB566" i="5"/>
  <c r="BB624" i="5"/>
  <c r="BB111" i="3"/>
  <c r="BC391" i="5"/>
  <c r="BC450" i="5"/>
  <c r="BC508" i="5"/>
  <c r="BC566" i="5"/>
  <c r="BC624" i="5"/>
  <c r="BC111" i="3"/>
  <c r="BD391" i="5"/>
  <c r="BD450" i="5"/>
  <c r="BD508" i="5"/>
  <c r="BD566" i="5"/>
  <c r="BD624" i="5"/>
  <c r="BD111" i="3"/>
  <c r="BE391" i="5"/>
  <c r="BE450" i="5"/>
  <c r="BE508" i="5"/>
  <c r="BE566" i="5"/>
  <c r="BE624" i="5"/>
  <c r="BE111" i="3"/>
  <c r="BF391" i="5"/>
  <c r="BF450" i="5"/>
  <c r="BF508" i="5"/>
  <c r="BF566" i="5"/>
  <c r="BF624" i="5"/>
  <c r="BF111" i="3"/>
  <c r="BG391" i="5"/>
  <c r="BG450" i="5"/>
  <c r="BG508" i="5"/>
  <c r="BG566" i="5"/>
  <c r="BG624" i="5"/>
  <c r="BG111" i="3"/>
  <c r="BH391" i="5"/>
  <c r="BH450" i="5"/>
  <c r="BH508" i="5"/>
  <c r="BH566" i="5"/>
  <c r="BH624" i="5"/>
  <c r="BH111" i="3"/>
  <c r="BI391" i="5"/>
  <c r="BI450" i="5"/>
  <c r="BI508" i="5"/>
  <c r="BI566" i="5"/>
  <c r="BI624" i="5"/>
  <c r="BI111" i="3"/>
  <c r="BJ391" i="5"/>
  <c r="BJ450" i="5"/>
  <c r="BJ508" i="5"/>
  <c r="BJ566" i="5"/>
  <c r="BJ624" i="5"/>
  <c r="BJ111" i="3"/>
  <c r="BK391" i="5"/>
  <c r="BK450" i="5"/>
  <c r="BK508" i="5"/>
  <c r="BK566" i="5"/>
  <c r="BK624" i="5"/>
  <c r="BK111" i="3"/>
  <c r="BL391" i="5"/>
  <c r="BL450" i="5"/>
  <c r="BL508" i="5"/>
  <c r="BL566" i="5"/>
  <c r="BL624" i="5"/>
  <c r="BL111" i="3"/>
  <c r="I56" i="3"/>
  <c r="BA173" i="6"/>
  <c r="BA115" i="3"/>
  <c r="BB173" i="6"/>
  <c r="BB115" i="3"/>
  <c r="BC173" i="6"/>
  <c r="BC115" i="3"/>
  <c r="BD173" i="6"/>
  <c r="BD115" i="3"/>
  <c r="BE173" i="6"/>
  <c r="BE115" i="3"/>
  <c r="BF173" i="6"/>
  <c r="BF115" i="3"/>
  <c r="BG173" i="6"/>
  <c r="BG115" i="3"/>
  <c r="BH173" i="6"/>
  <c r="BH115" i="3"/>
  <c r="BI173" i="6"/>
  <c r="BI115" i="3"/>
  <c r="BJ173" i="6"/>
  <c r="BJ115" i="3"/>
  <c r="BK173" i="6"/>
  <c r="BK115" i="3"/>
  <c r="BL173" i="6"/>
  <c r="BL115" i="3"/>
  <c r="I60" i="3"/>
  <c r="BA174" i="6"/>
  <c r="BA117" i="3"/>
  <c r="BB174" i="6"/>
  <c r="BB117" i="3"/>
  <c r="BC174" i="6"/>
  <c r="BC117" i="3"/>
  <c r="BD174" i="6"/>
  <c r="BD117" i="3"/>
  <c r="BE174" i="6"/>
  <c r="BE117" i="3"/>
  <c r="BF174" i="6"/>
  <c r="BF117" i="3"/>
  <c r="BG174" i="6"/>
  <c r="BG117" i="3"/>
  <c r="BH174" i="6"/>
  <c r="BH117" i="3"/>
  <c r="BI174" i="6"/>
  <c r="BI117" i="3"/>
  <c r="BJ174" i="6"/>
  <c r="BJ117" i="3"/>
  <c r="BK174" i="6"/>
  <c r="BK117" i="3"/>
  <c r="BL174" i="6"/>
  <c r="BL117" i="3"/>
  <c r="I62" i="3"/>
  <c r="BA176" i="6"/>
  <c r="BA118" i="3"/>
  <c r="BB176" i="6"/>
  <c r="BB118" i="3"/>
  <c r="BC176" i="6"/>
  <c r="BC118" i="3"/>
  <c r="BD176" i="6"/>
  <c r="BD118" i="3"/>
  <c r="BE176" i="6"/>
  <c r="BE118" i="3"/>
  <c r="BF176" i="6"/>
  <c r="BF118" i="3"/>
  <c r="BG176" i="6"/>
  <c r="BG118" i="3"/>
  <c r="BH176" i="6"/>
  <c r="BH118" i="3"/>
  <c r="BI176" i="6"/>
  <c r="BI118" i="3"/>
  <c r="BJ176" i="6"/>
  <c r="BJ118" i="3"/>
  <c r="BK176" i="6"/>
  <c r="BK118" i="3"/>
  <c r="BL176" i="6"/>
  <c r="BL118" i="3"/>
  <c r="I63" i="3"/>
  <c r="BA177" i="6"/>
  <c r="BA119" i="3"/>
  <c r="BB177" i="6"/>
  <c r="BB119" i="3"/>
  <c r="BC177" i="6"/>
  <c r="BC119" i="3"/>
  <c r="BD177" i="6"/>
  <c r="BD119" i="3"/>
  <c r="BE177" i="6"/>
  <c r="BE119" i="3"/>
  <c r="BF177" i="6"/>
  <c r="BF119" i="3"/>
  <c r="BG177" i="6"/>
  <c r="BG119" i="3"/>
  <c r="BH177" i="6"/>
  <c r="BH119" i="3"/>
  <c r="BI177" i="6"/>
  <c r="BI119" i="3"/>
  <c r="BJ177" i="6"/>
  <c r="BJ119" i="3"/>
  <c r="BK177" i="6"/>
  <c r="BK119" i="3"/>
  <c r="BL177" i="6"/>
  <c r="BL119" i="3"/>
  <c r="I64" i="3"/>
  <c r="BA178" i="6"/>
  <c r="BA120" i="3"/>
  <c r="BB178" i="6"/>
  <c r="BB120" i="3"/>
  <c r="BC178" i="6"/>
  <c r="BC120" i="3"/>
  <c r="BD178" i="6"/>
  <c r="BD120" i="3"/>
  <c r="BE178" i="6"/>
  <c r="BE120" i="3"/>
  <c r="BF178" i="6"/>
  <c r="BF120" i="3"/>
  <c r="BG178" i="6"/>
  <c r="BG120" i="3"/>
  <c r="BH178" i="6"/>
  <c r="BH120" i="3"/>
  <c r="BI178" i="6"/>
  <c r="BI120" i="3"/>
  <c r="BJ178" i="6"/>
  <c r="BJ120" i="3"/>
  <c r="BK178" i="6"/>
  <c r="BK120" i="3"/>
  <c r="BL178" i="6"/>
  <c r="BL120" i="3"/>
  <c r="I65" i="3"/>
  <c r="BA179" i="6"/>
  <c r="BA121" i="3"/>
  <c r="BB179" i="6"/>
  <c r="BB121" i="3"/>
  <c r="BC179" i="6"/>
  <c r="BC121" i="3"/>
  <c r="BD179" i="6"/>
  <c r="BD121" i="3"/>
  <c r="BE179" i="6"/>
  <c r="BE121" i="3"/>
  <c r="BF179" i="6"/>
  <c r="BF121" i="3"/>
  <c r="BG179" i="6"/>
  <c r="BG121" i="3"/>
  <c r="BH179" i="6"/>
  <c r="BH121" i="3"/>
  <c r="BI179" i="6"/>
  <c r="BI121" i="3"/>
  <c r="BJ179" i="6"/>
  <c r="BJ121" i="3"/>
  <c r="BK179" i="6"/>
  <c r="BK121" i="3"/>
  <c r="BL179" i="6"/>
  <c r="BL121" i="3"/>
  <c r="I66" i="3"/>
  <c r="BA180" i="6"/>
  <c r="BA122" i="3"/>
  <c r="BB180" i="6"/>
  <c r="BB122" i="3"/>
  <c r="BC180" i="6"/>
  <c r="BC122" i="3"/>
  <c r="BD180" i="6"/>
  <c r="BD122" i="3"/>
  <c r="BE180" i="6"/>
  <c r="BE122" i="3"/>
  <c r="BF180" i="6"/>
  <c r="BF122" i="3"/>
  <c r="BG180" i="6"/>
  <c r="BG122" i="3"/>
  <c r="BH180" i="6"/>
  <c r="BH122" i="3"/>
  <c r="BI180" i="6"/>
  <c r="BI122" i="3"/>
  <c r="BJ180" i="6"/>
  <c r="BJ122" i="3"/>
  <c r="BK180" i="6"/>
  <c r="BK122" i="3"/>
  <c r="BL180" i="6"/>
  <c r="BL122" i="3"/>
  <c r="I67" i="3"/>
  <c r="BA181" i="6"/>
  <c r="BA123" i="3"/>
  <c r="BB181" i="6"/>
  <c r="BB123" i="3"/>
  <c r="BC181" i="6"/>
  <c r="BC123" i="3"/>
  <c r="BD181" i="6"/>
  <c r="BD123" i="3"/>
  <c r="BE181" i="6"/>
  <c r="BE123" i="3"/>
  <c r="BF181" i="6"/>
  <c r="BF123" i="3"/>
  <c r="BG181" i="6"/>
  <c r="BG123" i="3"/>
  <c r="BH181" i="6"/>
  <c r="BH123" i="3"/>
  <c r="BI181" i="6"/>
  <c r="BI123" i="3"/>
  <c r="BJ181" i="6"/>
  <c r="BJ123" i="3"/>
  <c r="BK181" i="6"/>
  <c r="BK123" i="3"/>
  <c r="BL181" i="6"/>
  <c r="BL123" i="3"/>
  <c r="I68" i="3"/>
  <c r="BA66" i="7"/>
  <c r="BA68" i="7"/>
  <c r="BA76" i="7"/>
  <c r="BA69" i="7"/>
  <c r="BA77" i="7"/>
  <c r="BA70" i="7"/>
  <c r="BA78" i="7"/>
  <c r="BA71" i="7"/>
  <c r="BA79" i="7"/>
  <c r="BA72" i="7"/>
  <c r="BA80" i="7"/>
  <c r="BA73" i="7"/>
  <c r="BA81" i="7"/>
  <c r="BA82" i="7"/>
  <c r="BA175" i="6"/>
  <c r="BA117" i="6"/>
  <c r="BA124" i="3"/>
  <c r="BB67" i="7"/>
  <c r="BB68" i="7"/>
  <c r="BB76" i="7"/>
  <c r="BB69" i="7"/>
  <c r="BB77" i="7"/>
  <c r="BB70" i="7"/>
  <c r="BB78" i="7"/>
  <c r="BB71" i="7"/>
  <c r="BB79" i="7"/>
  <c r="BB72" i="7"/>
  <c r="BB80" i="7"/>
  <c r="BB73" i="7"/>
  <c r="BB81" i="7"/>
  <c r="BB82" i="7"/>
  <c r="BB175" i="6"/>
  <c r="BB117" i="6"/>
  <c r="BB124" i="3"/>
  <c r="BC67" i="7"/>
  <c r="BC68" i="7"/>
  <c r="BC76" i="7"/>
  <c r="BC69" i="7"/>
  <c r="BC77" i="7"/>
  <c r="BC70" i="7"/>
  <c r="BC78" i="7"/>
  <c r="BC71" i="7"/>
  <c r="BC79" i="7"/>
  <c r="BC72" i="7"/>
  <c r="BC80" i="7"/>
  <c r="BC73" i="7"/>
  <c r="BC81" i="7"/>
  <c r="BC82" i="7"/>
  <c r="BC175" i="6"/>
  <c r="BC117" i="6"/>
  <c r="BC124" i="3"/>
  <c r="BD67" i="7"/>
  <c r="BD68" i="7"/>
  <c r="BD76" i="7"/>
  <c r="BD69" i="7"/>
  <c r="BD77" i="7"/>
  <c r="BD70" i="7"/>
  <c r="BD78" i="7"/>
  <c r="BD71" i="7"/>
  <c r="BD79" i="7"/>
  <c r="BD72" i="7"/>
  <c r="BD80" i="7"/>
  <c r="BD73" i="7"/>
  <c r="BD81" i="7"/>
  <c r="BD82" i="7"/>
  <c r="BD175" i="6"/>
  <c r="BD117" i="6"/>
  <c r="BD124" i="3"/>
  <c r="BE67" i="7"/>
  <c r="BE68" i="7"/>
  <c r="BE76" i="7"/>
  <c r="BE69" i="7"/>
  <c r="BE77" i="7"/>
  <c r="BE70" i="7"/>
  <c r="BE78" i="7"/>
  <c r="BE71" i="7"/>
  <c r="BE79" i="7"/>
  <c r="BE72" i="7"/>
  <c r="BE80" i="7"/>
  <c r="BE73" i="7"/>
  <c r="BE81" i="7"/>
  <c r="BE82" i="7"/>
  <c r="BE175" i="6"/>
  <c r="BE117" i="6"/>
  <c r="BE124" i="3"/>
  <c r="BF67" i="7"/>
  <c r="BF68" i="7"/>
  <c r="BF76" i="7"/>
  <c r="BF69" i="7"/>
  <c r="BF77" i="7"/>
  <c r="BF70" i="7"/>
  <c r="BF78" i="7"/>
  <c r="BF71" i="7"/>
  <c r="BF79" i="7"/>
  <c r="BF72" i="7"/>
  <c r="BF80" i="7"/>
  <c r="BF73" i="7"/>
  <c r="BF81" i="7"/>
  <c r="BF82" i="7"/>
  <c r="BF175" i="6"/>
  <c r="BF117" i="6"/>
  <c r="BF124" i="3"/>
  <c r="BG67" i="7"/>
  <c r="BG68" i="7"/>
  <c r="BG76" i="7"/>
  <c r="BG69" i="7"/>
  <c r="BG77" i="7"/>
  <c r="BG70" i="7"/>
  <c r="BG78" i="7"/>
  <c r="BG71" i="7"/>
  <c r="BG79" i="7"/>
  <c r="BG72" i="7"/>
  <c r="BG80" i="7"/>
  <c r="BG73" i="7"/>
  <c r="BG81" i="7"/>
  <c r="BG82" i="7"/>
  <c r="BG175" i="6"/>
  <c r="BG117" i="6"/>
  <c r="BG124" i="3"/>
  <c r="BH67" i="7"/>
  <c r="BH68" i="7"/>
  <c r="BH76" i="7"/>
  <c r="BH69" i="7"/>
  <c r="BH77" i="7"/>
  <c r="BH70" i="7"/>
  <c r="BH78" i="7"/>
  <c r="BH71" i="7"/>
  <c r="BH79" i="7"/>
  <c r="BH72" i="7"/>
  <c r="BH80" i="7"/>
  <c r="BH73" i="7"/>
  <c r="BH81" i="7"/>
  <c r="BH82" i="7"/>
  <c r="BH175" i="6"/>
  <c r="BH117" i="6"/>
  <c r="BH124" i="3"/>
  <c r="BI67" i="7"/>
  <c r="BI68" i="7"/>
  <c r="BI76" i="7"/>
  <c r="BI69" i="7"/>
  <c r="BI77" i="7"/>
  <c r="BI70" i="7"/>
  <c r="BI78" i="7"/>
  <c r="BI71" i="7"/>
  <c r="BI79" i="7"/>
  <c r="BI72" i="7"/>
  <c r="BI80" i="7"/>
  <c r="BI73" i="7"/>
  <c r="BI81" i="7"/>
  <c r="BI82" i="7"/>
  <c r="BI175" i="6"/>
  <c r="BI117" i="6"/>
  <c r="BI124" i="3"/>
  <c r="BJ67" i="7"/>
  <c r="BJ68" i="7"/>
  <c r="BJ76" i="7"/>
  <c r="BJ69" i="7"/>
  <c r="BJ77" i="7"/>
  <c r="BJ70" i="7"/>
  <c r="BJ78" i="7"/>
  <c r="BJ71" i="7"/>
  <c r="BJ79" i="7"/>
  <c r="BJ72" i="7"/>
  <c r="BJ80" i="7"/>
  <c r="BJ73" i="7"/>
  <c r="BJ81" i="7"/>
  <c r="BJ82" i="7"/>
  <c r="BJ175" i="6"/>
  <c r="BJ117" i="6"/>
  <c r="BJ124" i="3"/>
  <c r="BK67" i="7"/>
  <c r="BK68" i="7"/>
  <c r="BK76" i="7"/>
  <c r="BK69" i="7"/>
  <c r="BK77" i="7"/>
  <c r="BK70" i="7"/>
  <c r="BK78" i="7"/>
  <c r="BK71" i="7"/>
  <c r="BK79" i="7"/>
  <c r="BK72" i="7"/>
  <c r="BK80" i="7"/>
  <c r="BK73" i="7"/>
  <c r="BK81" i="7"/>
  <c r="BK82" i="7"/>
  <c r="BK175" i="6"/>
  <c r="BK117" i="6"/>
  <c r="BK124" i="3"/>
  <c r="BL67" i="7"/>
  <c r="BL68" i="7"/>
  <c r="BL76" i="7"/>
  <c r="BL69" i="7"/>
  <c r="BL77" i="7"/>
  <c r="BL70" i="7"/>
  <c r="BL78" i="7"/>
  <c r="BL71" i="7"/>
  <c r="BL79" i="7"/>
  <c r="BL72" i="7"/>
  <c r="BL80" i="7"/>
  <c r="BL73" i="7"/>
  <c r="BL81" i="7"/>
  <c r="BL82" i="7"/>
  <c r="BL175" i="6"/>
  <c r="BL117" i="6"/>
  <c r="BL124" i="3"/>
  <c r="I69" i="3"/>
  <c r="E391" i="4"/>
  <c r="E91" i="3"/>
  <c r="E392" i="4"/>
  <c r="E92" i="3"/>
  <c r="E393" i="4"/>
  <c r="E93" i="3"/>
  <c r="E394" i="4"/>
  <c r="E151" i="6"/>
  <c r="E153" i="6"/>
  <c r="E96" i="3"/>
  <c r="E154" i="6"/>
  <c r="E97" i="3"/>
  <c r="E407" i="4"/>
  <c r="E408" i="4"/>
  <c r="E98" i="3"/>
  <c r="F406" i="4"/>
  <c r="F407" i="4"/>
  <c r="F408" i="4"/>
  <c r="F98" i="3"/>
  <c r="G406" i="4"/>
  <c r="G407" i="4"/>
  <c r="G408" i="4"/>
  <c r="G98" i="3"/>
  <c r="H406" i="4"/>
  <c r="H407" i="4"/>
  <c r="H408" i="4"/>
  <c r="H98" i="3"/>
  <c r="I406" i="4"/>
  <c r="I407" i="4"/>
  <c r="I408" i="4"/>
  <c r="I98" i="3"/>
  <c r="J406" i="4"/>
  <c r="J407" i="4"/>
  <c r="J408" i="4"/>
  <c r="J98" i="3"/>
  <c r="K406" i="4"/>
  <c r="K407" i="4"/>
  <c r="K408" i="4"/>
  <c r="K98" i="3"/>
  <c r="L406" i="4"/>
  <c r="L407" i="4"/>
  <c r="L408" i="4"/>
  <c r="L98" i="3"/>
  <c r="M406" i="4"/>
  <c r="M407" i="4"/>
  <c r="M408" i="4"/>
  <c r="M98" i="3"/>
  <c r="N406" i="4"/>
  <c r="N407" i="4"/>
  <c r="N408" i="4"/>
  <c r="N98" i="3"/>
  <c r="O406" i="4"/>
  <c r="O407" i="4"/>
  <c r="O408" i="4"/>
  <c r="O98" i="3"/>
  <c r="P406" i="4"/>
  <c r="P407" i="4"/>
  <c r="P408" i="4"/>
  <c r="P98" i="3"/>
  <c r="E43" i="3"/>
  <c r="E319" i="5"/>
  <c r="E311" i="5"/>
  <c r="E320" i="5"/>
  <c r="E312" i="5"/>
  <c r="E321" i="5"/>
  <c r="E322" i="5"/>
  <c r="E323" i="5"/>
  <c r="E103" i="3"/>
  <c r="F311" i="5"/>
  <c r="F312" i="5"/>
  <c r="G311" i="5"/>
  <c r="G312" i="5"/>
  <c r="H311" i="5"/>
  <c r="H312" i="5"/>
  <c r="E49" i="3"/>
  <c r="E50" i="3"/>
  <c r="E51" i="3"/>
  <c r="E52" i="3"/>
  <c r="E53" i="3"/>
  <c r="E54" i="3"/>
  <c r="E155" i="6"/>
  <c r="E110" i="3"/>
  <c r="F155" i="6"/>
  <c r="F110" i="3"/>
  <c r="G155" i="6"/>
  <c r="G110" i="3"/>
  <c r="H155" i="6"/>
  <c r="H110" i="3"/>
  <c r="I155" i="6"/>
  <c r="I110" i="3"/>
  <c r="J155" i="6"/>
  <c r="J110" i="3"/>
  <c r="K155" i="6"/>
  <c r="K110" i="3"/>
  <c r="L155" i="6"/>
  <c r="L110" i="3"/>
  <c r="M155" i="6"/>
  <c r="M110" i="3"/>
  <c r="N155" i="6"/>
  <c r="N110" i="3"/>
  <c r="O155" i="6"/>
  <c r="O110" i="3"/>
  <c r="P155" i="6"/>
  <c r="P110" i="3"/>
  <c r="E55" i="3"/>
  <c r="E391" i="5"/>
  <c r="E450" i="5"/>
  <c r="E508" i="5"/>
  <c r="E566" i="5"/>
  <c r="E624" i="5"/>
  <c r="E111" i="3"/>
  <c r="F391" i="5"/>
  <c r="F450" i="5"/>
  <c r="F508" i="5"/>
  <c r="F566" i="5"/>
  <c r="F624" i="5"/>
  <c r="F111" i="3"/>
  <c r="G391" i="5"/>
  <c r="G450" i="5"/>
  <c r="G508" i="5"/>
  <c r="G566" i="5"/>
  <c r="G624" i="5"/>
  <c r="G111" i="3"/>
  <c r="H391" i="5"/>
  <c r="H450" i="5"/>
  <c r="H508" i="5"/>
  <c r="H566" i="5"/>
  <c r="H624" i="5"/>
  <c r="H111" i="3"/>
  <c r="I391" i="5"/>
  <c r="I450" i="5"/>
  <c r="I508" i="5"/>
  <c r="I566" i="5"/>
  <c r="I624" i="5"/>
  <c r="I111" i="3"/>
  <c r="J391" i="5"/>
  <c r="J450" i="5"/>
  <c r="J508" i="5"/>
  <c r="J566" i="5"/>
  <c r="J624" i="5"/>
  <c r="J111" i="3"/>
  <c r="K391" i="5"/>
  <c r="K450" i="5"/>
  <c r="K508" i="5"/>
  <c r="K566" i="5"/>
  <c r="K624" i="5"/>
  <c r="K111" i="3"/>
  <c r="L391" i="5"/>
  <c r="L450" i="5"/>
  <c r="L508" i="5"/>
  <c r="L566" i="5"/>
  <c r="L624" i="5"/>
  <c r="L111" i="3"/>
  <c r="M391" i="5"/>
  <c r="M450" i="5"/>
  <c r="M508" i="5"/>
  <c r="M566" i="5"/>
  <c r="M624" i="5"/>
  <c r="M111" i="3"/>
  <c r="N391" i="5"/>
  <c r="N450" i="5"/>
  <c r="N508" i="5"/>
  <c r="N566" i="5"/>
  <c r="N624" i="5"/>
  <c r="N111" i="3"/>
  <c r="O391" i="5"/>
  <c r="O450" i="5"/>
  <c r="O508" i="5"/>
  <c r="O566" i="5"/>
  <c r="O624" i="5"/>
  <c r="O111" i="3"/>
  <c r="P391" i="5"/>
  <c r="P450" i="5"/>
  <c r="P508" i="5"/>
  <c r="P566" i="5"/>
  <c r="P624" i="5"/>
  <c r="P111" i="3"/>
  <c r="E56" i="3"/>
  <c r="E165" i="6"/>
  <c r="E331" i="5"/>
  <c r="E166" i="6"/>
  <c r="E389" i="5"/>
  <c r="E167" i="6"/>
  <c r="E448" i="5"/>
  <c r="E168" i="6"/>
  <c r="E506" i="5"/>
  <c r="E169" i="6"/>
  <c r="E564" i="5"/>
  <c r="E170" i="6"/>
  <c r="E622" i="5"/>
  <c r="E171" i="6"/>
  <c r="E114" i="3"/>
  <c r="F165" i="6"/>
  <c r="F331" i="5"/>
  <c r="F166" i="6"/>
  <c r="F389" i="5"/>
  <c r="F167" i="6"/>
  <c r="F448" i="5"/>
  <c r="F168" i="6"/>
  <c r="F506" i="5"/>
  <c r="F169" i="6"/>
  <c r="F564" i="5"/>
  <c r="F170" i="6"/>
  <c r="F622" i="5"/>
  <c r="F171" i="6"/>
  <c r="F114" i="3"/>
  <c r="G165" i="6"/>
  <c r="G331" i="5"/>
  <c r="G166" i="6"/>
  <c r="G389" i="5"/>
  <c r="G167" i="6"/>
  <c r="G448" i="5"/>
  <c r="G168" i="6"/>
  <c r="G506" i="5"/>
  <c r="G169" i="6"/>
  <c r="G564" i="5"/>
  <c r="G170" i="6"/>
  <c r="G622" i="5"/>
  <c r="G171" i="6"/>
  <c r="G114" i="3"/>
  <c r="H165" i="6"/>
  <c r="H331" i="5"/>
  <c r="H166" i="6"/>
  <c r="H389" i="5"/>
  <c r="H167" i="6"/>
  <c r="H448" i="5"/>
  <c r="H168" i="6"/>
  <c r="H506" i="5"/>
  <c r="H169" i="6"/>
  <c r="H564" i="5"/>
  <c r="H170" i="6"/>
  <c r="H622" i="5"/>
  <c r="H171" i="6"/>
  <c r="H114" i="3"/>
  <c r="I165" i="6"/>
  <c r="I331" i="5"/>
  <c r="I166" i="6"/>
  <c r="I389" i="5"/>
  <c r="I167" i="6"/>
  <c r="I448" i="5"/>
  <c r="I168" i="6"/>
  <c r="I506" i="5"/>
  <c r="I169" i="6"/>
  <c r="I564" i="5"/>
  <c r="I170" i="6"/>
  <c r="I622" i="5"/>
  <c r="I171" i="6"/>
  <c r="I114" i="3"/>
  <c r="J331" i="5"/>
  <c r="J166" i="6"/>
  <c r="K331" i="5"/>
  <c r="K166" i="6"/>
  <c r="L331" i="5"/>
  <c r="L166" i="6"/>
  <c r="M331" i="5"/>
  <c r="M166" i="6"/>
  <c r="N331" i="5"/>
  <c r="N166" i="6"/>
  <c r="O331" i="5"/>
  <c r="O166" i="6"/>
  <c r="P331" i="5"/>
  <c r="P166" i="6"/>
  <c r="E115" i="3"/>
  <c r="F115" i="3"/>
  <c r="G115" i="3"/>
  <c r="H115" i="3"/>
  <c r="I115" i="3"/>
  <c r="J115" i="3"/>
  <c r="K115" i="3"/>
  <c r="L115" i="3"/>
  <c r="M115" i="3"/>
  <c r="N115" i="3"/>
  <c r="O115" i="3"/>
  <c r="P115" i="3"/>
  <c r="E60" i="3"/>
  <c r="E157" i="6"/>
  <c r="E158" i="6"/>
  <c r="E159" i="6"/>
  <c r="E160" i="6"/>
  <c r="E161" i="6"/>
  <c r="E162" i="6"/>
  <c r="E163" i="6"/>
  <c r="E116" i="3"/>
  <c r="F157" i="6"/>
  <c r="F158" i="6"/>
  <c r="F159" i="6"/>
  <c r="F160" i="6"/>
  <c r="F161" i="6"/>
  <c r="F162" i="6"/>
  <c r="F163" i="6"/>
  <c r="F116" i="3"/>
  <c r="G157" i="6"/>
  <c r="G158" i="6"/>
  <c r="G159" i="6"/>
  <c r="G160" i="6"/>
  <c r="G161" i="6"/>
  <c r="G162" i="6"/>
  <c r="G163" i="6"/>
  <c r="G116" i="3"/>
  <c r="H157" i="6"/>
  <c r="H158" i="6"/>
  <c r="H159" i="6"/>
  <c r="H160" i="6"/>
  <c r="H161" i="6"/>
  <c r="H162" i="6"/>
  <c r="H163" i="6"/>
  <c r="H116" i="3"/>
  <c r="I157" i="6"/>
  <c r="I158" i="6"/>
  <c r="I159" i="6"/>
  <c r="I160" i="6"/>
  <c r="I161" i="6"/>
  <c r="I162" i="6"/>
  <c r="I163" i="6"/>
  <c r="I116" i="3"/>
  <c r="J158" i="6"/>
  <c r="K158" i="6"/>
  <c r="L158" i="6"/>
  <c r="M158" i="6"/>
  <c r="N158" i="6"/>
  <c r="O158" i="6"/>
  <c r="P158" i="6"/>
  <c r="E117" i="3"/>
  <c r="F117" i="3"/>
  <c r="G117" i="3"/>
  <c r="H117" i="3"/>
  <c r="I117" i="3"/>
  <c r="J117" i="3"/>
  <c r="K117" i="3"/>
  <c r="L117" i="3"/>
  <c r="M117" i="3"/>
  <c r="N117" i="3"/>
  <c r="O117" i="3"/>
  <c r="P117" i="3"/>
  <c r="E62" i="3"/>
  <c r="E118" i="3"/>
  <c r="F118" i="3"/>
  <c r="G118" i="3"/>
  <c r="H118" i="3"/>
  <c r="I118" i="3"/>
  <c r="J118" i="3"/>
  <c r="K118" i="3"/>
  <c r="L118" i="3"/>
  <c r="M118" i="3"/>
  <c r="N118" i="3"/>
  <c r="O118" i="3"/>
  <c r="P118" i="3"/>
  <c r="E63" i="3"/>
  <c r="E119" i="3"/>
  <c r="F119" i="3"/>
  <c r="G119" i="3"/>
  <c r="H119" i="3"/>
  <c r="I119" i="3"/>
  <c r="J119" i="3"/>
  <c r="K119" i="3"/>
  <c r="L119" i="3"/>
  <c r="M119" i="3"/>
  <c r="N119" i="3"/>
  <c r="O119" i="3"/>
  <c r="P119" i="3"/>
  <c r="E64" i="3"/>
  <c r="E120" i="3"/>
  <c r="F120" i="3"/>
  <c r="G120" i="3"/>
  <c r="H120" i="3"/>
  <c r="I120" i="3"/>
  <c r="J120" i="3"/>
  <c r="K120" i="3"/>
  <c r="L120" i="3"/>
  <c r="M120" i="3"/>
  <c r="N120" i="3"/>
  <c r="O120" i="3"/>
  <c r="P120" i="3"/>
  <c r="E65" i="3"/>
  <c r="E121" i="3"/>
  <c r="F121" i="3"/>
  <c r="G121" i="3"/>
  <c r="H121" i="3"/>
  <c r="I121" i="3"/>
  <c r="J121" i="3"/>
  <c r="K121" i="3"/>
  <c r="L121" i="3"/>
  <c r="M121" i="3"/>
  <c r="N121" i="3"/>
  <c r="O121" i="3"/>
  <c r="P121" i="3"/>
  <c r="E66" i="3"/>
  <c r="E122" i="3"/>
  <c r="F122" i="3"/>
  <c r="G122" i="3"/>
  <c r="H122" i="3"/>
  <c r="I122" i="3"/>
  <c r="J122" i="3"/>
  <c r="K122" i="3"/>
  <c r="L122" i="3"/>
  <c r="M122" i="3"/>
  <c r="N122" i="3"/>
  <c r="O122" i="3"/>
  <c r="P122" i="3"/>
  <c r="E67" i="3"/>
  <c r="E123" i="3"/>
  <c r="F123" i="3"/>
  <c r="G123" i="3"/>
  <c r="H123" i="3"/>
  <c r="I123" i="3"/>
  <c r="J123" i="3"/>
  <c r="K123" i="3"/>
  <c r="L123" i="3"/>
  <c r="M123" i="3"/>
  <c r="N123" i="3"/>
  <c r="O123" i="3"/>
  <c r="P123" i="3"/>
  <c r="E68" i="3"/>
  <c r="E68" i="7"/>
  <c r="E76" i="7"/>
  <c r="E69" i="7"/>
  <c r="E77" i="7"/>
  <c r="E70" i="7"/>
  <c r="E78" i="7"/>
  <c r="E71" i="7"/>
  <c r="E79" i="7"/>
  <c r="E72" i="7"/>
  <c r="E80" i="7"/>
  <c r="E73" i="7"/>
  <c r="E81" i="7"/>
  <c r="E82" i="7"/>
  <c r="E175" i="6"/>
  <c r="E117" i="6"/>
  <c r="E124" i="3"/>
  <c r="F67" i="7"/>
  <c r="F68" i="7"/>
  <c r="F76" i="7"/>
  <c r="F69" i="7"/>
  <c r="F77" i="7"/>
  <c r="F70" i="7"/>
  <c r="F78" i="7"/>
  <c r="F71" i="7"/>
  <c r="F79" i="7"/>
  <c r="F72" i="7"/>
  <c r="F80" i="7"/>
  <c r="F73" i="7"/>
  <c r="F81" i="7"/>
  <c r="F82" i="7"/>
  <c r="F175" i="6"/>
  <c r="F117" i="6"/>
  <c r="F124" i="3"/>
  <c r="G67" i="7"/>
  <c r="G68" i="7"/>
  <c r="G76" i="7"/>
  <c r="G69" i="7"/>
  <c r="G77" i="7"/>
  <c r="G70" i="7"/>
  <c r="G78" i="7"/>
  <c r="G71" i="7"/>
  <c r="G79" i="7"/>
  <c r="G72" i="7"/>
  <c r="G80" i="7"/>
  <c r="G73" i="7"/>
  <c r="G81" i="7"/>
  <c r="G82" i="7"/>
  <c r="G175" i="6"/>
  <c r="G117" i="6"/>
  <c r="G124" i="3"/>
  <c r="H67" i="7"/>
  <c r="H68" i="7"/>
  <c r="H76" i="7"/>
  <c r="H69" i="7"/>
  <c r="H77" i="7"/>
  <c r="H70" i="7"/>
  <c r="H78" i="7"/>
  <c r="H71" i="7"/>
  <c r="H79" i="7"/>
  <c r="H72" i="7"/>
  <c r="H80" i="7"/>
  <c r="H73" i="7"/>
  <c r="H81" i="7"/>
  <c r="H82" i="7"/>
  <c r="H175" i="6"/>
  <c r="H117" i="6"/>
  <c r="H124" i="3"/>
  <c r="I67" i="7"/>
  <c r="I68" i="7"/>
  <c r="I76" i="7"/>
  <c r="I69" i="7"/>
  <c r="I77" i="7"/>
  <c r="I70" i="7"/>
  <c r="I78" i="7"/>
  <c r="I71" i="7"/>
  <c r="I79" i="7"/>
  <c r="I72" i="7"/>
  <c r="I80" i="7"/>
  <c r="I73" i="7"/>
  <c r="I81" i="7"/>
  <c r="I82" i="7"/>
  <c r="I175" i="6"/>
  <c r="I117" i="6"/>
  <c r="I124" i="3"/>
  <c r="J67" i="7"/>
  <c r="J68" i="7"/>
  <c r="J76" i="7"/>
  <c r="J69" i="7"/>
  <c r="J77" i="7"/>
  <c r="J70" i="7"/>
  <c r="J78" i="7"/>
  <c r="J71" i="7"/>
  <c r="J79" i="7"/>
  <c r="J72" i="7"/>
  <c r="J80" i="7"/>
  <c r="J73" i="7"/>
  <c r="J81" i="7"/>
  <c r="J82" i="7"/>
  <c r="J175" i="6"/>
  <c r="J117" i="6"/>
  <c r="J124" i="3"/>
  <c r="K67" i="7"/>
  <c r="K68" i="7"/>
  <c r="K76" i="7"/>
  <c r="K69" i="7"/>
  <c r="K77" i="7"/>
  <c r="K70" i="7"/>
  <c r="K78" i="7"/>
  <c r="K71" i="7"/>
  <c r="K79" i="7"/>
  <c r="K72" i="7"/>
  <c r="K80" i="7"/>
  <c r="K73" i="7"/>
  <c r="K81" i="7"/>
  <c r="K82" i="7"/>
  <c r="K175" i="6"/>
  <c r="K117" i="6"/>
  <c r="K124" i="3"/>
  <c r="L67" i="7"/>
  <c r="L68" i="7"/>
  <c r="L76" i="7"/>
  <c r="L69" i="7"/>
  <c r="L77" i="7"/>
  <c r="L70" i="7"/>
  <c r="L78" i="7"/>
  <c r="L71" i="7"/>
  <c r="L79" i="7"/>
  <c r="L72" i="7"/>
  <c r="L80" i="7"/>
  <c r="L73" i="7"/>
  <c r="L81" i="7"/>
  <c r="L82" i="7"/>
  <c r="L175" i="6"/>
  <c r="L117" i="6"/>
  <c r="L124" i="3"/>
  <c r="M67" i="7"/>
  <c r="M68" i="7"/>
  <c r="M76" i="7"/>
  <c r="M69" i="7"/>
  <c r="M77" i="7"/>
  <c r="M70" i="7"/>
  <c r="M78" i="7"/>
  <c r="M71" i="7"/>
  <c r="M79" i="7"/>
  <c r="M72" i="7"/>
  <c r="M80" i="7"/>
  <c r="M73" i="7"/>
  <c r="M81" i="7"/>
  <c r="M82" i="7"/>
  <c r="M175" i="6"/>
  <c r="M117" i="6"/>
  <c r="M124" i="3"/>
  <c r="N67" i="7"/>
  <c r="N68" i="7"/>
  <c r="N76" i="7"/>
  <c r="N69" i="7"/>
  <c r="N77" i="7"/>
  <c r="N70" i="7"/>
  <c r="N78" i="7"/>
  <c r="N71" i="7"/>
  <c r="N79" i="7"/>
  <c r="N72" i="7"/>
  <c r="N80" i="7"/>
  <c r="N73" i="7"/>
  <c r="N81" i="7"/>
  <c r="N82" i="7"/>
  <c r="N175" i="6"/>
  <c r="N117" i="6"/>
  <c r="N124" i="3"/>
  <c r="O67" i="7"/>
  <c r="O68" i="7"/>
  <c r="O76" i="7"/>
  <c r="O69" i="7"/>
  <c r="O77" i="7"/>
  <c r="O70" i="7"/>
  <c r="O78" i="7"/>
  <c r="O71" i="7"/>
  <c r="O79" i="7"/>
  <c r="O72" i="7"/>
  <c r="O80" i="7"/>
  <c r="O73" i="7"/>
  <c r="O81" i="7"/>
  <c r="O82" i="7"/>
  <c r="O175" i="6"/>
  <c r="O117" i="6"/>
  <c r="O124" i="3"/>
  <c r="P67" i="7"/>
  <c r="P68" i="7"/>
  <c r="P76" i="7"/>
  <c r="P69" i="7"/>
  <c r="P77" i="7"/>
  <c r="P70" i="7"/>
  <c r="P78" i="7"/>
  <c r="P71" i="7"/>
  <c r="P79" i="7"/>
  <c r="P72" i="7"/>
  <c r="P80" i="7"/>
  <c r="P73" i="7"/>
  <c r="P81" i="7"/>
  <c r="P82" i="7"/>
  <c r="P175" i="6"/>
  <c r="P117" i="6"/>
  <c r="P124" i="3"/>
  <c r="E69" i="3"/>
  <c r="B3" i="2"/>
  <c r="B3" i="13"/>
  <c r="Q331" i="5"/>
  <c r="Q166" i="6"/>
  <c r="Q389" i="5"/>
  <c r="Q167" i="6"/>
  <c r="Q448" i="5"/>
  <c r="Q168" i="6"/>
  <c r="Q506" i="5"/>
  <c r="Q169" i="6"/>
  <c r="Q564" i="5"/>
  <c r="Q170" i="6"/>
  <c r="Q622" i="5"/>
  <c r="Q171" i="6"/>
  <c r="R331" i="5"/>
  <c r="R166" i="6"/>
  <c r="R389" i="5"/>
  <c r="R167" i="6"/>
  <c r="R448" i="5"/>
  <c r="R168" i="6"/>
  <c r="R506" i="5"/>
  <c r="R169" i="6"/>
  <c r="R564" i="5"/>
  <c r="R170" i="6"/>
  <c r="R622" i="5"/>
  <c r="R171" i="6"/>
  <c r="S331" i="5"/>
  <c r="S166" i="6"/>
  <c r="S389" i="5"/>
  <c r="S167" i="6"/>
  <c r="S448" i="5"/>
  <c r="S168" i="6"/>
  <c r="S506" i="5"/>
  <c r="S169" i="6"/>
  <c r="S564" i="5"/>
  <c r="S170" i="6"/>
  <c r="S622" i="5"/>
  <c r="S171" i="6"/>
  <c r="T331" i="5"/>
  <c r="T166" i="6"/>
  <c r="T389" i="5"/>
  <c r="T167" i="6"/>
  <c r="T448" i="5"/>
  <c r="T168" i="6"/>
  <c r="T506" i="5"/>
  <c r="T169" i="6"/>
  <c r="T564" i="5"/>
  <c r="T170" i="6"/>
  <c r="T622" i="5"/>
  <c r="T171" i="6"/>
  <c r="U331" i="5"/>
  <c r="U166" i="6"/>
  <c r="U389" i="5"/>
  <c r="U167" i="6"/>
  <c r="U448" i="5"/>
  <c r="U168" i="6"/>
  <c r="U506" i="5"/>
  <c r="U169" i="6"/>
  <c r="U564" i="5"/>
  <c r="U170" i="6"/>
  <c r="U622" i="5"/>
  <c r="U171" i="6"/>
  <c r="V331" i="5"/>
  <c r="V166" i="6"/>
  <c r="V389" i="5"/>
  <c r="V167" i="6"/>
  <c r="V448" i="5"/>
  <c r="V168" i="6"/>
  <c r="V506" i="5"/>
  <c r="V169" i="6"/>
  <c r="V564" i="5"/>
  <c r="V170" i="6"/>
  <c r="V622" i="5"/>
  <c r="V171" i="6"/>
  <c r="W331" i="5"/>
  <c r="W166" i="6"/>
  <c r="W389" i="5"/>
  <c r="W167" i="6"/>
  <c r="W448" i="5"/>
  <c r="W168" i="6"/>
  <c r="W506" i="5"/>
  <c r="W169" i="6"/>
  <c r="W564" i="5"/>
  <c r="W170" i="6"/>
  <c r="W622" i="5"/>
  <c r="W171" i="6"/>
  <c r="X331" i="5"/>
  <c r="X166" i="6"/>
  <c r="X389" i="5"/>
  <c r="X167" i="6"/>
  <c r="X448" i="5"/>
  <c r="X168" i="6"/>
  <c r="X506" i="5"/>
  <c r="X169" i="6"/>
  <c r="X564" i="5"/>
  <c r="X170" i="6"/>
  <c r="X622" i="5"/>
  <c r="X171" i="6"/>
  <c r="Y331" i="5"/>
  <c r="Y166" i="6"/>
  <c r="Y389" i="5"/>
  <c r="Y167" i="6"/>
  <c r="Y448" i="5"/>
  <c r="Y168" i="6"/>
  <c r="Y506" i="5"/>
  <c r="Y169" i="6"/>
  <c r="Y564" i="5"/>
  <c r="Y170" i="6"/>
  <c r="Y622" i="5"/>
  <c r="Y171" i="6"/>
  <c r="Z331" i="5"/>
  <c r="Z166" i="6"/>
  <c r="Z389" i="5"/>
  <c r="Z167" i="6"/>
  <c r="Z448" i="5"/>
  <c r="Z168" i="6"/>
  <c r="Z506" i="5"/>
  <c r="Z169" i="6"/>
  <c r="Z564" i="5"/>
  <c r="Z170" i="6"/>
  <c r="Z622" i="5"/>
  <c r="Z171" i="6"/>
  <c r="AA331" i="5"/>
  <c r="AA166" i="6"/>
  <c r="AA389" i="5"/>
  <c r="AA167" i="6"/>
  <c r="AA448" i="5"/>
  <c r="AA168" i="6"/>
  <c r="AA506" i="5"/>
  <c r="AA169" i="6"/>
  <c r="AA564" i="5"/>
  <c r="AA170" i="6"/>
  <c r="AA622" i="5"/>
  <c r="AA171" i="6"/>
  <c r="AB331" i="5"/>
  <c r="AB166" i="6"/>
  <c r="AB389" i="5"/>
  <c r="AB167" i="6"/>
  <c r="AB448" i="5"/>
  <c r="AB168" i="6"/>
  <c r="AB506" i="5"/>
  <c r="AB169" i="6"/>
  <c r="AB564" i="5"/>
  <c r="AB170" i="6"/>
  <c r="AB622" i="5"/>
  <c r="AB171" i="6"/>
  <c r="Q158" i="6"/>
  <c r="Q159" i="6"/>
  <c r="Q160" i="6"/>
  <c r="Q161" i="6"/>
  <c r="Q162" i="6"/>
  <c r="Q163" i="6"/>
  <c r="R158" i="6"/>
  <c r="R159" i="6"/>
  <c r="R160" i="6"/>
  <c r="R161" i="6"/>
  <c r="R162" i="6"/>
  <c r="R163" i="6"/>
  <c r="S158" i="6"/>
  <c r="S159" i="6"/>
  <c r="S160" i="6"/>
  <c r="S161" i="6"/>
  <c r="S162" i="6"/>
  <c r="S163" i="6"/>
  <c r="T158" i="6"/>
  <c r="T159" i="6"/>
  <c r="T160" i="6"/>
  <c r="T161" i="6"/>
  <c r="T162" i="6"/>
  <c r="T163" i="6"/>
  <c r="U158" i="6"/>
  <c r="U159" i="6"/>
  <c r="U160" i="6"/>
  <c r="U161" i="6"/>
  <c r="U162" i="6"/>
  <c r="U163" i="6"/>
  <c r="V158" i="6"/>
  <c r="V159" i="6"/>
  <c r="V160" i="6"/>
  <c r="V161" i="6"/>
  <c r="V162" i="6"/>
  <c r="V163" i="6"/>
  <c r="W158" i="6"/>
  <c r="W159" i="6"/>
  <c r="W160" i="6"/>
  <c r="W161" i="6"/>
  <c r="W162" i="6"/>
  <c r="W163" i="6"/>
  <c r="X158" i="6"/>
  <c r="X159" i="6"/>
  <c r="X160" i="6"/>
  <c r="X161" i="6"/>
  <c r="X162" i="6"/>
  <c r="X163" i="6"/>
  <c r="Y158" i="6"/>
  <c r="Y159" i="6"/>
  <c r="Y160" i="6"/>
  <c r="Y161" i="6"/>
  <c r="Y162" i="6"/>
  <c r="Y163" i="6"/>
  <c r="Z158" i="6"/>
  <c r="Z159" i="6"/>
  <c r="Z160" i="6"/>
  <c r="Z161" i="6"/>
  <c r="Z162" i="6"/>
  <c r="Z163" i="6"/>
  <c r="AA158" i="6"/>
  <c r="AA159" i="6"/>
  <c r="AA160" i="6"/>
  <c r="AA161" i="6"/>
  <c r="AA162" i="6"/>
  <c r="AA163" i="6"/>
  <c r="AB158" i="6"/>
  <c r="AB159" i="6"/>
  <c r="AB160" i="6"/>
  <c r="AB161" i="6"/>
  <c r="AB162" i="6"/>
  <c r="AB163" i="6"/>
  <c r="AC331" i="5"/>
  <c r="AC166" i="6"/>
  <c r="AC389" i="5"/>
  <c r="AC167" i="6"/>
  <c r="AC448" i="5"/>
  <c r="AC168" i="6"/>
  <c r="AC506" i="5"/>
  <c r="AC169" i="6"/>
  <c r="AC564" i="5"/>
  <c r="AC170" i="6"/>
  <c r="AC622" i="5"/>
  <c r="AC171" i="6"/>
  <c r="AD331" i="5"/>
  <c r="AD166" i="6"/>
  <c r="AD389" i="5"/>
  <c r="AD167" i="6"/>
  <c r="AD448" i="5"/>
  <c r="AD168" i="6"/>
  <c r="AD506" i="5"/>
  <c r="AD169" i="6"/>
  <c r="AD564" i="5"/>
  <c r="AD170" i="6"/>
  <c r="AD622" i="5"/>
  <c r="AD171" i="6"/>
  <c r="AE331" i="5"/>
  <c r="AE166" i="6"/>
  <c r="AE389" i="5"/>
  <c r="AE167" i="6"/>
  <c r="AE448" i="5"/>
  <c r="AE168" i="6"/>
  <c r="AE506" i="5"/>
  <c r="AE169" i="6"/>
  <c r="AE564" i="5"/>
  <c r="AE170" i="6"/>
  <c r="AE622" i="5"/>
  <c r="AE171" i="6"/>
  <c r="AF331" i="5"/>
  <c r="AF166" i="6"/>
  <c r="AF389" i="5"/>
  <c r="AF167" i="6"/>
  <c r="AF448" i="5"/>
  <c r="AF168" i="6"/>
  <c r="AF506" i="5"/>
  <c r="AF169" i="6"/>
  <c r="AF564" i="5"/>
  <c r="AF170" i="6"/>
  <c r="AF622" i="5"/>
  <c r="AF171" i="6"/>
  <c r="AG331" i="5"/>
  <c r="AG166" i="6"/>
  <c r="AG389" i="5"/>
  <c r="AG167" i="6"/>
  <c r="AG448" i="5"/>
  <c r="AG168" i="6"/>
  <c r="AG506" i="5"/>
  <c r="AG169" i="6"/>
  <c r="AG564" i="5"/>
  <c r="AG170" i="6"/>
  <c r="AG622" i="5"/>
  <c r="AG171" i="6"/>
  <c r="AH331" i="5"/>
  <c r="AH166" i="6"/>
  <c r="AH389" i="5"/>
  <c r="AH167" i="6"/>
  <c r="AH448" i="5"/>
  <c r="AH168" i="6"/>
  <c r="AH506" i="5"/>
  <c r="AH169" i="6"/>
  <c r="AH564" i="5"/>
  <c r="AH170" i="6"/>
  <c r="AH622" i="5"/>
  <c r="AH171" i="6"/>
  <c r="AI331" i="5"/>
  <c r="AI166" i="6"/>
  <c r="AI389" i="5"/>
  <c r="AI167" i="6"/>
  <c r="AI448" i="5"/>
  <c r="AI168" i="6"/>
  <c r="AI506" i="5"/>
  <c r="AI169" i="6"/>
  <c r="AI564" i="5"/>
  <c r="AI170" i="6"/>
  <c r="AI622" i="5"/>
  <c r="AI171" i="6"/>
  <c r="AJ331" i="5"/>
  <c r="AJ166" i="6"/>
  <c r="AJ389" i="5"/>
  <c r="AJ167" i="6"/>
  <c r="AJ448" i="5"/>
  <c r="AJ168" i="6"/>
  <c r="AJ506" i="5"/>
  <c r="AJ169" i="6"/>
  <c r="AJ564" i="5"/>
  <c r="AJ170" i="6"/>
  <c r="AJ622" i="5"/>
  <c r="AJ171" i="6"/>
  <c r="AK331" i="5"/>
  <c r="AK166" i="6"/>
  <c r="AK389" i="5"/>
  <c r="AK167" i="6"/>
  <c r="AK448" i="5"/>
  <c r="AK168" i="6"/>
  <c r="AK506" i="5"/>
  <c r="AK169" i="6"/>
  <c r="AK564" i="5"/>
  <c r="AK170" i="6"/>
  <c r="AK622" i="5"/>
  <c r="AK171" i="6"/>
  <c r="AL331" i="5"/>
  <c r="AL166" i="6"/>
  <c r="AL389" i="5"/>
  <c r="AL167" i="6"/>
  <c r="AL448" i="5"/>
  <c r="AL168" i="6"/>
  <c r="AL506" i="5"/>
  <c r="AL169" i="6"/>
  <c r="AL564" i="5"/>
  <c r="AL170" i="6"/>
  <c r="AL622" i="5"/>
  <c r="AL171" i="6"/>
  <c r="AM331" i="5"/>
  <c r="AM166" i="6"/>
  <c r="AM389" i="5"/>
  <c r="AM167" i="6"/>
  <c r="AM448" i="5"/>
  <c r="AM168" i="6"/>
  <c r="AM506" i="5"/>
  <c r="AM169" i="6"/>
  <c r="AM564" i="5"/>
  <c r="AM170" i="6"/>
  <c r="AM622" i="5"/>
  <c r="AM171" i="6"/>
  <c r="AN331" i="5"/>
  <c r="AN166" i="6"/>
  <c r="AN389" i="5"/>
  <c r="AN167" i="6"/>
  <c r="AN448" i="5"/>
  <c r="AN168" i="6"/>
  <c r="AN506" i="5"/>
  <c r="AN169" i="6"/>
  <c r="AN564" i="5"/>
  <c r="AN170" i="6"/>
  <c r="AN622" i="5"/>
  <c r="AN171" i="6"/>
  <c r="AC158" i="6"/>
  <c r="AC159" i="6"/>
  <c r="AC160" i="6"/>
  <c r="AC161" i="6"/>
  <c r="AC162" i="6"/>
  <c r="AC163" i="6"/>
  <c r="AD158" i="6"/>
  <c r="AD159" i="6"/>
  <c r="AD160" i="6"/>
  <c r="AD161" i="6"/>
  <c r="AD162" i="6"/>
  <c r="AD163" i="6"/>
  <c r="AE158" i="6"/>
  <c r="AE159" i="6"/>
  <c r="AE160" i="6"/>
  <c r="AE161" i="6"/>
  <c r="AE162" i="6"/>
  <c r="AE163" i="6"/>
  <c r="AF158" i="6"/>
  <c r="AF159" i="6"/>
  <c r="AF160" i="6"/>
  <c r="AF161" i="6"/>
  <c r="AF162" i="6"/>
  <c r="AF163" i="6"/>
  <c r="AG158" i="6"/>
  <c r="AG159" i="6"/>
  <c r="AG160" i="6"/>
  <c r="AG161" i="6"/>
  <c r="AG162" i="6"/>
  <c r="AG163" i="6"/>
  <c r="AH158" i="6"/>
  <c r="AH159" i="6"/>
  <c r="AH160" i="6"/>
  <c r="AH161" i="6"/>
  <c r="AH162" i="6"/>
  <c r="AH163" i="6"/>
  <c r="AI158" i="6"/>
  <c r="AI159" i="6"/>
  <c r="AI160" i="6"/>
  <c r="AI161" i="6"/>
  <c r="AI162" i="6"/>
  <c r="AI163" i="6"/>
  <c r="AJ158" i="6"/>
  <c r="AJ159" i="6"/>
  <c r="AJ160" i="6"/>
  <c r="AJ161" i="6"/>
  <c r="AJ162" i="6"/>
  <c r="AJ163" i="6"/>
  <c r="AK158" i="6"/>
  <c r="AK159" i="6"/>
  <c r="AK160" i="6"/>
  <c r="AK161" i="6"/>
  <c r="AK162" i="6"/>
  <c r="AK163" i="6"/>
  <c r="AL158" i="6"/>
  <c r="AL159" i="6"/>
  <c r="AL160" i="6"/>
  <c r="AL161" i="6"/>
  <c r="AL162" i="6"/>
  <c r="AL163" i="6"/>
  <c r="AM158" i="6"/>
  <c r="AM159" i="6"/>
  <c r="AM160" i="6"/>
  <c r="AM161" i="6"/>
  <c r="AM162" i="6"/>
  <c r="AM163" i="6"/>
  <c r="AN158" i="6"/>
  <c r="AN159" i="6"/>
  <c r="AN160" i="6"/>
  <c r="AN161" i="6"/>
  <c r="AN162" i="6"/>
  <c r="AN163" i="6"/>
  <c r="AO331" i="5"/>
  <c r="AO166" i="6"/>
  <c r="AO389" i="5"/>
  <c r="AO167" i="6"/>
  <c r="AO448" i="5"/>
  <c r="AO168" i="6"/>
  <c r="AO506" i="5"/>
  <c r="AO169" i="6"/>
  <c r="AO564" i="5"/>
  <c r="AO170" i="6"/>
  <c r="AO622" i="5"/>
  <c r="AO171" i="6"/>
  <c r="AP331" i="5"/>
  <c r="AP166" i="6"/>
  <c r="AP389" i="5"/>
  <c r="AP167" i="6"/>
  <c r="AP448" i="5"/>
  <c r="AP168" i="6"/>
  <c r="AP506" i="5"/>
  <c r="AP169" i="6"/>
  <c r="AP564" i="5"/>
  <c r="AP170" i="6"/>
  <c r="AP622" i="5"/>
  <c r="AP171" i="6"/>
  <c r="AQ331" i="5"/>
  <c r="AQ166" i="6"/>
  <c r="AQ389" i="5"/>
  <c r="AQ167" i="6"/>
  <c r="AQ448" i="5"/>
  <c r="AQ168" i="6"/>
  <c r="AQ506" i="5"/>
  <c r="AQ169" i="6"/>
  <c r="AQ564" i="5"/>
  <c r="AQ170" i="6"/>
  <c r="AQ622" i="5"/>
  <c r="AQ171" i="6"/>
  <c r="AR331" i="5"/>
  <c r="AR166" i="6"/>
  <c r="AR389" i="5"/>
  <c r="AR167" i="6"/>
  <c r="AR448" i="5"/>
  <c r="AR168" i="6"/>
  <c r="AR506" i="5"/>
  <c r="AR169" i="6"/>
  <c r="AR564" i="5"/>
  <c r="AR170" i="6"/>
  <c r="AR622" i="5"/>
  <c r="AR171" i="6"/>
  <c r="AS331" i="5"/>
  <c r="AS166" i="6"/>
  <c r="AS389" i="5"/>
  <c r="AS167" i="6"/>
  <c r="AS448" i="5"/>
  <c r="AS168" i="6"/>
  <c r="AS506" i="5"/>
  <c r="AS169" i="6"/>
  <c r="AS564" i="5"/>
  <c r="AS170" i="6"/>
  <c r="AS622" i="5"/>
  <c r="AS171" i="6"/>
  <c r="AT331" i="5"/>
  <c r="AT166" i="6"/>
  <c r="AT389" i="5"/>
  <c r="AT167" i="6"/>
  <c r="AT448" i="5"/>
  <c r="AT168" i="6"/>
  <c r="AT506" i="5"/>
  <c r="AT169" i="6"/>
  <c r="AT564" i="5"/>
  <c r="AT170" i="6"/>
  <c r="AT622" i="5"/>
  <c r="AT171" i="6"/>
  <c r="AU331" i="5"/>
  <c r="AU166" i="6"/>
  <c r="AU389" i="5"/>
  <c r="AU167" i="6"/>
  <c r="AU448" i="5"/>
  <c r="AU168" i="6"/>
  <c r="AU506" i="5"/>
  <c r="AU169" i="6"/>
  <c r="AU564" i="5"/>
  <c r="AU170" i="6"/>
  <c r="AU622" i="5"/>
  <c r="AU171" i="6"/>
  <c r="AV331" i="5"/>
  <c r="AV166" i="6"/>
  <c r="AV389" i="5"/>
  <c r="AV167" i="6"/>
  <c r="AV448" i="5"/>
  <c r="AV168" i="6"/>
  <c r="AV506" i="5"/>
  <c r="AV169" i="6"/>
  <c r="AV564" i="5"/>
  <c r="AV170" i="6"/>
  <c r="AV622" i="5"/>
  <c r="AV171" i="6"/>
  <c r="AW331" i="5"/>
  <c r="AW166" i="6"/>
  <c r="AW389" i="5"/>
  <c r="AW167" i="6"/>
  <c r="AW448" i="5"/>
  <c r="AW168" i="6"/>
  <c r="AW506" i="5"/>
  <c r="AW169" i="6"/>
  <c r="AW564" i="5"/>
  <c r="AW170" i="6"/>
  <c r="AW622" i="5"/>
  <c r="AW171" i="6"/>
  <c r="AX331" i="5"/>
  <c r="AX166" i="6"/>
  <c r="AX389" i="5"/>
  <c r="AX167" i="6"/>
  <c r="AX448" i="5"/>
  <c r="AX168" i="6"/>
  <c r="AX506" i="5"/>
  <c r="AX169" i="6"/>
  <c r="AX564" i="5"/>
  <c r="AX170" i="6"/>
  <c r="AX622" i="5"/>
  <c r="AX171" i="6"/>
  <c r="AY331" i="5"/>
  <c r="AY166" i="6"/>
  <c r="AY389" i="5"/>
  <c r="AY167" i="6"/>
  <c r="AY448" i="5"/>
  <c r="AY168" i="6"/>
  <c r="AY506" i="5"/>
  <c r="AY169" i="6"/>
  <c r="AY564" i="5"/>
  <c r="AY170" i="6"/>
  <c r="AY622" i="5"/>
  <c r="AY171" i="6"/>
  <c r="AZ331" i="5"/>
  <c r="AZ166" i="6"/>
  <c r="AZ389" i="5"/>
  <c r="AZ167" i="6"/>
  <c r="AZ448" i="5"/>
  <c r="AZ168" i="6"/>
  <c r="AZ506" i="5"/>
  <c r="AZ169" i="6"/>
  <c r="AZ564" i="5"/>
  <c r="AZ170" i="6"/>
  <c r="AZ622" i="5"/>
  <c r="AZ171" i="6"/>
  <c r="AO158" i="6"/>
  <c r="AO159" i="6"/>
  <c r="AO160" i="6"/>
  <c r="AO161" i="6"/>
  <c r="AO162" i="6"/>
  <c r="AO163" i="6"/>
  <c r="AP158" i="6"/>
  <c r="AP159" i="6"/>
  <c r="AP160" i="6"/>
  <c r="AP161" i="6"/>
  <c r="AP162" i="6"/>
  <c r="AP163" i="6"/>
  <c r="AQ158" i="6"/>
  <c r="AQ159" i="6"/>
  <c r="AQ160" i="6"/>
  <c r="AQ161" i="6"/>
  <c r="AQ162" i="6"/>
  <c r="AQ163" i="6"/>
  <c r="AR158" i="6"/>
  <c r="AR159" i="6"/>
  <c r="AR160" i="6"/>
  <c r="AR161" i="6"/>
  <c r="AR162" i="6"/>
  <c r="AR163" i="6"/>
  <c r="AS158" i="6"/>
  <c r="AS159" i="6"/>
  <c r="AS160" i="6"/>
  <c r="AS161" i="6"/>
  <c r="AS162" i="6"/>
  <c r="AS163" i="6"/>
  <c r="AT158" i="6"/>
  <c r="AT159" i="6"/>
  <c r="AT160" i="6"/>
  <c r="AT161" i="6"/>
  <c r="AT162" i="6"/>
  <c r="AT163" i="6"/>
  <c r="AU158" i="6"/>
  <c r="AU159" i="6"/>
  <c r="AU160" i="6"/>
  <c r="AU161" i="6"/>
  <c r="AU162" i="6"/>
  <c r="AU163" i="6"/>
  <c r="AV158" i="6"/>
  <c r="AV159" i="6"/>
  <c r="AV160" i="6"/>
  <c r="AV161" i="6"/>
  <c r="AV162" i="6"/>
  <c r="AV163" i="6"/>
  <c r="AW158" i="6"/>
  <c r="AW159" i="6"/>
  <c r="AW160" i="6"/>
  <c r="AW161" i="6"/>
  <c r="AW162" i="6"/>
  <c r="AW163" i="6"/>
  <c r="AX158" i="6"/>
  <c r="AX159" i="6"/>
  <c r="AX160" i="6"/>
  <c r="AX161" i="6"/>
  <c r="AX162" i="6"/>
  <c r="AX163" i="6"/>
  <c r="AY158" i="6"/>
  <c r="AY159" i="6"/>
  <c r="AY160" i="6"/>
  <c r="AY161" i="6"/>
  <c r="AY162" i="6"/>
  <c r="AY163" i="6"/>
  <c r="AZ158" i="6"/>
  <c r="AZ159" i="6"/>
  <c r="AZ160" i="6"/>
  <c r="AZ161" i="6"/>
  <c r="AZ162" i="6"/>
  <c r="AZ163" i="6"/>
  <c r="BA331" i="5"/>
  <c r="BA166" i="6"/>
  <c r="BA389" i="5"/>
  <c r="BA167" i="6"/>
  <c r="BA448" i="5"/>
  <c r="BA168" i="6"/>
  <c r="BA506" i="5"/>
  <c r="BA169" i="6"/>
  <c r="BA564" i="5"/>
  <c r="BA170" i="6"/>
  <c r="BA622" i="5"/>
  <c r="BA171" i="6"/>
  <c r="BB331" i="5"/>
  <c r="BB166" i="6"/>
  <c r="BB389" i="5"/>
  <c r="BB167" i="6"/>
  <c r="BB448" i="5"/>
  <c r="BB168" i="6"/>
  <c r="BB506" i="5"/>
  <c r="BB169" i="6"/>
  <c r="BB564" i="5"/>
  <c r="BB170" i="6"/>
  <c r="BB622" i="5"/>
  <c r="BB171" i="6"/>
  <c r="BC331" i="5"/>
  <c r="BC166" i="6"/>
  <c r="BC389" i="5"/>
  <c r="BC167" i="6"/>
  <c r="BC448" i="5"/>
  <c r="BC168" i="6"/>
  <c r="BC506" i="5"/>
  <c r="BC169" i="6"/>
  <c r="BC564" i="5"/>
  <c r="BC170" i="6"/>
  <c r="BC622" i="5"/>
  <c r="BC171" i="6"/>
  <c r="BD331" i="5"/>
  <c r="BD166" i="6"/>
  <c r="BD389" i="5"/>
  <c r="BD167" i="6"/>
  <c r="BD448" i="5"/>
  <c r="BD168" i="6"/>
  <c r="BD506" i="5"/>
  <c r="BD169" i="6"/>
  <c r="BD564" i="5"/>
  <c r="BD170" i="6"/>
  <c r="BD622" i="5"/>
  <c r="BD171" i="6"/>
  <c r="BE331" i="5"/>
  <c r="BE166" i="6"/>
  <c r="BE389" i="5"/>
  <c r="BE167" i="6"/>
  <c r="BE448" i="5"/>
  <c r="BE168" i="6"/>
  <c r="BE506" i="5"/>
  <c r="BE169" i="6"/>
  <c r="BE564" i="5"/>
  <c r="BE170" i="6"/>
  <c r="BE622" i="5"/>
  <c r="BE171" i="6"/>
  <c r="BF331" i="5"/>
  <c r="BF166" i="6"/>
  <c r="BF389" i="5"/>
  <c r="BF167" i="6"/>
  <c r="BF448" i="5"/>
  <c r="BF168" i="6"/>
  <c r="BF506" i="5"/>
  <c r="BF169" i="6"/>
  <c r="BF564" i="5"/>
  <c r="BF170" i="6"/>
  <c r="BF622" i="5"/>
  <c r="BF171" i="6"/>
  <c r="BG331" i="5"/>
  <c r="BG166" i="6"/>
  <c r="BG389" i="5"/>
  <c r="BG167" i="6"/>
  <c r="BG448" i="5"/>
  <c r="BG168" i="6"/>
  <c r="BG506" i="5"/>
  <c r="BG169" i="6"/>
  <c r="BG564" i="5"/>
  <c r="BG170" i="6"/>
  <c r="BG622" i="5"/>
  <c r="BG171" i="6"/>
  <c r="BH331" i="5"/>
  <c r="BH166" i="6"/>
  <c r="BH389" i="5"/>
  <c r="BH167" i="6"/>
  <c r="BH448" i="5"/>
  <c r="BH168" i="6"/>
  <c r="BH506" i="5"/>
  <c r="BH169" i="6"/>
  <c r="BH564" i="5"/>
  <c r="BH170" i="6"/>
  <c r="BH622" i="5"/>
  <c r="BH171" i="6"/>
  <c r="BI331" i="5"/>
  <c r="BI166" i="6"/>
  <c r="BI389" i="5"/>
  <c r="BI167" i="6"/>
  <c r="BI448" i="5"/>
  <c r="BI168" i="6"/>
  <c r="BI506" i="5"/>
  <c r="BI169" i="6"/>
  <c r="BI564" i="5"/>
  <c r="BI170" i="6"/>
  <c r="BI622" i="5"/>
  <c r="BI171" i="6"/>
  <c r="BJ331" i="5"/>
  <c r="BJ166" i="6"/>
  <c r="BJ389" i="5"/>
  <c r="BJ167" i="6"/>
  <c r="BJ448" i="5"/>
  <c r="BJ168" i="6"/>
  <c r="BJ506" i="5"/>
  <c r="BJ169" i="6"/>
  <c r="BJ564" i="5"/>
  <c r="BJ170" i="6"/>
  <c r="BJ622" i="5"/>
  <c r="BJ171" i="6"/>
  <c r="BK331" i="5"/>
  <c r="BK166" i="6"/>
  <c r="BK389" i="5"/>
  <c r="BK167" i="6"/>
  <c r="BK448" i="5"/>
  <c r="BK168" i="6"/>
  <c r="BK506" i="5"/>
  <c r="BK169" i="6"/>
  <c r="BK564" i="5"/>
  <c r="BK170" i="6"/>
  <c r="BK622" i="5"/>
  <c r="BK171" i="6"/>
  <c r="BL331" i="5"/>
  <c r="BL166" i="6"/>
  <c r="BL389" i="5"/>
  <c r="BL167" i="6"/>
  <c r="BL448" i="5"/>
  <c r="BL168" i="6"/>
  <c r="BL506" i="5"/>
  <c r="BL169" i="6"/>
  <c r="BL564" i="5"/>
  <c r="BL170" i="6"/>
  <c r="BL622" i="5"/>
  <c r="BL171" i="6"/>
  <c r="BA158" i="6"/>
  <c r="BA159" i="6"/>
  <c r="BA160" i="6"/>
  <c r="BA161" i="6"/>
  <c r="BA162" i="6"/>
  <c r="BA163" i="6"/>
  <c r="BB158" i="6"/>
  <c r="BB159" i="6"/>
  <c r="BB160" i="6"/>
  <c r="BB161" i="6"/>
  <c r="BB162" i="6"/>
  <c r="BB163" i="6"/>
  <c r="BC158" i="6"/>
  <c r="BC159" i="6"/>
  <c r="BC160" i="6"/>
  <c r="BC161" i="6"/>
  <c r="BC162" i="6"/>
  <c r="BC163" i="6"/>
  <c r="BD158" i="6"/>
  <c r="BD159" i="6"/>
  <c r="BD160" i="6"/>
  <c r="BD161" i="6"/>
  <c r="BD162" i="6"/>
  <c r="BD163" i="6"/>
  <c r="BE158" i="6"/>
  <c r="BE159" i="6"/>
  <c r="BE160" i="6"/>
  <c r="BE161" i="6"/>
  <c r="BE162" i="6"/>
  <c r="BE163" i="6"/>
  <c r="BF158" i="6"/>
  <c r="BF159" i="6"/>
  <c r="BF160" i="6"/>
  <c r="BF161" i="6"/>
  <c r="BF162" i="6"/>
  <c r="BF163" i="6"/>
  <c r="BG158" i="6"/>
  <c r="BG159" i="6"/>
  <c r="BG160" i="6"/>
  <c r="BG161" i="6"/>
  <c r="BG162" i="6"/>
  <c r="BG163" i="6"/>
  <c r="BH158" i="6"/>
  <c r="BH159" i="6"/>
  <c r="BH160" i="6"/>
  <c r="BH161" i="6"/>
  <c r="BH162" i="6"/>
  <c r="BH163" i="6"/>
  <c r="BI158" i="6"/>
  <c r="BI159" i="6"/>
  <c r="BI160" i="6"/>
  <c r="BI161" i="6"/>
  <c r="BI162" i="6"/>
  <c r="BI163" i="6"/>
  <c r="BJ158" i="6"/>
  <c r="BJ159" i="6"/>
  <c r="BJ160" i="6"/>
  <c r="BJ161" i="6"/>
  <c r="BJ162" i="6"/>
  <c r="BJ163" i="6"/>
  <c r="BK158" i="6"/>
  <c r="BK159" i="6"/>
  <c r="BK160" i="6"/>
  <c r="BK161" i="6"/>
  <c r="BK162" i="6"/>
  <c r="BK163" i="6"/>
  <c r="BL158" i="6"/>
  <c r="BL159" i="6"/>
  <c r="BL160" i="6"/>
  <c r="BL161" i="6"/>
  <c r="BL162" i="6"/>
  <c r="BL163" i="6"/>
  <c r="J389" i="5"/>
  <c r="J167" i="6"/>
  <c r="J448" i="5"/>
  <c r="J168" i="6"/>
  <c r="J506" i="5"/>
  <c r="J169" i="6"/>
  <c r="J564" i="5"/>
  <c r="J170" i="6"/>
  <c r="J622" i="5"/>
  <c r="J171" i="6"/>
  <c r="K389" i="5"/>
  <c r="K167" i="6"/>
  <c r="K448" i="5"/>
  <c r="K168" i="6"/>
  <c r="K506" i="5"/>
  <c r="K169" i="6"/>
  <c r="K564" i="5"/>
  <c r="K170" i="6"/>
  <c r="K622" i="5"/>
  <c r="K171" i="6"/>
  <c r="L389" i="5"/>
  <c r="L167" i="6"/>
  <c r="L448" i="5"/>
  <c r="L168" i="6"/>
  <c r="L506" i="5"/>
  <c r="L169" i="6"/>
  <c r="L564" i="5"/>
  <c r="L170" i="6"/>
  <c r="L622" i="5"/>
  <c r="L171" i="6"/>
  <c r="M389" i="5"/>
  <c r="M167" i="6"/>
  <c r="M448" i="5"/>
  <c r="M168" i="6"/>
  <c r="M506" i="5"/>
  <c r="M169" i="6"/>
  <c r="M564" i="5"/>
  <c r="M170" i="6"/>
  <c r="M622" i="5"/>
  <c r="M171" i="6"/>
  <c r="N389" i="5"/>
  <c r="N167" i="6"/>
  <c r="N448" i="5"/>
  <c r="N168" i="6"/>
  <c r="N506" i="5"/>
  <c r="N169" i="6"/>
  <c r="N564" i="5"/>
  <c r="N170" i="6"/>
  <c r="N622" i="5"/>
  <c r="N171" i="6"/>
  <c r="O389" i="5"/>
  <c r="O167" i="6"/>
  <c r="O448" i="5"/>
  <c r="O168" i="6"/>
  <c r="O506" i="5"/>
  <c r="O169" i="6"/>
  <c r="O564" i="5"/>
  <c r="O170" i="6"/>
  <c r="O622" i="5"/>
  <c r="O171" i="6"/>
  <c r="P389" i="5"/>
  <c r="P167" i="6"/>
  <c r="P448" i="5"/>
  <c r="P168" i="6"/>
  <c r="P506" i="5"/>
  <c r="P169" i="6"/>
  <c r="P564" i="5"/>
  <c r="P170" i="6"/>
  <c r="P622" i="5"/>
  <c r="P171" i="6"/>
  <c r="J159" i="6"/>
  <c r="J160" i="6"/>
  <c r="J161" i="6"/>
  <c r="J162" i="6"/>
  <c r="J163" i="6"/>
  <c r="K159" i="6"/>
  <c r="K160" i="6"/>
  <c r="K161" i="6"/>
  <c r="K162" i="6"/>
  <c r="K163" i="6"/>
  <c r="L159" i="6"/>
  <c r="L160" i="6"/>
  <c r="L161" i="6"/>
  <c r="L162" i="6"/>
  <c r="L163" i="6"/>
  <c r="M159" i="6"/>
  <c r="M160" i="6"/>
  <c r="M161" i="6"/>
  <c r="M162" i="6"/>
  <c r="M163" i="6"/>
  <c r="N159" i="6"/>
  <c r="N160" i="6"/>
  <c r="N161" i="6"/>
  <c r="N162" i="6"/>
  <c r="N163" i="6"/>
  <c r="O159" i="6"/>
  <c r="O160" i="6"/>
  <c r="O161" i="6"/>
  <c r="O162" i="6"/>
  <c r="O163" i="6"/>
  <c r="P159" i="6"/>
  <c r="P160" i="6"/>
  <c r="P161" i="6"/>
  <c r="P162" i="6"/>
  <c r="P163" i="6"/>
  <c r="F102" i="3"/>
  <c r="F113" i="3"/>
  <c r="G102" i="3"/>
  <c r="G113" i="3"/>
  <c r="H102" i="3"/>
  <c r="H113" i="3"/>
  <c r="I102" i="3"/>
  <c r="I113" i="3"/>
  <c r="E90" i="3"/>
  <c r="E95" i="3"/>
  <c r="E100" i="3"/>
  <c r="E102" i="3"/>
  <c r="E113" i="3"/>
  <c r="E126" i="3"/>
  <c r="B51" i="4"/>
  <c r="B357" i="4"/>
  <c r="B321" i="4"/>
  <c r="B326" i="4"/>
  <c r="B320" i="4"/>
  <c r="B295" i="4"/>
  <c r="B379" i="4"/>
  <c r="F65" i="4"/>
  <c r="G65" i="4"/>
  <c r="H65" i="4"/>
  <c r="I65" i="4"/>
  <c r="J65" i="4"/>
  <c r="E181" i="5"/>
  <c r="E180" i="5"/>
  <c r="E179" i="5"/>
  <c r="E178" i="5"/>
  <c r="E177" i="5"/>
  <c r="E176" i="5"/>
  <c r="BL86" i="7"/>
  <c r="BK86" i="7"/>
  <c r="BJ86" i="7"/>
  <c r="BI86" i="7"/>
  <c r="BH86" i="7"/>
  <c r="BG86" i="7"/>
  <c r="BF86" i="7"/>
  <c r="BE86" i="7"/>
  <c r="BD86" i="7"/>
  <c r="BC86" i="7"/>
  <c r="BB86" i="7"/>
  <c r="BA86" i="7"/>
  <c r="AZ86" i="7"/>
  <c r="AY86" i="7"/>
  <c r="AX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E86" i="7"/>
  <c r="BL74" i="7"/>
  <c r="BK74" i="7"/>
  <c r="BJ74" i="7"/>
  <c r="BI74" i="7"/>
  <c r="BH74" i="7"/>
  <c r="BG74" i="7"/>
  <c r="BF74" i="7"/>
  <c r="BE74" i="7"/>
  <c r="BD74" i="7"/>
  <c r="BC74" i="7"/>
  <c r="BB74" i="7"/>
  <c r="BA74" i="7"/>
  <c r="AZ74" i="7"/>
  <c r="AY74" i="7"/>
  <c r="AX74" i="7"/>
  <c r="AW74" i="7"/>
  <c r="AV74" i="7"/>
  <c r="AU74" i="7"/>
  <c r="AT74" i="7"/>
  <c r="AS74" i="7"/>
  <c r="AR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F74" i="7"/>
  <c r="E74" i="7"/>
  <c r="B73" i="7"/>
  <c r="B72" i="7"/>
  <c r="B71" i="7"/>
  <c r="B70" i="7"/>
  <c r="B69" i="7"/>
  <c r="B68" i="7"/>
  <c r="E53" i="7"/>
  <c r="E148" i="4"/>
  <c r="E149" i="4"/>
  <c r="E150" i="4"/>
  <c r="E147" i="4"/>
  <c r="E52" i="7"/>
  <c r="E54" i="7"/>
  <c r="E57" i="7"/>
  <c r="E56" i="7"/>
  <c r="E58" i="7"/>
  <c r="E59" i="7"/>
  <c r="F56"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E65" i="7"/>
  <c r="BL51" i="7"/>
  <c r="BK51" i="7"/>
  <c r="BJ51" i="7"/>
  <c r="BI51" i="7"/>
  <c r="BH51" i="7"/>
  <c r="BG51" i="7"/>
  <c r="BF51" i="7"/>
  <c r="BE51" i="7"/>
  <c r="BD51" i="7"/>
  <c r="BC51" i="7"/>
  <c r="BB51" i="7"/>
  <c r="BA51" i="7"/>
  <c r="AZ51" i="7"/>
  <c r="AY51" i="7"/>
  <c r="AX51" i="7"/>
  <c r="AW51" i="7"/>
  <c r="AV51" i="7"/>
  <c r="AU51" i="7"/>
  <c r="AT51" i="7"/>
  <c r="AS51" i="7"/>
  <c r="AR51" i="7"/>
  <c r="AQ51" i="7"/>
  <c r="AP51" i="7"/>
  <c r="AO51" i="7"/>
  <c r="AN51" i="7"/>
  <c r="AM51" i="7"/>
  <c r="AL51" i="7"/>
  <c r="AK51" i="7"/>
  <c r="AJ51" i="7"/>
  <c r="AI51" i="7"/>
  <c r="AH51" i="7"/>
  <c r="AG51" i="7"/>
  <c r="AF51" i="7"/>
  <c r="AE51" i="7"/>
  <c r="AD51" i="7"/>
  <c r="AC51" i="7"/>
  <c r="AB51" i="7"/>
  <c r="AA51" i="7"/>
  <c r="Z51" i="7"/>
  <c r="Y51" i="7"/>
  <c r="X51" i="7"/>
  <c r="W51" i="7"/>
  <c r="V51" i="7"/>
  <c r="U51" i="7"/>
  <c r="T51" i="7"/>
  <c r="S51" i="7"/>
  <c r="R51" i="7"/>
  <c r="Q51" i="7"/>
  <c r="P51" i="7"/>
  <c r="O51" i="7"/>
  <c r="N51" i="7"/>
  <c r="M51" i="7"/>
  <c r="L51" i="7"/>
  <c r="K51" i="7"/>
  <c r="J51" i="7"/>
  <c r="I51" i="7"/>
  <c r="H51" i="7"/>
  <c r="G51" i="7"/>
  <c r="F51" i="7"/>
  <c r="E51" i="7"/>
  <c r="Q50" i="7"/>
  <c r="AC50" i="7"/>
  <c r="AO50" i="7"/>
  <c r="BA50" i="7"/>
  <c r="E50" i="7"/>
  <c r="B3" i="7"/>
  <c r="E131" i="3"/>
  <c r="E130" i="3"/>
  <c r="B181" i="6"/>
  <c r="B123" i="3"/>
  <c r="B180" i="6"/>
  <c r="B122" i="3"/>
  <c r="B179" i="6"/>
  <c r="B121" i="3"/>
  <c r="B178" i="6"/>
  <c r="B120" i="3"/>
  <c r="B177" i="6"/>
  <c r="B119" i="3"/>
  <c r="B109" i="3"/>
  <c r="B108" i="3"/>
  <c r="B107" i="3"/>
  <c r="B106" i="3"/>
  <c r="B105" i="3"/>
  <c r="B104" i="3"/>
  <c r="B103" i="3"/>
  <c r="B393" i="4"/>
  <c r="B93" i="3"/>
  <c r="B392" i="4"/>
  <c r="B92" i="3"/>
  <c r="B391" i="4"/>
  <c r="B91" i="3"/>
  <c r="BB149" i="6"/>
  <c r="BC149" i="6"/>
  <c r="BD149" i="6"/>
  <c r="BE149" i="6"/>
  <c r="BF149" i="6"/>
  <c r="BG149" i="6"/>
  <c r="BH149" i="6"/>
  <c r="BI149" i="6"/>
  <c r="BJ149" i="6"/>
  <c r="BK149" i="6"/>
  <c r="BL149" i="6"/>
  <c r="E148" i="6"/>
  <c r="Q148" i="6"/>
  <c r="AC148" i="6"/>
  <c r="AO148" i="6"/>
  <c r="BA148" i="6"/>
  <c r="BL185" i="6"/>
  <c r="BL88" i="3"/>
  <c r="BK185" i="6"/>
  <c r="BK88" i="3"/>
  <c r="BJ185" i="6"/>
  <c r="BJ88" i="3"/>
  <c r="BI185" i="6"/>
  <c r="BI88" i="3"/>
  <c r="BH185" i="6"/>
  <c r="BH88" i="3"/>
  <c r="BG185" i="6"/>
  <c r="BG88" i="3"/>
  <c r="BF185" i="6"/>
  <c r="BF88" i="3"/>
  <c r="BE185" i="6"/>
  <c r="BE88" i="3"/>
  <c r="BD185" i="6"/>
  <c r="BD88" i="3"/>
  <c r="BC185" i="6"/>
  <c r="BC88" i="3"/>
  <c r="BB185" i="6"/>
  <c r="BB88" i="3"/>
  <c r="BA185" i="6"/>
  <c r="BA88" i="3"/>
  <c r="AP149" i="6"/>
  <c r="AQ149" i="6"/>
  <c r="AR149" i="6"/>
  <c r="AS149" i="6"/>
  <c r="AT149" i="6"/>
  <c r="AU149" i="6"/>
  <c r="AV149" i="6"/>
  <c r="AW149" i="6"/>
  <c r="AX149" i="6"/>
  <c r="AY149" i="6"/>
  <c r="AZ149" i="6"/>
  <c r="AZ185" i="6"/>
  <c r="AZ88" i="3"/>
  <c r="AY185" i="6"/>
  <c r="AY88" i="3"/>
  <c r="AX185" i="6"/>
  <c r="AX88" i="3"/>
  <c r="AW185" i="6"/>
  <c r="AW88" i="3"/>
  <c r="AV185" i="6"/>
  <c r="AV88" i="3"/>
  <c r="AU185" i="6"/>
  <c r="AU88" i="3"/>
  <c r="AT185" i="6"/>
  <c r="AT88" i="3"/>
  <c r="AS185" i="6"/>
  <c r="AS88" i="3"/>
  <c r="AR185" i="6"/>
  <c r="AR88" i="3"/>
  <c r="AQ185" i="6"/>
  <c r="AQ88" i="3"/>
  <c r="AP185" i="6"/>
  <c r="AP88" i="3"/>
  <c r="AO185" i="6"/>
  <c r="AO88" i="3"/>
  <c r="AD149" i="6"/>
  <c r="AE149" i="6"/>
  <c r="AF149" i="6"/>
  <c r="AG149" i="6"/>
  <c r="AH149" i="6"/>
  <c r="AI149" i="6"/>
  <c r="AJ149" i="6"/>
  <c r="AK149" i="6"/>
  <c r="AL149" i="6"/>
  <c r="AM149" i="6"/>
  <c r="AN149" i="6"/>
  <c r="AN185" i="6"/>
  <c r="AN88" i="3"/>
  <c r="AM185" i="6"/>
  <c r="AM88" i="3"/>
  <c r="AL185" i="6"/>
  <c r="AL88" i="3"/>
  <c r="AK185" i="6"/>
  <c r="AK88" i="3"/>
  <c r="AJ185" i="6"/>
  <c r="AJ88" i="3"/>
  <c r="AI185" i="6"/>
  <c r="AI88" i="3"/>
  <c r="AH185" i="6"/>
  <c r="AH88" i="3"/>
  <c r="AG185" i="6"/>
  <c r="AG88" i="3"/>
  <c r="AF185" i="6"/>
  <c r="AF88" i="3"/>
  <c r="AE185" i="6"/>
  <c r="AE88" i="3"/>
  <c r="AD185" i="6"/>
  <c r="AD88" i="3"/>
  <c r="AC185" i="6"/>
  <c r="AC88" i="3"/>
  <c r="R149" i="6"/>
  <c r="S149" i="6"/>
  <c r="T149" i="6"/>
  <c r="U149" i="6"/>
  <c r="V149" i="6"/>
  <c r="W149" i="6"/>
  <c r="X149" i="6"/>
  <c r="Y149" i="6"/>
  <c r="Z149" i="6"/>
  <c r="AA149" i="6"/>
  <c r="AB149" i="6"/>
  <c r="AB185" i="6"/>
  <c r="AB88" i="3"/>
  <c r="AA185" i="6"/>
  <c r="AA88" i="3"/>
  <c r="Z185" i="6"/>
  <c r="Z88" i="3"/>
  <c r="Y185" i="6"/>
  <c r="Y88" i="3"/>
  <c r="X185" i="6"/>
  <c r="X88" i="3"/>
  <c r="W185" i="6"/>
  <c r="W88" i="3"/>
  <c r="V185" i="6"/>
  <c r="V88" i="3"/>
  <c r="U185" i="6"/>
  <c r="U88" i="3"/>
  <c r="T185" i="6"/>
  <c r="T88" i="3"/>
  <c r="S185" i="6"/>
  <c r="S88" i="3"/>
  <c r="R185" i="6"/>
  <c r="R88" i="3"/>
  <c r="Q185" i="6"/>
  <c r="Q88" i="3"/>
  <c r="F149" i="6"/>
  <c r="G149" i="6"/>
  <c r="H149" i="6"/>
  <c r="I149" i="6"/>
  <c r="J149" i="6"/>
  <c r="K149" i="6"/>
  <c r="L149" i="6"/>
  <c r="M149" i="6"/>
  <c r="N149" i="6"/>
  <c r="O149" i="6"/>
  <c r="P149" i="6"/>
  <c r="P185" i="6"/>
  <c r="P88" i="3"/>
  <c r="O185" i="6"/>
  <c r="O88" i="3"/>
  <c r="N185" i="6"/>
  <c r="N88" i="3"/>
  <c r="M185" i="6"/>
  <c r="M88" i="3"/>
  <c r="L185" i="6"/>
  <c r="L88" i="3"/>
  <c r="K185" i="6"/>
  <c r="K88" i="3"/>
  <c r="J185" i="6"/>
  <c r="J88" i="3"/>
  <c r="I185" i="6"/>
  <c r="I88" i="3"/>
  <c r="H185" i="6"/>
  <c r="H88" i="3"/>
  <c r="G185" i="6"/>
  <c r="G88" i="3"/>
  <c r="F185" i="6"/>
  <c r="F88" i="3"/>
  <c r="E185" i="6"/>
  <c r="E88" i="3"/>
  <c r="E160" i="4"/>
  <c r="E291" i="4"/>
  <c r="Q291" i="4"/>
  <c r="AC291" i="4"/>
  <c r="AO291" i="4"/>
  <c r="BA291" i="4"/>
  <c r="BA87" i="3"/>
  <c r="AO87" i="3"/>
  <c r="AC87" i="3"/>
  <c r="Q87" i="3"/>
  <c r="E87" i="3"/>
  <c r="B71" i="3"/>
  <c r="B68" i="3"/>
  <c r="B67" i="3"/>
  <c r="B66" i="3"/>
  <c r="B65" i="3"/>
  <c r="B64" i="3"/>
  <c r="B63" i="3"/>
  <c r="B62" i="3"/>
  <c r="B61" i="3"/>
  <c r="B60" i="3"/>
  <c r="B59" i="3"/>
  <c r="B56" i="3"/>
  <c r="B55" i="3"/>
  <c r="B54" i="3"/>
  <c r="B53" i="3"/>
  <c r="B52" i="3"/>
  <c r="B51" i="3"/>
  <c r="B50" i="3"/>
  <c r="B49" i="3"/>
  <c r="B48" i="3"/>
  <c r="B47" i="3"/>
  <c r="B45" i="3"/>
  <c r="B43" i="3"/>
  <c r="B42" i="3"/>
  <c r="B41" i="3"/>
  <c r="B40" i="3"/>
  <c r="B38" i="3"/>
  <c r="B37" i="3"/>
  <c r="B36" i="3"/>
  <c r="B35" i="3"/>
  <c r="E33" i="3"/>
  <c r="F33" i="3"/>
  <c r="G33" i="3"/>
  <c r="H33" i="3"/>
  <c r="I33" i="3"/>
  <c r="B3" i="3"/>
  <c r="B176" i="6"/>
  <c r="B174" i="6"/>
  <c r="B173" i="6"/>
  <c r="B154" i="6"/>
  <c r="B153" i="6"/>
  <c r="B318" i="5"/>
  <c r="B150" i="6"/>
  <c r="BL123" i="6"/>
  <c r="BK123" i="6"/>
  <c r="BJ123" i="6"/>
  <c r="BI123" i="6"/>
  <c r="BH123" i="6"/>
  <c r="BG123" i="6"/>
  <c r="BF123" i="6"/>
  <c r="BE123" i="6"/>
  <c r="BD123" i="6"/>
  <c r="BC123" i="6"/>
  <c r="BB123" i="6"/>
  <c r="BA123" i="6"/>
  <c r="AZ123" i="6"/>
  <c r="AY123" i="6"/>
  <c r="AX123" i="6"/>
  <c r="AW123" i="6"/>
  <c r="AV123" i="6"/>
  <c r="AU123" i="6"/>
  <c r="AT123" i="6"/>
  <c r="AS123" i="6"/>
  <c r="AR123" i="6"/>
  <c r="AQ123" i="6"/>
  <c r="AP123" i="6"/>
  <c r="AO123" i="6"/>
  <c r="AN123" i="6"/>
  <c r="AM123" i="6"/>
  <c r="AL123" i="6"/>
  <c r="AK123" i="6"/>
  <c r="AJ123" i="6"/>
  <c r="AI123" i="6"/>
  <c r="AH123" i="6"/>
  <c r="AG123" i="6"/>
  <c r="AF123" i="6"/>
  <c r="AE123" i="6"/>
  <c r="AD123" i="6"/>
  <c r="AC123" i="6"/>
  <c r="AB123" i="6"/>
  <c r="AA123" i="6"/>
  <c r="Z123" i="6"/>
  <c r="Y123" i="6"/>
  <c r="X123" i="6"/>
  <c r="W123" i="6"/>
  <c r="V123" i="6"/>
  <c r="U123" i="6"/>
  <c r="T123" i="6"/>
  <c r="S123" i="6"/>
  <c r="R123" i="6"/>
  <c r="Q123" i="6"/>
  <c r="P123" i="6"/>
  <c r="O123" i="6"/>
  <c r="N123" i="6"/>
  <c r="M123" i="6"/>
  <c r="L123" i="6"/>
  <c r="K123" i="6"/>
  <c r="J123" i="6"/>
  <c r="I123" i="6"/>
  <c r="H123" i="6"/>
  <c r="G123" i="6"/>
  <c r="F123" i="6"/>
  <c r="E123" i="6"/>
  <c r="E140" i="6"/>
  <c r="B123" i="6"/>
  <c r="B140" i="6"/>
  <c r="BL122" i="6"/>
  <c r="BK122" i="6"/>
  <c r="BJ122" i="6"/>
  <c r="BI122" i="6"/>
  <c r="BH122" i="6"/>
  <c r="BG122" i="6"/>
  <c r="BF122" i="6"/>
  <c r="BE122" i="6"/>
  <c r="BD122" i="6"/>
  <c r="BC122" i="6"/>
  <c r="BB122" i="6"/>
  <c r="BA122" i="6"/>
  <c r="AZ122" i="6"/>
  <c r="AY122" i="6"/>
  <c r="AX122" i="6"/>
  <c r="AW122" i="6"/>
  <c r="AV122" i="6"/>
  <c r="AU122" i="6"/>
  <c r="AT122" i="6"/>
  <c r="AS122" i="6"/>
  <c r="AR122" i="6"/>
  <c r="AQ122" i="6"/>
  <c r="AP122" i="6"/>
  <c r="AO122" i="6"/>
  <c r="AN122" i="6"/>
  <c r="AM122" i="6"/>
  <c r="AL122" i="6"/>
  <c r="AK122" i="6"/>
  <c r="AJ122" i="6"/>
  <c r="AI122" i="6"/>
  <c r="AH122" i="6"/>
  <c r="AG122" i="6"/>
  <c r="AF122" i="6"/>
  <c r="AE122" i="6"/>
  <c r="AD122" i="6"/>
  <c r="AC122" i="6"/>
  <c r="AB122" i="6"/>
  <c r="AA122" i="6"/>
  <c r="Z122" i="6"/>
  <c r="Y122" i="6"/>
  <c r="X122" i="6"/>
  <c r="W122" i="6"/>
  <c r="V122" i="6"/>
  <c r="U122" i="6"/>
  <c r="T122" i="6"/>
  <c r="S122" i="6"/>
  <c r="R122" i="6"/>
  <c r="Q122" i="6"/>
  <c r="P122" i="6"/>
  <c r="O122" i="6"/>
  <c r="N122" i="6"/>
  <c r="M122" i="6"/>
  <c r="L122" i="6"/>
  <c r="K122" i="6"/>
  <c r="J122" i="6"/>
  <c r="I122" i="6"/>
  <c r="H122" i="6"/>
  <c r="G122" i="6"/>
  <c r="F122" i="6"/>
  <c r="E122" i="6"/>
  <c r="E139" i="6"/>
  <c r="B122" i="6"/>
  <c r="B139" i="6"/>
  <c r="BL121" i="6"/>
  <c r="BK121" i="6"/>
  <c r="BJ121" i="6"/>
  <c r="BI121" i="6"/>
  <c r="BH121" i="6"/>
  <c r="BG121" i="6"/>
  <c r="BF121" i="6"/>
  <c r="BE121" i="6"/>
  <c r="BD121" i="6"/>
  <c r="BC121" i="6"/>
  <c r="BB121" i="6"/>
  <c r="BA121" i="6"/>
  <c r="AZ121" i="6"/>
  <c r="AY121" i="6"/>
  <c r="AX121" i="6"/>
  <c r="AW121" i="6"/>
  <c r="AV121" i="6"/>
  <c r="AU121" i="6"/>
  <c r="AT121" i="6"/>
  <c r="AS121" i="6"/>
  <c r="AR121" i="6"/>
  <c r="AQ121" i="6"/>
  <c r="AP121" i="6"/>
  <c r="AO121" i="6"/>
  <c r="AN121" i="6"/>
  <c r="AM121" i="6"/>
  <c r="AL121" i="6"/>
  <c r="AK121" i="6"/>
  <c r="AJ121" i="6"/>
  <c r="AI121" i="6"/>
  <c r="AH121" i="6"/>
  <c r="AG121" i="6"/>
  <c r="AF121" i="6"/>
  <c r="AE121" i="6"/>
  <c r="AD121" i="6"/>
  <c r="AC121" i="6"/>
  <c r="AB121" i="6"/>
  <c r="AA121" i="6"/>
  <c r="Z121" i="6"/>
  <c r="Y121" i="6"/>
  <c r="X121" i="6"/>
  <c r="W121" i="6"/>
  <c r="V121" i="6"/>
  <c r="U121" i="6"/>
  <c r="T121" i="6"/>
  <c r="S121" i="6"/>
  <c r="R121" i="6"/>
  <c r="Q121" i="6"/>
  <c r="P121" i="6"/>
  <c r="O121" i="6"/>
  <c r="N121" i="6"/>
  <c r="M121" i="6"/>
  <c r="L121" i="6"/>
  <c r="K121" i="6"/>
  <c r="J121" i="6"/>
  <c r="I121" i="6"/>
  <c r="H121" i="6"/>
  <c r="G121" i="6"/>
  <c r="F121" i="6"/>
  <c r="E121" i="6"/>
  <c r="E138" i="6"/>
  <c r="B121" i="6"/>
  <c r="B138" i="6"/>
  <c r="BL120" i="6"/>
  <c r="BK120" i="6"/>
  <c r="BJ120" i="6"/>
  <c r="BI120" i="6"/>
  <c r="BH120" i="6"/>
  <c r="BG120" i="6"/>
  <c r="BF120" i="6"/>
  <c r="BE120" i="6"/>
  <c r="BD120" i="6"/>
  <c r="BC120" i="6"/>
  <c r="BB120" i="6"/>
  <c r="BA120" i="6"/>
  <c r="AZ120" i="6"/>
  <c r="AY120" i="6"/>
  <c r="AX120" i="6"/>
  <c r="AW120" i="6"/>
  <c r="AV120" i="6"/>
  <c r="AU120" i="6"/>
  <c r="AT120" i="6"/>
  <c r="AS120" i="6"/>
  <c r="AR120" i="6"/>
  <c r="AQ120" i="6"/>
  <c r="AP120" i="6"/>
  <c r="AO120" i="6"/>
  <c r="AN120" i="6"/>
  <c r="AM120" i="6"/>
  <c r="AL120" i="6"/>
  <c r="AK120" i="6"/>
  <c r="AJ120" i="6"/>
  <c r="AI120" i="6"/>
  <c r="AH120" i="6"/>
  <c r="AG120" i="6"/>
  <c r="AF120" i="6"/>
  <c r="AE120" i="6"/>
  <c r="AD120" i="6"/>
  <c r="AC120" i="6"/>
  <c r="AB120" i="6"/>
  <c r="AA120" i="6"/>
  <c r="Z120" i="6"/>
  <c r="Y120" i="6"/>
  <c r="X120" i="6"/>
  <c r="W120" i="6"/>
  <c r="V120" i="6"/>
  <c r="U120" i="6"/>
  <c r="T120" i="6"/>
  <c r="S120" i="6"/>
  <c r="R120" i="6"/>
  <c r="Q120" i="6"/>
  <c r="P120" i="6"/>
  <c r="O120" i="6"/>
  <c r="N120" i="6"/>
  <c r="M120" i="6"/>
  <c r="L120" i="6"/>
  <c r="K120" i="6"/>
  <c r="J120" i="6"/>
  <c r="I120" i="6"/>
  <c r="H120" i="6"/>
  <c r="G120" i="6"/>
  <c r="F120" i="6"/>
  <c r="E120" i="6"/>
  <c r="E137" i="6"/>
  <c r="B120" i="6"/>
  <c r="B137" i="6"/>
  <c r="BL119" i="6"/>
  <c r="BK119" i="6"/>
  <c r="BJ119" i="6"/>
  <c r="BI119" i="6"/>
  <c r="BH119" i="6"/>
  <c r="BG119" i="6"/>
  <c r="BF119" i="6"/>
  <c r="BE119" i="6"/>
  <c r="BD119" i="6"/>
  <c r="BC119" i="6"/>
  <c r="BB119" i="6"/>
  <c r="BA119" i="6"/>
  <c r="AZ119" i="6"/>
  <c r="AY119" i="6"/>
  <c r="AX119" i="6"/>
  <c r="AW119" i="6"/>
  <c r="AV119" i="6"/>
  <c r="AU119" i="6"/>
  <c r="AT119" i="6"/>
  <c r="AS119" i="6"/>
  <c r="AR119" i="6"/>
  <c r="AQ119" i="6"/>
  <c r="AP119" i="6"/>
  <c r="AO119" i="6"/>
  <c r="AN119" i="6"/>
  <c r="AM119" i="6"/>
  <c r="AL119" i="6"/>
  <c r="AK119" i="6"/>
  <c r="AJ119" i="6"/>
  <c r="AI119" i="6"/>
  <c r="AH119" i="6"/>
  <c r="AG119" i="6"/>
  <c r="AF119" i="6"/>
  <c r="AE119" i="6"/>
  <c r="AD119" i="6"/>
  <c r="AC119" i="6"/>
  <c r="AB119" i="6"/>
  <c r="AA119" i="6"/>
  <c r="Z119" i="6"/>
  <c r="Y119" i="6"/>
  <c r="X119" i="6"/>
  <c r="W119" i="6"/>
  <c r="V119" i="6"/>
  <c r="U119" i="6"/>
  <c r="T119" i="6"/>
  <c r="S119" i="6"/>
  <c r="R119" i="6"/>
  <c r="Q119" i="6"/>
  <c r="P119" i="6"/>
  <c r="O119" i="6"/>
  <c r="N119" i="6"/>
  <c r="M119" i="6"/>
  <c r="L119" i="6"/>
  <c r="K119" i="6"/>
  <c r="J119" i="6"/>
  <c r="I119" i="6"/>
  <c r="H119" i="6"/>
  <c r="G119" i="6"/>
  <c r="F119" i="6"/>
  <c r="E119" i="6"/>
  <c r="E136" i="6"/>
  <c r="B119" i="6"/>
  <c r="B136" i="6"/>
  <c r="BL118" i="6"/>
  <c r="BK118" i="6"/>
  <c r="BJ118" i="6"/>
  <c r="BI118" i="6"/>
  <c r="BH118" i="6"/>
  <c r="BG118" i="6"/>
  <c r="BF118" i="6"/>
  <c r="BE118" i="6"/>
  <c r="BD118" i="6"/>
  <c r="BC118" i="6"/>
  <c r="BB118" i="6"/>
  <c r="BA118" i="6"/>
  <c r="AZ118" i="6"/>
  <c r="AY118" i="6"/>
  <c r="AX118" i="6"/>
  <c r="AW118" i="6"/>
  <c r="AV118" i="6"/>
  <c r="AU118" i="6"/>
  <c r="AT118" i="6"/>
  <c r="AS118" i="6"/>
  <c r="AR118" i="6"/>
  <c r="AQ118" i="6"/>
  <c r="AP118" i="6"/>
  <c r="AO118" i="6"/>
  <c r="AN118" i="6"/>
  <c r="AM118" i="6"/>
  <c r="AL118" i="6"/>
  <c r="AK118" i="6"/>
  <c r="AJ118" i="6"/>
  <c r="AI118" i="6"/>
  <c r="AH118" i="6"/>
  <c r="AG118" i="6"/>
  <c r="AF118" i="6"/>
  <c r="AE118" i="6"/>
  <c r="AD118" i="6"/>
  <c r="AC118" i="6"/>
  <c r="AB118" i="6"/>
  <c r="AA118" i="6"/>
  <c r="Z118" i="6"/>
  <c r="Y118" i="6"/>
  <c r="X118" i="6"/>
  <c r="W118" i="6"/>
  <c r="V118" i="6"/>
  <c r="U118" i="6"/>
  <c r="T118" i="6"/>
  <c r="S118" i="6"/>
  <c r="R118" i="6"/>
  <c r="Q118" i="6"/>
  <c r="P118" i="6"/>
  <c r="O118" i="6"/>
  <c r="N118" i="6"/>
  <c r="M118" i="6"/>
  <c r="L118" i="6"/>
  <c r="K118" i="6"/>
  <c r="J118" i="6"/>
  <c r="I118" i="6"/>
  <c r="H118" i="6"/>
  <c r="G118" i="6"/>
  <c r="F118" i="6"/>
  <c r="E118" i="6"/>
  <c r="E135" i="6"/>
  <c r="B118" i="6"/>
  <c r="B135" i="6"/>
  <c r="E134" i="6"/>
  <c r="BL116" i="6"/>
  <c r="BK116" i="6"/>
  <c r="BJ116" i="6"/>
  <c r="BI116" i="6"/>
  <c r="BH116" i="6"/>
  <c r="BG116" i="6"/>
  <c r="BF116" i="6"/>
  <c r="BE116" i="6"/>
  <c r="BD116" i="6"/>
  <c r="BC116" i="6"/>
  <c r="BB116" i="6"/>
  <c r="BA116" i="6"/>
  <c r="AZ116" i="6"/>
  <c r="AY116" i="6"/>
  <c r="AX116" i="6"/>
  <c r="AW116" i="6"/>
  <c r="AV116" i="6"/>
  <c r="AU116" i="6"/>
  <c r="AT116" i="6"/>
  <c r="AS116" i="6"/>
  <c r="AR116" i="6"/>
  <c r="AQ116" i="6"/>
  <c r="AP116" i="6"/>
  <c r="AO116" i="6"/>
  <c r="AN116" i="6"/>
  <c r="AM116" i="6"/>
  <c r="AL116" i="6"/>
  <c r="AK116" i="6"/>
  <c r="AJ116" i="6"/>
  <c r="AI116" i="6"/>
  <c r="AH116" i="6"/>
  <c r="AG116" i="6"/>
  <c r="AF116" i="6"/>
  <c r="AE116" i="6"/>
  <c r="AD116" i="6"/>
  <c r="AC116" i="6"/>
  <c r="AB116" i="6"/>
  <c r="AA116" i="6"/>
  <c r="Z116" i="6"/>
  <c r="Y116" i="6"/>
  <c r="X116" i="6"/>
  <c r="W116" i="6"/>
  <c r="V116" i="6"/>
  <c r="U116" i="6"/>
  <c r="T116" i="6"/>
  <c r="S116" i="6"/>
  <c r="R116" i="6"/>
  <c r="Q116" i="6"/>
  <c r="P116" i="6"/>
  <c r="O116" i="6"/>
  <c r="N116" i="6"/>
  <c r="M116" i="6"/>
  <c r="L116" i="6"/>
  <c r="K116" i="6"/>
  <c r="J116" i="6"/>
  <c r="I116" i="6"/>
  <c r="H116" i="6"/>
  <c r="G116" i="6"/>
  <c r="F116" i="6"/>
  <c r="E116" i="6"/>
  <c r="E133" i="6"/>
  <c r="B116" i="6"/>
  <c r="B133" i="6"/>
  <c r="BL115" i="6"/>
  <c r="BK115" i="6"/>
  <c r="BJ115" i="6"/>
  <c r="BI115" i="6"/>
  <c r="BH115" i="6"/>
  <c r="BG115" i="6"/>
  <c r="BF115" i="6"/>
  <c r="BE115" i="6"/>
  <c r="BD115" i="6"/>
  <c r="BC115" i="6"/>
  <c r="BB115" i="6"/>
  <c r="BA115" i="6"/>
  <c r="AZ115" i="6"/>
  <c r="AY115" i="6"/>
  <c r="AX115" i="6"/>
  <c r="AW115" i="6"/>
  <c r="AV115" i="6"/>
  <c r="AU115" i="6"/>
  <c r="AT115" i="6"/>
  <c r="AS115" i="6"/>
  <c r="AR115" i="6"/>
  <c r="AQ115" i="6"/>
  <c r="AP115" i="6"/>
  <c r="AO115" i="6"/>
  <c r="AN115" i="6"/>
  <c r="AM115" i="6"/>
  <c r="AL115" i="6"/>
  <c r="AK115" i="6"/>
  <c r="AJ115" i="6"/>
  <c r="AI115" i="6"/>
  <c r="AH115" i="6"/>
  <c r="AG115" i="6"/>
  <c r="AF115" i="6"/>
  <c r="AE115" i="6"/>
  <c r="AD115" i="6"/>
  <c r="AC115" i="6"/>
  <c r="AB115" i="6"/>
  <c r="AA115" i="6"/>
  <c r="Z115" i="6"/>
  <c r="Y115" i="6"/>
  <c r="X115" i="6"/>
  <c r="W115" i="6"/>
  <c r="V115" i="6"/>
  <c r="U115" i="6"/>
  <c r="T115" i="6"/>
  <c r="S115" i="6"/>
  <c r="R115" i="6"/>
  <c r="Q115" i="6"/>
  <c r="P115" i="6"/>
  <c r="O115" i="6"/>
  <c r="N115" i="6"/>
  <c r="M115" i="6"/>
  <c r="L115" i="6"/>
  <c r="K115" i="6"/>
  <c r="J115" i="6"/>
  <c r="I115" i="6"/>
  <c r="H115" i="6"/>
  <c r="G115" i="6"/>
  <c r="F115" i="6"/>
  <c r="E115" i="6"/>
  <c r="E132" i="6"/>
  <c r="B115" i="6"/>
  <c r="B132" i="6"/>
  <c r="I114" i="6"/>
  <c r="H114" i="6"/>
  <c r="G114" i="6"/>
  <c r="F114" i="6"/>
  <c r="E114" i="6"/>
  <c r="E131" i="6"/>
  <c r="B131" i="6"/>
  <c r="I113" i="6"/>
  <c r="H113" i="6"/>
  <c r="G113" i="6"/>
  <c r="F113" i="6"/>
  <c r="E113" i="6"/>
  <c r="E130" i="6"/>
  <c r="B130" i="6"/>
  <c r="BL112" i="6"/>
  <c r="BK112" i="6"/>
  <c r="BJ112" i="6"/>
  <c r="BI112" i="6"/>
  <c r="BH112" i="6"/>
  <c r="BG112" i="6"/>
  <c r="BF112" i="6"/>
  <c r="BE112" i="6"/>
  <c r="BD112" i="6"/>
  <c r="BC112" i="6"/>
  <c r="BB112" i="6"/>
  <c r="BA112" i="6"/>
  <c r="AZ112" i="6"/>
  <c r="AY112" i="6"/>
  <c r="AX112" i="6"/>
  <c r="AW112" i="6"/>
  <c r="AV112" i="6"/>
  <c r="AU112" i="6"/>
  <c r="AT112" i="6"/>
  <c r="AS112" i="6"/>
  <c r="AR112" i="6"/>
  <c r="AQ112" i="6"/>
  <c r="AP112" i="6"/>
  <c r="AO112" i="6"/>
  <c r="AN112" i="6"/>
  <c r="AM112" i="6"/>
  <c r="AL112" i="6"/>
  <c r="AK112" i="6"/>
  <c r="AJ112" i="6"/>
  <c r="AI112" i="6"/>
  <c r="AH112" i="6"/>
  <c r="AG112" i="6"/>
  <c r="AF112" i="6"/>
  <c r="AE112" i="6"/>
  <c r="AD112" i="6"/>
  <c r="AC112" i="6"/>
  <c r="AB112" i="6"/>
  <c r="AA112" i="6"/>
  <c r="Z112" i="6"/>
  <c r="Y112" i="6"/>
  <c r="X112" i="6"/>
  <c r="W112" i="6"/>
  <c r="V112" i="6"/>
  <c r="U112" i="6"/>
  <c r="T112" i="6"/>
  <c r="S112" i="6"/>
  <c r="R112" i="6"/>
  <c r="Q112" i="6"/>
  <c r="P112" i="6"/>
  <c r="O112" i="6"/>
  <c r="N112" i="6"/>
  <c r="M112" i="6"/>
  <c r="L112" i="6"/>
  <c r="K112" i="6"/>
  <c r="J112" i="6"/>
  <c r="I112" i="6"/>
  <c r="H112" i="6"/>
  <c r="G112" i="6"/>
  <c r="F112" i="6"/>
  <c r="E112" i="6"/>
  <c r="E129" i="6"/>
  <c r="B112" i="6"/>
  <c r="B129" i="6"/>
  <c r="I174" i="5"/>
  <c r="I111" i="6"/>
  <c r="H174" i="5"/>
  <c r="H111" i="6"/>
  <c r="G174" i="5"/>
  <c r="G111" i="6"/>
  <c r="F174" i="5"/>
  <c r="F111" i="6"/>
  <c r="E175" i="5"/>
  <c r="E174" i="5"/>
  <c r="E111" i="6"/>
  <c r="E128" i="6"/>
  <c r="B128" i="6"/>
  <c r="E110" i="6"/>
  <c r="E127" i="6"/>
  <c r="B110" i="6"/>
  <c r="B127" i="6"/>
  <c r="E109" i="6"/>
  <c r="E126" i="6"/>
  <c r="B109" i="6"/>
  <c r="B126" i="6"/>
  <c r="E125" i="6"/>
  <c r="E108" i="6"/>
  <c r="BL106" i="6"/>
  <c r="BK106" i="6"/>
  <c r="BJ106" i="6"/>
  <c r="BI106" i="6"/>
  <c r="BH106" i="6"/>
  <c r="BG106" i="6"/>
  <c r="BF106" i="6"/>
  <c r="BE106" i="6"/>
  <c r="BD106" i="6"/>
  <c r="BC106" i="6"/>
  <c r="BB106" i="6"/>
  <c r="BA106" i="6"/>
  <c r="AZ106" i="6"/>
  <c r="AY106" i="6"/>
  <c r="AX106" i="6"/>
  <c r="AW106" i="6"/>
  <c r="AV106" i="6"/>
  <c r="AU106" i="6"/>
  <c r="AT106" i="6"/>
  <c r="AS106" i="6"/>
  <c r="AR106" i="6"/>
  <c r="AQ106" i="6"/>
  <c r="AP106" i="6"/>
  <c r="AO106" i="6"/>
  <c r="AN106" i="6"/>
  <c r="AM106" i="6"/>
  <c r="AL106" i="6"/>
  <c r="AK106" i="6"/>
  <c r="AJ106" i="6"/>
  <c r="AI106" i="6"/>
  <c r="AH106" i="6"/>
  <c r="AG106" i="6"/>
  <c r="AF106" i="6"/>
  <c r="AE106" i="6"/>
  <c r="AD106" i="6"/>
  <c r="AC106" i="6"/>
  <c r="AB106" i="6"/>
  <c r="AA106" i="6"/>
  <c r="Z106" i="6"/>
  <c r="Y106" i="6"/>
  <c r="X106" i="6"/>
  <c r="W106" i="6"/>
  <c r="V106" i="6"/>
  <c r="U106" i="6"/>
  <c r="T106" i="6"/>
  <c r="S106" i="6"/>
  <c r="R106" i="6"/>
  <c r="Q106" i="6"/>
  <c r="P106" i="6"/>
  <c r="O106" i="6"/>
  <c r="N106" i="6"/>
  <c r="M106" i="6"/>
  <c r="L106" i="6"/>
  <c r="K106" i="6"/>
  <c r="J106" i="6"/>
  <c r="I106" i="6"/>
  <c r="H106" i="6"/>
  <c r="G106" i="6"/>
  <c r="F106" i="6"/>
  <c r="E106" i="6"/>
  <c r="E105" i="6"/>
  <c r="Q105" i="6"/>
  <c r="AC105" i="6"/>
  <c r="AO105" i="6"/>
  <c r="BA105" i="6"/>
  <c r="E75" i="6"/>
  <c r="F75" i="6"/>
  <c r="G75" i="6"/>
  <c r="H75" i="6"/>
  <c r="I75" i="6"/>
  <c r="E72" i="6"/>
  <c r="F72" i="6"/>
  <c r="G72" i="6"/>
  <c r="H72" i="6"/>
  <c r="I72" i="6"/>
  <c r="E69" i="6"/>
  <c r="F69" i="6"/>
  <c r="G69" i="6"/>
  <c r="H69" i="6"/>
  <c r="I69" i="6"/>
  <c r="E66" i="6"/>
  <c r="F66" i="6"/>
  <c r="G66" i="6"/>
  <c r="H66" i="6"/>
  <c r="I66" i="6"/>
  <c r="E63" i="6"/>
  <c r="F63" i="6"/>
  <c r="G63" i="6"/>
  <c r="H63" i="6"/>
  <c r="I63" i="6"/>
  <c r="E60" i="6"/>
  <c r="F60" i="6"/>
  <c r="G60" i="6"/>
  <c r="H60" i="6"/>
  <c r="I60" i="6"/>
  <c r="E57" i="6"/>
  <c r="F57" i="6"/>
  <c r="G57" i="6"/>
  <c r="H57" i="6"/>
  <c r="I57" i="6"/>
  <c r="E54" i="6"/>
  <c r="F54" i="6"/>
  <c r="G54" i="6"/>
  <c r="H54" i="6"/>
  <c r="I54" i="6"/>
  <c r="R46" i="6"/>
  <c r="S46" i="6"/>
  <c r="T46" i="6"/>
  <c r="U46" i="6"/>
  <c r="V46" i="6"/>
  <c r="F46" i="6"/>
  <c r="G46" i="6"/>
  <c r="H46" i="6"/>
  <c r="I46" i="6"/>
  <c r="J46" i="6"/>
  <c r="R43" i="6"/>
  <c r="S43" i="6"/>
  <c r="T43" i="6"/>
  <c r="U43" i="6"/>
  <c r="V43" i="6"/>
  <c r="F43" i="6"/>
  <c r="G43" i="6"/>
  <c r="H43" i="6"/>
  <c r="I43" i="6"/>
  <c r="J43" i="6"/>
  <c r="R40" i="6"/>
  <c r="S40" i="6"/>
  <c r="T40" i="6"/>
  <c r="U40" i="6"/>
  <c r="V40" i="6"/>
  <c r="F40" i="6"/>
  <c r="G40" i="6"/>
  <c r="H40" i="6"/>
  <c r="I40" i="6"/>
  <c r="J40" i="6"/>
  <c r="R37" i="6"/>
  <c r="S37" i="6"/>
  <c r="T37" i="6"/>
  <c r="U37" i="6"/>
  <c r="V37" i="6"/>
  <c r="F37" i="6"/>
  <c r="G37" i="6"/>
  <c r="H37" i="6"/>
  <c r="I37" i="6"/>
  <c r="J37" i="6"/>
  <c r="R34" i="6"/>
  <c r="S34" i="6"/>
  <c r="T34" i="6"/>
  <c r="U34" i="6"/>
  <c r="V34" i="6"/>
  <c r="F34" i="6"/>
  <c r="G34" i="6"/>
  <c r="H34" i="6"/>
  <c r="I34" i="6"/>
  <c r="J34" i="6"/>
  <c r="R31" i="6"/>
  <c r="S31" i="6"/>
  <c r="T31" i="6"/>
  <c r="U31" i="6"/>
  <c r="V31" i="6"/>
  <c r="F31" i="6"/>
  <c r="G31" i="6"/>
  <c r="H31" i="6"/>
  <c r="I31" i="6"/>
  <c r="J31" i="6"/>
  <c r="R28" i="6"/>
  <c r="S28" i="6"/>
  <c r="T28" i="6"/>
  <c r="U28" i="6"/>
  <c r="V28" i="6"/>
  <c r="F28" i="6"/>
  <c r="G28" i="6"/>
  <c r="H28" i="6"/>
  <c r="I28" i="6"/>
  <c r="J28" i="6"/>
  <c r="B20" i="6"/>
  <c r="F19" i="6"/>
  <c r="G19" i="6"/>
  <c r="H19" i="6"/>
  <c r="I19" i="6"/>
  <c r="J19" i="6"/>
  <c r="F16" i="6"/>
  <c r="G16" i="6"/>
  <c r="H16" i="6"/>
  <c r="I16" i="6"/>
  <c r="J16" i="6"/>
  <c r="F13" i="6"/>
  <c r="G13" i="6"/>
  <c r="H13" i="6"/>
  <c r="I13" i="6"/>
  <c r="J13" i="6"/>
  <c r="B3" i="6"/>
  <c r="BB569" i="5"/>
  <c r="BC569" i="5"/>
  <c r="BD569" i="5"/>
  <c r="BE569" i="5"/>
  <c r="BF569" i="5"/>
  <c r="BG569" i="5"/>
  <c r="BH569" i="5"/>
  <c r="BI569" i="5"/>
  <c r="BJ569" i="5"/>
  <c r="BK569" i="5"/>
  <c r="BL569" i="5"/>
  <c r="BL628" i="5"/>
  <c r="BK628" i="5"/>
  <c r="BJ628" i="5"/>
  <c r="BI628" i="5"/>
  <c r="BH628" i="5"/>
  <c r="BG628" i="5"/>
  <c r="BF628" i="5"/>
  <c r="BE628" i="5"/>
  <c r="BD628" i="5"/>
  <c r="BC628" i="5"/>
  <c r="BB628" i="5"/>
  <c r="BA628" i="5"/>
  <c r="AP569" i="5"/>
  <c r="AQ569" i="5"/>
  <c r="AR569" i="5"/>
  <c r="AS569" i="5"/>
  <c r="AT569" i="5"/>
  <c r="AU569" i="5"/>
  <c r="AV569" i="5"/>
  <c r="AW569" i="5"/>
  <c r="AX569" i="5"/>
  <c r="AY569" i="5"/>
  <c r="AZ569" i="5"/>
  <c r="AZ628" i="5"/>
  <c r="AY628" i="5"/>
  <c r="AX628" i="5"/>
  <c r="AW628" i="5"/>
  <c r="AV628" i="5"/>
  <c r="AU628" i="5"/>
  <c r="AT628" i="5"/>
  <c r="AS628" i="5"/>
  <c r="AR628" i="5"/>
  <c r="AQ628" i="5"/>
  <c r="AP628" i="5"/>
  <c r="AO628" i="5"/>
  <c r="AD569" i="5"/>
  <c r="AE569" i="5"/>
  <c r="AF569" i="5"/>
  <c r="AG569" i="5"/>
  <c r="AH569" i="5"/>
  <c r="AI569" i="5"/>
  <c r="AJ569" i="5"/>
  <c r="AK569" i="5"/>
  <c r="AL569" i="5"/>
  <c r="AM569" i="5"/>
  <c r="AN569" i="5"/>
  <c r="AN628" i="5"/>
  <c r="AM628" i="5"/>
  <c r="AL628" i="5"/>
  <c r="AK628" i="5"/>
  <c r="AJ628" i="5"/>
  <c r="AI628" i="5"/>
  <c r="AH628" i="5"/>
  <c r="AG628" i="5"/>
  <c r="AF628" i="5"/>
  <c r="AE628" i="5"/>
  <c r="AD628" i="5"/>
  <c r="AC628" i="5"/>
  <c r="R569" i="5"/>
  <c r="S569" i="5"/>
  <c r="T569" i="5"/>
  <c r="U569" i="5"/>
  <c r="V569" i="5"/>
  <c r="W569" i="5"/>
  <c r="X569" i="5"/>
  <c r="Y569" i="5"/>
  <c r="Z569" i="5"/>
  <c r="AA569" i="5"/>
  <c r="AB569" i="5"/>
  <c r="AB628" i="5"/>
  <c r="AA628" i="5"/>
  <c r="Z628" i="5"/>
  <c r="Y628" i="5"/>
  <c r="X628" i="5"/>
  <c r="W628" i="5"/>
  <c r="V628" i="5"/>
  <c r="U628" i="5"/>
  <c r="T628" i="5"/>
  <c r="S628" i="5"/>
  <c r="R628" i="5"/>
  <c r="Q628" i="5"/>
  <c r="F569" i="5"/>
  <c r="G569" i="5"/>
  <c r="H569" i="5"/>
  <c r="I569" i="5"/>
  <c r="J569" i="5"/>
  <c r="K569" i="5"/>
  <c r="L569" i="5"/>
  <c r="M569" i="5"/>
  <c r="N569" i="5"/>
  <c r="O569" i="5"/>
  <c r="P569" i="5"/>
  <c r="P628" i="5"/>
  <c r="O628" i="5"/>
  <c r="N628" i="5"/>
  <c r="M628" i="5"/>
  <c r="L628" i="5"/>
  <c r="K628" i="5"/>
  <c r="J628" i="5"/>
  <c r="I628" i="5"/>
  <c r="H628" i="5"/>
  <c r="G628" i="5"/>
  <c r="F628" i="5"/>
  <c r="E628" i="5"/>
  <c r="BB511" i="5"/>
  <c r="BC511" i="5"/>
  <c r="BD511" i="5"/>
  <c r="BE511" i="5"/>
  <c r="BF511" i="5"/>
  <c r="BG511" i="5"/>
  <c r="BH511" i="5"/>
  <c r="BI511" i="5"/>
  <c r="BJ511" i="5"/>
  <c r="BK511" i="5"/>
  <c r="BL511" i="5"/>
  <c r="AP511" i="5"/>
  <c r="AQ511" i="5"/>
  <c r="AR511" i="5"/>
  <c r="AS511" i="5"/>
  <c r="AT511" i="5"/>
  <c r="AU511" i="5"/>
  <c r="AV511" i="5"/>
  <c r="AW511" i="5"/>
  <c r="AX511" i="5"/>
  <c r="AY511" i="5"/>
  <c r="AZ511" i="5"/>
  <c r="BB453" i="5"/>
  <c r="BC453" i="5"/>
  <c r="BD453" i="5"/>
  <c r="BE453" i="5"/>
  <c r="BF453" i="5"/>
  <c r="BG453" i="5"/>
  <c r="BH453" i="5"/>
  <c r="BI453" i="5"/>
  <c r="BJ453" i="5"/>
  <c r="BK453" i="5"/>
  <c r="BL453" i="5"/>
  <c r="AP453" i="5"/>
  <c r="AQ453" i="5"/>
  <c r="AR453" i="5"/>
  <c r="AS453" i="5"/>
  <c r="AT453" i="5"/>
  <c r="AU453" i="5"/>
  <c r="AV453" i="5"/>
  <c r="AW453" i="5"/>
  <c r="AX453" i="5"/>
  <c r="AY453" i="5"/>
  <c r="AZ453" i="5"/>
  <c r="BB395" i="5"/>
  <c r="BC395" i="5"/>
  <c r="BD395" i="5"/>
  <c r="BE395" i="5"/>
  <c r="BF395" i="5"/>
  <c r="BG395" i="5"/>
  <c r="BH395" i="5"/>
  <c r="BI395" i="5"/>
  <c r="BJ395" i="5"/>
  <c r="BK395" i="5"/>
  <c r="BL395" i="5"/>
  <c r="AP395" i="5"/>
  <c r="AQ395" i="5"/>
  <c r="AR395" i="5"/>
  <c r="AS395" i="5"/>
  <c r="AT395" i="5"/>
  <c r="AU395" i="5"/>
  <c r="AV395" i="5"/>
  <c r="AW395" i="5"/>
  <c r="AX395" i="5"/>
  <c r="AY395" i="5"/>
  <c r="AZ395" i="5"/>
  <c r="R395" i="5"/>
  <c r="S395" i="5"/>
  <c r="T395" i="5"/>
  <c r="U395" i="5"/>
  <c r="V395" i="5"/>
  <c r="W395" i="5"/>
  <c r="X395" i="5"/>
  <c r="Y395" i="5"/>
  <c r="Z395" i="5"/>
  <c r="AA395" i="5"/>
  <c r="AB395" i="5"/>
  <c r="BB336" i="5"/>
  <c r="BC336" i="5"/>
  <c r="BD336" i="5"/>
  <c r="BE336" i="5"/>
  <c r="BF336" i="5"/>
  <c r="BG336" i="5"/>
  <c r="BH336" i="5"/>
  <c r="BI336" i="5"/>
  <c r="BJ336" i="5"/>
  <c r="BK336" i="5"/>
  <c r="BL336" i="5"/>
  <c r="B328" i="5"/>
  <c r="B327" i="5"/>
  <c r="B326" i="5"/>
  <c r="B325" i="5"/>
  <c r="BB317" i="5"/>
  <c r="BC317" i="5"/>
  <c r="BD317" i="5"/>
  <c r="BE317" i="5"/>
  <c r="BF317" i="5"/>
  <c r="BG317" i="5"/>
  <c r="BH317" i="5"/>
  <c r="BI317" i="5"/>
  <c r="BJ317" i="5"/>
  <c r="BK317" i="5"/>
  <c r="BL317" i="5"/>
  <c r="AP317" i="5"/>
  <c r="AQ317" i="5"/>
  <c r="AR317" i="5"/>
  <c r="AS317" i="5"/>
  <c r="AT317" i="5"/>
  <c r="AU317" i="5"/>
  <c r="AV317" i="5"/>
  <c r="AW317" i="5"/>
  <c r="AX317" i="5"/>
  <c r="AY317" i="5"/>
  <c r="AZ317" i="5"/>
  <c r="AD317" i="5"/>
  <c r="AE317" i="5"/>
  <c r="AF317" i="5"/>
  <c r="AG317" i="5"/>
  <c r="AH317" i="5"/>
  <c r="AI317" i="5"/>
  <c r="AJ317" i="5"/>
  <c r="AK317" i="5"/>
  <c r="AL317" i="5"/>
  <c r="AM317" i="5"/>
  <c r="AN317" i="5"/>
  <c r="R317" i="5"/>
  <c r="S317" i="5"/>
  <c r="T317" i="5"/>
  <c r="U317" i="5"/>
  <c r="V317" i="5"/>
  <c r="W317" i="5"/>
  <c r="X317" i="5"/>
  <c r="Y317" i="5"/>
  <c r="Z317" i="5"/>
  <c r="AA317" i="5"/>
  <c r="AB317" i="5"/>
  <c r="F317" i="5"/>
  <c r="G317" i="5"/>
  <c r="H317" i="5"/>
  <c r="I317" i="5"/>
  <c r="J317" i="5"/>
  <c r="K317" i="5"/>
  <c r="L317" i="5"/>
  <c r="M317" i="5"/>
  <c r="N317" i="5"/>
  <c r="O317" i="5"/>
  <c r="P317" i="5"/>
  <c r="Q316" i="5"/>
  <c r="AC316" i="5"/>
  <c r="AO316" i="5"/>
  <c r="BA316" i="5"/>
  <c r="B309" i="5"/>
  <c r="E307"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BB198" i="5"/>
  <c r="BC198" i="5"/>
  <c r="BD198" i="5"/>
  <c r="BE198" i="5"/>
  <c r="BF198" i="5"/>
  <c r="BG198" i="5"/>
  <c r="BH198" i="5"/>
  <c r="BI198" i="5"/>
  <c r="BJ198" i="5"/>
  <c r="BK198" i="5"/>
  <c r="BL198" i="5"/>
  <c r="AP198" i="5"/>
  <c r="AQ198" i="5"/>
  <c r="AR198" i="5"/>
  <c r="AS198" i="5"/>
  <c r="AT198" i="5"/>
  <c r="AU198" i="5"/>
  <c r="AV198" i="5"/>
  <c r="AW198" i="5"/>
  <c r="AX198" i="5"/>
  <c r="AY198" i="5"/>
  <c r="AZ198" i="5"/>
  <c r="AD198" i="5"/>
  <c r="AE198" i="5"/>
  <c r="AF198" i="5"/>
  <c r="AG198" i="5"/>
  <c r="AH198" i="5"/>
  <c r="AI198" i="5"/>
  <c r="AJ198" i="5"/>
  <c r="AK198" i="5"/>
  <c r="AL198" i="5"/>
  <c r="AM198" i="5"/>
  <c r="AN198" i="5"/>
  <c r="R198" i="5"/>
  <c r="S198" i="5"/>
  <c r="T198" i="5"/>
  <c r="U198" i="5"/>
  <c r="V198" i="5"/>
  <c r="W198" i="5"/>
  <c r="X198" i="5"/>
  <c r="Y198" i="5"/>
  <c r="Z198" i="5"/>
  <c r="AA198" i="5"/>
  <c r="AB198" i="5"/>
  <c r="E197" i="5"/>
  <c r="Q197" i="5"/>
  <c r="AC197" i="5"/>
  <c r="AO197" i="5"/>
  <c r="BA197" i="5"/>
  <c r="B172" i="5"/>
  <c r="B181" i="5"/>
  <c r="B171" i="5"/>
  <c r="B180" i="5"/>
  <c r="B170" i="5"/>
  <c r="B179" i="5"/>
  <c r="B169" i="5"/>
  <c r="B178" i="5"/>
  <c r="B168" i="5"/>
  <c r="B177" i="5"/>
  <c r="BL172" i="5"/>
  <c r="BK172" i="5"/>
  <c r="BJ172" i="5"/>
  <c r="BI172" i="5"/>
  <c r="BH172" i="5"/>
  <c r="BG172" i="5"/>
  <c r="BF172" i="5"/>
  <c r="BE172" i="5"/>
  <c r="BD172" i="5"/>
  <c r="BC172" i="5"/>
  <c r="BB172" i="5"/>
  <c r="BA172" i="5"/>
  <c r="AZ172" i="5"/>
  <c r="AY172" i="5"/>
  <c r="AX172" i="5"/>
  <c r="AW172" i="5"/>
  <c r="AV172" i="5"/>
  <c r="AU172" i="5"/>
  <c r="AT172" i="5"/>
  <c r="AS172" i="5"/>
  <c r="AR172" i="5"/>
  <c r="AQ172" i="5"/>
  <c r="AP172" i="5"/>
  <c r="AO172" i="5"/>
  <c r="AN172" i="5"/>
  <c r="AM172" i="5"/>
  <c r="AL172" i="5"/>
  <c r="AK172" i="5"/>
  <c r="AJ172" i="5"/>
  <c r="AI172" i="5"/>
  <c r="AH172" i="5"/>
  <c r="AG172" i="5"/>
  <c r="AF172" i="5"/>
  <c r="AE172" i="5"/>
  <c r="AD172" i="5"/>
  <c r="AC172" i="5"/>
  <c r="AB172" i="5"/>
  <c r="AA172" i="5"/>
  <c r="Z172" i="5"/>
  <c r="Y172" i="5"/>
  <c r="X172" i="5"/>
  <c r="W172" i="5"/>
  <c r="V172" i="5"/>
  <c r="U172" i="5"/>
  <c r="T172" i="5"/>
  <c r="S172" i="5"/>
  <c r="R172" i="5"/>
  <c r="Q172" i="5"/>
  <c r="P172" i="5"/>
  <c r="O172" i="5"/>
  <c r="N172" i="5"/>
  <c r="M172" i="5"/>
  <c r="L172" i="5"/>
  <c r="K172" i="5"/>
  <c r="J172" i="5"/>
  <c r="I172" i="5"/>
  <c r="H172" i="5"/>
  <c r="G172" i="5"/>
  <c r="F172" i="5"/>
  <c r="E172" i="5"/>
  <c r="BL171" i="5"/>
  <c r="BK171" i="5"/>
  <c r="BJ171" i="5"/>
  <c r="BI171" i="5"/>
  <c r="BH171" i="5"/>
  <c r="BG171" i="5"/>
  <c r="BF171" i="5"/>
  <c r="BE171" i="5"/>
  <c r="BD171" i="5"/>
  <c r="BC171" i="5"/>
  <c r="BB171" i="5"/>
  <c r="BA171" i="5"/>
  <c r="AZ171" i="5"/>
  <c r="AY171" i="5"/>
  <c r="AX171" i="5"/>
  <c r="AW171" i="5"/>
  <c r="AV171" i="5"/>
  <c r="AU171" i="5"/>
  <c r="AT171" i="5"/>
  <c r="AS171" i="5"/>
  <c r="AR171" i="5"/>
  <c r="AQ171" i="5"/>
  <c r="AP171" i="5"/>
  <c r="AO171" i="5"/>
  <c r="AN171" i="5"/>
  <c r="AM171" i="5"/>
  <c r="AL171" i="5"/>
  <c r="AK171" i="5"/>
  <c r="AJ171" i="5"/>
  <c r="AI171" i="5"/>
  <c r="AH171" i="5"/>
  <c r="AG171" i="5"/>
  <c r="AF171" i="5"/>
  <c r="AE171" i="5"/>
  <c r="AD171" i="5"/>
  <c r="AC171" i="5"/>
  <c r="AB171" i="5"/>
  <c r="AA171" i="5"/>
  <c r="Z171" i="5"/>
  <c r="Y171" i="5"/>
  <c r="X171" i="5"/>
  <c r="W171" i="5"/>
  <c r="V171" i="5"/>
  <c r="U171" i="5"/>
  <c r="T171" i="5"/>
  <c r="S171" i="5"/>
  <c r="R171" i="5"/>
  <c r="Q171" i="5"/>
  <c r="P171" i="5"/>
  <c r="O171" i="5"/>
  <c r="N171" i="5"/>
  <c r="M171" i="5"/>
  <c r="L171" i="5"/>
  <c r="K171" i="5"/>
  <c r="J171" i="5"/>
  <c r="I171" i="5"/>
  <c r="H171" i="5"/>
  <c r="G171" i="5"/>
  <c r="F171" i="5"/>
  <c r="E171" i="5"/>
  <c r="BL170" i="5"/>
  <c r="BK170" i="5"/>
  <c r="BJ170" i="5"/>
  <c r="BI170" i="5"/>
  <c r="BH170" i="5"/>
  <c r="BG170" i="5"/>
  <c r="BF170" i="5"/>
  <c r="BE170" i="5"/>
  <c r="BD170" i="5"/>
  <c r="BC170" i="5"/>
  <c r="BB170" i="5"/>
  <c r="BA170" i="5"/>
  <c r="AZ170" i="5"/>
  <c r="AY170" i="5"/>
  <c r="AX170" i="5"/>
  <c r="AW170" i="5"/>
  <c r="AV170" i="5"/>
  <c r="AU170" i="5"/>
  <c r="AT170" i="5"/>
  <c r="AS170" i="5"/>
  <c r="AR170" i="5"/>
  <c r="AQ170" i="5"/>
  <c r="AP170" i="5"/>
  <c r="AO170" i="5"/>
  <c r="AN170" i="5"/>
  <c r="AM170" i="5"/>
  <c r="AL170" i="5"/>
  <c r="AK170" i="5"/>
  <c r="AJ170" i="5"/>
  <c r="AI170" i="5"/>
  <c r="AH170" i="5"/>
  <c r="AG170" i="5"/>
  <c r="AF170" i="5"/>
  <c r="AE170" i="5"/>
  <c r="AD170" i="5"/>
  <c r="AC170" i="5"/>
  <c r="AB170" i="5"/>
  <c r="AA170" i="5"/>
  <c r="Z170" i="5"/>
  <c r="Y170" i="5"/>
  <c r="X170" i="5"/>
  <c r="W170" i="5"/>
  <c r="V170" i="5"/>
  <c r="U170" i="5"/>
  <c r="T170" i="5"/>
  <c r="S170" i="5"/>
  <c r="R170" i="5"/>
  <c r="Q170" i="5"/>
  <c r="P170" i="5"/>
  <c r="O170" i="5"/>
  <c r="N170" i="5"/>
  <c r="M170" i="5"/>
  <c r="L170" i="5"/>
  <c r="K170" i="5"/>
  <c r="J170" i="5"/>
  <c r="I170" i="5"/>
  <c r="H170" i="5"/>
  <c r="G170" i="5"/>
  <c r="F170" i="5"/>
  <c r="E170" i="5"/>
  <c r="BL169" i="5"/>
  <c r="BK169" i="5"/>
  <c r="BJ169" i="5"/>
  <c r="BI169" i="5"/>
  <c r="BH169" i="5"/>
  <c r="BG169" i="5"/>
  <c r="BF169" i="5"/>
  <c r="BE169" i="5"/>
  <c r="BD169" i="5"/>
  <c r="BC169" i="5"/>
  <c r="BB169" i="5"/>
  <c r="BA169" i="5"/>
  <c r="AZ169" i="5"/>
  <c r="AY169" i="5"/>
  <c r="AX169" i="5"/>
  <c r="AW169" i="5"/>
  <c r="AV169" i="5"/>
  <c r="AU169" i="5"/>
  <c r="AT169" i="5"/>
  <c r="AS169" i="5"/>
  <c r="AR169" i="5"/>
  <c r="AQ169" i="5"/>
  <c r="AP169" i="5"/>
  <c r="AO169" i="5"/>
  <c r="AN169" i="5"/>
  <c r="AM169" i="5"/>
  <c r="AL169" i="5"/>
  <c r="AK169" i="5"/>
  <c r="AJ169" i="5"/>
  <c r="AI169" i="5"/>
  <c r="AH169" i="5"/>
  <c r="AG169" i="5"/>
  <c r="AF169" i="5"/>
  <c r="AE169" i="5"/>
  <c r="AD169" i="5"/>
  <c r="AC169" i="5"/>
  <c r="AB169" i="5"/>
  <c r="AA169" i="5"/>
  <c r="Z169" i="5"/>
  <c r="Y169" i="5"/>
  <c r="X169" i="5"/>
  <c r="W169" i="5"/>
  <c r="V169" i="5"/>
  <c r="U169" i="5"/>
  <c r="T169" i="5"/>
  <c r="S169" i="5"/>
  <c r="R169" i="5"/>
  <c r="Q169" i="5"/>
  <c r="P169" i="5"/>
  <c r="O169" i="5"/>
  <c r="N169" i="5"/>
  <c r="M169" i="5"/>
  <c r="L169" i="5"/>
  <c r="K169" i="5"/>
  <c r="J169" i="5"/>
  <c r="I169" i="5"/>
  <c r="H169" i="5"/>
  <c r="G169" i="5"/>
  <c r="F169" i="5"/>
  <c r="E169" i="5"/>
  <c r="BL168" i="5"/>
  <c r="BK168" i="5"/>
  <c r="BJ168" i="5"/>
  <c r="BI168" i="5"/>
  <c r="BH168" i="5"/>
  <c r="BG168" i="5"/>
  <c r="BF168" i="5"/>
  <c r="BE168" i="5"/>
  <c r="BD168" i="5"/>
  <c r="BC168" i="5"/>
  <c r="BB168" i="5"/>
  <c r="BA168" i="5"/>
  <c r="AZ168" i="5"/>
  <c r="AY168" i="5"/>
  <c r="AX168" i="5"/>
  <c r="AW168" i="5"/>
  <c r="AV168" i="5"/>
  <c r="AU168" i="5"/>
  <c r="AT168" i="5"/>
  <c r="AS168" i="5"/>
  <c r="AR168" i="5"/>
  <c r="AQ168" i="5"/>
  <c r="AP168" i="5"/>
  <c r="AO168" i="5"/>
  <c r="AN168" i="5"/>
  <c r="AM168" i="5"/>
  <c r="AL168" i="5"/>
  <c r="AK168" i="5"/>
  <c r="AJ168" i="5"/>
  <c r="AI168" i="5"/>
  <c r="AH168" i="5"/>
  <c r="AG168" i="5"/>
  <c r="AF168" i="5"/>
  <c r="AE168" i="5"/>
  <c r="AD168" i="5"/>
  <c r="AC168" i="5"/>
  <c r="AB168" i="5"/>
  <c r="AA168" i="5"/>
  <c r="Z168" i="5"/>
  <c r="Y168" i="5"/>
  <c r="X168" i="5"/>
  <c r="W168" i="5"/>
  <c r="V168" i="5"/>
  <c r="U168" i="5"/>
  <c r="T168" i="5"/>
  <c r="S168" i="5"/>
  <c r="R168" i="5"/>
  <c r="Q168" i="5"/>
  <c r="P168" i="5"/>
  <c r="O168" i="5"/>
  <c r="N168" i="5"/>
  <c r="M168" i="5"/>
  <c r="L168" i="5"/>
  <c r="K168" i="5"/>
  <c r="J168" i="5"/>
  <c r="I168" i="5"/>
  <c r="H168" i="5"/>
  <c r="G168" i="5"/>
  <c r="F168" i="5"/>
  <c r="E168" i="5"/>
  <c r="BL167" i="5"/>
  <c r="BK167" i="5"/>
  <c r="BJ167" i="5"/>
  <c r="BI167" i="5"/>
  <c r="BH167" i="5"/>
  <c r="BG167" i="5"/>
  <c r="BF167" i="5"/>
  <c r="BE167" i="5"/>
  <c r="BD167" i="5"/>
  <c r="BC167" i="5"/>
  <c r="BB167" i="5"/>
  <c r="BA167" i="5"/>
  <c r="AZ167" i="5"/>
  <c r="AY167" i="5"/>
  <c r="AX167" i="5"/>
  <c r="AW167" i="5"/>
  <c r="AV167" i="5"/>
  <c r="AU167" i="5"/>
  <c r="AT167" i="5"/>
  <c r="AS167" i="5"/>
  <c r="AR167" i="5"/>
  <c r="AQ167" i="5"/>
  <c r="AP167" i="5"/>
  <c r="AO167" i="5"/>
  <c r="AN167" i="5"/>
  <c r="AM167" i="5"/>
  <c r="AL167" i="5"/>
  <c r="AK167" i="5"/>
  <c r="AJ167" i="5"/>
  <c r="AI167" i="5"/>
  <c r="AH167" i="5"/>
  <c r="AG167" i="5"/>
  <c r="AF167" i="5"/>
  <c r="AE167" i="5"/>
  <c r="AD167" i="5"/>
  <c r="AC167" i="5"/>
  <c r="AB167" i="5"/>
  <c r="AA167" i="5"/>
  <c r="Z167" i="5"/>
  <c r="Y167" i="5"/>
  <c r="X167" i="5"/>
  <c r="W167" i="5"/>
  <c r="V167" i="5"/>
  <c r="U167" i="5"/>
  <c r="T167" i="5"/>
  <c r="S167" i="5"/>
  <c r="R167" i="5"/>
  <c r="Q167" i="5"/>
  <c r="P167" i="5"/>
  <c r="O167" i="5"/>
  <c r="N167" i="5"/>
  <c r="M167" i="5"/>
  <c r="L167" i="5"/>
  <c r="K167" i="5"/>
  <c r="J167" i="5"/>
  <c r="I167" i="5"/>
  <c r="H167" i="5"/>
  <c r="G167" i="5"/>
  <c r="F167" i="5"/>
  <c r="E167" i="5"/>
  <c r="E166" i="5"/>
  <c r="E165" i="5"/>
  <c r="BL163" i="5"/>
  <c r="BK163" i="5"/>
  <c r="BJ163" i="5"/>
  <c r="BI163" i="5"/>
  <c r="BH163" i="5"/>
  <c r="BG163" i="5"/>
  <c r="BF163" i="5"/>
  <c r="BE163" i="5"/>
  <c r="BD163" i="5"/>
  <c r="BC163" i="5"/>
  <c r="BB163" i="5"/>
  <c r="BA163" i="5"/>
  <c r="AZ163" i="5"/>
  <c r="AY163" i="5"/>
  <c r="AX163" i="5"/>
  <c r="AW163" i="5"/>
  <c r="AV163" i="5"/>
  <c r="AU163" i="5"/>
  <c r="AT163" i="5"/>
  <c r="AS163" i="5"/>
  <c r="AR163" i="5"/>
  <c r="AQ163" i="5"/>
  <c r="AP163" i="5"/>
  <c r="AO163" i="5"/>
  <c r="AN163" i="5"/>
  <c r="AM163" i="5"/>
  <c r="AL163" i="5"/>
  <c r="AK163" i="5"/>
  <c r="AJ163" i="5"/>
  <c r="AI163" i="5"/>
  <c r="AH163" i="5"/>
  <c r="AG163" i="5"/>
  <c r="AF163" i="5"/>
  <c r="AE163" i="5"/>
  <c r="AD163" i="5"/>
  <c r="AC163" i="5"/>
  <c r="AB163" i="5"/>
  <c r="AA163" i="5"/>
  <c r="Z163" i="5"/>
  <c r="Y163" i="5"/>
  <c r="X163" i="5"/>
  <c r="W163" i="5"/>
  <c r="V163" i="5"/>
  <c r="U163" i="5"/>
  <c r="T163" i="5"/>
  <c r="S163" i="5"/>
  <c r="R163" i="5"/>
  <c r="Q163" i="5"/>
  <c r="P163" i="5"/>
  <c r="O163" i="5"/>
  <c r="N163" i="5"/>
  <c r="M163" i="5"/>
  <c r="L163" i="5"/>
  <c r="K163" i="5"/>
  <c r="J163" i="5"/>
  <c r="I163" i="5"/>
  <c r="H163" i="5"/>
  <c r="G163" i="5"/>
  <c r="F163" i="5"/>
  <c r="E163" i="5"/>
  <c r="E162" i="5"/>
  <c r="Q162" i="5"/>
  <c r="AC162" i="5"/>
  <c r="AO162" i="5"/>
  <c r="BA162" i="5"/>
  <c r="B41" i="5"/>
  <c r="G40" i="5"/>
  <c r="H40" i="5"/>
  <c r="I40" i="5"/>
  <c r="J40" i="5"/>
  <c r="K40" i="5"/>
  <c r="S38" i="5"/>
  <c r="T38" i="5"/>
  <c r="U38" i="5"/>
  <c r="V38" i="5"/>
  <c r="W38" i="5"/>
  <c r="B38" i="5"/>
  <c r="G37" i="5"/>
  <c r="H37" i="5"/>
  <c r="I37" i="5"/>
  <c r="J37" i="5"/>
  <c r="K37" i="5"/>
  <c r="B35" i="5"/>
  <c r="G34" i="5"/>
  <c r="H34" i="5"/>
  <c r="I34" i="5"/>
  <c r="J34" i="5"/>
  <c r="K34" i="5"/>
  <c r="S33" i="5"/>
  <c r="T33" i="5"/>
  <c r="U33" i="5"/>
  <c r="V33" i="5"/>
  <c r="W33" i="5"/>
  <c r="B32" i="5"/>
  <c r="G31" i="5"/>
  <c r="H31" i="5"/>
  <c r="I31" i="5"/>
  <c r="J31" i="5"/>
  <c r="K31" i="5"/>
  <c r="B29" i="5"/>
  <c r="S28" i="5"/>
  <c r="T28" i="5"/>
  <c r="U28" i="5"/>
  <c r="V28" i="5"/>
  <c r="W28" i="5"/>
  <c r="G28" i="5"/>
  <c r="H28" i="5"/>
  <c r="I28" i="5"/>
  <c r="J28" i="5"/>
  <c r="K28" i="5"/>
  <c r="S23" i="5"/>
  <c r="T23" i="5"/>
  <c r="U23" i="5"/>
  <c r="V23" i="5"/>
  <c r="W23" i="5"/>
  <c r="B23" i="5"/>
  <c r="G22" i="5"/>
  <c r="H22" i="5"/>
  <c r="I22" i="5"/>
  <c r="J22" i="5"/>
  <c r="K22" i="5"/>
  <c r="B3" i="5"/>
  <c r="BB406" i="4"/>
  <c r="BC406" i="4"/>
  <c r="BD406" i="4"/>
  <c r="BE406" i="4"/>
  <c r="BF406" i="4"/>
  <c r="BG406" i="4"/>
  <c r="BH406" i="4"/>
  <c r="BI406" i="4"/>
  <c r="BJ406" i="4"/>
  <c r="BK406" i="4"/>
  <c r="BL406" i="4"/>
  <c r="E388" i="4"/>
  <c r="E405" i="4"/>
  <c r="Q405" i="4"/>
  <c r="AC405" i="4"/>
  <c r="AO405" i="4"/>
  <c r="BA405" i="4"/>
  <c r="BL412" i="4"/>
  <c r="BK412" i="4"/>
  <c r="BJ412" i="4"/>
  <c r="BI412" i="4"/>
  <c r="BH412" i="4"/>
  <c r="BG412" i="4"/>
  <c r="BF412" i="4"/>
  <c r="BE412" i="4"/>
  <c r="BD412" i="4"/>
  <c r="BC412" i="4"/>
  <c r="BB412" i="4"/>
  <c r="BA412" i="4"/>
  <c r="AP406" i="4"/>
  <c r="AQ406" i="4"/>
  <c r="AR406" i="4"/>
  <c r="AS406" i="4"/>
  <c r="AT406" i="4"/>
  <c r="AU406" i="4"/>
  <c r="AV406" i="4"/>
  <c r="AW406" i="4"/>
  <c r="AX406" i="4"/>
  <c r="AY406" i="4"/>
  <c r="AZ406" i="4"/>
  <c r="AZ412" i="4"/>
  <c r="AY412" i="4"/>
  <c r="AX412" i="4"/>
  <c r="AW412" i="4"/>
  <c r="AV412" i="4"/>
  <c r="AU412" i="4"/>
  <c r="AT412" i="4"/>
  <c r="AS412" i="4"/>
  <c r="AR412" i="4"/>
  <c r="AQ412" i="4"/>
  <c r="AP412" i="4"/>
  <c r="AO412" i="4"/>
  <c r="AD406" i="4"/>
  <c r="AE406" i="4"/>
  <c r="AF406" i="4"/>
  <c r="AG406" i="4"/>
  <c r="AH406" i="4"/>
  <c r="AI406" i="4"/>
  <c r="AJ406" i="4"/>
  <c r="AK406" i="4"/>
  <c r="AL406" i="4"/>
  <c r="AM406" i="4"/>
  <c r="AN406" i="4"/>
  <c r="AN412" i="4"/>
  <c r="AM412" i="4"/>
  <c r="AL412" i="4"/>
  <c r="AK412" i="4"/>
  <c r="AJ412" i="4"/>
  <c r="AI412" i="4"/>
  <c r="AH412" i="4"/>
  <c r="AG412" i="4"/>
  <c r="AF412" i="4"/>
  <c r="AE412" i="4"/>
  <c r="AD412" i="4"/>
  <c r="AC412" i="4"/>
  <c r="R406" i="4"/>
  <c r="S406" i="4"/>
  <c r="T406" i="4"/>
  <c r="U406" i="4"/>
  <c r="V406" i="4"/>
  <c r="W406" i="4"/>
  <c r="X406" i="4"/>
  <c r="Y406" i="4"/>
  <c r="Z406" i="4"/>
  <c r="AA406" i="4"/>
  <c r="AB406" i="4"/>
  <c r="AB412" i="4"/>
  <c r="AA412" i="4"/>
  <c r="Z412" i="4"/>
  <c r="Y412" i="4"/>
  <c r="X412" i="4"/>
  <c r="W412" i="4"/>
  <c r="V412" i="4"/>
  <c r="U412" i="4"/>
  <c r="T412" i="4"/>
  <c r="S412" i="4"/>
  <c r="R412" i="4"/>
  <c r="Q412" i="4"/>
  <c r="P412" i="4"/>
  <c r="O412" i="4"/>
  <c r="N412" i="4"/>
  <c r="M412" i="4"/>
  <c r="L412" i="4"/>
  <c r="K412" i="4"/>
  <c r="J412" i="4"/>
  <c r="I412" i="4"/>
  <c r="H412" i="4"/>
  <c r="G412" i="4"/>
  <c r="F412" i="4"/>
  <c r="E412" i="4"/>
  <c r="B400" i="4"/>
  <c r="B399" i="4"/>
  <c r="B398" i="4"/>
  <c r="BB389" i="4"/>
  <c r="BC389" i="4"/>
  <c r="BD389" i="4"/>
  <c r="BE389" i="4"/>
  <c r="BF389" i="4"/>
  <c r="BG389" i="4"/>
  <c r="BH389" i="4"/>
  <c r="BI389" i="4"/>
  <c r="BJ389" i="4"/>
  <c r="BK389" i="4"/>
  <c r="BL389" i="4"/>
  <c r="AP389" i="4"/>
  <c r="AQ389" i="4"/>
  <c r="AR389" i="4"/>
  <c r="AS389" i="4"/>
  <c r="AT389" i="4"/>
  <c r="AU389" i="4"/>
  <c r="AV389" i="4"/>
  <c r="AW389" i="4"/>
  <c r="AX389" i="4"/>
  <c r="AY389" i="4"/>
  <c r="AZ389" i="4"/>
  <c r="AD389" i="4"/>
  <c r="AE389" i="4"/>
  <c r="AF389" i="4"/>
  <c r="AG389" i="4"/>
  <c r="AH389" i="4"/>
  <c r="AI389" i="4"/>
  <c r="AJ389" i="4"/>
  <c r="AK389" i="4"/>
  <c r="AL389" i="4"/>
  <c r="AM389" i="4"/>
  <c r="AN389" i="4"/>
  <c r="R389" i="4"/>
  <c r="S389" i="4"/>
  <c r="T389" i="4"/>
  <c r="U389" i="4"/>
  <c r="V389" i="4"/>
  <c r="W389" i="4"/>
  <c r="X389" i="4"/>
  <c r="Y389" i="4"/>
  <c r="Z389" i="4"/>
  <c r="AA389" i="4"/>
  <c r="AB389" i="4"/>
  <c r="F389" i="4"/>
  <c r="G389" i="4"/>
  <c r="H389" i="4"/>
  <c r="I389" i="4"/>
  <c r="J389" i="4"/>
  <c r="K389" i="4"/>
  <c r="L389" i="4"/>
  <c r="M389" i="4"/>
  <c r="N389" i="4"/>
  <c r="O389" i="4"/>
  <c r="P389" i="4"/>
  <c r="Q388" i="4"/>
  <c r="AC388" i="4"/>
  <c r="AO388" i="4"/>
  <c r="BA388" i="4"/>
  <c r="B383" i="4"/>
  <c r="B382" i="4"/>
  <c r="B380" i="4"/>
  <c r="B378" i="4"/>
  <c r="B377" i="4"/>
  <c r="B376" i="4"/>
  <c r="B363" i="4"/>
  <c r="B370" i="4"/>
  <c r="B362" i="4"/>
  <c r="B369" i="4"/>
  <c r="B361" i="4"/>
  <c r="B368" i="4"/>
  <c r="B360" i="4"/>
  <c r="B367" i="4"/>
  <c r="B349" i="4"/>
  <c r="B348" i="4"/>
  <c r="B347" i="4"/>
  <c r="B346" i="4"/>
  <c r="B345" i="4"/>
  <c r="B332" i="4"/>
  <c r="B339" i="4"/>
  <c r="B331" i="4"/>
  <c r="B338" i="4"/>
  <c r="B330" i="4"/>
  <c r="B337" i="4"/>
  <c r="B329" i="4"/>
  <c r="B336" i="4"/>
  <c r="B318" i="4"/>
  <c r="B317" i="4"/>
  <c r="B316" i="4"/>
  <c r="B315" i="4"/>
  <c r="B314" i="4"/>
  <c r="B301" i="4"/>
  <c r="B308" i="4"/>
  <c r="B300" i="4"/>
  <c r="B307" i="4"/>
  <c r="B299" i="4"/>
  <c r="B306" i="4"/>
  <c r="B298" i="4"/>
  <c r="B305" i="4"/>
  <c r="B303" i="4"/>
  <c r="BB292" i="4"/>
  <c r="BC292" i="4"/>
  <c r="BD292" i="4"/>
  <c r="BE292" i="4"/>
  <c r="BF292" i="4"/>
  <c r="BG292" i="4"/>
  <c r="BH292" i="4"/>
  <c r="BI292" i="4"/>
  <c r="BJ292" i="4"/>
  <c r="BK292" i="4"/>
  <c r="BL292" i="4"/>
  <c r="AP292" i="4"/>
  <c r="AQ292" i="4"/>
  <c r="AR292" i="4"/>
  <c r="AS292" i="4"/>
  <c r="AT292" i="4"/>
  <c r="AU292" i="4"/>
  <c r="AV292" i="4"/>
  <c r="AW292" i="4"/>
  <c r="AX292" i="4"/>
  <c r="AY292" i="4"/>
  <c r="AZ292" i="4"/>
  <c r="AD292" i="4"/>
  <c r="AE292" i="4"/>
  <c r="AF292" i="4"/>
  <c r="AG292" i="4"/>
  <c r="AH292" i="4"/>
  <c r="AI292" i="4"/>
  <c r="AJ292" i="4"/>
  <c r="AK292" i="4"/>
  <c r="AL292" i="4"/>
  <c r="AM292" i="4"/>
  <c r="AN292" i="4"/>
  <c r="R292" i="4"/>
  <c r="S292" i="4"/>
  <c r="T292" i="4"/>
  <c r="U292" i="4"/>
  <c r="V292" i="4"/>
  <c r="W292" i="4"/>
  <c r="X292" i="4"/>
  <c r="Y292" i="4"/>
  <c r="Z292" i="4"/>
  <c r="AA292" i="4"/>
  <c r="AB292" i="4"/>
  <c r="BL286" i="4"/>
  <c r="BK286" i="4"/>
  <c r="BJ286" i="4"/>
  <c r="BI286" i="4"/>
  <c r="BH286" i="4"/>
  <c r="BG286" i="4"/>
  <c r="BF286" i="4"/>
  <c r="BE286" i="4"/>
  <c r="BD286" i="4"/>
  <c r="BC286" i="4"/>
  <c r="BB286" i="4"/>
  <c r="BA286" i="4"/>
  <c r="AZ286" i="4"/>
  <c r="AY286" i="4"/>
  <c r="AX286" i="4"/>
  <c r="AW286" i="4"/>
  <c r="AV286" i="4"/>
  <c r="AU286" i="4"/>
  <c r="AT286" i="4"/>
  <c r="AS286" i="4"/>
  <c r="AR286" i="4"/>
  <c r="AQ286" i="4"/>
  <c r="AP286" i="4"/>
  <c r="AO286" i="4"/>
  <c r="AN286" i="4"/>
  <c r="AM286" i="4"/>
  <c r="AL286" i="4"/>
  <c r="AK286" i="4"/>
  <c r="AJ286" i="4"/>
  <c r="AI286" i="4"/>
  <c r="AH286" i="4"/>
  <c r="AG286" i="4"/>
  <c r="AF286" i="4"/>
  <c r="AE286" i="4"/>
  <c r="AD286" i="4"/>
  <c r="AC286" i="4"/>
  <c r="AB286" i="4"/>
  <c r="AA286" i="4"/>
  <c r="Z286" i="4"/>
  <c r="Y286" i="4"/>
  <c r="X286" i="4"/>
  <c r="W286" i="4"/>
  <c r="V286" i="4"/>
  <c r="U286" i="4"/>
  <c r="T286" i="4"/>
  <c r="S286" i="4"/>
  <c r="R286" i="4"/>
  <c r="Q286" i="4"/>
  <c r="P286" i="4"/>
  <c r="O286" i="4"/>
  <c r="N286" i="4"/>
  <c r="M286" i="4"/>
  <c r="L286" i="4"/>
  <c r="K286" i="4"/>
  <c r="J286" i="4"/>
  <c r="I286" i="4"/>
  <c r="H286" i="4"/>
  <c r="G286" i="4"/>
  <c r="E286" i="4"/>
  <c r="B285" i="4"/>
  <c r="B284" i="4"/>
  <c r="B283" i="4"/>
  <c r="B278" i="4"/>
  <c r="B277" i="4"/>
  <c r="B276" i="4"/>
  <c r="B275" i="4"/>
  <c r="B274" i="4"/>
  <c r="B273" i="4"/>
  <c r="B272" i="4"/>
  <c r="B271" i="4"/>
  <c r="B270" i="4"/>
  <c r="B269" i="4"/>
  <c r="B268" i="4"/>
  <c r="B267" i="4"/>
  <c r="B266" i="4"/>
  <c r="B264" i="4"/>
  <c r="B263" i="4"/>
  <c r="B262" i="4"/>
  <c r="B261" i="4"/>
  <c r="B260" i="4"/>
  <c r="B259" i="4"/>
  <c r="B258" i="4"/>
  <c r="B257" i="4"/>
  <c r="B256" i="4"/>
  <c r="B255" i="4"/>
  <c r="B254" i="4"/>
  <c r="B253" i="4"/>
  <c r="B252" i="4"/>
  <c r="B250" i="4"/>
  <c r="B249" i="4"/>
  <c r="B248" i="4"/>
  <c r="B247" i="4"/>
  <c r="B246" i="4"/>
  <c r="B245" i="4"/>
  <c r="B244" i="4"/>
  <c r="B243" i="4"/>
  <c r="B242" i="4"/>
  <c r="B241" i="4"/>
  <c r="B240" i="4"/>
  <c r="B239" i="4"/>
  <c r="B238" i="4"/>
  <c r="B219" i="4"/>
  <c r="B218" i="4"/>
  <c r="B217" i="4"/>
  <c r="B216" i="4"/>
  <c r="B215" i="4"/>
  <c r="B214" i="4"/>
  <c r="B213" i="4"/>
  <c r="B212" i="4"/>
  <c r="B211" i="4"/>
  <c r="B210" i="4"/>
  <c r="B209" i="4"/>
  <c r="B208" i="4"/>
  <c r="B207" i="4"/>
  <c r="B205" i="4"/>
  <c r="B204" i="4"/>
  <c r="B203" i="4"/>
  <c r="B202" i="4"/>
  <c r="B201" i="4"/>
  <c r="B200" i="4"/>
  <c r="B199" i="4"/>
  <c r="B198" i="4"/>
  <c r="B197" i="4"/>
  <c r="B196" i="4"/>
  <c r="B195" i="4"/>
  <c r="B194" i="4"/>
  <c r="B193" i="4"/>
  <c r="B191" i="4"/>
  <c r="B190" i="4"/>
  <c r="B189" i="4"/>
  <c r="B188" i="4"/>
  <c r="B187" i="4"/>
  <c r="B186" i="4"/>
  <c r="B185" i="4"/>
  <c r="B184" i="4"/>
  <c r="B183" i="4"/>
  <c r="B182" i="4"/>
  <c r="B181" i="4"/>
  <c r="B180" i="4"/>
  <c r="B179" i="4"/>
  <c r="F165" i="4"/>
  <c r="BB161" i="4"/>
  <c r="BC161" i="4"/>
  <c r="BD161" i="4"/>
  <c r="BE161" i="4"/>
  <c r="BF161" i="4"/>
  <c r="BG161" i="4"/>
  <c r="BH161" i="4"/>
  <c r="BI161" i="4"/>
  <c r="BJ161" i="4"/>
  <c r="BK161" i="4"/>
  <c r="BL161" i="4"/>
  <c r="AP161" i="4"/>
  <c r="AQ161" i="4"/>
  <c r="AR161" i="4"/>
  <c r="AS161" i="4"/>
  <c r="AT161" i="4"/>
  <c r="AU161" i="4"/>
  <c r="AV161" i="4"/>
  <c r="AW161" i="4"/>
  <c r="AX161" i="4"/>
  <c r="AY161" i="4"/>
  <c r="AZ161" i="4"/>
  <c r="AD161" i="4"/>
  <c r="AE161" i="4"/>
  <c r="AF161" i="4"/>
  <c r="AG161" i="4"/>
  <c r="AH161" i="4"/>
  <c r="AI161" i="4"/>
  <c r="AJ161" i="4"/>
  <c r="AK161" i="4"/>
  <c r="AL161" i="4"/>
  <c r="AM161" i="4"/>
  <c r="AN161" i="4"/>
  <c r="R161" i="4"/>
  <c r="S161" i="4"/>
  <c r="T161" i="4"/>
  <c r="U161" i="4"/>
  <c r="V161" i="4"/>
  <c r="W161" i="4"/>
  <c r="X161" i="4"/>
  <c r="Y161" i="4"/>
  <c r="Z161" i="4"/>
  <c r="AA161" i="4"/>
  <c r="AB161" i="4"/>
  <c r="Q160" i="4"/>
  <c r="AC160" i="4"/>
  <c r="AO160" i="4"/>
  <c r="BA160" i="4"/>
  <c r="B150" i="4"/>
  <c r="B149" i="4"/>
  <c r="B148" i="4"/>
  <c r="B145" i="4"/>
  <c r="B144" i="4"/>
  <c r="B143" i="4"/>
  <c r="E140" i="4"/>
  <c r="B140" i="4"/>
  <c r="E139" i="4"/>
  <c r="B139" i="4"/>
  <c r="E138" i="4"/>
  <c r="B138" i="4"/>
  <c r="E137" i="4"/>
  <c r="F135" i="4"/>
  <c r="E135" i="4"/>
  <c r="B135" i="4"/>
  <c r="F134" i="4"/>
  <c r="E134" i="4"/>
  <c r="B134" i="4"/>
  <c r="F133" i="4"/>
  <c r="E133" i="4"/>
  <c r="B133" i="4"/>
  <c r="F132" i="4"/>
  <c r="E132" i="4"/>
  <c r="E130" i="4"/>
  <c r="B130" i="4"/>
  <c r="E129" i="4"/>
  <c r="B129" i="4"/>
  <c r="E128" i="4"/>
  <c r="B128" i="4"/>
  <c r="E127" i="4"/>
  <c r="I125" i="4"/>
  <c r="H125" i="4"/>
  <c r="G125" i="4"/>
  <c r="F125" i="4"/>
  <c r="E125" i="4"/>
  <c r="B125" i="4"/>
  <c r="I124" i="4"/>
  <c r="H124" i="4"/>
  <c r="G124" i="4"/>
  <c r="F124" i="4"/>
  <c r="E124" i="4"/>
  <c r="B124" i="4"/>
  <c r="I123" i="4"/>
  <c r="H123" i="4"/>
  <c r="G123" i="4"/>
  <c r="F123" i="4"/>
  <c r="E123" i="4"/>
  <c r="B123" i="4"/>
  <c r="I122" i="4"/>
  <c r="H122" i="4"/>
  <c r="G122" i="4"/>
  <c r="F122" i="4"/>
  <c r="E122" i="4"/>
  <c r="I121" i="4"/>
  <c r="H121" i="4"/>
  <c r="G121" i="4"/>
  <c r="F121" i="4"/>
  <c r="E121" i="4"/>
  <c r="BL119" i="4"/>
  <c r="BK119" i="4"/>
  <c r="BJ119" i="4"/>
  <c r="BI119" i="4"/>
  <c r="BH119" i="4"/>
  <c r="BG119" i="4"/>
  <c r="BF119" i="4"/>
  <c r="BE119" i="4"/>
  <c r="BD119" i="4"/>
  <c r="BC119" i="4"/>
  <c r="BB119" i="4"/>
  <c r="BA119" i="4"/>
  <c r="AZ119" i="4"/>
  <c r="AY119" i="4"/>
  <c r="AX119" i="4"/>
  <c r="AW119" i="4"/>
  <c r="AV119" i="4"/>
  <c r="AU119" i="4"/>
  <c r="AT119" i="4"/>
  <c r="AS119" i="4"/>
  <c r="AR119" i="4"/>
  <c r="AQ119" i="4"/>
  <c r="AP119" i="4"/>
  <c r="AO119" i="4"/>
  <c r="AN119" i="4"/>
  <c r="AM119" i="4"/>
  <c r="AL119" i="4"/>
  <c r="AK119" i="4"/>
  <c r="AJ119" i="4"/>
  <c r="AI119" i="4"/>
  <c r="AH119" i="4"/>
  <c r="AG119" i="4"/>
  <c r="AF119" i="4"/>
  <c r="AE119" i="4"/>
  <c r="AD119" i="4"/>
  <c r="AC119" i="4"/>
  <c r="AB119" i="4"/>
  <c r="AA119" i="4"/>
  <c r="Z119" i="4"/>
  <c r="Y119" i="4"/>
  <c r="X119" i="4"/>
  <c r="W119" i="4"/>
  <c r="V119" i="4"/>
  <c r="U119" i="4"/>
  <c r="T119" i="4"/>
  <c r="S119" i="4"/>
  <c r="R119" i="4"/>
  <c r="Q119" i="4"/>
  <c r="P119" i="4"/>
  <c r="O119" i="4"/>
  <c r="N119" i="4"/>
  <c r="M119" i="4"/>
  <c r="L119" i="4"/>
  <c r="K119" i="4"/>
  <c r="J119" i="4"/>
  <c r="I119" i="4"/>
  <c r="H119" i="4"/>
  <c r="G119" i="4"/>
  <c r="F119" i="4"/>
  <c r="E119" i="4"/>
  <c r="E118" i="4"/>
  <c r="Q118" i="4"/>
  <c r="AC118" i="4"/>
  <c r="AO118" i="4"/>
  <c r="BA118" i="4"/>
  <c r="X72" i="4"/>
  <c r="M72" i="4"/>
  <c r="AB71" i="4"/>
  <c r="AC71" i="4"/>
  <c r="AD71" i="4"/>
  <c r="AE71" i="4"/>
  <c r="AF71" i="4"/>
  <c r="Q71" i="4"/>
  <c r="R71" i="4"/>
  <c r="S71" i="4"/>
  <c r="T71" i="4"/>
  <c r="U71" i="4"/>
  <c r="B72" i="4"/>
  <c r="F71" i="4"/>
  <c r="G71" i="4"/>
  <c r="H71" i="4"/>
  <c r="I71" i="4"/>
  <c r="J71" i="4"/>
  <c r="AB68" i="4"/>
  <c r="AC68" i="4"/>
  <c r="AD68" i="4"/>
  <c r="AE68" i="4"/>
  <c r="AF68" i="4"/>
  <c r="Q68" i="4"/>
  <c r="R68" i="4"/>
  <c r="S68" i="4"/>
  <c r="T68" i="4"/>
  <c r="U68" i="4"/>
  <c r="X66" i="4"/>
  <c r="M66" i="4"/>
  <c r="F68" i="4"/>
  <c r="G68" i="4"/>
  <c r="H68" i="4"/>
  <c r="I68" i="4"/>
  <c r="J68" i="4"/>
  <c r="AB65" i="4"/>
  <c r="AC65" i="4"/>
  <c r="AD65" i="4"/>
  <c r="AE65" i="4"/>
  <c r="AF65" i="4"/>
  <c r="Q65" i="4"/>
  <c r="R65" i="4"/>
  <c r="S65" i="4"/>
  <c r="T65" i="4"/>
  <c r="U65" i="4"/>
  <c r="X63" i="4"/>
  <c r="M63" i="4"/>
  <c r="B63" i="4"/>
  <c r="AB62" i="4"/>
  <c r="AC62" i="4"/>
  <c r="AD62" i="4"/>
  <c r="AE62" i="4"/>
  <c r="AF62" i="4"/>
  <c r="Q62" i="4"/>
  <c r="R62" i="4"/>
  <c r="S62" i="4"/>
  <c r="T62" i="4"/>
  <c r="U62" i="4"/>
  <c r="F62" i="4"/>
  <c r="G62" i="4"/>
  <c r="H62" i="4"/>
  <c r="I62" i="4"/>
  <c r="J62" i="4"/>
  <c r="X60" i="4"/>
  <c r="M60" i="4"/>
  <c r="B60" i="4"/>
  <c r="AB59" i="4"/>
  <c r="AC59" i="4"/>
  <c r="AD59" i="4"/>
  <c r="AE59" i="4"/>
  <c r="AF59" i="4"/>
  <c r="Q59" i="4"/>
  <c r="R59" i="4"/>
  <c r="S59" i="4"/>
  <c r="T59" i="4"/>
  <c r="U59" i="4"/>
  <c r="F59" i="4"/>
  <c r="G59" i="4"/>
  <c r="H59" i="4"/>
  <c r="I59" i="4"/>
  <c r="J59" i="4"/>
  <c r="X57" i="4"/>
  <c r="M57" i="4"/>
  <c r="B57" i="4"/>
  <c r="AB56" i="4"/>
  <c r="AC56" i="4"/>
  <c r="AD56" i="4"/>
  <c r="AE56" i="4"/>
  <c r="AF56" i="4"/>
  <c r="Q56" i="4"/>
  <c r="R56" i="4"/>
  <c r="S56" i="4"/>
  <c r="T56" i="4"/>
  <c r="U56" i="4"/>
  <c r="F56" i="4"/>
  <c r="G56" i="4"/>
  <c r="H56" i="4"/>
  <c r="I56" i="4"/>
  <c r="J56" i="4"/>
  <c r="X54" i="4"/>
  <c r="M54" i="4"/>
  <c r="B54" i="4"/>
  <c r="AB53" i="4"/>
  <c r="AC53" i="4"/>
  <c r="AD53" i="4"/>
  <c r="AE53" i="4"/>
  <c r="AF53" i="4"/>
  <c r="Q53" i="4"/>
  <c r="R53" i="4"/>
  <c r="S53" i="4"/>
  <c r="T53" i="4"/>
  <c r="U53" i="4"/>
  <c r="F53" i="4"/>
  <c r="G53" i="4"/>
  <c r="H53" i="4"/>
  <c r="I53" i="4"/>
  <c r="J53" i="4"/>
  <c r="X51" i="4"/>
  <c r="M51" i="4"/>
  <c r="AB50" i="4"/>
  <c r="AC50" i="4"/>
  <c r="AD50" i="4"/>
  <c r="AE50" i="4"/>
  <c r="AF50" i="4"/>
  <c r="Q50" i="4"/>
  <c r="R50" i="4"/>
  <c r="S50" i="4"/>
  <c r="T50" i="4"/>
  <c r="U50" i="4"/>
  <c r="F50" i="4"/>
  <c r="G50" i="4"/>
  <c r="H50" i="4"/>
  <c r="I50" i="4"/>
  <c r="J50" i="4"/>
  <c r="AB47" i="4"/>
  <c r="Q47" i="4"/>
  <c r="F47" i="4"/>
  <c r="X44" i="4"/>
  <c r="M44" i="4"/>
  <c r="B44" i="4"/>
  <c r="B35" i="4"/>
  <c r="B34" i="4"/>
  <c r="G33" i="4"/>
  <c r="H33" i="4"/>
  <c r="I33" i="4"/>
  <c r="J33" i="4"/>
  <c r="K33" i="4"/>
  <c r="B31" i="4"/>
  <c r="B30" i="4"/>
  <c r="G29" i="4"/>
  <c r="H29" i="4"/>
  <c r="I29" i="4"/>
  <c r="J29" i="4"/>
  <c r="K29" i="4"/>
  <c r="B27" i="4"/>
  <c r="B26" i="4"/>
  <c r="G25" i="4"/>
  <c r="H25" i="4"/>
  <c r="I25" i="4"/>
  <c r="J25" i="4"/>
  <c r="K25" i="4"/>
  <c r="G18" i="4"/>
  <c r="H18" i="4"/>
  <c r="I18" i="4"/>
  <c r="J18" i="4"/>
  <c r="K18" i="4"/>
  <c r="I14" i="4"/>
  <c r="H13" i="4"/>
  <c r="B3" i="4"/>
  <c r="F128" i="4"/>
  <c r="F129" i="4"/>
  <c r="F130" i="4"/>
  <c r="F127" i="4"/>
  <c r="G128" i="4"/>
  <c r="G129" i="4"/>
  <c r="G130" i="4"/>
  <c r="G127" i="4"/>
  <c r="H128" i="4"/>
  <c r="H129" i="4"/>
  <c r="H130" i="4"/>
  <c r="H127" i="4"/>
  <c r="I128" i="4"/>
  <c r="I129" i="4"/>
  <c r="I130" i="4"/>
  <c r="I127" i="4"/>
  <c r="L128" i="4"/>
  <c r="L129" i="4"/>
  <c r="L130" i="4"/>
  <c r="L127" i="4"/>
  <c r="M128" i="4"/>
  <c r="M129" i="4"/>
  <c r="M130" i="4"/>
  <c r="M127" i="4"/>
  <c r="N128" i="4"/>
  <c r="N129" i="4"/>
  <c r="N130" i="4"/>
  <c r="N127" i="4"/>
  <c r="O128" i="4"/>
  <c r="O129" i="4"/>
  <c r="O130" i="4"/>
  <c r="O127" i="4"/>
  <c r="P128" i="4"/>
  <c r="P129" i="4"/>
  <c r="P130" i="4"/>
  <c r="P127" i="4"/>
  <c r="Q128" i="4"/>
  <c r="Q129" i="4"/>
  <c r="Q130" i="4"/>
  <c r="Q127" i="4"/>
  <c r="R128" i="4"/>
  <c r="R129" i="4"/>
  <c r="R130" i="4"/>
  <c r="R127" i="4"/>
  <c r="S128" i="4"/>
  <c r="S129" i="4"/>
  <c r="S130" i="4"/>
  <c r="S127" i="4"/>
  <c r="T128" i="4"/>
  <c r="T129" i="4"/>
  <c r="T130" i="4"/>
  <c r="T127" i="4"/>
  <c r="U128" i="4"/>
  <c r="U129" i="4"/>
  <c r="U130" i="4"/>
  <c r="U127" i="4"/>
  <c r="V128" i="4"/>
  <c r="V129" i="4"/>
  <c r="V130" i="4"/>
  <c r="V127" i="4"/>
  <c r="W128" i="4"/>
  <c r="W129" i="4"/>
  <c r="W130" i="4"/>
  <c r="W127" i="4"/>
  <c r="X128" i="4"/>
  <c r="X129" i="4"/>
  <c r="X130" i="4"/>
  <c r="X127" i="4"/>
  <c r="Y128" i="4"/>
  <c r="Y129" i="4"/>
  <c r="Y130" i="4"/>
  <c r="Y127" i="4"/>
  <c r="Z128" i="4"/>
  <c r="Z129" i="4"/>
  <c r="Z130" i="4"/>
  <c r="Z127" i="4"/>
  <c r="AA128" i="4"/>
  <c r="AA129" i="4"/>
  <c r="AA130" i="4"/>
  <c r="AA127" i="4"/>
  <c r="AB128" i="4"/>
  <c r="AB129" i="4"/>
  <c r="AB130" i="4"/>
  <c r="AB127" i="4"/>
  <c r="AC128" i="4"/>
  <c r="AC129" i="4"/>
  <c r="AC130" i="4"/>
  <c r="AC127" i="4"/>
  <c r="AD128" i="4"/>
  <c r="AD129" i="4"/>
  <c r="AD130" i="4"/>
  <c r="AD127" i="4"/>
  <c r="AE128" i="4"/>
  <c r="AE129" i="4"/>
  <c r="AE130" i="4"/>
  <c r="AE127" i="4"/>
  <c r="AF128" i="4"/>
  <c r="AF129" i="4"/>
  <c r="AF130" i="4"/>
  <c r="AF127" i="4"/>
  <c r="AG128" i="4"/>
  <c r="AG129" i="4"/>
  <c r="AG130" i="4"/>
  <c r="AG127" i="4"/>
  <c r="AH128" i="4"/>
  <c r="AH129" i="4"/>
  <c r="AH130" i="4"/>
  <c r="AH127" i="4"/>
  <c r="AI128" i="4"/>
  <c r="AI129" i="4"/>
  <c r="AI130" i="4"/>
  <c r="AI127" i="4"/>
  <c r="AJ128" i="4"/>
  <c r="AJ129" i="4"/>
  <c r="AJ130" i="4"/>
  <c r="AJ127" i="4"/>
  <c r="AK128" i="4"/>
  <c r="AK129" i="4"/>
  <c r="AK130" i="4"/>
  <c r="AK127" i="4"/>
  <c r="AL128" i="4"/>
  <c r="AL129" i="4"/>
  <c r="AL130" i="4"/>
  <c r="AL127" i="4"/>
  <c r="AM128" i="4"/>
  <c r="AM129" i="4"/>
  <c r="AM130" i="4"/>
  <c r="AM127" i="4"/>
  <c r="AN128" i="4"/>
  <c r="AN129" i="4"/>
  <c r="AN130" i="4"/>
  <c r="AN127" i="4"/>
  <c r="AO128" i="4"/>
  <c r="AO129" i="4"/>
  <c r="AO130" i="4"/>
  <c r="AO127" i="4"/>
  <c r="AP128" i="4"/>
  <c r="AP129" i="4"/>
  <c r="AP130" i="4"/>
  <c r="AP127" i="4"/>
  <c r="AQ128" i="4"/>
  <c r="AQ129" i="4"/>
  <c r="AQ130" i="4"/>
  <c r="AQ127" i="4"/>
  <c r="AR128" i="4"/>
  <c r="AR129" i="4"/>
  <c r="AR130" i="4"/>
  <c r="AR127" i="4"/>
  <c r="AS128" i="4"/>
  <c r="AS129" i="4"/>
  <c r="AS130" i="4"/>
  <c r="AS127" i="4"/>
  <c r="AT128" i="4"/>
  <c r="AT129" i="4"/>
  <c r="AT130" i="4"/>
  <c r="AT127" i="4"/>
  <c r="AU128" i="4"/>
  <c r="AU129" i="4"/>
  <c r="AU130" i="4"/>
  <c r="AU127" i="4"/>
  <c r="AV128" i="4"/>
  <c r="AV129" i="4"/>
  <c r="AV130" i="4"/>
  <c r="AV127" i="4"/>
  <c r="AW128" i="4"/>
  <c r="AW129" i="4"/>
  <c r="AW130" i="4"/>
  <c r="AW127" i="4"/>
  <c r="AX128" i="4"/>
  <c r="AX129" i="4"/>
  <c r="AX130" i="4"/>
  <c r="AX127" i="4"/>
  <c r="AY128" i="4"/>
  <c r="AY129" i="4"/>
  <c r="AY130" i="4"/>
  <c r="AY127" i="4"/>
  <c r="AZ128" i="4"/>
  <c r="AZ129" i="4"/>
  <c r="AZ130" i="4"/>
  <c r="AZ127" i="4"/>
  <c r="BA128" i="4"/>
  <c r="BA129" i="4"/>
  <c r="BA130" i="4"/>
  <c r="BA127" i="4"/>
  <c r="BB128" i="4"/>
  <c r="BB129" i="4"/>
  <c r="BB130" i="4"/>
  <c r="BB127" i="4"/>
  <c r="BC128" i="4"/>
  <c r="BC129" i="4"/>
  <c r="BC130" i="4"/>
  <c r="BC127" i="4"/>
  <c r="BD128" i="4"/>
  <c r="BD129" i="4"/>
  <c r="BD130" i="4"/>
  <c r="BD127" i="4"/>
  <c r="BE128" i="4"/>
  <c r="BE129" i="4"/>
  <c r="BE130" i="4"/>
  <c r="BE127" i="4"/>
  <c r="BF128" i="4"/>
  <c r="BF129" i="4"/>
  <c r="BF130" i="4"/>
  <c r="BF127" i="4"/>
  <c r="BG128" i="4"/>
  <c r="BG129" i="4"/>
  <c r="BG130" i="4"/>
  <c r="BG127" i="4"/>
  <c r="BH128" i="4"/>
  <c r="BH129" i="4"/>
  <c r="BH130" i="4"/>
  <c r="BH127" i="4"/>
  <c r="BI128" i="4"/>
  <c r="BI129" i="4"/>
  <c r="BI130" i="4"/>
  <c r="BI127" i="4"/>
  <c r="BJ128" i="4"/>
  <c r="BJ129" i="4"/>
  <c r="BJ130" i="4"/>
  <c r="BJ127" i="4"/>
  <c r="BK128" i="4"/>
  <c r="BK129" i="4"/>
  <c r="BK381" i="4"/>
  <c r="BK130" i="4"/>
  <c r="BK127" i="4"/>
  <c r="BL352" i="4"/>
  <c r="BL317" i="4"/>
  <c r="BK384" i="4"/>
  <c r="BK385" i="4"/>
  <c r="BL374" i="4"/>
  <c r="BL383" i="4"/>
  <c r="BL318" i="4"/>
  <c r="BL319" i="4"/>
  <c r="BL128" i="4"/>
  <c r="BL382" i="4"/>
  <c r="BL349" i="4"/>
  <c r="BL350" i="4"/>
  <c r="BL129" i="4"/>
  <c r="BL381" i="4"/>
  <c r="BL130" i="4"/>
  <c r="BL127" i="4"/>
  <c r="G133" i="4"/>
  <c r="G134" i="4"/>
  <c r="G135" i="4"/>
  <c r="G132" i="4"/>
  <c r="H133" i="4"/>
  <c r="H134" i="4"/>
  <c r="H135" i="4"/>
  <c r="H132" i="4"/>
  <c r="I133" i="4"/>
  <c r="I134" i="4"/>
  <c r="I135" i="4"/>
  <c r="I132" i="4"/>
  <c r="J133" i="4"/>
  <c r="J134" i="4"/>
  <c r="J135" i="4"/>
  <c r="J132" i="4"/>
  <c r="K133" i="4"/>
  <c r="K134" i="4"/>
  <c r="K135" i="4"/>
  <c r="K132" i="4"/>
  <c r="L133" i="4"/>
  <c r="L134" i="4"/>
  <c r="L135" i="4"/>
  <c r="L132" i="4"/>
  <c r="M133" i="4"/>
  <c r="M134" i="4"/>
  <c r="M135" i="4"/>
  <c r="M132" i="4"/>
  <c r="N133" i="4"/>
  <c r="N134" i="4"/>
  <c r="N135" i="4"/>
  <c r="N132" i="4"/>
  <c r="O133" i="4"/>
  <c r="O134" i="4"/>
  <c r="O135" i="4"/>
  <c r="O132" i="4"/>
  <c r="P133" i="4"/>
  <c r="P134" i="4"/>
  <c r="P135" i="4"/>
  <c r="P132" i="4"/>
  <c r="Q133" i="4"/>
  <c r="Q134" i="4"/>
  <c r="Q135" i="4"/>
  <c r="Q132" i="4"/>
  <c r="R133" i="4"/>
  <c r="R134" i="4"/>
  <c r="R135" i="4"/>
  <c r="R132" i="4"/>
  <c r="S133" i="4"/>
  <c r="S134" i="4"/>
  <c r="S135" i="4"/>
  <c r="S132" i="4"/>
  <c r="T133" i="4"/>
  <c r="T134" i="4"/>
  <c r="T135" i="4"/>
  <c r="T132" i="4"/>
  <c r="U133" i="4"/>
  <c r="U134" i="4"/>
  <c r="U135" i="4"/>
  <c r="U132" i="4"/>
  <c r="V133" i="4"/>
  <c r="V134" i="4"/>
  <c r="V135" i="4"/>
  <c r="V132" i="4"/>
  <c r="W133" i="4"/>
  <c r="W134" i="4"/>
  <c r="W135" i="4"/>
  <c r="W132" i="4"/>
  <c r="X133" i="4"/>
  <c r="X134" i="4"/>
  <c r="X135" i="4"/>
  <c r="X132" i="4"/>
  <c r="Y133" i="4"/>
  <c r="Y134" i="4"/>
  <c r="Y135" i="4"/>
  <c r="Y132" i="4"/>
  <c r="Z133" i="4"/>
  <c r="Z134" i="4"/>
  <c r="Z135" i="4"/>
  <c r="Z132" i="4"/>
  <c r="AA133" i="4"/>
  <c r="AA134" i="4"/>
  <c r="AA135" i="4"/>
  <c r="AA132" i="4"/>
  <c r="AB133" i="4"/>
  <c r="AB134" i="4"/>
  <c r="AB135" i="4"/>
  <c r="AB132" i="4"/>
  <c r="AC133" i="4"/>
  <c r="AC134" i="4"/>
  <c r="AC135" i="4"/>
  <c r="AC132" i="4"/>
  <c r="AD133" i="4"/>
  <c r="AD134" i="4"/>
  <c r="AD135" i="4"/>
  <c r="AD132" i="4"/>
  <c r="AE133" i="4"/>
  <c r="AE134" i="4"/>
  <c r="AE135" i="4"/>
  <c r="AE132" i="4"/>
  <c r="AF133" i="4"/>
  <c r="AF134" i="4"/>
  <c r="AF135" i="4"/>
  <c r="AF132" i="4"/>
  <c r="AG133" i="4"/>
  <c r="AG134" i="4"/>
  <c r="AG135" i="4"/>
  <c r="AG132" i="4"/>
  <c r="AH133" i="4"/>
  <c r="AH134" i="4"/>
  <c r="AH135" i="4"/>
  <c r="AH132" i="4"/>
  <c r="AI133" i="4"/>
  <c r="AI134" i="4"/>
  <c r="AI135" i="4"/>
  <c r="AI132" i="4"/>
  <c r="AJ133" i="4"/>
  <c r="AJ134" i="4"/>
  <c r="AJ135" i="4"/>
  <c r="AJ132" i="4"/>
  <c r="AK133" i="4"/>
  <c r="AK134" i="4"/>
  <c r="AK135" i="4"/>
  <c r="AK132" i="4"/>
  <c r="AL133" i="4"/>
  <c r="AL134" i="4"/>
  <c r="AL135" i="4"/>
  <c r="AL132" i="4"/>
  <c r="AM133" i="4"/>
  <c r="AM134" i="4"/>
  <c r="AM135" i="4"/>
  <c r="AM132" i="4"/>
  <c r="AN133" i="4"/>
  <c r="AN134" i="4"/>
  <c r="AN135" i="4"/>
  <c r="AN132" i="4"/>
  <c r="AO133" i="4"/>
  <c r="AO134" i="4"/>
  <c r="AO135" i="4"/>
  <c r="AO132" i="4"/>
  <c r="AP133" i="4"/>
  <c r="AP134" i="4"/>
  <c r="AP135" i="4"/>
  <c r="AP132" i="4"/>
  <c r="AQ133" i="4"/>
  <c r="AQ134" i="4"/>
  <c r="AQ135" i="4"/>
  <c r="AQ132" i="4"/>
  <c r="AR133" i="4"/>
  <c r="AR134" i="4"/>
  <c r="AR135" i="4"/>
  <c r="AR132" i="4"/>
  <c r="AS133" i="4"/>
  <c r="AS134" i="4"/>
  <c r="AS135" i="4"/>
  <c r="AS132" i="4"/>
  <c r="AT133" i="4"/>
  <c r="AT134" i="4"/>
  <c r="AT135" i="4"/>
  <c r="AT132" i="4"/>
  <c r="AU133" i="4"/>
  <c r="AU134" i="4"/>
  <c r="AU135" i="4"/>
  <c r="AU132" i="4"/>
  <c r="AV133" i="4"/>
  <c r="AV134" i="4"/>
  <c r="AV135" i="4"/>
  <c r="AV132" i="4"/>
  <c r="AW133" i="4"/>
  <c r="AW134" i="4"/>
  <c r="AW135" i="4"/>
  <c r="AW132" i="4"/>
  <c r="AX133" i="4"/>
  <c r="AX134" i="4"/>
  <c r="AX135" i="4"/>
  <c r="AX132" i="4"/>
  <c r="AY133" i="4"/>
  <c r="AY134" i="4"/>
  <c r="AY135" i="4"/>
  <c r="AY132" i="4"/>
  <c r="AZ133" i="4"/>
  <c r="AZ134" i="4"/>
  <c r="AZ135" i="4"/>
  <c r="AZ132" i="4"/>
  <c r="BA133" i="4"/>
  <c r="BA134" i="4"/>
  <c r="BA135" i="4"/>
  <c r="BA132" i="4"/>
  <c r="BB133" i="4"/>
  <c r="BB134" i="4"/>
  <c r="BB135" i="4"/>
  <c r="BB132" i="4"/>
  <c r="BC133" i="4"/>
  <c r="BC134" i="4"/>
  <c r="BC135" i="4"/>
  <c r="BC132" i="4"/>
  <c r="BD133" i="4"/>
  <c r="BD134" i="4"/>
  <c r="BD135" i="4"/>
  <c r="BD132" i="4"/>
  <c r="BE133" i="4"/>
  <c r="BE134" i="4"/>
  <c r="BE135" i="4"/>
  <c r="BE132" i="4"/>
  <c r="BF133" i="4"/>
  <c r="BF134" i="4"/>
  <c r="BF135" i="4"/>
  <c r="BF132" i="4"/>
  <c r="BG133" i="4"/>
  <c r="BG134" i="4"/>
  <c r="BG135" i="4"/>
  <c r="BG132" i="4"/>
  <c r="BH133" i="4"/>
  <c r="BH134" i="4"/>
  <c r="BH135" i="4"/>
  <c r="BH132" i="4"/>
  <c r="BI133" i="4"/>
  <c r="BI134" i="4"/>
  <c r="BI135" i="4"/>
  <c r="BI132" i="4"/>
  <c r="BJ133" i="4"/>
  <c r="BJ134" i="4"/>
  <c r="BJ135" i="4"/>
  <c r="BJ132" i="4"/>
  <c r="BK133" i="4"/>
  <c r="BK134" i="4"/>
  <c r="BK135" i="4"/>
  <c r="BK132" i="4"/>
  <c r="BL322" i="4"/>
  <c r="BL133" i="4"/>
  <c r="BL351" i="4"/>
  <c r="BL134" i="4"/>
  <c r="BL384" i="4"/>
  <c r="BL135" i="4"/>
  <c r="BL132" i="4"/>
  <c r="F138" i="4"/>
  <c r="F139" i="4"/>
  <c r="F140" i="4"/>
  <c r="F137" i="4"/>
  <c r="G138" i="4"/>
  <c r="G139" i="4"/>
  <c r="G140" i="4"/>
  <c r="G137" i="4"/>
  <c r="H138" i="4"/>
  <c r="H139" i="4"/>
  <c r="H140" i="4"/>
  <c r="H137" i="4"/>
  <c r="I138" i="4"/>
  <c r="I139" i="4"/>
  <c r="I140" i="4"/>
  <c r="I137" i="4"/>
  <c r="J138" i="4"/>
  <c r="J139" i="4"/>
  <c r="J140" i="4"/>
  <c r="J137" i="4"/>
  <c r="K138" i="4"/>
  <c r="K139" i="4"/>
  <c r="K140" i="4"/>
  <c r="K137" i="4"/>
  <c r="L138" i="4"/>
  <c r="L139" i="4"/>
  <c r="L140" i="4"/>
  <c r="L137" i="4"/>
  <c r="M138" i="4"/>
  <c r="M139" i="4"/>
  <c r="M140" i="4"/>
  <c r="M137" i="4"/>
  <c r="N138" i="4"/>
  <c r="N139" i="4"/>
  <c r="N140" i="4"/>
  <c r="N137" i="4"/>
  <c r="O138" i="4"/>
  <c r="O139" i="4"/>
  <c r="O140" i="4"/>
  <c r="O137" i="4"/>
  <c r="P138" i="4"/>
  <c r="P139" i="4"/>
  <c r="P140" i="4"/>
  <c r="P137" i="4"/>
  <c r="Q138" i="4"/>
  <c r="Q139" i="4"/>
  <c r="Q140" i="4"/>
  <c r="Q137" i="4"/>
  <c r="R138" i="4"/>
  <c r="R139" i="4"/>
  <c r="R140" i="4"/>
  <c r="R137" i="4"/>
  <c r="S138" i="4"/>
  <c r="S139" i="4"/>
  <c r="S140" i="4"/>
  <c r="S137" i="4"/>
  <c r="T138" i="4"/>
  <c r="T139" i="4"/>
  <c r="T140" i="4"/>
  <c r="T137" i="4"/>
  <c r="U138" i="4"/>
  <c r="U139" i="4"/>
  <c r="U140" i="4"/>
  <c r="U137" i="4"/>
  <c r="V138" i="4"/>
  <c r="V139" i="4"/>
  <c r="V140" i="4"/>
  <c r="V137" i="4"/>
  <c r="W138" i="4"/>
  <c r="W139" i="4"/>
  <c r="W140" i="4"/>
  <c r="W137" i="4"/>
  <c r="X138" i="4"/>
  <c r="X139" i="4"/>
  <c r="X140" i="4"/>
  <c r="X137" i="4"/>
  <c r="Y138" i="4"/>
  <c r="Y139" i="4"/>
  <c r="Y140" i="4"/>
  <c r="Y137" i="4"/>
  <c r="Z138" i="4"/>
  <c r="Z139" i="4"/>
  <c r="Z140" i="4"/>
  <c r="Z137" i="4"/>
  <c r="AA138" i="4"/>
  <c r="AA139" i="4"/>
  <c r="AA140" i="4"/>
  <c r="AA137" i="4"/>
  <c r="AB138" i="4"/>
  <c r="AB139" i="4"/>
  <c r="AB140" i="4"/>
  <c r="AB137" i="4"/>
  <c r="AC138" i="4"/>
  <c r="AC139" i="4"/>
  <c r="AC140" i="4"/>
  <c r="AC137" i="4"/>
  <c r="AD138" i="4"/>
  <c r="AD139" i="4"/>
  <c r="AD140" i="4"/>
  <c r="AD137" i="4"/>
  <c r="AE138" i="4"/>
  <c r="AE139" i="4"/>
  <c r="AE140" i="4"/>
  <c r="AE137" i="4"/>
  <c r="AF138" i="4"/>
  <c r="AF139" i="4"/>
  <c r="AF140" i="4"/>
  <c r="AF137" i="4"/>
  <c r="AG138" i="4"/>
  <c r="AG139" i="4"/>
  <c r="AG140" i="4"/>
  <c r="AG137" i="4"/>
  <c r="AH138" i="4"/>
  <c r="AH139" i="4"/>
  <c r="AH140" i="4"/>
  <c r="AH137" i="4"/>
  <c r="AI138" i="4"/>
  <c r="AI139" i="4"/>
  <c r="AI140" i="4"/>
  <c r="AI137" i="4"/>
  <c r="AJ138" i="4"/>
  <c r="AJ139" i="4"/>
  <c r="AJ140" i="4"/>
  <c r="AJ137" i="4"/>
  <c r="AK138" i="4"/>
  <c r="AK139" i="4"/>
  <c r="AK140" i="4"/>
  <c r="AK137" i="4"/>
  <c r="AL138" i="4"/>
  <c r="AL139" i="4"/>
  <c r="AL140" i="4"/>
  <c r="AL137" i="4"/>
  <c r="AM138" i="4"/>
  <c r="AM139" i="4"/>
  <c r="AM140" i="4"/>
  <c r="AM137" i="4"/>
  <c r="AN138" i="4"/>
  <c r="AN139" i="4"/>
  <c r="AN140" i="4"/>
  <c r="AN137" i="4"/>
  <c r="AO138" i="4"/>
  <c r="AO139" i="4"/>
  <c r="AO140" i="4"/>
  <c r="AO137" i="4"/>
  <c r="AP138" i="4"/>
  <c r="AP139" i="4"/>
  <c r="AP140" i="4"/>
  <c r="AP137" i="4"/>
  <c r="AQ138" i="4"/>
  <c r="AQ139" i="4"/>
  <c r="AQ140" i="4"/>
  <c r="AQ137" i="4"/>
  <c r="AR138" i="4"/>
  <c r="AR139" i="4"/>
  <c r="AR140" i="4"/>
  <c r="AR137" i="4"/>
  <c r="AS138" i="4"/>
  <c r="AS139" i="4"/>
  <c r="AS140" i="4"/>
  <c r="AS137" i="4"/>
  <c r="AT138" i="4"/>
  <c r="AT139" i="4"/>
  <c r="AT140" i="4"/>
  <c r="AT137" i="4"/>
  <c r="AU138" i="4"/>
  <c r="AU139" i="4"/>
  <c r="AU140" i="4"/>
  <c r="AU137" i="4"/>
  <c r="AV138" i="4"/>
  <c r="AV139" i="4"/>
  <c r="AV140" i="4"/>
  <c r="AV137" i="4"/>
  <c r="AW138" i="4"/>
  <c r="AW139" i="4"/>
  <c r="AW140" i="4"/>
  <c r="AW137" i="4"/>
  <c r="AX138" i="4"/>
  <c r="AX139" i="4"/>
  <c r="AX140" i="4"/>
  <c r="AX137" i="4"/>
  <c r="AY138" i="4"/>
  <c r="AY139" i="4"/>
  <c r="AY140" i="4"/>
  <c r="AY137" i="4"/>
  <c r="AZ138" i="4"/>
  <c r="AZ139" i="4"/>
  <c r="AZ140" i="4"/>
  <c r="AZ137" i="4"/>
  <c r="BA138" i="4"/>
  <c r="BA139" i="4"/>
  <c r="BA140" i="4"/>
  <c r="BA137" i="4"/>
  <c r="BB138" i="4"/>
  <c r="BB139" i="4"/>
  <c r="BB140" i="4"/>
  <c r="BB137" i="4"/>
  <c r="BC138" i="4"/>
  <c r="BC139" i="4"/>
  <c r="BC140" i="4"/>
  <c r="BC137" i="4"/>
  <c r="BD138" i="4"/>
  <c r="BD139" i="4"/>
  <c r="BD140" i="4"/>
  <c r="BD137" i="4"/>
  <c r="BE138" i="4"/>
  <c r="BE139" i="4"/>
  <c r="BE140" i="4"/>
  <c r="BE137" i="4"/>
  <c r="BF138" i="4"/>
  <c r="BF139" i="4"/>
  <c r="BF140" i="4"/>
  <c r="BF137" i="4"/>
  <c r="BG138" i="4"/>
  <c r="BG139" i="4"/>
  <c r="BG140" i="4"/>
  <c r="BG137" i="4"/>
  <c r="BH138" i="4"/>
  <c r="BH139" i="4"/>
  <c r="BH140" i="4"/>
  <c r="BH137" i="4"/>
  <c r="BI138" i="4"/>
  <c r="BI139" i="4"/>
  <c r="BI140" i="4"/>
  <c r="BI137" i="4"/>
  <c r="BJ138" i="4"/>
  <c r="BJ139" i="4"/>
  <c r="BJ140" i="4"/>
  <c r="BJ137" i="4"/>
  <c r="BK138" i="4"/>
  <c r="BK139" i="4"/>
  <c r="BK140" i="4"/>
  <c r="BK137" i="4"/>
  <c r="BL323" i="4"/>
  <c r="BL138" i="4"/>
  <c r="BL354" i="4"/>
  <c r="BL139" i="4"/>
  <c r="BL385" i="4"/>
  <c r="BL140" i="4"/>
  <c r="BL137" i="4"/>
  <c r="F286" i="4"/>
  <c r="F166" i="5"/>
  <c r="F165" i="5"/>
  <c r="G166" i="5"/>
  <c r="G165" i="5"/>
  <c r="H166" i="5"/>
  <c r="H165" i="5"/>
  <c r="I166" i="5"/>
  <c r="I165" i="5"/>
  <c r="J166" i="5"/>
  <c r="J165" i="5"/>
  <c r="K166" i="5"/>
  <c r="K165" i="5"/>
  <c r="L166" i="5"/>
  <c r="L165" i="5"/>
  <c r="M166" i="5"/>
  <c r="M165" i="5"/>
  <c r="N166" i="5"/>
  <c r="N165" i="5"/>
  <c r="O166" i="5"/>
  <c r="O165" i="5"/>
  <c r="P166" i="5"/>
  <c r="P165" i="5"/>
  <c r="Q166" i="5"/>
  <c r="Q165" i="5"/>
  <c r="R166" i="5"/>
  <c r="R165" i="5"/>
  <c r="S166" i="5"/>
  <c r="S165" i="5"/>
  <c r="T166" i="5"/>
  <c r="T165" i="5"/>
  <c r="U166" i="5"/>
  <c r="U165" i="5"/>
  <c r="V166" i="5"/>
  <c r="V165" i="5"/>
  <c r="W166" i="5"/>
  <c r="W165" i="5"/>
  <c r="X166" i="5"/>
  <c r="X165" i="5"/>
  <c r="Y166" i="5"/>
  <c r="Y165" i="5"/>
  <c r="Z166" i="5"/>
  <c r="Z165" i="5"/>
  <c r="AA166" i="5"/>
  <c r="AA165" i="5"/>
  <c r="AB166" i="5"/>
  <c r="AB165" i="5"/>
  <c r="AC166" i="5"/>
  <c r="AC165" i="5"/>
  <c r="AD166" i="5"/>
  <c r="AD165" i="5"/>
  <c r="AE166" i="5"/>
  <c r="AE165" i="5"/>
  <c r="AF166" i="5"/>
  <c r="AF165" i="5"/>
  <c r="AG166" i="5"/>
  <c r="AG165" i="5"/>
  <c r="AH166" i="5"/>
  <c r="AH165" i="5"/>
  <c r="AI166" i="5"/>
  <c r="AI165" i="5"/>
  <c r="AJ166" i="5"/>
  <c r="AJ165" i="5"/>
  <c r="AK166" i="5"/>
  <c r="AK165" i="5"/>
  <c r="AL166" i="5"/>
  <c r="AL165" i="5"/>
  <c r="AM166" i="5"/>
  <c r="AM165" i="5"/>
  <c r="AN166" i="5"/>
  <c r="AN165" i="5"/>
  <c r="AO166" i="5"/>
  <c r="AO165" i="5"/>
  <c r="AP166" i="5"/>
  <c r="AP165" i="5"/>
  <c r="AQ166" i="5"/>
  <c r="AQ165" i="5"/>
  <c r="AR166" i="5"/>
  <c r="AR165" i="5"/>
  <c r="AS166" i="5"/>
  <c r="AS165" i="5"/>
  <c r="AT166" i="5"/>
  <c r="AT165" i="5"/>
  <c r="AU166" i="5"/>
  <c r="AU165" i="5"/>
  <c r="AV166" i="5"/>
  <c r="AV165" i="5"/>
  <c r="AW166" i="5"/>
  <c r="AW165" i="5"/>
  <c r="AX166" i="5"/>
  <c r="AX165" i="5"/>
  <c r="AY166" i="5"/>
  <c r="AY165" i="5"/>
  <c r="AZ166" i="5"/>
  <c r="AZ165" i="5"/>
  <c r="BA166" i="5"/>
  <c r="BA165" i="5"/>
  <c r="BB166" i="5"/>
  <c r="BB165" i="5"/>
  <c r="BC166" i="5"/>
  <c r="BC165" i="5"/>
  <c r="BD166" i="5"/>
  <c r="BD165" i="5"/>
  <c r="BE166" i="5"/>
  <c r="BE165" i="5"/>
  <c r="BF166" i="5"/>
  <c r="BF165" i="5"/>
  <c r="BG166" i="5"/>
  <c r="BG165" i="5"/>
  <c r="BH166" i="5"/>
  <c r="BH165" i="5"/>
  <c r="BI166" i="5"/>
  <c r="BI165" i="5"/>
  <c r="BJ166" i="5"/>
  <c r="BJ165" i="5"/>
  <c r="BK166" i="5"/>
  <c r="BK165" i="5"/>
  <c r="BL166" i="5"/>
  <c r="BL165" i="5"/>
  <c r="F307" i="5"/>
  <c r="G307" i="5"/>
  <c r="H307" i="5"/>
  <c r="I307" i="5"/>
  <c r="J307" i="5"/>
  <c r="K307" i="5"/>
  <c r="L307" i="5"/>
  <c r="M307" i="5"/>
  <c r="N307" i="5"/>
  <c r="O307" i="5"/>
  <c r="P307" i="5"/>
  <c r="Q307" i="5"/>
  <c r="R307" i="5"/>
  <c r="S307" i="5"/>
  <c r="T307" i="5"/>
  <c r="U307" i="5"/>
  <c r="V307" i="5"/>
  <c r="W307" i="5"/>
  <c r="X307" i="5"/>
  <c r="Y307" i="5"/>
  <c r="Z307" i="5"/>
  <c r="AA307" i="5"/>
  <c r="AB307" i="5"/>
  <c r="AC307" i="5"/>
  <c r="AD307" i="5"/>
  <c r="AE307" i="5"/>
  <c r="AF307" i="5"/>
  <c r="AG307" i="5"/>
  <c r="AH307" i="5"/>
  <c r="AI307" i="5"/>
  <c r="AJ307" i="5"/>
  <c r="AK307" i="5"/>
  <c r="AL307" i="5"/>
  <c r="AM307" i="5"/>
  <c r="AN307" i="5"/>
  <c r="AO307" i="5"/>
  <c r="AP307" i="5"/>
  <c r="AQ307" i="5"/>
  <c r="AR307" i="5"/>
  <c r="AS307" i="5"/>
  <c r="AT307" i="5"/>
  <c r="AU307" i="5"/>
  <c r="AV307" i="5"/>
  <c r="AW307" i="5"/>
  <c r="AX307" i="5"/>
  <c r="AY307" i="5"/>
  <c r="AZ307" i="5"/>
  <c r="BA307" i="5"/>
  <c r="BB307" i="5"/>
  <c r="BC307" i="5"/>
  <c r="BD307" i="5"/>
  <c r="BE307" i="5"/>
  <c r="BF307" i="5"/>
  <c r="BG307" i="5"/>
  <c r="BH307" i="5"/>
  <c r="BI307" i="5"/>
  <c r="BJ307" i="5"/>
  <c r="BK307" i="5"/>
  <c r="BL307" i="5"/>
  <c r="F391" i="4"/>
  <c r="F392" i="4"/>
  <c r="F393" i="4"/>
  <c r="F394" i="4"/>
  <c r="F151" i="6"/>
  <c r="F153" i="6"/>
  <c r="F109" i="6"/>
  <c r="F154" i="6"/>
  <c r="F110" i="6"/>
  <c r="F108" i="6"/>
  <c r="G391" i="4"/>
  <c r="G392" i="4"/>
  <c r="G393" i="4"/>
  <c r="G394" i="4"/>
  <c r="G151" i="6"/>
  <c r="G153" i="6"/>
  <c r="G109" i="6"/>
  <c r="G154" i="6"/>
  <c r="G110" i="6"/>
  <c r="G108" i="6"/>
  <c r="H391" i="4"/>
  <c r="H392" i="4"/>
  <c r="H393" i="4"/>
  <c r="H394" i="4"/>
  <c r="H151" i="6"/>
  <c r="H153" i="6"/>
  <c r="H109" i="6"/>
  <c r="H154" i="6"/>
  <c r="H110" i="6"/>
  <c r="H108" i="6"/>
  <c r="I391" i="4"/>
  <c r="I392" i="4"/>
  <c r="I393" i="4"/>
  <c r="I394" i="4"/>
  <c r="I151" i="6"/>
  <c r="I153" i="6"/>
  <c r="I109" i="6"/>
  <c r="I154" i="6"/>
  <c r="I110" i="6"/>
  <c r="I108" i="6"/>
  <c r="J391" i="4"/>
  <c r="J392" i="4"/>
  <c r="J393" i="4"/>
  <c r="J394" i="4"/>
  <c r="J151" i="6"/>
  <c r="J153" i="6"/>
  <c r="J109" i="6"/>
  <c r="J154" i="6"/>
  <c r="J110" i="6"/>
  <c r="J174" i="5"/>
  <c r="J111" i="6"/>
  <c r="J157" i="6"/>
  <c r="J113" i="6"/>
  <c r="J165" i="6"/>
  <c r="J114" i="6"/>
  <c r="J108" i="6"/>
  <c r="K391" i="4"/>
  <c r="K392" i="4"/>
  <c r="K393" i="4"/>
  <c r="K394" i="4"/>
  <c r="K151" i="6"/>
  <c r="K153" i="6"/>
  <c r="K109" i="6"/>
  <c r="K154" i="6"/>
  <c r="K110" i="6"/>
  <c r="K174" i="5"/>
  <c r="K111" i="6"/>
  <c r="K157" i="6"/>
  <c r="K113" i="6"/>
  <c r="K165" i="6"/>
  <c r="K114" i="6"/>
  <c r="K108" i="6"/>
  <c r="L391" i="4"/>
  <c r="L392" i="4"/>
  <c r="L393" i="4"/>
  <c r="L394" i="4"/>
  <c r="L151" i="6"/>
  <c r="L153" i="6"/>
  <c r="L109" i="6"/>
  <c r="L154" i="6"/>
  <c r="L110" i="6"/>
  <c r="L174" i="5"/>
  <c r="L111" i="6"/>
  <c r="L157" i="6"/>
  <c r="L113" i="6"/>
  <c r="L165" i="6"/>
  <c r="L114" i="6"/>
  <c r="L108" i="6"/>
  <c r="M391" i="4"/>
  <c r="M392" i="4"/>
  <c r="M393" i="4"/>
  <c r="M394" i="4"/>
  <c r="M151" i="6"/>
  <c r="M153" i="6"/>
  <c r="M109" i="6"/>
  <c r="M154" i="6"/>
  <c r="M110" i="6"/>
  <c r="M174" i="5"/>
  <c r="M111" i="6"/>
  <c r="M157" i="6"/>
  <c r="M113" i="6"/>
  <c r="M165" i="6"/>
  <c r="M114" i="6"/>
  <c r="M108" i="6"/>
  <c r="N391" i="4"/>
  <c r="N392" i="4"/>
  <c r="N393" i="4"/>
  <c r="N394" i="4"/>
  <c r="N151" i="6"/>
  <c r="N153" i="6"/>
  <c r="N109" i="6"/>
  <c r="N154" i="6"/>
  <c r="N110" i="6"/>
  <c r="N174" i="5"/>
  <c r="N111" i="6"/>
  <c r="N157" i="6"/>
  <c r="N113" i="6"/>
  <c r="N165" i="6"/>
  <c r="N114" i="6"/>
  <c r="N108" i="6"/>
  <c r="O391" i="4"/>
  <c r="O392" i="4"/>
  <c r="O393" i="4"/>
  <c r="O394" i="4"/>
  <c r="O151" i="6"/>
  <c r="O153" i="6"/>
  <c r="O109" i="6"/>
  <c r="O154" i="6"/>
  <c r="O110" i="6"/>
  <c r="O174" i="5"/>
  <c r="O111" i="6"/>
  <c r="O157" i="6"/>
  <c r="O113" i="6"/>
  <c r="O165" i="6"/>
  <c r="O114" i="6"/>
  <c r="O108" i="6"/>
  <c r="P391" i="4"/>
  <c r="P392" i="4"/>
  <c r="P393" i="4"/>
  <c r="P394" i="4"/>
  <c r="P151" i="6"/>
  <c r="P153" i="6"/>
  <c r="P109" i="6"/>
  <c r="P154" i="6"/>
  <c r="P110" i="6"/>
  <c r="P174" i="5"/>
  <c r="P111" i="6"/>
  <c r="P157" i="6"/>
  <c r="P113" i="6"/>
  <c r="P165" i="6"/>
  <c r="P114" i="6"/>
  <c r="P108" i="6"/>
  <c r="Q391" i="4"/>
  <c r="Q392" i="4"/>
  <c r="Q393" i="4"/>
  <c r="Q394" i="4"/>
  <c r="Q151" i="6"/>
  <c r="Q153" i="6"/>
  <c r="Q109" i="6"/>
  <c r="Q154" i="6"/>
  <c r="Q110" i="6"/>
  <c r="Q174" i="5"/>
  <c r="Q111" i="6"/>
  <c r="Q157" i="6"/>
  <c r="Q113" i="6"/>
  <c r="Q165" i="6"/>
  <c r="Q114" i="6"/>
  <c r="Q108" i="6"/>
  <c r="R391" i="4"/>
  <c r="R392" i="4"/>
  <c r="R393" i="4"/>
  <c r="R394" i="4"/>
  <c r="R151" i="6"/>
  <c r="R153" i="6"/>
  <c r="R109" i="6"/>
  <c r="R154" i="6"/>
  <c r="R110" i="6"/>
  <c r="R174" i="5"/>
  <c r="R111" i="6"/>
  <c r="R157" i="6"/>
  <c r="R113" i="6"/>
  <c r="R165" i="6"/>
  <c r="R114" i="6"/>
  <c r="R108" i="6"/>
  <c r="S391" i="4"/>
  <c r="S392" i="4"/>
  <c r="S393" i="4"/>
  <c r="S394" i="4"/>
  <c r="S151" i="6"/>
  <c r="S153" i="6"/>
  <c r="S109" i="6"/>
  <c r="S154" i="6"/>
  <c r="S110" i="6"/>
  <c r="S174" i="5"/>
  <c r="S111" i="6"/>
  <c r="S157" i="6"/>
  <c r="S113" i="6"/>
  <c r="S165" i="6"/>
  <c r="S114" i="6"/>
  <c r="S108" i="6"/>
  <c r="T391" i="4"/>
  <c r="T392" i="4"/>
  <c r="T393" i="4"/>
  <c r="T394" i="4"/>
  <c r="T151" i="6"/>
  <c r="T153" i="6"/>
  <c r="T109" i="6"/>
  <c r="T154" i="6"/>
  <c r="T110" i="6"/>
  <c r="T174" i="5"/>
  <c r="T111" i="6"/>
  <c r="T157" i="6"/>
  <c r="T113" i="6"/>
  <c r="T165" i="6"/>
  <c r="T114" i="6"/>
  <c r="T108" i="6"/>
  <c r="U391" i="4"/>
  <c r="U392" i="4"/>
  <c r="U393" i="4"/>
  <c r="U394" i="4"/>
  <c r="U151" i="6"/>
  <c r="U153" i="6"/>
  <c r="U109" i="6"/>
  <c r="U154" i="6"/>
  <c r="U110" i="6"/>
  <c r="U174" i="5"/>
  <c r="U111" i="6"/>
  <c r="U157" i="6"/>
  <c r="U113" i="6"/>
  <c r="U165" i="6"/>
  <c r="U114" i="6"/>
  <c r="U108" i="6"/>
  <c r="V391" i="4"/>
  <c r="V392" i="4"/>
  <c r="V393" i="4"/>
  <c r="V394" i="4"/>
  <c r="V151" i="6"/>
  <c r="V153" i="6"/>
  <c r="V109" i="6"/>
  <c r="V154" i="6"/>
  <c r="V110" i="6"/>
  <c r="V174" i="5"/>
  <c r="V111" i="6"/>
  <c r="V157" i="6"/>
  <c r="V113" i="6"/>
  <c r="V165" i="6"/>
  <c r="V114" i="6"/>
  <c r="V108" i="6"/>
  <c r="W391" i="4"/>
  <c r="W392" i="4"/>
  <c r="W393" i="4"/>
  <c r="W394" i="4"/>
  <c r="W151" i="6"/>
  <c r="W153" i="6"/>
  <c r="W109" i="6"/>
  <c r="W154" i="6"/>
  <c r="W110" i="6"/>
  <c r="W174" i="5"/>
  <c r="W111" i="6"/>
  <c r="W157" i="6"/>
  <c r="W113" i="6"/>
  <c r="W165" i="6"/>
  <c r="W114" i="6"/>
  <c r="W108" i="6"/>
  <c r="X391" i="4"/>
  <c r="X392" i="4"/>
  <c r="X393" i="4"/>
  <c r="X394" i="4"/>
  <c r="X151" i="6"/>
  <c r="X153" i="6"/>
  <c r="X109" i="6"/>
  <c r="X154" i="6"/>
  <c r="X110" i="6"/>
  <c r="X174" i="5"/>
  <c r="X111" i="6"/>
  <c r="X157" i="6"/>
  <c r="X113" i="6"/>
  <c r="X165" i="6"/>
  <c r="X114" i="6"/>
  <c r="X108" i="6"/>
  <c r="Y391" i="4"/>
  <c r="Y392" i="4"/>
  <c r="Y393" i="4"/>
  <c r="Y394" i="4"/>
  <c r="Y151" i="6"/>
  <c r="Y153" i="6"/>
  <c r="Y109" i="6"/>
  <c r="Y154" i="6"/>
  <c r="Y110" i="6"/>
  <c r="Y174" i="5"/>
  <c r="Y111" i="6"/>
  <c r="Y157" i="6"/>
  <c r="Y113" i="6"/>
  <c r="Y165" i="6"/>
  <c r="Y114" i="6"/>
  <c r="Y108" i="6"/>
  <c r="Z391" i="4"/>
  <c r="Z392" i="4"/>
  <c r="Z393" i="4"/>
  <c r="Z394" i="4"/>
  <c r="Z151" i="6"/>
  <c r="Z153" i="6"/>
  <c r="Z109" i="6"/>
  <c r="Z154" i="6"/>
  <c r="Z110" i="6"/>
  <c r="Z174" i="5"/>
  <c r="Z111" i="6"/>
  <c r="Z157" i="6"/>
  <c r="Z113" i="6"/>
  <c r="Z165" i="6"/>
  <c r="Z114" i="6"/>
  <c r="Z108" i="6"/>
  <c r="AA391" i="4"/>
  <c r="AA392" i="4"/>
  <c r="AA393" i="4"/>
  <c r="AA394" i="4"/>
  <c r="AA151" i="6"/>
  <c r="AA153" i="6"/>
  <c r="AA109" i="6"/>
  <c r="AA154" i="6"/>
  <c r="AA110" i="6"/>
  <c r="AA174" i="5"/>
  <c r="AA111" i="6"/>
  <c r="AA157" i="6"/>
  <c r="AA113" i="6"/>
  <c r="AA165" i="6"/>
  <c r="AA114" i="6"/>
  <c r="AA108" i="6"/>
  <c r="AB391" i="4"/>
  <c r="AB392" i="4"/>
  <c r="AB393" i="4"/>
  <c r="AB394" i="4"/>
  <c r="AB151" i="6"/>
  <c r="AB153" i="6"/>
  <c r="AB109" i="6"/>
  <c r="AB154" i="6"/>
  <c r="AB110" i="6"/>
  <c r="AB174" i="5"/>
  <c r="AB111" i="6"/>
  <c r="AB157" i="6"/>
  <c r="AB113" i="6"/>
  <c r="AB165" i="6"/>
  <c r="AB114" i="6"/>
  <c r="AB108" i="6"/>
  <c r="AC391" i="4"/>
  <c r="AC392" i="4"/>
  <c r="AC393" i="4"/>
  <c r="AC394" i="4"/>
  <c r="AC151" i="6"/>
  <c r="AC153" i="6"/>
  <c r="AC109" i="6"/>
  <c r="AC154" i="6"/>
  <c r="AC110" i="6"/>
  <c r="AC174" i="5"/>
  <c r="AC111" i="6"/>
  <c r="AC157" i="6"/>
  <c r="AC113" i="6"/>
  <c r="AC165" i="6"/>
  <c r="AC114" i="6"/>
  <c r="AC108" i="6"/>
  <c r="AD391" i="4"/>
  <c r="AD392" i="4"/>
  <c r="AD393" i="4"/>
  <c r="AD394" i="4"/>
  <c r="AD151" i="6"/>
  <c r="AD153" i="6"/>
  <c r="AD109" i="6"/>
  <c r="AD154" i="6"/>
  <c r="AD110" i="6"/>
  <c r="AD174" i="5"/>
  <c r="AD111" i="6"/>
  <c r="AD157" i="6"/>
  <c r="AD113" i="6"/>
  <c r="AD165" i="6"/>
  <c r="AD114" i="6"/>
  <c r="AD108" i="6"/>
  <c r="AE391" i="4"/>
  <c r="AE392" i="4"/>
  <c r="AE393" i="4"/>
  <c r="AE394" i="4"/>
  <c r="AE151" i="6"/>
  <c r="AE153" i="6"/>
  <c r="AE109" i="6"/>
  <c r="AE154" i="6"/>
  <c r="AE110" i="6"/>
  <c r="AE174" i="5"/>
  <c r="AE111" i="6"/>
  <c r="AE157" i="6"/>
  <c r="AE113" i="6"/>
  <c r="AE165" i="6"/>
  <c r="AE114" i="6"/>
  <c r="AE108" i="6"/>
  <c r="AF391" i="4"/>
  <c r="AF392" i="4"/>
  <c r="AF393" i="4"/>
  <c r="AF394" i="4"/>
  <c r="AF151" i="6"/>
  <c r="AF153" i="6"/>
  <c r="AF109" i="6"/>
  <c r="AF154" i="6"/>
  <c r="AF110" i="6"/>
  <c r="AF174" i="5"/>
  <c r="AF111" i="6"/>
  <c r="AF157" i="6"/>
  <c r="AF113" i="6"/>
  <c r="AF165" i="6"/>
  <c r="AF114" i="6"/>
  <c r="AF108" i="6"/>
  <c r="AG391" i="4"/>
  <c r="AG392" i="4"/>
  <c r="AG393" i="4"/>
  <c r="AG394" i="4"/>
  <c r="AG151" i="6"/>
  <c r="AG153" i="6"/>
  <c r="AG109" i="6"/>
  <c r="AG154" i="6"/>
  <c r="AG110" i="6"/>
  <c r="AG174" i="5"/>
  <c r="AG111" i="6"/>
  <c r="AG157" i="6"/>
  <c r="AG113" i="6"/>
  <c r="AG165" i="6"/>
  <c r="AG114" i="6"/>
  <c r="AG108" i="6"/>
  <c r="AH391" i="4"/>
  <c r="AH392" i="4"/>
  <c r="AH393" i="4"/>
  <c r="AH394" i="4"/>
  <c r="AH151" i="6"/>
  <c r="AH153" i="6"/>
  <c r="AH109" i="6"/>
  <c r="AH154" i="6"/>
  <c r="AH110" i="6"/>
  <c r="AH174" i="5"/>
  <c r="AH111" i="6"/>
  <c r="AH157" i="6"/>
  <c r="AH113" i="6"/>
  <c r="AH165" i="6"/>
  <c r="AH114" i="6"/>
  <c r="AH108" i="6"/>
  <c r="AI391" i="4"/>
  <c r="AI392" i="4"/>
  <c r="AI393" i="4"/>
  <c r="AI394" i="4"/>
  <c r="AI151" i="6"/>
  <c r="AI153" i="6"/>
  <c r="AI109" i="6"/>
  <c r="AI154" i="6"/>
  <c r="AI110" i="6"/>
  <c r="AI174" i="5"/>
  <c r="AI111" i="6"/>
  <c r="AI157" i="6"/>
  <c r="AI113" i="6"/>
  <c r="AI165" i="6"/>
  <c r="AI114" i="6"/>
  <c r="AI108" i="6"/>
  <c r="AJ391" i="4"/>
  <c r="AJ392" i="4"/>
  <c r="AJ393" i="4"/>
  <c r="AJ394" i="4"/>
  <c r="AJ151" i="6"/>
  <c r="AJ153" i="6"/>
  <c r="AJ109" i="6"/>
  <c r="AJ154" i="6"/>
  <c r="AJ110" i="6"/>
  <c r="AJ174" i="5"/>
  <c r="AJ111" i="6"/>
  <c r="AJ157" i="6"/>
  <c r="AJ113" i="6"/>
  <c r="AJ165" i="6"/>
  <c r="AJ114" i="6"/>
  <c r="AJ108" i="6"/>
  <c r="AK391" i="4"/>
  <c r="AK392" i="4"/>
  <c r="AK393" i="4"/>
  <c r="AK394" i="4"/>
  <c r="AK151" i="6"/>
  <c r="AK153" i="6"/>
  <c r="AK109" i="6"/>
  <c r="AK154" i="6"/>
  <c r="AK110" i="6"/>
  <c r="AK174" i="5"/>
  <c r="AK111" i="6"/>
  <c r="AK157" i="6"/>
  <c r="AK113" i="6"/>
  <c r="AK165" i="6"/>
  <c r="AK114" i="6"/>
  <c r="AK108" i="6"/>
  <c r="AL391" i="4"/>
  <c r="AL392" i="4"/>
  <c r="AL393" i="4"/>
  <c r="AL394" i="4"/>
  <c r="AL151" i="6"/>
  <c r="AL153" i="6"/>
  <c r="AL109" i="6"/>
  <c r="AL154" i="6"/>
  <c r="AL110" i="6"/>
  <c r="AL174" i="5"/>
  <c r="AL111" i="6"/>
  <c r="AL157" i="6"/>
  <c r="AL113" i="6"/>
  <c r="AL165" i="6"/>
  <c r="AL114" i="6"/>
  <c r="AL108" i="6"/>
  <c r="AM391" i="4"/>
  <c r="AM392" i="4"/>
  <c r="AM393" i="4"/>
  <c r="AM394" i="4"/>
  <c r="AM151" i="6"/>
  <c r="AM153" i="6"/>
  <c r="AM109" i="6"/>
  <c r="AM154" i="6"/>
  <c r="AM110" i="6"/>
  <c r="AM174" i="5"/>
  <c r="AM111" i="6"/>
  <c r="AM157" i="6"/>
  <c r="AM113" i="6"/>
  <c r="AM165" i="6"/>
  <c r="AM114" i="6"/>
  <c r="AM108" i="6"/>
  <c r="AN391" i="4"/>
  <c r="AN392" i="4"/>
  <c r="AN393" i="4"/>
  <c r="AN394" i="4"/>
  <c r="AN151" i="6"/>
  <c r="AN153" i="6"/>
  <c r="AN109" i="6"/>
  <c r="AN154" i="6"/>
  <c r="AN110" i="6"/>
  <c r="AN174" i="5"/>
  <c r="AN111" i="6"/>
  <c r="AN157" i="6"/>
  <c r="AN113" i="6"/>
  <c r="AN165" i="6"/>
  <c r="AN114" i="6"/>
  <c r="AN108" i="6"/>
  <c r="AO391" i="4"/>
  <c r="AO392" i="4"/>
  <c r="AO393" i="4"/>
  <c r="AO394" i="4"/>
  <c r="AO151" i="6"/>
  <c r="AO153" i="6"/>
  <c r="AO109" i="6"/>
  <c r="AO154" i="6"/>
  <c r="AO110" i="6"/>
  <c r="AO174" i="5"/>
  <c r="AO111" i="6"/>
  <c r="AO157" i="6"/>
  <c r="AO113" i="6"/>
  <c r="AO165" i="6"/>
  <c r="AO114" i="6"/>
  <c r="AO108" i="6"/>
  <c r="AP391" i="4"/>
  <c r="AP392" i="4"/>
  <c r="AP393" i="4"/>
  <c r="AP394" i="4"/>
  <c r="AP151" i="6"/>
  <c r="AP153" i="6"/>
  <c r="AP109" i="6"/>
  <c r="AP154" i="6"/>
  <c r="AP110" i="6"/>
  <c r="AP174" i="5"/>
  <c r="AP111" i="6"/>
  <c r="AP157" i="6"/>
  <c r="AP113" i="6"/>
  <c r="AP165" i="6"/>
  <c r="AP114" i="6"/>
  <c r="AP108" i="6"/>
  <c r="AQ391" i="4"/>
  <c r="AQ392" i="4"/>
  <c r="AQ393" i="4"/>
  <c r="AQ394" i="4"/>
  <c r="AQ151" i="6"/>
  <c r="AQ153" i="6"/>
  <c r="AQ109" i="6"/>
  <c r="AQ154" i="6"/>
  <c r="AQ110" i="6"/>
  <c r="AQ174" i="5"/>
  <c r="AQ111" i="6"/>
  <c r="AQ157" i="6"/>
  <c r="AQ113" i="6"/>
  <c r="AQ165" i="6"/>
  <c r="AQ114" i="6"/>
  <c r="AQ108" i="6"/>
  <c r="AR391" i="4"/>
  <c r="AR392" i="4"/>
  <c r="AR393" i="4"/>
  <c r="AR394" i="4"/>
  <c r="AR151" i="6"/>
  <c r="AR153" i="6"/>
  <c r="AR109" i="6"/>
  <c r="AR154" i="6"/>
  <c r="AR110" i="6"/>
  <c r="AR174" i="5"/>
  <c r="AR111" i="6"/>
  <c r="AR157" i="6"/>
  <c r="AR113" i="6"/>
  <c r="AR165" i="6"/>
  <c r="AR114" i="6"/>
  <c r="AR108" i="6"/>
  <c r="AS391" i="4"/>
  <c r="AS392" i="4"/>
  <c r="AS393" i="4"/>
  <c r="AS394" i="4"/>
  <c r="AS151" i="6"/>
  <c r="AS153" i="6"/>
  <c r="AS109" i="6"/>
  <c r="AS154" i="6"/>
  <c r="AS110" i="6"/>
  <c r="AS174" i="5"/>
  <c r="AS111" i="6"/>
  <c r="AS157" i="6"/>
  <c r="AS113" i="6"/>
  <c r="AS165" i="6"/>
  <c r="AS114" i="6"/>
  <c r="AS108" i="6"/>
  <c r="AT391" i="4"/>
  <c r="AT392" i="4"/>
  <c r="AT393" i="4"/>
  <c r="AT394" i="4"/>
  <c r="AT151" i="6"/>
  <c r="AT153" i="6"/>
  <c r="AT109" i="6"/>
  <c r="AT154" i="6"/>
  <c r="AT110" i="6"/>
  <c r="AT174" i="5"/>
  <c r="AT111" i="6"/>
  <c r="AT157" i="6"/>
  <c r="AT113" i="6"/>
  <c r="AT165" i="6"/>
  <c r="AT114" i="6"/>
  <c r="AT108" i="6"/>
  <c r="AU391" i="4"/>
  <c r="AU392" i="4"/>
  <c r="AU393" i="4"/>
  <c r="AU394" i="4"/>
  <c r="AU151" i="6"/>
  <c r="AU153" i="6"/>
  <c r="AU109" i="6"/>
  <c r="AU154" i="6"/>
  <c r="AU110" i="6"/>
  <c r="AU174" i="5"/>
  <c r="AU111" i="6"/>
  <c r="AU157" i="6"/>
  <c r="AU113" i="6"/>
  <c r="AU165" i="6"/>
  <c r="AU114" i="6"/>
  <c r="AU108" i="6"/>
  <c r="AV391" i="4"/>
  <c r="AV392" i="4"/>
  <c r="AV393" i="4"/>
  <c r="AV394" i="4"/>
  <c r="AV151" i="6"/>
  <c r="AV153" i="6"/>
  <c r="AV109" i="6"/>
  <c r="AV154" i="6"/>
  <c r="AV110" i="6"/>
  <c r="AV174" i="5"/>
  <c r="AV111" i="6"/>
  <c r="AV157" i="6"/>
  <c r="AV113" i="6"/>
  <c r="AV165" i="6"/>
  <c r="AV114" i="6"/>
  <c r="AV108" i="6"/>
  <c r="AW391" i="4"/>
  <c r="AW392" i="4"/>
  <c r="AW393" i="4"/>
  <c r="AW394" i="4"/>
  <c r="AW151" i="6"/>
  <c r="AW153" i="6"/>
  <c r="AW109" i="6"/>
  <c r="AW154" i="6"/>
  <c r="AW110" i="6"/>
  <c r="AW174" i="5"/>
  <c r="AW111" i="6"/>
  <c r="AW157" i="6"/>
  <c r="AW113" i="6"/>
  <c r="AW165" i="6"/>
  <c r="AW114" i="6"/>
  <c r="AW108" i="6"/>
  <c r="AX391" i="4"/>
  <c r="AX392" i="4"/>
  <c r="AX393" i="4"/>
  <c r="AX394" i="4"/>
  <c r="AX151" i="6"/>
  <c r="AX153" i="6"/>
  <c r="AX109" i="6"/>
  <c r="AX154" i="6"/>
  <c r="AX110" i="6"/>
  <c r="AX174" i="5"/>
  <c r="AX111" i="6"/>
  <c r="AX157" i="6"/>
  <c r="AX113" i="6"/>
  <c r="AX165" i="6"/>
  <c r="AX114" i="6"/>
  <c r="AX108" i="6"/>
  <c r="AY391" i="4"/>
  <c r="AY392" i="4"/>
  <c r="AY393" i="4"/>
  <c r="AY394" i="4"/>
  <c r="AY151" i="6"/>
  <c r="AY153" i="6"/>
  <c r="AY109" i="6"/>
  <c r="AY154" i="6"/>
  <c r="AY110" i="6"/>
  <c r="AY174" i="5"/>
  <c r="AY111" i="6"/>
  <c r="AY157" i="6"/>
  <c r="AY113" i="6"/>
  <c r="AY165" i="6"/>
  <c r="AY114" i="6"/>
  <c r="AY108" i="6"/>
  <c r="AZ391" i="4"/>
  <c r="AZ392" i="4"/>
  <c r="AZ393" i="4"/>
  <c r="AZ394" i="4"/>
  <c r="AZ151" i="6"/>
  <c r="AZ153" i="6"/>
  <c r="AZ109" i="6"/>
  <c r="AZ154" i="6"/>
  <c r="AZ110" i="6"/>
  <c r="AZ174" i="5"/>
  <c r="AZ111" i="6"/>
  <c r="AZ157" i="6"/>
  <c r="AZ113" i="6"/>
  <c r="AZ165" i="6"/>
  <c r="AZ114" i="6"/>
  <c r="AZ108" i="6"/>
  <c r="BA391" i="4"/>
  <c r="BA392" i="4"/>
  <c r="BA393" i="4"/>
  <c r="BA394" i="4"/>
  <c r="BA151" i="6"/>
  <c r="BA153" i="6"/>
  <c r="BA109" i="6"/>
  <c r="BA154" i="6"/>
  <c r="BA110" i="6"/>
  <c r="BA174" i="5"/>
  <c r="BA111" i="6"/>
  <c r="BA157" i="6"/>
  <c r="BA113" i="6"/>
  <c r="BA165" i="6"/>
  <c r="BA114" i="6"/>
  <c r="BA108" i="6"/>
  <c r="BB391" i="4"/>
  <c r="BB392" i="4"/>
  <c r="BB393" i="4"/>
  <c r="BB394" i="4"/>
  <c r="BB151" i="6"/>
  <c r="BB153" i="6"/>
  <c r="BB109" i="6"/>
  <c r="BB154" i="6"/>
  <c r="BB110" i="6"/>
  <c r="BB174" i="5"/>
  <c r="BB111" i="6"/>
  <c r="BB157" i="6"/>
  <c r="BB113" i="6"/>
  <c r="BB165" i="6"/>
  <c r="BB114" i="6"/>
  <c r="BB108" i="6"/>
  <c r="BC391" i="4"/>
  <c r="BC392" i="4"/>
  <c r="BC393" i="4"/>
  <c r="BC394" i="4"/>
  <c r="BC151" i="6"/>
  <c r="BC153" i="6"/>
  <c r="BC109" i="6"/>
  <c r="BC154" i="6"/>
  <c r="BC110" i="6"/>
  <c r="BC174" i="5"/>
  <c r="BC111" i="6"/>
  <c r="BC157" i="6"/>
  <c r="BC113" i="6"/>
  <c r="BC165" i="6"/>
  <c r="BC114" i="6"/>
  <c r="BC108" i="6"/>
  <c r="BD391" i="4"/>
  <c r="BD392" i="4"/>
  <c r="BD393" i="4"/>
  <c r="BD394" i="4"/>
  <c r="BD151" i="6"/>
  <c r="BD153" i="6"/>
  <c r="BD109" i="6"/>
  <c r="BD154" i="6"/>
  <c r="BD110" i="6"/>
  <c r="BD174" i="5"/>
  <c r="BD111" i="6"/>
  <c r="BD157" i="6"/>
  <c r="BD113" i="6"/>
  <c r="BD165" i="6"/>
  <c r="BD114" i="6"/>
  <c r="BD108" i="6"/>
  <c r="BE391" i="4"/>
  <c r="BE392" i="4"/>
  <c r="BE393" i="4"/>
  <c r="BE394" i="4"/>
  <c r="BE151" i="6"/>
  <c r="BE153" i="6"/>
  <c r="BE109" i="6"/>
  <c r="BE154" i="6"/>
  <c r="BE110" i="6"/>
  <c r="BE174" i="5"/>
  <c r="BE111" i="6"/>
  <c r="BE157" i="6"/>
  <c r="BE113" i="6"/>
  <c r="BE165" i="6"/>
  <c r="BE114" i="6"/>
  <c r="BE108" i="6"/>
  <c r="BF391" i="4"/>
  <c r="BF392" i="4"/>
  <c r="BF393" i="4"/>
  <c r="BF394" i="4"/>
  <c r="BF151" i="6"/>
  <c r="BF153" i="6"/>
  <c r="BF109" i="6"/>
  <c r="BF154" i="6"/>
  <c r="BF110" i="6"/>
  <c r="BF174" i="5"/>
  <c r="BF111" i="6"/>
  <c r="BF157" i="6"/>
  <c r="BF113" i="6"/>
  <c r="BF165" i="6"/>
  <c r="BF114" i="6"/>
  <c r="BF108" i="6"/>
  <c r="BG391" i="4"/>
  <c r="BG392" i="4"/>
  <c r="BG393" i="4"/>
  <c r="BG394" i="4"/>
  <c r="BG151" i="6"/>
  <c r="BG153" i="6"/>
  <c r="BG109" i="6"/>
  <c r="BG154" i="6"/>
  <c r="BG110" i="6"/>
  <c r="BG174" i="5"/>
  <c r="BG111" i="6"/>
  <c r="BG157" i="6"/>
  <c r="BG113" i="6"/>
  <c r="BG165" i="6"/>
  <c r="BG114" i="6"/>
  <c r="BG108" i="6"/>
  <c r="BH391" i="4"/>
  <c r="BH392" i="4"/>
  <c r="BH393" i="4"/>
  <c r="BH394" i="4"/>
  <c r="BH151" i="6"/>
  <c r="BH153" i="6"/>
  <c r="BH109" i="6"/>
  <c r="BH154" i="6"/>
  <c r="BH110" i="6"/>
  <c r="BH174" i="5"/>
  <c r="BH111" i="6"/>
  <c r="BH157" i="6"/>
  <c r="BH113" i="6"/>
  <c r="BH165" i="6"/>
  <c r="BH114" i="6"/>
  <c r="BH108" i="6"/>
  <c r="BI391" i="4"/>
  <c r="BI392" i="4"/>
  <c r="BI393" i="4"/>
  <c r="BI394" i="4"/>
  <c r="BI151" i="6"/>
  <c r="BI153" i="6"/>
  <c r="BI109" i="6"/>
  <c r="BI154" i="6"/>
  <c r="BI110" i="6"/>
  <c r="BI174" i="5"/>
  <c r="BI111" i="6"/>
  <c r="BI157" i="6"/>
  <c r="BI113" i="6"/>
  <c r="BI165" i="6"/>
  <c r="BI114" i="6"/>
  <c r="BI108" i="6"/>
  <c r="BJ391" i="4"/>
  <c r="BJ392" i="4"/>
  <c r="BJ393" i="4"/>
  <c r="BJ394" i="4"/>
  <c r="BJ151" i="6"/>
  <c r="BJ153" i="6"/>
  <c r="BJ109" i="6"/>
  <c r="BJ154" i="6"/>
  <c r="BJ110" i="6"/>
  <c r="BJ174" i="5"/>
  <c r="BJ111" i="6"/>
  <c r="BJ157" i="6"/>
  <c r="BJ113" i="6"/>
  <c r="BJ165" i="6"/>
  <c r="BJ114" i="6"/>
  <c r="BJ108" i="6"/>
  <c r="BK391" i="4"/>
  <c r="BK392" i="4"/>
  <c r="BK393" i="4"/>
  <c r="BK394" i="4"/>
  <c r="BK151" i="6"/>
  <c r="BK153" i="6"/>
  <c r="BK109" i="6"/>
  <c r="BK154" i="6"/>
  <c r="BK110" i="6"/>
  <c r="BK174" i="5"/>
  <c r="BK111" i="6"/>
  <c r="BK157" i="6"/>
  <c r="BK113" i="6"/>
  <c r="BK165" i="6"/>
  <c r="BK114" i="6"/>
  <c r="BK108" i="6"/>
  <c r="BL391" i="4"/>
  <c r="BL392" i="4"/>
  <c r="BL393" i="4"/>
  <c r="BL394" i="4"/>
  <c r="BL151" i="6"/>
  <c r="BL153" i="6"/>
  <c r="BL109" i="6"/>
  <c r="BL154" i="6"/>
  <c r="BL110" i="6"/>
  <c r="BL174" i="5"/>
  <c r="BL111" i="6"/>
  <c r="BL157" i="6"/>
  <c r="BL113" i="6"/>
  <c r="BL165" i="6"/>
  <c r="BL114" i="6"/>
  <c r="BL108" i="6"/>
  <c r="F126" i="6"/>
  <c r="F127" i="6"/>
  <c r="F128" i="6"/>
  <c r="F129" i="6"/>
  <c r="F130" i="6"/>
  <c r="F131" i="6"/>
  <c r="F132" i="6"/>
  <c r="F133" i="6"/>
  <c r="F134" i="6"/>
  <c r="F135" i="6"/>
  <c r="F136" i="6"/>
  <c r="F137" i="6"/>
  <c r="F138" i="6"/>
  <c r="F139" i="6"/>
  <c r="F140" i="6"/>
  <c r="F125" i="6"/>
  <c r="G126" i="6"/>
  <c r="G127" i="6"/>
  <c r="G128" i="6"/>
  <c r="G129" i="6"/>
  <c r="G130" i="6"/>
  <c r="G131" i="6"/>
  <c r="G132" i="6"/>
  <c r="G133" i="6"/>
  <c r="G134" i="6"/>
  <c r="G135" i="6"/>
  <c r="G136" i="6"/>
  <c r="G137" i="6"/>
  <c r="G138" i="6"/>
  <c r="G139" i="6"/>
  <c r="G140" i="6"/>
  <c r="G125" i="6"/>
  <c r="H126" i="6"/>
  <c r="H127" i="6"/>
  <c r="H128" i="6"/>
  <c r="H129" i="6"/>
  <c r="H130" i="6"/>
  <c r="H131" i="6"/>
  <c r="H132" i="6"/>
  <c r="H133" i="6"/>
  <c r="H134" i="6"/>
  <c r="H135" i="6"/>
  <c r="H136" i="6"/>
  <c r="H137" i="6"/>
  <c r="H138" i="6"/>
  <c r="H139" i="6"/>
  <c r="H140" i="6"/>
  <c r="H125" i="6"/>
  <c r="I126" i="6"/>
  <c r="I127" i="6"/>
  <c r="I128" i="6"/>
  <c r="I129" i="6"/>
  <c r="I130" i="6"/>
  <c r="I131" i="6"/>
  <c r="I132" i="6"/>
  <c r="I133" i="6"/>
  <c r="I134" i="6"/>
  <c r="I135" i="6"/>
  <c r="I136" i="6"/>
  <c r="I137" i="6"/>
  <c r="I138" i="6"/>
  <c r="I139" i="6"/>
  <c r="I140" i="6"/>
  <c r="I125" i="6"/>
  <c r="J126" i="6"/>
  <c r="J127" i="6"/>
  <c r="J128" i="6"/>
  <c r="J129" i="6"/>
  <c r="J130" i="6"/>
  <c r="J131" i="6"/>
  <c r="J132" i="6"/>
  <c r="J133" i="6"/>
  <c r="J134" i="6"/>
  <c r="J135" i="6"/>
  <c r="J136" i="6"/>
  <c r="J137" i="6"/>
  <c r="J138" i="6"/>
  <c r="J139" i="6"/>
  <c r="J140" i="6"/>
  <c r="J125" i="6"/>
  <c r="K126" i="6"/>
  <c r="K127" i="6"/>
  <c r="K128" i="6"/>
  <c r="K129" i="6"/>
  <c r="K130" i="6"/>
  <c r="K131" i="6"/>
  <c r="K132" i="6"/>
  <c r="K133" i="6"/>
  <c r="K134" i="6"/>
  <c r="K135" i="6"/>
  <c r="K136" i="6"/>
  <c r="K137" i="6"/>
  <c r="K138" i="6"/>
  <c r="K139" i="6"/>
  <c r="K140" i="6"/>
  <c r="K125" i="6"/>
  <c r="L126" i="6"/>
  <c r="L127" i="6"/>
  <c r="L128" i="6"/>
  <c r="L129" i="6"/>
  <c r="L130" i="6"/>
  <c r="L131" i="6"/>
  <c r="L132" i="6"/>
  <c r="L133" i="6"/>
  <c r="L134" i="6"/>
  <c r="L135" i="6"/>
  <c r="L136" i="6"/>
  <c r="L137" i="6"/>
  <c r="L138" i="6"/>
  <c r="L139" i="6"/>
  <c r="L140" i="6"/>
  <c r="L125" i="6"/>
  <c r="M126" i="6"/>
  <c r="M127" i="6"/>
  <c r="M128" i="6"/>
  <c r="M129" i="6"/>
  <c r="M130" i="6"/>
  <c r="M131" i="6"/>
  <c r="M132" i="6"/>
  <c r="M133" i="6"/>
  <c r="M134" i="6"/>
  <c r="M135" i="6"/>
  <c r="M136" i="6"/>
  <c r="M137" i="6"/>
  <c r="M138" i="6"/>
  <c r="M139" i="6"/>
  <c r="M140" i="6"/>
  <c r="M125" i="6"/>
  <c r="N126" i="6"/>
  <c r="N127" i="6"/>
  <c r="N128" i="6"/>
  <c r="N129" i="6"/>
  <c r="N130" i="6"/>
  <c r="N131" i="6"/>
  <c r="N132" i="6"/>
  <c r="N133" i="6"/>
  <c r="N134" i="6"/>
  <c r="N135" i="6"/>
  <c r="N136" i="6"/>
  <c r="N137" i="6"/>
  <c r="N138" i="6"/>
  <c r="N139" i="6"/>
  <c r="N140" i="6"/>
  <c r="N125" i="6"/>
  <c r="O126" i="6"/>
  <c r="O127" i="6"/>
  <c r="O128" i="6"/>
  <c r="O129" i="6"/>
  <c r="O130" i="6"/>
  <c r="O131" i="6"/>
  <c r="O132" i="6"/>
  <c r="O133" i="6"/>
  <c r="O134" i="6"/>
  <c r="O135" i="6"/>
  <c r="O136" i="6"/>
  <c r="O137" i="6"/>
  <c r="O138" i="6"/>
  <c r="O139" i="6"/>
  <c r="O140" i="6"/>
  <c r="O125" i="6"/>
  <c r="P126" i="6"/>
  <c r="P127" i="6"/>
  <c r="P128" i="6"/>
  <c r="P129" i="6"/>
  <c r="P130" i="6"/>
  <c r="P131" i="6"/>
  <c r="P132" i="6"/>
  <c r="P133" i="6"/>
  <c r="P134" i="6"/>
  <c r="P135" i="6"/>
  <c r="P136" i="6"/>
  <c r="P137" i="6"/>
  <c r="P138" i="6"/>
  <c r="P139" i="6"/>
  <c r="P140" i="6"/>
  <c r="P125" i="6"/>
  <c r="Q126" i="6"/>
  <c r="Q127" i="6"/>
  <c r="Q128" i="6"/>
  <c r="Q129" i="6"/>
  <c r="Q130" i="6"/>
  <c r="Q131" i="6"/>
  <c r="Q132" i="6"/>
  <c r="Q133" i="6"/>
  <c r="Q134" i="6"/>
  <c r="Q135" i="6"/>
  <c r="Q136" i="6"/>
  <c r="Q137" i="6"/>
  <c r="Q138" i="6"/>
  <c r="Q139" i="6"/>
  <c r="Q140" i="6"/>
  <c r="Q125" i="6"/>
  <c r="R126" i="6"/>
  <c r="R127" i="6"/>
  <c r="R128" i="6"/>
  <c r="R129" i="6"/>
  <c r="R130" i="6"/>
  <c r="R131" i="6"/>
  <c r="R132" i="6"/>
  <c r="R133" i="6"/>
  <c r="R134" i="6"/>
  <c r="R135" i="6"/>
  <c r="R136" i="6"/>
  <c r="R137" i="6"/>
  <c r="R138" i="6"/>
  <c r="R139" i="6"/>
  <c r="R140" i="6"/>
  <c r="R125" i="6"/>
  <c r="S126" i="6"/>
  <c r="S127" i="6"/>
  <c r="S128" i="6"/>
  <c r="S129" i="6"/>
  <c r="S130" i="6"/>
  <c r="S131" i="6"/>
  <c r="S132" i="6"/>
  <c r="S133" i="6"/>
  <c r="S134" i="6"/>
  <c r="S135" i="6"/>
  <c r="S136" i="6"/>
  <c r="S137" i="6"/>
  <c r="S138" i="6"/>
  <c r="S139" i="6"/>
  <c r="S140" i="6"/>
  <c r="S125" i="6"/>
  <c r="T126" i="6"/>
  <c r="T127" i="6"/>
  <c r="T128" i="6"/>
  <c r="T129" i="6"/>
  <c r="T130" i="6"/>
  <c r="T131" i="6"/>
  <c r="T132" i="6"/>
  <c r="T133" i="6"/>
  <c r="T134" i="6"/>
  <c r="T135" i="6"/>
  <c r="T136" i="6"/>
  <c r="T137" i="6"/>
  <c r="T138" i="6"/>
  <c r="T139" i="6"/>
  <c r="T140" i="6"/>
  <c r="T125" i="6"/>
  <c r="U126" i="6"/>
  <c r="U127" i="6"/>
  <c r="U128" i="6"/>
  <c r="U129" i="6"/>
  <c r="U130" i="6"/>
  <c r="U131" i="6"/>
  <c r="U132" i="6"/>
  <c r="U133" i="6"/>
  <c r="U134" i="6"/>
  <c r="U135" i="6"/>
  <c r="U136" i="6"/>
  <c r="U137" i="6"/>
  <c r="U138" i="6"/>
  <c r="U139" i="6"/>
  <c r="U140" i="6"/>
  <c r="U125" i="6"/>
  <c r="V126" i="6"/>
  <c r="V127" i="6"/>
  <c r="V128" i="6"/>
  <c r="V129" i="6"/>
  <c r="V130" i="6"/>
  <c r="V131" i="6"/>
  <c r="V132" i="6"/>
  <c r="V133" i="6"/>
  <c r="V134" i="6"/>
  <c r="V135" i="6"/>
  <c r="V136" i="6"/>
  <c r="V137" i="6"/>
  <c r="V138" i="6"/>
  <c r="V139" i="6"/>
  <c r="V140" i="6"/>
  <c r="V125" i="6"/>
  <c r="W126" i="6"/>
  <c r="W127" i="6"/>
  <c r="W128" i="6"/>
  <c r="W129" i="6"/>
  <c r="W130" i="6"/>
  <c r="W131" i="6"/>
  <c r="W132" i="6"/>
  <c r="W133" i="6"/>
  <c r="W134" i="6"/>
  <c r="W135" i="6"/>
  <c r="W136" i="6"/>
  <c r="W137" i="6"/>
  <c r="W138" i="6"/>
  <c r="W139" i="6"/>
  <c r="W140" i="6"/>
  <c r="W125" i="6"/>
  <c r="X126" i="6"/>
  <c r="X127" i="6"/>
  <c r="X128" i="6"/>
  <c r="X129" i="6"/>
  <c r="X130" i="6"/>
  <c r="X131" i="6"/>
  <c r="X132" i="6"/>
  <c r="X133" i="6"/>
  <c r="X134" i="6"/>
  <c r="X135" i="6"/>
  <c r="X136" i="6"/>
  <c r="X137" i="6"/>
  <c r="X138" i="6"/>
  <c r="X139" i="6"/>
  <c r="X140" i="6"/>
  <c r="X125" i="6"/>
  <c r="Y126" i="6"/>
  <c r="Y127" i="6"/>
  <c r="Y128" i="6"/>
  <c r="Y129" i="6"/>
  <c r="Y130" i="6"/>
  <c r="Y131" i="6"/>
  <c r="Y132" i="6"/>
  <c r="Y133" i="6"/>
  <c r="Y134" i="6"/>
  <c r="Y135" i="6"/>
  <c r="Y136" i="6"/>
  <c r="Y137" i="6"/>
  <c r="Y138" i="6"/>
  <c r="Y139" i="6"/>
  <c r="Y140" i="6"/>
  <c r="Y125" i="6"/>
  <c r="Z126" i="6"/>
  <c r="Z127" i="6"/>
  <c r="Z128" i="6"/>
  <c r="Z129" i="6"/>
  <c r="Z130" i="6"/>
  <c r="Z131" i="6"/>
  <c r="Z132" i="6"/>
  <c r="Z133" i="6"/>
  <c r="Z134" i="6"/>
  <c r="Z135" i="6"/>
  <c r="Z136" i="6"/>
  <c r="Z137" i="6"/>
  <c r="Z138" i="6"/>
  <c r="Z139" i="6"/>
  <c r="Z140" i="6"/>
  <c r="Z125" i="6"/>
  <c r="AA126" i="6"/>
  <c r="AA127" i="6"/>
  <c r="AA128" i="6"/>
  <c r="AA129" i="6"/>
  <c r="AA130" i="6"/>
  <c r="AA131" i="6"/>
  <c r="AA132" i="6"/>
  <c r="AA133" i="6"/>
  <c r="AA134" i="6"/>
  <c r="AA135" i="6"/>
  <c r="AA136" i="6"/>
  <c r="AA137" i="6"/>
  <c r="AA138" i="6"/>
  <c r="AA139" i="6"/>
  <c r="AA140" i="6"/>
  <c r="AA125" i="6"/>
  <c r="AB126" i="6"/>
  <c r="AB127" i="6"/>
  <c r="AB128" i="6"/>
  <c r="AB129" i="6"/>
  <c r="AB130" i="6"/>
  <c r="AB131" i="6"/>
  <c r="AB132" i="6"/>
  <c r="AB133" i="6"/>
  <c r="AB134" i="6"/>
  <c r="AB135" i="6"/>
  <c r="AB136" i="6"/>
  <c r="AB137" i="6"/>
  <c r="AB138" i="6"/>
  <c r="AB139" i="6"/>
  <c r="AB140" i="6"/>
  <c r="AB125" i="6"/>
  <c r="AC126" i="6"/>
  <c r="AC127" i="6"/>
  <c r="AC128" i="6"/>
  <c r="AC129" i="6"/>
  <c r="AC130" i="6"/>
  <c r="AC131" i="6"/>
  <c r="AC132" i="6"/>
  <c r="AC133" i="6"/>
  <c r="AC134" i="6"/>
  <c r="AC135" i="6"/>
  <c r="AC136" i="6"/>
  <c r="AC137" i="6"/>
  <c r="AC138" i="6"/>
  <c r="AC139" i="6"/>
  <c r="AC140" i="6"/>
  <c r="AC125" i="6"/>
  <c r="AD126" i="6"/>
  <c r="AD127" i="6"/>
  <c r="AD128" i="6"/>
  <c r="AD129" i="6"/>
  <c r="AD130" i="6"/>
  <c r="AD131" i="6"/>
  <c r="AD132" i="6"/>
  <c r="AD133" i="6"/>
  <c r="AD134" i="6"/>
  <c r="AD135" i="6"/>
  <c r="AD136" i="6"/>
  <c r="AD137" i="6"/>
  <c r="AD138" i="6"/>
  <c r="AD139" i="6"/>
  <c r="AD140" i="6"/>
  <c r="AD125" i="6"/>
  <c r="AE126" i="6"/>
  <c r="AE127" i="6"/>
  <c r="AE128" i="6"/>
  <c r="AE129" i="6"/>
  <c r="AE130" i="6"/>
  <c r="AE131" i="6"/>
  <c r="AE132" i="6"/>
  <c r="AE133" i="6"/>
  <c r="AE134" i="6"/>
  <c r="AE135" i="6"/>
  <c r="AE136" i="6"/>
  <c r="AE137" i="6"/>
  <c r="AE138" i="6"/>
  <c r="AE139" i="6"/>
  <c r="AE140" i="6"/>
  <c r="AE125" i="6"/>
  <c r="AF126" i="6"/>
  <c r="AF127" i="6"/>
  <c r="AF128" i="6"/>
  <c r="AF129" i="6"/>
  <c r="AF130" i="6"/>
  <c r="AF131" i="6"/>
  <c r="AF132" i="6"/>
  <c r="AF133" i="6"/>
  <c r="AF134" i="6"/>
  <c r="AF135" i="6"/>
  <c r="AF136" i="6"/>
  <c r="AF137" i="6"/>
  <c r="AF138" i="6"/>
  <c r="AF139" i="6"/>
  <c r="AF140" i="6"/>
  <c r="AF125" i="6"/>
  <c r="AG126" i="6"/>
  <c r="AG127" i="6"/>
  <c r="AG128" i="6"/>
  <c r="AG129" i="6"/>
  <c r="AG130" i="6"/>
  <c r="AG131" i="6"/>
  <c r="AG132" i="6"/>
  <c r="AG133" i="6"/>
  <c r="AG134" i="6"/>
  <c r="AG135" i="6"/>
  <c r="AG136" i="6"/>
  <c r="AG137" i="6"/>
  <c r="AG138" i="6"/>
  <c r="AG139" i="6"/>
  <c r="AG140" i="6"/>
  <c r="AG125" i="6"/>
  <c r="AH126" i="6"/>
  <c r="AH127" i="6"/>
  <c r="AH128" i="6"/>
  <c r="AH129" i="6"/>
  <c r="AH130" i="6"/>
  <c r="AH131" i="6"/>
  <c r="AH132" i="6"/>
  <c r="AH133" i="6"/>
  <c r="AH134" i="6"/>
  <c r="AH135" i="6"/>
  <c r="AH136" i="6"/>
  <c r="AH137" i="6"/>
  <c r="AH138" i="6"/>
  <c r="AH139" i="6"/>
  <c r="AH140" i="6"/>
  <c r="AH125" i="6"/>
  <c r="AI126" i="6"/>
  <c r="AI127" i="6"/>
  <c r="AI128" i="6"/>
  <c r="AI129" i="6"/>
  <c r="AI130" i="6"/>
  <c r="AI131" i="6"/>
  <c r="AI132" i="6"/>
  <c r="AI133" i="6"/>
  <c r="AI134" i="6"/>
  <c r="AI135" i="6"/>
  <c r="AI136" i="6"/>
  <c r="AI137" i="6"/>
  <c r="AI138" i="6"/>
  <c r="AI139" i="6"/>
  <c r="AI140" i="6"/>
  <c r="AI125" i="6"/>
  <c r="AJ126" i="6"/>
  <c r="AJ127" i="6"/>
  <c r="AJ128" i="6"/>
  <c r="AJ129" i="6"/>
  <c r="AJ130" i="6"/>
  <c r="AJ131" i="6"/>
  <c r="AJ132" i="6"/>
  <c r="AJ133" i="6"/>
  <c r="AJ134" i="6"/>
  <c r="AJ135" i="6"/>
  <c r="AJ136" i="6"/>
  <c r="AJ137" i="6"/>
  <c r="AJ138" i="6"/>
  <c r="AJ139" i="6"/>
  <c r="AJ140" i="6"/>
  <c r="AJ125" i="6"/>
  <c r="AK126" i="6"/>
  <c r="AK127" i="6"/>
  <c r="AK128" i="6"/>
  <c r="AK129" i="6"/>
  <c r="AK130" i="6"/>
  <c r="AK131" i="6"/>
  <c r="AK132" i="6"/>
  <c r="AK133" i="6"/>
  <c r="AK134" i="6"/>
  <c r="AK135" i="6"/>
  <c r="AK136" i="6"/>
  <c r="AK137" i="6"/>
  <c r="AK138" i="6"/>
  <c r="AK139" i="6"/>
  <c r="AK140" i="6"/>
  <c r="AK125" i="6"/>
  <c r="AL126" i="6"/>
  <c r="AL127" i="6"/>
  <c r="AL128" i="6"/>
  <c r="AL129" i="6"/>
  <c r="AL130" i="6"/>
  <c r="AL131" i="6"/>
  <c r="AL132" i="6"/>
  <c r="AL133" i="6"/>
  <c r="AL134" i="6"/>
  <c r="AL135" i="6"/>
  <c r="AL136" i="6"/>
  <c r="AL137" i="6"/>
  <c r="AL138" i="6"/>
  <c r="AL139" i="6"/>
  <c r="AL140" i="6"/>
  <c r="AL125" i="6"/>
  <c r="AM126" i="6"/>
  <c r="AM127" i="6"/>
  <c r="AM128" i="6"/>
  <c r="AM129" i="6"/>
  <c r="AM130" i="6"/>
  <c r="AM131" i="6"/>
  <c r="AM132" i="6"/>
  <c r="AM133" i="6"/>
  <c r="AM134" i="6"/>
  <c r="AM135" i="6"/>
  <c r="AM136" i="6"/>
  <c r="AM137" i="6"/>
  <c r="AM138" i="6"/>
  <c r="AM139" i="6"/>
  <c r="AM140" i="6"/>
  <c r="AM125" i="6"/>
  <c r="AN126" i="6"/>
  <c r="AN127" i="6"/>
  <c r="AN128" i="6"/>
  <c r="AN129" i="6"/>
  <c r="AN130" i="6"/>
  <c r="AN131" i="6"/>
  <c r="AN132" i="6"/>
  <c r="AN133" i="6"/>
  <c r="AN134" i="6"/>
  <c r="AN135" i="6"/>
  <c r="AN136" i="6"/>
  <c r="AN137" i="6"/>
  <c r="AN138" i="6"/>
  <c r="AN139" i="6"/>
  <c r="AN140" i="6"/>
  <c r="AN125" i="6"/>
  <c r="AO126" i="6"/>
  <c r="AO127" i="6"/>
  <c r="AO128" i="6"/>
  <c r="AO129" i="6"/>
  <c r="AO130" i="6"/>
  <c r="AO131" i="6"/>
  <c r="AO132" i="6"/>
  <c r="AO133" i="6"/>
  <c r="AO134" i="6"/>
  <c r="AO135" i="6"/>
  <c r="AO136" i="6"/>
  <c r="AO137" i="6"/>
  <c r="AO138" i="6"/>
  <c r="AO139" i="6"/>
  <c r="AO140" i="6"/>
  <c r="AO125" i="6"/>
  <c r="AP126" i="6"/>
  <c r="AP127" i="6"/>
  <c r="AP128" i="6"/>
  <c r="AP129" i="6"/>
  <c r="AP130" i="6"/>
  <c r="AP131" i="6"/>
  <c r="AP132" i="6"/>
  <c r="AP133" i="6"/>
  <c r="AP134" i="6"/>
  <c r="AP135" i="6"/>
  <c r="AP136" i="6"/>
  <c r="AP137" i="6"/>
  <c r="AP138" i="6"/>
  <c r="AP139" i="6"/>
  <c r="AP140" i="6"/>
  <c r="AP125" i="6"/>
  <c r="AQ126" i="6"/>
  <c r="AQ127" i="6"/>
  <c r="AQ128" i="6"/>
  <c r="AQ129" i="6"/>
  <c r="AQ130" i="6"/>
  <c r="AQ131" i="6"/>
  <c r="AQ132" i="6"/>
  <c r="AQ133" i="6"/>
  <c r="AQ134" i="6"/>
  <c r="AQ135" i="6"/>
  <c r="AQ136" i="6"/>
  <c r="AQ137" i="6"/>
  <c r="AQ138" i="6"/>
  <c r="AQ139" i="6"/>
  <c r="AQ140" i="6"/>
  <c r="AQ125" i="6"/>
  <c r="AR126" i="6"/>
  <c r="AR127" i="6"/>
  <c r="AR128" i="6"/>
  <c r="AR129" i="6"/>
  <c r="AR130" i="6"/>
  <c r="AR131" i="6"/>
  <c r="AR132" i="6"/>
  <c r="AR133" i="6"/>
  <c r="AR134" i="6"/>
  <c r="AR135" i="6"/>
  <c r="AR136" i="6"/>
  <c r="AR137" i="6"/>
  <c r="AR138" i="6"/>
  <c r="AR139" i="6"/>
  <c r="AR140" i="6"/>
  <c r="AR125" i="6"/>
  <c r="AS126" i="6"/>
  <c r="AS127" i="6"/>
  <c r="AS128" i="6"/>
  <c r="AS129" i="6"/>
  <c r="AS130" i="6"/>
  <c r="AS131" i="6"/>
  <c r="AS132" i="6"/>
  <c r="AS133" i="6"/>
  <c r="AS134" i="6"/>
  <c r="AS135" i="6"/>
  <c r="AS136" i="6"/>
  <c r="AS137" i="6"/>
  <c r="AS138" i="6"/>
  <c r="AS139" i="6"/>
  <c r="AS140" i="6"/>
  <c r="AS125" i="6"/>
  <c r="AT126" i="6"/>
  <c r="AT127" i="6"/>
  <c r="AT128" i="6"/>
  <c r="AT129" i="6"/>
  <c r="AT130" i="6"/>
  <c r="AT131" i="6"/>
  <c r="AT132" i="6"/>
  <c r="AT133" i="6"/>
  <c r="AT134" i="6"/>
  <c r="AT135" i="6"/>
  <c r="AT136" i="6"/>
  <c r="AT137" i="6"/>
  <c r="AT138" i="6"/>
  <c r="AT139" i="6"/>
  <c r="AT140" i="6"/>
  <c r="AT125" i="6"/>
  <c r="AU126" i="6"/>
  <c r="AU127" i="6"/>
  <c r="AU128" i="6"/>
  <c r="AU129" i="6"/>
  <c r="AU130" i="6"/>
  <c r="AU131" i="6"/>
  <c r="AU132" i="6"/>
  <c r="AU133" i="6"/>
  <c r="AU134" i="6"/>
  <c r="AU135" i="6"/>
  <c r="AU136" i="6"/>
  <c r="AU137" i="6"/>
  <c r="AU138" i="6"/>
  <c r="AU139" i="6"/>
  <c r="AU140" i="6"/>
  <c r="AU125" i="6"/>
  <c r="AV126" i="6"/>
  <c r="AV127" i="6"/>
  <c r="AV128" i="6"/>
  <c r="AV129" i="6"/>
  <c r="AV130" i="6"/>
  <c r="AV131" i="6"/>
  <c r="AV132" i="6"/>
  <c r="AV133" i="6"/>
  <c r="AV134" i="6"/>
  <c r="AV135" i="6"/>
  <c r="AV136" i="6"/>
  <c r="AV137" i="6"/>
  <c r="AV138" i="6"/>
  <c r="AV139" i="6"/>
  <c r="AV140" i="6"/>
  <c r="AV125" i="6"/>
  <c r="AW126" i="6"/>
  <c r="AW127" i="6"/>
  <c r="AW128" i="6"/>
  <c r="AW129" i="6"/>
  <c r="AW130" i="6"/>
  <c r="AW131" i="6"/>
  <c r="AW132" i="6"/>
  <c r="AW133" i="6"/>
  <c r="AW134" i="6"/>
  <c r="AW135" i="6"/>
  <c r="AW136" i="6"/>
  <c r="AW137" i="6"/>
  <c r="AW138" i="6"/>
  <c r="AW139" i="6"/>
  <c r="AW140" i="6"/>
  <c r="AW125" i="6"/>
  <c r="AX126" i="6"/>
  <c r="AX127" i="6"/>
  <c r="AX128" i="6"/>
  <c r="AX129" i="6"/>
  <c r="AX130" i="6"/>
  <c r="AX131" i="6"/>
  <c r="AX132" i="6"/>
  <c r="AX133" i="6"/>
  <c r="AX134" i="6"/>
  <c r="AX135" i="6"/>
  <c r="AX136" i="6"/>
  <c r="AX137" i="6"/>
  <c r="AX138" i="6"/>
  <c r="AX139" i="6"/>
  <c r="AX140" i="6"/>
  <c r="AX125" i="6"/>
  <c r="AY126" i="6"/>
  <c r="AY127" i="6"/>
  <c r="AY128" i="6"/>
  <c r="AY129" i="6"/>
  <c r="AY130" i="6"/>
  <c r="AY131" i="6"/>
  <c r="AY132" i="6"/>
  <c r="AY133" i="6"/>
  <c r="AY134" i="6"/>
  <c r="AY135" i="6"/>
  <c r="AY136" i="6"/>
  <c r="AY137" i="6"/>
  <c r="AY138" i="6"/>
  <c r="AY139" i="6"/>
  <c r="AY140" i="6"/>
  <c r="AY125" i="6"/>
  <c r="AZ126" i="6"/>
  <c r="AZ127" i="6"/>
  <c r="AZ128" i="6"/>
  <c r="AZ129" i="6"/>
  <c r="AZ130" i="6"/>
  <c r="AZ131" i="6"/>
  <c r="AZ132" i="6"/>
  <c r="AZ133" i="6"/>
  <c r="AZ134" i="6"/>
  <c r="AZ135" i="6"/>
  <c r="AZ136" i="6"/>
  <c r="AZ137" i="6"/>
  <c r="AZ138" i="6"/>
  <c r="AZ139" i="6"/>
  <c r="AZ140" i="6"/>
  <c r="AZ125" i="6"/>
  <c r="BA126" i="6"/>
  <c r="BA127" i="6"/>
  <c r="BA128" i="6"/>
  <c r="BA129" i="6"/>
  <c r="BA130" i="6"/>
  <c r="BA131" i="6"/>
  <c r="BA132" i="6"/>
  <c r="BA133" i="6"/>
  <c r="BA134" i="6"/>
  <c r="BA135" i="6"/>
  <c r="BA136" i="6"/>
  <c r="BA137" i="6"/>
  <c r="BA138" i="6"/>
  <c r="BA139" i="6"/>
  <c r="BA140" i="6"/>
  <c r="BA125" i="6"/>
  <c r="BB126" i="6"/>
  <c r="BB127" i="6"/>
  <c r="BB128" i="6"/>
  <c r="BB129" i="6"/>
  <c r="BB130" i="6"/>
  <c r="BB131" i="6"/>
  <c r="BB132" i="6"/>
  <c r="BB133" i="6"/>
  <c r="BB134" i="6"/>
  <c r="BB135" i="6"/>
  <c r="BB136" i="6"/>
  <c r="BB137" i="6"/>
  <c r="BB138" i="6"/>
  <c r="BB139" i="6"/>
  <c r="BB140" i="6"/>
  <c r="BB125" i="6"/>
  <c r="BC126" i="6"/>
  <c r="BC127" i="6"/>
  <c r="BC128" i="6"/>
  <c r="BC129" i="6"/>
  <c r="BC130" i="6"/>
  <c r="BC131" i="6"/>
  <c r="BC132" i="6"/>
  <c r="BC133" i="6"/>
  <c r="BC134" i="6"/>
  <c r="BC135" i="6"/>
  <c r="BC136" i="6"/>
  <c r="BC137" i="6"/>
  <c r="BC138" i="6"/>
  <c r="BC139" i="6"/>
  <c r="BC140" i="6"/>
  <c r="BC125" i="6"/>
  <c r="BD126" i="6"/>
  <c r="BD127" i="6"/>
  <c r="BD128" i="6"/>
  <c r="BD129" i="6"/>
  <c r="BD130" i="6"/>
  <c r="BD131" i="6"/>
  <c r="BD132" i="6"/>
  <c r="BD133" i="6"/>
  <c r="BD134" i="6"/>
  <c r="BD135" i="6"/>
  <c r="BD136" i="6"/>
  <c r="BD137" i="6"/>
  <c r="BD138" i="6"/>
  <c r="BD139" i="6"/>
  <c r="BD140" i="6"/>
  <c r="BD125" i="6"/>
  <c r="BE126" i="6"/>
  <c r="BE127" i="6"/>
  <c r="BE128" i="6"/>
  <c r="BE129" i="6"/>
  <c r="BE130" i="6"/>
  <c r="BE131" i="6"/>
  <c r="BE132" i="6"/>
  <c r="BE133" i="6"/>
  <c r="BE134" i="6"/>
  <c r="BE135" i="6"/>
  <c r="BE136" i="6"/>
  <c r="BE137" i="6"/>
  <c r="BE138" i="6"/>
  <c r="BE139" i="6"/>
  <c r="BE140" i="6"/>
  <c r="BE125" i="6"/>
  <c r="BF126" i="6"/>
  <c r="BF127" i="6"/>
  <c r="BF128" i="6"/>
  <c r="BF129" i="6"/>
  <c r="BF130" i="6"/>
  <c r="BF131" i="6"/>
  <c r="BF132" i="6"/>
  <c r="BF133" i="6"/>
  <c r="BF134" i="6"/>
  <c r="BF135" i="6"/>
  <c r="BF136" i="6"/>
  <c r="BF137" i="6"/>
  <c r="BF138" i="6"/>
  <c r="BF139" i="6"/>
  <c r="BF140" i="6"/>
  <c r="BF125" i="6"/>
  <c r="BG126" i="6"/>
  <c r="BG127" i="6"/>
  <c r="BG128" i="6"/>
  <c r="BG129" i="6"/>
  <c r="BG130" i="6"/>
  <c r="BG131" i="6"/>
  <c r="BG132" i="6"/>
  <c r="BG133" i="6"/>
  <c r="BG134" i="6"/>
  <c r="BG135" i="6"/>
  <c r="BG136" i="6"/>
  <c r="BG137" i="6"/>
  <c r="BG138" i="6"/>
  <c r="BG139" i="6"/>
  <c r="BG140" i="6"/>
  <c r="BG125" i="6"/>
  <c r="BH126" i="6"/>
  <c r="BH127" i="6"/>
  <c r="BH128" i="6"/>
  <c r="BH129" i="6"/>
  <c r="BH130" i="6"/>
  <c r="BH131" i="6"/>
  <c r="BH132" i="6"/>
  <c r="BH133" i="6"/>
  <c r="BH134" i="6"/>
  <c r="BH135" i="6"/>
  <c r="BH136" i="6"/>
  <c r="BH137" i="6"/>
  <c r="BH138" i="6"/>
  <c r="BH139" i="6"/>
  <c r="BH140" i="6"/>
  <c r="BH125" i="6"/>
  <c r="BI126" i="6"/>
  <c r="BI127" i="6"/>
  <c r="BI128" i="6"/>
  <c r="BI129" i="6"/>
  <c r="BI130" i="6"/>
  <c r="BI131" i="6"/>
  <c r="BI132" i="6"/>
  <c r="BI133" i="6"/>
  <c r="BI134" i="6"/>
  <c r="BI135" i="6"/>
  <c r="BI136" i="6"/>
  <c r="BI137" i="6"/>
  <c r="BI138" i="6"/>
  <c r="BI139" i="6"/>
  <c r="BI140" i="6"/>
  <c r="BI125" i="6"/>
  <c r="BJ126" i="6"/>
  <c r="BJ127" i="6"/>
  <c r="BJ128" i="6"/>
  <c r="BJ129" i="6"/>
  <c r="BJ130" i="6"/>
  <c r="BJ131" i="6"/>
  <c r="BJ132" i="6"/>
  <c r="BJ133" i="6"/>
  <c r="BJ134" i="6"/>
  <c r="BJ135" i="6"/>
  <c r="BJ136" i="6"/>
  <c r="BJ137" i="6"/>
  <c r="BJ138" i="6"/>
  <c r="BJ139" i="6"/>
  <c r="BJ140" i="6"/>
  <c r="BJ125" i="6"/>
  <c r="BK126" i="6"/>
  <c r="BK127" i="6"/>
  <c r="BK128" i="6"/>
  <c r="BK129" i="6"/>
  <c r="BK130" i="6"/>
  <c r="BK131" i="6"/>
  <c r="BK132" i="6"/>
  <c r="BK133" i="6"/>
  <c r="BK134" i="6"/>
  <c r="BK135" i="6"/>
  <c r="BK136" i="6"/>
  <c r="BK137" i="6"/>
  <c r="BK138" i="6"/>
  <c r="BK139" i="6"/>
  <c r="BK140" i="6"/>
  <c r="BK125" i="6"/>
  <c r="BL126" i="6"/>
  <c r="BL127" i="6"/>
  <c r="BL128" i="6"/>
  <c r="BL129" i="6"/>
  <c r="BL130" i="6"/>
  <c r="BL131" i="6"/>
  <c r="BL132" i="6"/>
  <c r="BL133" i="6"/>
  <c r="BL134" i="6"/>
  <c r="BL135" i="6"/>
  <c r="BL136" i="6"/>
  <c r="BL137" i="6"/>
  <c r="BL138" i="6"/>
  <c r="BL139" i="6"/>
  <c r="BL140" i="6"/>
  <c r="BL125" i="6"/>
  <c r="F91" i="3"/>
  <c r="F92" i="3"/>
  <c r="F93" i="3"/>
  <c r="F90" i="3"/>
  <c r="F129" i="3"/>
  <c r="G91" i="3"/>
  <c r="G92" i="3"/>
  <c r="G93" i="3"/>
  <c r="G90" i="3"/>
  <c r="G129" i="3"/>
  <c r="H91" i="3"/>
  <c r="H92" i="3"/>
  <c r="H93" i="3"/>
  <c r="H90" i="3"/>
  <c r="H129" i="3"/>
  <c r="I91" i="3"/>
  <c r="I92" i="3"/>
  <c r="I93" i="3"/>
  <c r="I90" i="3"/>
  <c r="I129" i="3"/>
  <c r="J91" i="3"/>
  <c r="J92" i="3"/>
  <c r="J93" i="3"/>
  <c r="J90" i="3"/>
  <c r="J129" i="3"/>
  <c r="K91" i="3"/>
  <c r="K92" i="3"/>
  <c r="K93" i="3"/>
  <c r="K90" i="3"/>
  <c r="K129" i="3"/>
  <c r="L91" i="3"/>
  <c r="L92" i="3"/>
  <c r="L93" i="3"/>
  <c r="L90" i="3"/>
  <c r="L129" i="3"/>
  <c r="M91" i="3"/>
  <c r="M92" i="3"/>
  <c r="M93" i="3"/>
  <c r="M90" i="3"/>
  <c r="M129" i="3"/>
  <c r="N91" i="3"/>
  <c r="N92" i="3"/>
  <c r="N93" i="3"/>
  <c r="N90" i="3"/>
  <c r="N129" i="3"/>
  <c r="O91" i="3"/>
  <c r="O92" i="3"/>
  <c r="O93" i="3"/>
  <c r="O90" i="3"/>
  <c r="O129" i="3"/>
  <c r="P91" i="3"/>
  <c r="P92" i="3"/>
  <c r="P93" i="3"/>
  <c r="P90" i="3"/>
  <c r="P129" i="3"/>
  <c r="Q91" i="3"/>
  <c r="Q92" i="3"/>
  <c r="Q93" i="3"/>
  <c r="Q90" i="3"/>
  <c r="Q129" i="3"/>
  <c r="R91" i="3"/>
  <c r="R92" i="3"/>
  <c r="R93" i="3"/>
  <c r="R90" i="3"/>
  <c r="R129" i="3"/>
  <c r="S91" i="3"/>
  <c r="S92" i="3"/>
  <c r="S93" i="3"/>
  <c r="S90" i="3"/>
  <c r="S129" i="3"/>
  <c r="T91" i="3"/>
  <c r="T92" i="3"/>
  <c r="T93" i="3"/>
  <c r="T90" i="3"/>
  <c r="T129" i="3"/>
  <c r="U91" i="3"/>
  <c r="U92" i="3"/>
  <c r="U93" i="3"/>
  <c r="U90" i="3"/>
  <c r="U129" i="3"/>
  <c r="V91" i="3"/>
  <c r="V92" i="3"/>
  <c r="V93" i="3"/>
  <c r="V90" i="3"/>
  <c r="V129" i="3"/>
  <c r="W91" i="3"/>
  <c r="W92" i="3"/>
  <c r="W93" i="3"/>
  <c r="W90" i="3"/>
  <c r="W129" i="3"/>
  <c r="X91" i="3"/>
  <c r="X92" i="3"/>
  <c r="X93" i="3"/>
  <c r="X90" i="3"/>
  <c r="X129" i="3"/>
  <c r="Y91" i="3"/>
  <c r="Y92" i="3"/>
  <c r="Y93" i="3"/>
  <c r="Y90" i="3"/>
  <c r="Y129" i="3"/>
  <c r="Z91" i="3"/>
  <c r="Z92" i="3"/>
  <c r="Z93" i="3"/>
  <c r="Z90" i="3"/>
  <c r="Z129" i="3"/>
  <c r="AA91" i="3"/>
  <c r="AA92" i="3"/>
  <c r="AA93" i="3"/>
  <c r="AA90" i="3"/>
  <c r="AA129" i="3"/>
  <c r="AB91" i="3"/>
  <c r="AB92" i="3"/>
  <c r="AB93" i="3"/>
  <c r="AB90" i="3"/>
  <c r="AB129" i="3"/>
  <c r="AC91" i="3"/>
  <c r="AC92" i="3"/>
  <c r="AC93" i="3"/>
  <c r="AC90" i="3"/>
  <c r="AC129" i="3"/>
  <c r="AD91" i="3"/>
  <c r="AD92" i="3"/>
  <c r="AD93" i="3"/>
  <c r="AD90" i="3"/>
  <c r="AD129" i="3"/>
  <c r="AE91" i="3"/>
  <c r="AE92" i="3"/>
  <c r="AE93" i="3"/>
  <c r="AE90" i="3"/>
  <c r="AE129" i="3"/>
  <c r="AF91" i="3"/>
  <c r="AF92" i="3"/>
  <c r="AF93" i="3"/>
  <c r="AF90" i="3"/>
  <c r="AF129" i="3"/>
  <c r="AG91" i="3"/>
  <c r="AG92" i="3"/>
  <c r="AG93" i="3"/>
  <c r="AG90" i="3"/>
  <c r="AG129" i="3"/>
  <c r="AH91" i="3"/>
  <c r="AH92" i="3"/>
  <c r="AH93" i="3"/>
  <c r="AH90" i="3"/>
  <c r="AH129" i="3"/>
  <c r="AI91" i="3"/>
  <c r="AI92" i="3"/>
  <c r="AI93" i="3"/>
  <c r="AI90" i="3"/>
  <c r="AI129" i="3"/>
  <c r="AJ91" i="3"/>
  <c r="AJ92" i="3"/>
  <c r="AJ93" i="3"/>
  <c r="AJ90" i="3"/>
  <c r="AJ129" i="3"/>
  <c r="AK91" i="3"/>
  <c r="AK92" i="3"/>
  <c r="AK93" i="3"/>
  <c r="AK90" i="3"/>
  <c r="AK129" i="3"/>
  <c r="AL91" i="3"/>
  <c r="AL92" i="3"/>
  <c r="AL93" i="3"/>
  <c r="AL90" i="3"/>
  <c r="AL129" i="3"/>
  <c r="AM91" i="3"/>
  <c r="AM92" i="3"/>
  <c r="AM93" i="3"/>
  <c r="AM90" i="3"/>
  <c r="AM129" i="3"/>
  <c r="AN91" i="3"/>
  <c r="AN92" i="3"/>
  <c r="AN93" i="3"/>
  <c r="AN90" i="3"/>
  <c r="AN129" i="3"/>
  <c r="AO91" i="3"/>
  <c r="AO92" i="3"/>
  <c r="AO93" i="3"/>
  <c r="AO90" i="3"/>
  <c r="AO129" i="3"/>
  <c r="AP91" i="3"/>
  <c r="AP92" i="3"/>
  <c r="AP93" i="3"/>
  <c r="AP90" i="3"/>
  <c r="AP129" i="3"/>
  <c r="AQ91" i="3"/>
  <c r="AQ92" i="3"/>
  <c r="AQ93" i="3"/>
  <c r="AQ90" i="3"/>
  <c r="AQ129" i="3"/>
  <c r="AR91" i="3"/>
  <c r="AR92" i="3"/>
  <c r="AR93" i="3"/>
  <c r="AR90" i="3"/>
  <c r="AR129" i="3"/>
  <c r="AS91" i="3"/>
  <c r="AS92" i="3"/>
  <c r="AS93" i="3"/>
  <c r="AS90" i="3"/>
  <c r="AS129" i="3"/>
  <c r="AT91" i="3"/>
  <c r="AT92" i="3"/>
  <c r="AT93" i="3"/>
  <c r="AT90" i="3"/>
  <c r="AT129" i="3"/>
  <c r="AU91" i="3"/>
  <c r="AU92" i="3"/>
  <c r="AU93" i="3"/>
  <c r="AU90" i="3"/>
  <c r="AU129" i="3"/>
  <c r="AV91" i="3"/>
  <c r="AV92" i="3"/>
  <c r="AV93" i="3"/>
  <c r="AV90" i="3"/>
  <c r="AV129" i="3"/>
  <c r="AW91" i="3"/>
  <c r="AW92" i="3"/>
  <c r="AW93" i="3"/>
  <c r="AW90" i="3"/>
  <c r="AW129" i="3"/>
  <c r="AX91" i="3"/>
  <c r="AX92" i="3"/>
  <c r="AX93" i="3"/>
  <c r="AX90" i="3"/>
  <c r="AX129" i="3"/>
  <c r="AY91" i="3"/>
  <c r="AY92" i="3"/>
  <c r="AY93" i="3"/>
  <c r="AY90" i="3"/>
  <c r="AY129" i="3"/>
  <c r="AZ91" i="3"/>
  <c r="AZ92" i="3"/>
  <c r="AZ93" i="3"/>
  <c r="AZ90" i="3"/>
  <c r="AZ129" i="3"/>
  <c r="BA91" i="3"/>
  <c r="BA92" i="3"/>
  <c r="BA93" i="3"/>
  <c r="BA90" i="3"/>
  <c r="BA129" i="3"/>
  <c r="BB91" i="3"/>
  <c r="BB92" i="3"/>
  <c r="BB93" i="3"/>
  <c r="BB90" i="3"/>
  <c r="BB129" i="3"/>
  <c r="BC91" i="3"/>
  <c r="BC92" i="3"/>
  <c r="BC93" i="3"/>
  <c r="BC90" i="3"/>
  <c r="BC129" i="3"/>
  <c r="BD91" i="3"/>
  <c r="BD92" i="3"/>
  <c r="BD93" i="3"/>
  <c r="BD90" i="3"/>
  <c r="BD129" i="3"/>
  <c r="BE91" i="3"/>
  <c r="BE92" i="3"/>
  <c r="BE93" i="3"/>
  <c r="BE90" i="3"/>
  <c r="BE129" i="3"/>
  <c r="BF91" i="3"/>
  <c r="BF92" i="3"/>
  <c r="BF93" i="3"/>
  <c r="BF90" i="3"/>
  <c r="BF129" i="3"/>
  <c r="BG91" i="3"/>
  <c r="BG92" i="3"/>
  <c r="BG93" i="3"/>
  <c r="BG90" i="3"/>
  <c r="BG129" i="3"/>
  <c r="BH91" i="3"/>
  <c r="BH92" i="3"/>
  <c r="BH93" i="3"/>
  <c r="BH90" i="3"/>
  <c r="BH129" i="3"/>
  <c r="BI91" i="3"/>
  <c r="BI92" i="3"/>
  <c r="BI93" i="3"/>
  <c r="BI90" i="3"/>
  <c r="BI129" i="3"/>
  <c r="BJ91" i="3"/>
  <c r="BJ92" i="3"/>
  <c r="BJ93" i="3"/>
  <c r="BJ90" i="3"/>
  <c r="BJ129" i="3"/>
  <c r="BK91" i="3"/>
  <c r="BK92" i="3"/>
  <c r="BK93" i="3"/>
  <c r="BK90" i="3"/>
  <c r="BK129" i="3"/>
  <c r="BL91" i="3"/>
  <c r="BL92" i="3"/>
  <c r="BL93" i="3"/>
  <c r="BL90" i="3"/>
  <c r="BL129" i="3"/>
  <c r="F96" i="3"/>
  <c r="F97" i="3"/>
  <c r="F95" i="3"/>
  <c r="F100" i="3"/>
  <c r="F130" i="3"/>
  <c r="G96" i="3"/>
  <c r="G97" i="3"/>
  <c r="G95" i="3"/>
  <c r="G100" i="3"/>
  <c r="G130" i="3"/>
  <c r="H96" i="3"/>
  <c r="H97" i="3"/>
  <c r="H95" i="3"/>
  <c r="H100" i="3"/>
  <c r="H130" i="3"/>
  <c r="I96" i="3"/>
  <c r="I97" i="3"/>
  <c r="I95" i="3"/>
  <c r="I100" i="3"/>
  <c r="I130" i="3"/>
  <c r="J96" i="3"/>
  <c r="J97" i="3"/>
  <c r="J95" i="3"/>
  <c r="J100" i="3"/>
  <c r="J130" i="3"/>
  <c r="K96" i="3"/>
  <c r="K97" i="3"/>
  <c r="K95" i="3"/>
  <c r="K100" i="3"/>
  <c r="K130" i="3"/>
  <c r="L96" i="3"/>
  <c r="L97" i="3"/>
  <c r="L95" i="3"/>
  <c r="L100" i="3"/>
  <c r="L130" i="3"/>
  <c r="M96" i="3"/>
  <c r="M97" i="3"/>
  <c r="M95" i="3"/>
  <c r="M100" i="3"/>
  <c r="M130" i="3"/>
  <c r="N96" i="3"/>
  <c r="N97" i="3"/>
  <c r="N95" i="3"/>
  <c r="N100" i="3"/>
  <c r="N130" i="3"/>
  <c r="O96" i="3"/>
  <c r="O97" i="3"/>
  <c r="O95" i="3"/>
  <c r="O100" i="3"/>
  <c r="O130" i="3"/>
  <c r="P96" i="3"/>
  <c r="P97" i="3"/>
  <c r="P95" i="3"/>
  <c r="P100" i="3"/>
  <c r="P130" i="3"/>
  <c r="Q96" i="3"/>
  <c r="Q97" i="3"/>
  <c r="Q95" i="3"/>
  <c r="Q100" i="3"/>
  <c r="Q130" i="3"/>
  <c r="R96" i="3"/>
  <c r="R97" i="3"/>
  <c r="R95" i="3"/>
  <c r="R100" i="3"/>
  <c r="R130" i="3"/>
  <c r="S96" i="3"/>
  <c r="S97" i="3"/>
  <c r="S95" i="3"/>
  <c r="S100" i="3"/>
  <c r="S130" i="3"/>
  <c r="T96" i="3"/>
  <c r="T97" i="3"/>
  <c r="T95" i="3"/>
  <c r="T100" i="3"/>
  <c r="T130" i="3"/>
  <c r="U96" i="3"/>
  <c r="U97" i="3"/>
  <c r="U95" i="3"/>
  <c r="U100" i="3"/>
  <c r="U130" i="3"/>
  <c r="V96" i="3"/>
  <c r="V97" i="3"/>
  <c r="V95" i="3"/>
  <c r="V100" i="3"/>
  <c r="V130" i="3"/>
  <c r="W96" i="3"/>
  <c r="W97" i="3"/>
  <c r="W95" i="3"/>
  <c r="W100" i="3"/>
  <c r="W130" i="3"/>
  <c r="X96" i="3"/>
  <c r="X97" i="3"/>
  <c r="X95" i="3"/>
  <c r="X100" i="3"/>
  <c r="X130" i="3"/>
  <c r="Y96" i="3"/>
  <c r="Y97" i="3"/>
  <c r="Y95" i="3"/>
  <c r="Y100" i="3"/>
  <c r="Y130" i="3"/>
  <c r="Z96" i="3"/>
  <c r="Z97" i="3"/>
  <c r="Z95" i="3"/>
  <c r="Z100" i="3"/>
  <c r="Z130" i="3"/>
  <c r="AA96" i="3"/>
  <c r="AA97" i="3"/>
  <c r="AA95" i="3"/>
  <c r="AA100" i="3"/>
  <c r="AA130" i="3"/>
  <c r="AB96" i="3"/>
  <c r="AB97" i="3"/>
  <c r="AB95" i="3"/>
  <c r="AB100" i="3"/>
  <c r="AB130" i="3"/>
  <c r="AC96" i="3"/>
  <c r="AC97" i="3"/>
  <c r="AC95" i="3"/>
  <c r="AC100" i="3"/>
  <c r="AC130" i="3"/>
  <c r="AD96" i="3"/>
  <c r="AD97" i="3"/>
  <c r="AD95" i="3"/>
  <c r="AD100" i="3"/>
  <c r="AD130" i="3"/>
  <c r="AE96" i="3"/>
  <c r="AE97" i="3"/>
  <c r="AE95" i="3"/>
  <c r="AE100" i="3"/>
  <c r="AE130" i="3"/>
  <c r="AF96" i="3"/>
  <c r="AF97" i="3"/>
  <c r="AF95" i="3"/>
  <c r="AF100" i="3"/>
  <c r="AF130" i="3"/>
  <c r="AG96" i="3"/>
  <c r="AG97" i="3"/>
  <c r="AG95" i="3"/>
  <c r="AG100" i="3"/>
  <c r="AG130" i="3"/>
  <c r="AH96" i="3"/>
  <c r="AH97" i="3"/>
  <c r="AH95" i="3"/>
  <c r="AH100" i="3"/>
  <c r="AH130" i="3"/>
  <c r="AI96" i="3"/>
  <c r="AI97" i="3"/>
  <c r="AI95" i="3"/>
  <c r="AI100" i="3"/>
  <c r="AI130" i="3"/>
  <c r="AJ96" i="3"/>
  <c r="AJ97" i="3"/>
  <c r="AJ95" i="3"/>
  <c r="AJ100" i="3"/>
  <c r="AJ130" i="3"/>
  <c r="AK96" i="3"/>
  <c r="AK97" i="3"/>
  <c r="AK95" i="3"/>
  <c r="AK100" i="3"/>
  <c r="AK130" i="3"/>
  <c r="AL96" i="3"/>
  <c r="AL97" i="3"/>
  <c r="AL95" i="3"/>
  <c r="AL100" i="3"/>
  <c r="AL130" i="3"/>
  <c r="AM96" i="3"/>
  <c r="AM97" i="3"/>
  <c r="AM95" i="3"/>
  <c r="AM100" i="3"/>
  <c r="AM130" i="3"/>
  <c r="AN96" i="3"/>
  <c r="AN97" i="3"/>
  <c r="AN95" i="3"/>
  <c r="AN100" i="3"/>
  <c r="AN130" i="3"/>
  <c r="AO96" i="3"/>
  <c r="AO97" i="3"/>
  <c r="AO95" i="3"/>
  <c r="AO100" i="3"/>
  <c r="AO130" i="3"/>
  <c r="AP96" i="3"/>
  <c r="AP97" i="3"/>
  <c r="AP95" i="3"/>
  <c r="AP100" i="3"/>
  <c r="AP130" i="3"/>
  <c r="AQ96" i="3"/>
  <c r="AQ97" i="3"/>
  <c r="AQ95" i="3"/>
  <c r="AQ100" i="3"/>
  <c r="AQ130" i="3"/>
  <c r="AR96" i="3"/>
  <c r="AR97" i="3"/>
  <c r="AR95" i="3"/>
  <c r="AR100" i="3"/>
  <c r="AR130" i="3"/>
  <c r="AS96" i="3"/>
  <c r="AS97" i="3"/>
  <c r="AS95" i="3"/>
  <c r="AS100" i="3"/>
  <c r="AS130" i="3"/>
  <c r="AT96" i="3"/>
  <c r="AT97" i="3"/>
  <c r="AT95" i="3"/>
  <c r="AT100" i="3"/>
  <c r="AT130" i="3"/>
  <c r="AU96" i="3"/>
  <c r="AU97" i="3"/>
  <c r="AU95" i="3"/>
  <c r="AU100" i="3"/>
  <c r="AU130" i="3"/>
  <c r="AV96" i="3"/>
  <c r="AV97" i="3"/>
  <c r="AV95" i="3"/>
  <c r="AV100" i="3"/>
  <c r="AV130" i="3"/>
  <c r="AW96" i="3"/>
  <c r="AW97" i="3"/>
  <c r="AW95" i="3"/>
  <c r="AW100" i="3"/>
  <c r="AW130" i="3"/>
  <c r="AX96" i="3"/>
  <c r="AX97" i="3"/>
  <c r="AX95" i="3"/>
  <c r="AX100" i="3"/>
  <c r="AX130" i="3"/>
  <c r="AY96" i="3"/>
  <c r="AY97" i="3"/>
  <c r="AY95" i="3"/>
  <c r="AY100" i="3"/>
  <c r="AY130" i="3"/>
  <c r="AZ96" i="3"/>
  <c r="AZ97" i="3"/>
  <c r="AZ95" i="3"/>
  <c r="AZ100" i="3"/>
  <c r="AZ130" i="3"/>
  <c r="BA96" i="3"/>
  <c r="BA97" i="3"/>
  <c r="BA95" i="3"/>
  <c r="BA100" i="3"/>
  <c r="BA130" i="3"/>
  <c r="BB96" i="3"/>
  <c r="BB97" i="3"/>
  <c r="BB95" i="3"/>
  <c r="BB100" i="3"/>
  <c r="BB130" i="3"/>
  <c r="BC96" i="3"/>
  <c r="BC97" i="3"/>
  <c r="BC95" i="3"/>
  <c r="BC100" i="3"/>
  <c r="BC130" i="3"/>
  <c r="BD96" i="3"/>
  <c r="BD97" i="3"/>
  <c r="BD95" i="3"/>
  <c r="BD100" i="3"/>
  <c r="BD130" i="3"/>
  <c r="BE96" i="3"/>
  <c r="BE97" i="3"/>
  <c r="BE95" i="3"/>
  <c r="BE100" i="3"/>
  <c r="BE130" i="3"/>
  <c r="BF96" i="3"/>
  <c r="BF97" i="3"/>
  <c r="BF95" i="3"/>
  <c r="BF100" i="3"/>
  <c r="BF130" i="3"/>
  <c r="BG96" i="3"/>
  <c r="BG97" i="3"/>
  <c r="BG95" i="3"/>
  <c r="BG100" i="3"/>
  <c r="BG130" i="3"/>
  <c r="BH96" i="3"/>
  <c r="BH97" i="3"/>
  <c r="BH95" i="3"/>
  <c r="BH100" i="3"/>
  <c r="BH130" i="3"/>
  <c r="BI96" i="3"/>
  <c r="BI97" i="3"/>
  <c r="BI95" i="3"/>
  <c r="BI100" i="3"/>
  <c r="BI130" i="3"/>
  <c r="BJ96" i="3"/>
  <c r="BJ97" i="3"/>
  <c r="BJ95" i="3"/>
  <c r="BJ100" i="3"/>
  <c r="BJ130" i="3"/>
  <c r="BK96" i="3"/>
  <c r="BK97" i="3"/>
  <c r="BK95" i="3"/>
  <c r="BK100" i="3"/>
  <c r="BK130" i="3"/>
  <c r="BL96" i="3"/>
  <c r="BL97" i="3"/>
  <c r="BL95" i="3"/>
  <c r="BL100" i="3"/>
  <c r="BL130" i="3"/>
  <c r="F126" i="3"/>
  <c r="F131" i="3"/>
  <c r="G126" i="3"/>
  <c r="G131" i="3"/>
  <c r="H126" i="3"/>
  <c r="H131" i="3"/>
  <c r="I126" i="3"/>
  <c r="I131" i="3"/>
  <c r="J102" i="3"/>
  <c r="J114" i="3"/>
  <c r="J116" i="3"/>
  <c r="J113" i="3"/>
  <c r="J126" i="3"/>
  <c r="J131" i="3"/>
  <c r="K102" i="3"/>
  <c r="K114" i="3"/>
  <c r="K116" i="3"/>
  <c r="K113" i="3"/>
  <c r="K126" i="3"/>
  <c r="K131" i="3"/>
  <c r="L102" i="3"/>
  <c r="L114" i="3"/>
  <c r="L116" i="3"/>
  <c r="L113" i="3"/>
  <c r="L126" i="3"/>
  <c r="L131" i="3"/>
  <c r="M102" i="3"/>
  <c r="M114" i="3"/>
  <c r="M116" i="3"/>
  <c r="M113" i="3"/>
  <c r="M126" i="3"/>
  <c r="M131" i="3"/>
  <c r="N102" i="3"/>
  <c r="N114" i="3"/>
  <c r="N116" i="3"/>
  <c r="N113" i="3"/>
  <c r="N126" i="3"/>
  <c r="N131" i="3"/>
  <c r="O102" i="3"/>
  <c r="O114" i="3"/>
  <c r="O116" i="3"/>
  <c r="O113" i="3"/>
  <c r="O126" i="3"/>
  <c r="O131" i="3"/>
  <c r="P102" i="3"/>
  <c r="P114" i="3"/>
  <c r="P116" i="3"/>
  <c r="P113" i="3"/>
  <c r="P126" i="3"/>
  <c r="P131" i="3"/>
  <c r="Q102" i="3"/>
  <c r="Q114" i="3"/>
  <c r="Q116" i="3"/>
  <c r="Q113" i="3"/>
  <c r="Q126" i="3"/>
  <c r="Q131" i="3"/>
  <c r="R102" i="3"/>
  <c r="R114" i="3"/>
  <c r="R116" i="3"/>
  <c r="R113" i="3"/>
  <c r="R126" i="3"/>
  <c r="R131" i="3"/>
  <c r="S102" i="3"/>
  <c r="S114" i="3"/>
  <c r="S116" i="3"/>
  <c r="S113" i="3"/>
  <c r="S126" i="3"/>
  <c r="S131" i="3"/>
  <c r="T102" i="3"/>
  <c r="T114" i="3"/>
  <c r="T116" i="3"/>
  <c r="T113" i="3"/>
  <c r="T126" i="3"/>
  <c r="T131" i="3"/>
  <c r="U102" i="3"/>
  <c r="U114" i="3"/>
  <c r="U116" i="3"/>
  <c r="U113" i="3"/>
  <c r="U126" i="3"/>
  <c r="U131" i="3"/>
  <c r="V102" i="3"/>
  <c r="V114" i="3"/>
  <c r="V116" i="3"/>
  <c r="V113" i="3"/>
  <c r="V126" i="3"/>
  <c r="V131" i="3"/>
  <c r="W102" i="3"/>
  <c r="W114" i="3"/>
  <c r="W116" i="3"/>
  <c r="W113" i="3"/>
  <c r="W126" i="3"/>
  <c r="W131" i="3"/>
  <c r="X102" i="3"/>
  <c r="X114" i="3"/>
  <c r="X116" i="3"/>
  <c r="X113" i="3"/>
  <c r="X126" i="3"/>
  <c r="X131" i="3"/>
  <c r="Y102" i="3"/>
  <c r="Y114" i="3"/>
  <c r="Y116" i="3"/>
  <c r="Y113" i="3"/>
  <c r="Y126" i="3"/>
  <c r="Y131" i="3"/>
  <c r="Z102" i="3"/>
  <c r="Z114" i="3"/>
  <c r="Z116" i="3"/>
  <c r="Z113" i="3"/>
  <c r="Z126" i="3"/>
  <c r="Z131" i="3"/>
  <c r="AA102" i="3"/>
  <c r="AA114" i="3"/>
  <c r="AA116" i="3"/>
  <c r="AA113" i="3"/>
  <c r="AA126" i="3"/>
  <c r="AA131" i="3"/>
  <c r="AB102" i="3"/>
  <c r="AB114" i="3"/>
  <c r="AB116" i="3"/>
  <c r="AB113" i="3"/>
  <c r="AB126" i="3"/>
  <c r="AB131" i="3"/>
  <c r="AC102" i="3"/>
  <c r="AC114" i="3"/>
  <c r="AC116" i="3"/>
  <c r="AC113" i="3"/>
  <c r="AC126" i="3"/>
  <c r="AC131" i="3"/>
  <c r="AD102" i="3"/>
  <c r="AD114" i="3"/>
  <c r="AD116" i="3"/>
  <c r="AD113" i="3"/>
  <c r="AD126" i="3"/>
  <c r="AD131" i="3"/>
  <c r="AE102" i="3"/>
  <c r="AE114" i="3"/>
  <c r="AE116" i="3"/>
  <c r="AE113" i="3"/>
  <c r="AE126" i="3"/>
  <c r="AE131" i="3"/>
  <c r="AF102" i="3"/>
  <c r="AF114" i="3"/>
  <c r="AF116" i="3"/>
  <c r="AF113" i="3"/>
  <c r="AF126" i="3"/>
  <c r="AF131" i="3"/>
  <c r="AG102" i="3"/>
  <c r="AG114" i="3"/>
  <c r="AG116" i="3"/>
  <c r="AG113" i="3"/>
  <c r="AG126" i="3"/>
  <c r="AG131" i="3"/>
  <c r="AH102" i="3"/>
  <c r="AH114" i="3"/>
  <c r="AH116" i="3"/>
  <c r="AH113" i="3"/>
  <c r="AH126" i="3"/>
  <c r="AH131" i="3"/>
  <c r="AI102" i="3"/>
  <c r="AI114" i="3"/>
  <c r="AI116" i="3"/>
  <c r="AI113" i="3"/>
  <c r="AI126" i="3"/>
  <c r="AI131" i="3"/>
  <c r="AJ102" i="3"/>
  <c r="AJ114" i="3"/>
  <c r="AJ116" i="3"/>
  <c r="AJ113" i="3"/>
  <c r="AJ126" i="3"/>
  <c r="AJ131" i="3"/>
  <c r="AK102" i="3"/>
  <c r="AK114" i="3"/>
  <c r="AK116" i="3"/>
  <c r="AK113" i="3"/>
  <c r="AK126" i="3"/>
  <c r="AK131" i="3"/>
  <c r="AL102" i="3"/>
  <c r="AL114" i="3"/>
  <c r="AL116" i="3"/>
  <c r="AL113" i="3"/>
  <c r="AL126" i="3"/>
  <c r="AL131" i="3"/>
  <c r="AM102" i="3"/>
  <c r="AM114" i="3"/>
  <c r="AM116" i="3"/>
  <c r="AM113" i="3"/>
  <c r="AM126" i="3"/>
  <c r="AM131" i="3"/>
  <c r="AN102" i="3"/>
  <c r="AN114" i="3"/>
  <c r="AN116" i="3"/>
  <c r="AN113" i="3"/>
  <c r="AN126" i="3"/>
  <c r="AN131" i="3"/>
  <c r="AO102" i="3"/>
  <c r="AO114" i="3"/>
  <c r="AO116" i="3"/>
  <c r="AO113" i="3"/>
  <c r="AO126" i="3"/>
  <c r="AO131" i="3"/>
  <c r="AP102" i="3"/>
  <c r="AP114" i="3"/>
  <c r="AP116" i="3"/>
  <c r="AP113" i="3"/>
  <c r="AP126" i="3"/>
  <c r="AP131" i="3"/>
  <c r="AQ102" i="3"/>
  <c r="AQ114" i="3"/>
  <c r="AQ116" i="3"/>
  <c r="AQ113" i="3"/>
  <c r="AQ126" i="3"/>
  <c r="AQ131" i="3"/>
  <c r="AR102" i="3"/>
  <c r="AR114" i="3"/>
  <c r="AR116" i="3"/>
  <c r="AR113" i="3"/>
  <c r="AR126" i="3"/>
  <c r="AR131" i="3"/>
  <c r="AS102" i="3"/>
  <c r="AS114" i="3"/>
  <c r="AS116" i="3"/>
  <c r="AS113" i="3"/>
  <c r="AS126" i="3"/>
  <c r="AS131" i="3"/>
  <c r="AT102" i="3"/>
  <c r="AT114" i="3"/>
  <c r="AT116" i="3"/>
  <c r="AT113" i="3"/>
  <c r="AT126" i="3"/>
  <c r="AT131" i="3"/>
  <c r="AU102" i="3"/>
  <c r="AU114" i="3"/>
  <c r="AU116" i="3"/>
  <c r="AU113" i="3"/>
  <c r="AU126" i="3"/>
  <c r="AU131" i="3"/>
  <c r="AV102" i="3"/>
  <c r="AV114" i="3"/>
  <c r="AV116" i="3"/>
  <c r="AV113" i="3"/>
  <c r="AV126" i="3"/>
  <c r="AV131" i="3"/>
  <c r="AW102" i="3"/>
  <c r="AW114" i="3"/>
  <c r="AW116" i="3"/>
  <c r="AW113" i="3"/>
  <c r="AW126" i="3"/>
  <c r="AW131" i="3"/>
  <c r="AX102" i="3"/>
  <c r="AX114" i="3"/>
  <c r="AX116" i="3"/>
  <c r="AX113" i="3"/>
  <c r="AX126" i="3"/>
  <c r="AX131" i="3"/>
  <c r="AY102" i="3"/>
  <c r="AY114" i="3"/>
  <c r="AY116" i="3"/>
  <c r="AY113" i="3"/>
  <c r="AY126" i="3"/>
  <c r="AY131" i="3"/>
  <c r="AZ102" i="3"/>
  <c r="AZ114" i="3"/>
  <c r="AZ116" i="3"/>
  <c r="AZ113" i="3"/>
  <c r="AZ126" i="3"/>
  <c r="AZ131" i="3"/>
  <c r="BA102" i="3"/>
  <c r="BA114" i="3"/>
  <c r="BA116" i="3"/>
  <c r="BA113" i="3"/>
  <c r="BA126" i="3"/>
  <c r="BA131" i="3"/>
  <c r="BB102" i="3"/>
  <c r="BB114" i="3"/>
  <c r="BB116" i="3"/>
  <c r="BB113" i="3"/>
  <c r="BB126" i="3"/>
  <c r="BB131" i="3"/>
  <c r="BC102" i="3"/>
  <c r="BC114" i="3"/>
  <c r="BC116" i="3"/>
  <c r="BC113" i="3"/>
  <c r="BC126" i="3"/>
  <c r="BC131" i="3"/>
  <c r="BD102" i="3"/>
  <c r="BD114" i="3"/>
  <c r="BD116" i="3"/>
  <c r="BD113" i="3"/>
  <c r="BD126" i="3"/>
  <c r="BD131" i="3"/>
  <c r="BE102" i="3"/>
  <c r="BE114" i="3"/>
  <c r="BE116" i="3"/>
  <c r="BE113" i="3"/>
  <c r="BE126" i="3"/>
  <c r="BE131" i="3"/>
  <c r="BF102" i="3"/>
  <c r="BF114" i="3"/>
  <c r="BF116" i="3"/>
  <c r="BF113" i="3"/>
  <c r="BF126" i="3"/>
  <c r="BF131" i="3"/>
  <c r="BG102" i="3"/>
  <c r="BG114" i="3"/>
  <c r="BG116" i="3"/>
  <c r="BG113" i="3"/>
  <c r="BG126" i="3"/>
  <c r="BG131" i="3"/>
  <c r="BH102" i="3"/>
  <c r="BH114" i="3"/>
  <c r="BH116" i="3"/>
  <c r="BH113" i="3"/>
  <c r="BH126" i="3"/>
  <c r="BH131" i="3"/>
  <c r="BI102" i="3"/>
  <c r="BI114" i="3"/>
  <c r="BI116" i="3"/>
  <c r="BI113" i="3"/>
  <c r="BI126" i="3"/>
  <c r="BI131" i="3"/>
  <c r="BJ102" i="3"/>
  <c r="BJ114" i="3"/>
  <c r="BJ116" i="3"/>
  <c r="BJ113" i="3"/>
  <c r="BJ126" i="3"/>
  <c r="BJ131" i="3"/>
  <c r="BK102" i="3"/>
  <c r="BK114" i="3"/>
  <c r="BK116" i="3"/>
  <c r="BK113" i="3"/>
  <c r="BK126" i="3"/>
  <c r="BK131" i="3"/>
  <c r="BL102" i="3"/>
  <c r="BL114" i="3"/>
  <c r="BL116" i="3"/>
  <c r="BL113" i="3"/>
  <c r="BL126" i="3"/>
  <c r="BL131" i="3"/>
  <c r="F148" i="4"/>
  <c r="F149" i="4"/>
  <c r="F150" i="4"/>
  <c r="F147" i="4"/>
  <c r="F52" i="7"/>
  <c r="F53" i="7"/>
  <c r="F54" i="7"/>
  <c r="F57" i="7"/>
  <c r="F59" i="7"/>
  <c r="F65" i="7"/>
  <c r="G56" i="7"/>
  <c r="G148" i="4"/>
  <c r="G149" i="4"/>
  <c r="G150" i="4"/>
  <c r="G147" i="4"/>
  <c r="G52" i="7"/>
  <c r="G53" i="7"/>
  <c r="G54" i="7"/>
  <c r="G57" i="7"/>
  <c r="G59" i="7"/>
  <c r="G65" i="7"/>
  <c r="H56" i="7"/>
  <c r="H148" i="4"/>
  <c r="H149" i="4"/>
  <c r="H150" i="4"/>
  <c r="H147" i="4"/>
  <c r="H52" i="7"/>
  <c r="H53" i="7"/>
  <c r="H54" i="7"/>
  <c r="H57" i="7"/>
  <c r="H59" i="7"/>
  <c r="H65" i="7"/>
  <c r="I56" i="7"/>
  <c r="I148" i="4"/>
  <c r="I149" i="4"/>
  <c r="I150" i="4"/>
  <c r="I147" i="4"/>
  <c r="I52" i="7"/>
  <c r="I53" i="7"/>
  <c r="I54" i="7"/>
  <c r="I57" i="7"/>
  <c r="I59" i="7"/>
  <c r="I65" i="7"/>
  <c r="J56" i="7"/>
  <c r="J148" i="4"/>
  <c r="J149" i="4"/>
  <c r="J150" i="4"/>
  <c r="J147" i="4"/>
  <c r="J52" i="7"/>
  <c r="J53" i="7"/>
  <c r="J54" i="7"/>
  <c r="J57" i="7"/>
  <c r="J59" i="7"/>
  <c r="J65" i="7"/>
  <c r="K56" i="7"/>
  <c r="K148" i="4"/>
  <c r="K149" i="4"/>
  <c r="K150" i="4"/>
  <c r="K147" i="4"/>
  <c r="K52" i="7"/>
  <c r="K53" i="7"/>
  <c r="K54" i="7"/>
  <c r="K57" i="7"/>
  <c r="K59" i="7"/>
  <c r="K65" i="7"/>
  <c r="L56" i="7"/>
  <c r="L148" i="4"/>
  <c r="L149" i="4"/>
  <c r="L150" i="4"/>
  <c r="L147" i="4"/>
  <c r="L52" i="7"/>
  <c r="L53" i="7"/>
  <c r="L54" i="7"/>
  <c r="L57" i="7"/>
  <c r="L59" i="7"/>
  <c r="L65" i="7"/>
  <c r="M56" i="7"/>
  <c r="M148" i="4"/>
  <c r="M149" i="4"/>
  <c r="M150" i="4"/>
  <c r="M147" i="4"/>
  <c r="M52" i="7"/>
  <c r="M53" i="7"/>
  <c r="M54" i="7"/>
  <c r="M57" i="7"/>
  <c r="M59" i="7"/>
  <c r="M65" i="7"/>
  <c r="N56" i="7"/>
  <c r="N148" i="4"/>
  <c r="N149" i="4"/>
  <c r="N150" i="4"/>
  <c r="N147" i="4"/>
  <c r="N52" i="7"/>
  <c r="N53" i="7"/>
  <c r="N54" i="7"/>
  <c r="N57" i="7"/>
  <c r="N59" i="7"/>
  <c r="N65" i="7"/>
  <c r="O56" i="7"/>
  <c r="O148" i="4"/>
  <c r="O149" i="4"/>
  <c r="O150" i="4"/>
  <c r="O147" i="4"/>
  <c r="O52" i="7"/>
  <c r="O53" i="7"/>
  <c r="O54" i="7"/>
  <c r="O57" i="7"/>
  <c r="O59" i="7"/>
  <c r="O65" i="7"/>
  <c r="P56" i="7"/>
  <c r="P148" i="4"/>
  <c r="P149" i="4"/>
  <c r="P150" i="4"/>
  <c r="P147" i="4"/>
  <c r="P52" i="7"/>
  <c r="P53" i="7"/>
  <c r="P54" i="7"/>
  <c r="P57" i="7"/>
  <c r="P59" i="7"/>
  <c r="P65" i="7"/>
  <c r="Q56" i="7"/>
  <c r="Q148" i="4"/>
  <c r="Q149" i="4"/>
  <c r="Q150" i="4"/>
  <c r="Q147" i="4"/>
  <c r="Q52" i="7"/>
  <c r="Q53" i="7"/>
  <c r="Q54" i="7"/>
  <c r="Q57" i="7"/>
  <c r="Q59" i="7"/>
  <c r="Q65" i="7"/>
  <c r="R56" i="7"/>
  <c r="R148" i="4"/>
  <c r="R149" i="4"/>
  <c r="R150" i="4"/>
  <c r="R147" i="4"/>
  <c r="R52" i="7"/>
  <c r="R53" i="7"/>
  <c r="R54" i="7"/>
  <c r="R57" i="7"/>
  <c r="R59" i="7"/>
  <c r="R65" i="7"/>
  <c r="S56" i="7"/>
  <c r="S148" i="4"/>
  <c r="S149" i="4"/>
  <c r="S150" i="4"/>
  <c r="S147" i="4"/>
  <c r="S52" i="7"/>
  <c r="S53" i="7"/>
  <c r="S54" i="7"/>
  <c r="S57" i="7"/>
  <c r="S59" i="7"/>
  <c r="S65" i="7"/>
  <c r="T56" i="7"/>
  <c r="T148" i="4"/>
  <c r="T149" i="4"/>
  <c r="T150" i="4"/>
  <c r="T147" i="4"/>
  <c r="T52" i="7"/>
  <c r="T53" i="7"/>
  <c r="T54" i="7"/>
  <c r="T57" i="7"/>
  <c r="T59" i="7"/>
  <c r="T65" i="7"/>
  <c r="U56" i="7"/>
  <c r="U148" i="4"/>
  <c r="U149" i="4"/>
  <c r="U150" i="4"/>
  <c r="U147" i="4"/>
  <c r="U52" i="7"/>
  <c r="U53" i="7"/>
  <c r="U54" i="7"/>
  <c r="U57" i="7"/>
  <c r="U59" i="7"/>
  <c r="U65" i="7"/>
  <c r="V56" i="7"/>
  <c r="V148" i="4"/>
  <c r="V149" i="4"/>
  <c r="V150" i="4"/>
  <c r="V147" i="4"/>
  <c r="V52" i="7"/>
  <c r="V53" i="7"/>
  <c r="V54" i="7"/>
  <c r="V57" i="7"/>
  <c r="V59" i="7"/>
  <c r="V65" i="7"/>
  <c r="W56" i="7"/>
  <c r="W148" i="4"/>
  <c r="W149" i="4"/>
  <c r="W150" i="4"/>
  <c r="W147" i="4"/>
  <c r="W52" i="7"/>
  <c r="W53" i="7"/>
  <c r="W54" i="7"/>
  <c r="W57" i="7"/>
  <c r="W59" i="7"/>
  <c r="W65" i="7"/>
  <c r="X56" i="7"/>
  <c r="X148" i="4"/>
  <c r="X149" i="4"/>
  <c r="X150" i="4"/>
  <c r="X147" i="4"/>
  <c r="X52" i="7"/>
  <c r="X53" i="7"/>
  <c r="X54" i="7"/>
  <c r="X57" i="7"/>
  <c r="X59" i="7"/>
  <c r="X65" i="7"/>
  <c r="Y56" i="7"/>
  <c r="Y148" i="4"/>
  <c r="Y149" i="4"/>
  <c r="Y150" i="4"/>
  <c r="Y147" i="4"/>
  <c r="Y52" i="7"/>
  <c r="Y53" i="7"/>
  <c r="Y54" i="7"/>
  <c r="Y57" i="7"/>
  <c r="Y59" i="7"/>
  <c r="Y65" i="7"/>
  <c r="Z56" i="7"/>
  <c r="Z148" i="4"/>
  <c r="Z149" i="4"/>
  <c r="Z150" i="4"/>
  <c r="Z147" i="4"/>
  <c r="Z52" i="7"/>
  <c r="Z53" i="7"/>
  <c r="Z54" i="7"/>
  <c r="Z57" i="7"/>
  <c r="Z59" i="7"/>
  <c r="Z65" i="7"/>
  <c r="AA56" i="7"/>
  <c r="AA148" i="4"/>
  <c r="AA149" i="4"/>
  <c r="AA150" i="4"/>
  <c r="AA147" i="4"/>
  <c r="AA52" i="7"/>
  <c r="AA53" i="7"/>
  <c r="AA54" i="7"/>
  <c r="AA57" i="7"/>
  <c r="AA59" i="7"/>
  <c r="AA65" i="7"/>
  <c r="AB56" i="7"/>
  <c r="AB148" i="4"/>
  <c r="AB149" i="4"/>
  <c r="AB150" i="4"/>
  <c r="AB147" i="4"/>
  <c r="AB52" i="7"/>
  <c r="AB53" i="7"/>
  <c r="AB54" i="7"/>
  <c r="AB57" i="7"/>
  <c r="AB59" i="7"/>
  <c r="AB65" i="7"/>
  <c r="AC56" i="7"/>
  <c r="AC148" i="4"/>
  <c r="AC149" i="4"/>
  <c r="AC150" i="4"/>
  <c r="AC147" i="4"/>
  <c r="AC52" i="7"/>
  <c r="AC53" i="7"/>
  <c r="AC54" i="7"/>
  <c r="AC57" i="7"/>
  <c r="AC59" i="7"/>
  <c r="AC65" i="7"/>
  <c r="AD56" i="7"/>
  <c r="AD148" i="4"/>
  <c r="AD149" i="4"/>
  <c r="AD150" i="4"/>
  <c r="AD147" i="4"/>
  <c r="AD52" i="7"/>
  <c r="AD53" i="7"/>
  <c r="AD54" i="7"/>
  <c r="AD57" i="7"/>
  <c r="AD59" i="7"/>
  <c r="AD65" i="7"/>
  <c r="AE56" i="7"/>
  <c r="AE148" i="4"/>
  <c r="AE149" i="4"/>
  <c r="AE150" i="4"/>
  <c r="AE147" i="4"/>
  <c r="AE52" i="7"/>
  <c r="AE53" i="7"/>
  <c r="AE54" i="7"/>
  <c r="AE57" i="7"/>
  <c r="AE59" i="7"/>
  <c r="AE65" i="7"/>
  <c r="AF56" i="7"/>
  <c r="AF148" i="4"/>
  <c r="AF149" i="4"/>
  <c r="AF150" i="4"/>
  <c r="AF147" i="4"/>
  <c r="AF52" i="7"/>
  <c r="AF53" i="7"/>
  <c r="AF54" i="7"/>
  <c r="AF57" i="7"/>
  <c r="AF59" i="7"/>
  <c r="AF65" i="7"/>
  <c r="AG56" i="7"/>
  <c r="AG148" i="4"/>
  <c r="AG149" i="4"/>
  <c r="AG150" i="4"/>
  <c r="AG147" i="4"/>
  <c r="AG52" i="7"/>
  <c r="AG53" i="7"/>
  <c r="AG54" i="7"/>
  <c r="AG57" i="7"/>
  <c r="AG59" i="7"/>
  <c r="AG65" i="7"/>
  <c r="AH56" i="7"/>
  <c r="AH148" i="4"/>
  <c r="AH149" i="4"/>
  <c r="AH150" i="4"/>
  <c r="AH147" i="4"/>
  <c r="AH52" i="7"/>
  <c r="AH53" i="7"/>
  <c r="AH54" i="7"/>
  <c r="AH57" i="7"/>
  <c r="AH59" i="7"/>
  <c r="AH65" i="7"/>
  <c r="AI56" i="7"/>
  <c r="AI148" i="4"/>
  <c r="AI149" i="4"/>
  <c r="AI150" i="4"/>
  <c r="AI147" i="4"/>
  <c r="AI52" i="7"/>
  <c r="AI53" i="7"/>
  <c r="AI54" i="7"/>
  <c r="AI57" i="7"/>
  <c r="AI59" i="7"/>
  <c r="AI65" i="7"/>
  <c r="AJ56" i="7"/>
  <c r="AJ148" i="4"/>
  <c r="AJ149" i="4"/>
  <c r="AJ150" i="4"/>
  <c r="AJ147" i="4"/>
  <c r="AJ52" i="7"/>
  <c r="AJ53" i="7"/>
  <c r="AJ54" i="7"/>
  <c r="AJ57" i="7"/>
  <c r="AJ59" i="7"/>
  <c r="AJ65" i="7"/>
  <c r="AK56" i="7"/>
  <c r="AK148" i="4"/>
  <c r="AK149" i="4"/>
  <c r="AK150" i="4"/>
  <c r="AK147" i="4"/>
  <c r="AK52" i="7"/>
  <c r="AK53" i="7"/>
  <c r="AK54" i="7"/>
  <c r="AK57" i="7"/>
  <c r="AK59" i="7"/>
  <c r="AK65" i="7"/>
  <c r="AL56" i="7"/>
  <c r="AL148" i="4"/>
  <c r="AL149" i="4"/>
  <c r="AL150" i="4"/>
  <c r="AL147" i="4"/>
  <c r="AL52" i="7"/>
  <c r="AL53" i="7"/>
  <c r="AL54" i="7"/>
  <c r="AL57" i="7"/>
  <c r="AL59" i="7"/>
  <c r="AL65" i="7"/>
  <c r="AM56" i="7"/>
  <c r="AM148" i="4"/>
  <c r="AM149" i="4"/>
  <c r="AM150" i="4"/>
  <c r="AM147" i="4"/>
  <c r="AM52" i="7"/>
  <c r="AM53" i="7"/>
  <c r="AM54" i="7"/>
  <c r="AM57" i="7"/>
  <c r="AM59" i="7"/>
  <c r="AM65" i="7"/>
  <c r="AN56" i="7"/>
  <c r="AN148" i="4"/>
  <c r="AN149" i="4"/>
  <c r="AN150" i="4"/>
  <c r="AN147" i="4"/>
  <c r="AN52" i="7"/>
  <c r="AN53" i="7"/>
  <c r="AN54" i="7"/>
  <c r="AN57" i="7"/>
  <c r="AN59" i="7"/>
  <c r="AN65" i="7"/>
  <c r="AO56" i="7"/>
  <c r="AO148" i="4"/>
  <c r="AO149" i="4"/>
  <c r="AO150" i="4"/>
  <c r="AO147" i="4"/>
  <c r="AO52" i="7"/>
  <c r="AO53" i="7"/>
  <c r="AO54" i="7"/>
  <c r="AO57" i="7"/>
  <c r="AO59" i="7"/>
  <c r="AO65" i="7"/>
  <c r="AP56" i="7"/>
  <c r="AP148" i="4"/>
  <c r="AP149" i="4"/>
  <c r="AP150" i="4"/>
  <c r="AP147" i="4"/>
  <c r="AP52" i="7"/>
  <c r="AP53" i="7"/>
  <c r="AP54" i="7"/>
  <c r="AP57" i="7"/>
  <c r="AP59" i="7"/>
  <c r="AP65" i="7"/>
  <c r="AQ56" i="7"/>
  <c r="AQ148" i="4"/>
  <c r="AQ149" i="4"/>
  <c r="AQ150" i="4"/>
  <c r="AQ147" i="4"/>
  <c r="AQ52" i="7"/>
  <c r="AQ53" i="7"/>
  <c r="AQ54" i="7"/>
  <c r="AQ57" i="7"/>
  <c r="AQ59" i="7"/>
  <c r="AQ65" i="7"/>
  <c r="AR56" i="7"/>
  <c r="AR148" i="4"/>
  <c r="AR149" i="4"/>
  <c r="AR150" i="4"/>
  <c r="AR147" i="4"/>
  <c r="AR52" i="7"/>
  <c r="AR53" i="7"/>
  <c r="AR54" i="7"/>
  <c r="AR57" i="7"/>
  <c r="AR59" i="7"/>
  <c r="AR65" i="7"/>
  <c r="AS56" i="7"/>
  <c r="AS148" i="4"/>
  <c r="AS149" i="4"/>
  <c r="AS150" i="4"/>
  <c r="AS147" i="4"/>
  <c r="AS52" i="7"/>
  <c r="AS53" i="7"/>
  <c r="AS54" i="7"/>
  <c r="AS57" i="7"/>
  <c r="AS59" i="7"/>
  <c r="AS65" i="7"/>
  <c r="AT56" i="7"/>
  <c r="AT148" i="4"/>
  <c r="AT149" i="4"/>
  <c r="AT150" i="4"/>
  <c r="AT147" i="4"/>
  <c r="AT52" i="7"/>
  <c r="AT53" i="7"/>
  <c r="AT54" i="7"/>
  <c r="AT57" i="7"/>
  <c r="AT59" i="7"/>
  <c r="AT65" i="7"/>
  <c r="AU56" i="7"/>
  <c r="AU148" i="4"/>
  <c r="AU149" i="4"/>
  <c r="AU150" i="4"/>
  <c r="AU147" i="4"/>
  <c r="AU52" i="7"/>
  <c r="AU53" i="7"/>
  <c r="AU54" i="7"/>
  <c r="AU57" i="7"/>
  <c r="AU59" i="7"/>
  <c r="AU65" i="7"/>
  <c r="AV56" i="7"/>
  <c r="AV148" i="4"/>
  <c r="AV149" i="4"/>
  <c r="AV150" i="4"/>
  <c r="AV147" i="4"/>
  <c r="AV52" i="7"/>
  <c r="AV53" i="7"/>
  <c r="AV54" i="7"/>
  <c r="AV57" i="7"/>
  <c r="AV59" i="7"/>
  <c r="AV65" i="7"/>
  <c r="AW56" i="7"/>
  <c r="AW148" i="4"/>
  <c r="AW149" i="4"/>
  <c r="AW150" i="4"/>
  <c r="AW147" i="4"/>
  <c r="AW52" i="7"/>
  <c r="AW53" i="7"/>
  <c r="AW54" i="7"/>
  <c r="AW57" i="7"/>
  <c r="AW59" i="7"/>
  <c r="AW65" i="7"/>
  <c r="AX56" i="7"/>
  <c r="AX148" i="4"/>
  <c r="AX149" i="4"/>
  <c r="AX150" i="4"/>
  <c r="AX147" i="4"/>
  <c r="AX52" i="7"/>
  <c r="AX53" i="7"/>
  <c r="AX54" i="7"/>
  <c r="AX57" i="7"/>
  <c r="AX59" i="7"/>
  <c r="AX65" i="7"/>
  <c r="AY56" i="7"/>
  <c r="AY148" i="4"/>
  <c r="AY149" i="4"/>
  <c r="AY150" i="4"/>
  <c r="AY147" i="4"/>
  <c r="AY52" i="7"/>
  <c r="AY53" i="7"/>
  <c r="AY54" i="7"/>
  <c r="AY57" i="7"/>
  <c r="AY59" i="7"/>
  <c r="AY65" i="7"/>
  <c r="AZ56" i="7"/>
  <c r="AZ148" i="4"/>
  <c r="AZ149" i="4"/>
  <c r="AZ150" i="4"/>
  <c r="AZ147" i="4"/>
  <c r="AZ52" i="7"/>
  <c r="AZ53" i="7"/>
  <c r="AZ54" i="7"/>
  <c r="AZ57" i="7"/>
  <c r="AZ59" i="7"/>
  <c r="AZ65" i="7"/>
  <c r="BA56" i="7"/>
  <c r="BA148" i="4"/>
  <c r="BA149" i="4"/>
  <c r="BA150" i="4"/>
  <c r="BA147" i="4"/>
  <c r="BA52" i="7"/>
  <c r="BA53" i="7"/>
  <c r="BA54" i="7"/>
  <c r="BA57" i="7"/>
  <c r="BA59" i="7"/>
  <c r="BA65" i="7"/>
  <c r="BB56" i="7"/>
  <c r="BB148" i="4"/>
  <c r="BB149" i="4"/>
  <c r="BB150" i="4"/>
  <c r="BB147" i="4"/>
  <c r="BB52" i="7"/>
  <c r="BB53" i="7"/>
  <c r="BB54" i="7"/>
  <c r="BB57" i="7"/>
  <c r="BB59" i="7"/>
  <c r="BB65" i="7"/>
  <c r="BC56" i="7"/>
  <c r="BC148" i="4"/>
  <c r="BC149" i="4"/>
  <c r="BC150" i="4"/>
  <c r="BC147" i="4"/>
  <c r="BC52" i="7"/>
  <c r="BC53" i="7"/>
  <c r="BC54" i="7"/>
  <c r="BC57" i="7"/>
  <c r="BC59" i="7"/>
  <c r="BC65" i="7"/>
  <c r="BD56" i="7"/>
  <c r="BD148" i="4"/>
  <c r="BD149" i="4"/>
  <c r="BD150" i="4"/>
  <c r="BD147" i="4"/>
  <c r="BD52" i="7"/>
  <c r="BD53" i="7"/>
  <c r="BD54" i="7"/>
  <c r="BD57" i="7"/>
  <c r="BD59" i="7"/>
  <c r="BD65" i="7"/>
  <c r="BE56" i="7"/>
  <c r="BE148" i="4"/>
  <c r="BE149" i="4"/>
  <c r="BE150" i="4"/>
  <c r="BE147" i="4"/>
  <c r="BE52" i="7"/>
  <c r="BE53" i="7"/>
  <c r="BE54" i="7"/>
  <c r="BE57" i="7"/>
  <c r="BE59" i="7"/>
  <c r="BE65" i="7"/>
  <c r="BF56" i="7"/>
  <c r="BF148" i="4"/>
  <c r="BF149" i="4"/>
  <c r="BF150" i="4"/>
  <c r="BF147" i="4"/>
  <c r="BF52" i="7"/>
  <c r="BF53" i="7"/>
  <c r="BF54" i="7"/>
  <c r="BF57" i="7"/>
  <c r="BF59" i="7"/>
  <c r="BF65" i="7"/>
  <c r="BG56" i="7"/>
  <c r="BG148" i="4"/>
  <c r="BG149" i="4"/>
  <c r="BG150" i="4"/>
  <c r="BG147" i="4"/>
  <c r="BG52" i="7"/>
  <c r="BG53" i="7"/>
  <c r="BG54" i="7"/>
  <c r="BG57" i="7"/>
  <c r="BG59" i="7"/>
  <c r="BG65" i="7"/>
  <c r="BH56" i="7"/>
  <c r="BH148" i="4"/>
  <c r="BH149" i="4"/>
  <c r="BH150" i="4"/>
  <c r="BH147" i="4"/>
  <c r="BH52" i="7"/>
  <c r="BH53" i="7"/>
  <c r="BH54" i="7"/>
  <c r="BH57" i="7"/>
  <c r="BH59" i="7"/>
  <c r="BH65" i="7"/>
  <c r="BI56" i="7"/>
  <c r="BI148" i="4"/>
  <c r="BI149" i="4"/>
  <c r="BI150" i="4"/>
  <c r="BI147" i="4"/>
  <c r="BI52" i="7"/>
  <c r="BI53" i="7"/>
  <c r="BI54" i="7"/>
  <c r="BI57" i="7"/>
  <c r="BI59" i="7"/>
  <c r="BI65" i="7"/>
  <c r="BJ56" i="7"/>
  <c r="BJ148" i="4"/>
  <c r="BJ149" i="4"/>
  <c r="BJ150" i="4"/>
  <c r="BJ147" i="4"/>
  <c r="BJ52" i="7"/>
  <c r="BJ53" i="7"/>
  <c r="BJ54" i="7"/>
  <c r="BJ57" i="7"/>
  <c r="BJ59" i="7"/>
  <c r="BJ65" i="7"/>
  <c r="BK56" i="7"/>
  <c r="BK148" i="4"/>
  <c r="BK149" i="4"/>
  <c r="BK150" i="4"/>
  <c r="BK147" i="4"/>
  <c r="BK52" i="7"/>
  <c r="BK53" i="7"/>
  <c r="BK54" i="7"/>
  <c r="BK57" i="7"/>
  <c r="BK59" i="7"/>
  <c r="BK65" i="7"/>
  <c r="BL56" i="7"/>
  <c r="BL148" i="4"/>
  <c r="BL149" i="4"/>
  <c r="BL150" i="4"/>
  <c r="BL147" i="4"/>
  <c r="BL52" i="7"/>
  <c r="BL53" i="7"/>
  <c r="BL54" i="7"/>
  <c r="BL57" i="7"/>
  <c r="BL59" i="7"/>
  <c r="BL65" i="7"/>
  <c r="F36" i="3"/>
  <c r="F37" i="3"/>
  <c r="F38" i="3"/>
  <c r="F35" i="3"/>
  <c r="E36" i="3"/>
  <c r="E37" i="3"/>
  <c r="E38" i="3"/>
  <c r="E35" i="3"/>
  <c r="F74" i="3"/>
  <c r="I36" i="3"/>
  <c r="I37" i="3"/>
  <c r="I38" i="3"/>
  <c r="I35" i="3"/>
  <c r="H36" i="3"/>
  <c r="H37" i="3"/>
  <c r="H38" i="3"/>
  <c r="H35" i="3"/>
  <c r="I74" i="3"/>
  <c r="G36" i="3"/>
  <c r="G37" i="3"/>
  <c r="G38" i="3"/>
  <c r="G35" i="3"/>
  <c r="H74" i="3"/>
  <c r="G74" i="3"/>
  <c r="E41" i="3"/>
  <c r="E42" i="3"/>
  <c r="E40" i="3"/>
  <c r="E45" i="3"/>
  <c r="E75" i="3"/>
  <c r="I41" i="3"/>
  <c r="I42" i="3"/>
  <c r="I40" i="3"/>
  <c r="I45" i="3"/>
  <c r="I75" i="3"/>
  <c r="H41" i="3"/>
  <c r="H42" i="3"/>
  <c r="H40" i="3"/>
  <c r="H45" i="3"/>
  <c r="H75" i="3"/>
  <c r="G41" i="3"/>
  <c r="G42" i="3"/>
  <c r="G40" i="3"/>
  <c r="G45" i="3"/>
  <c r="G75" i="3"/>
  <c r="F41" i="3"/>
  <c r="F42" i="3"/>
  <c r="F40" i="3"/>
  <c r="F45" i="3"/>
  <c r="F75" i="3"/>
  <c r="E48" i="3"/>
  <c r="E47" i="3"/>
  <c r="E59" i="3"/>
  <c r="E61" i="3"/>
  <c r="E58" i="3"/>
  <c r="E71" i="3"/>
  <c r="E76" i="3"/>
  <c r="I48" i="3"/>
  <c r="I47" i="3"/>
  <c r="I59" i="3"/>
  <c r="I61" i="3"/>
  <c r="I58" i="3"/>
  <c r="I71" i="3"/>
  <c r="I76" i="3"/>
  <c r="H48" i="3"/>
  <c r="H47" i="3"/>
  <c r="H59" i="3"/>
  <c r="H61" i="3"/>
  <c r="H58" i="3"/>
  <c r="H71" i="3"/>
  <c r="H76" i="3"/>
  <c r="G48" i="3"/>
  <c r="G47" i="3"/>
  <c r="G59" i="3"/>
  <c r="G61" i="3"/>
  <c r="G58" i="3"/>
  <c r="G71" i="3"/>
  <c r="G76" i="3"/>
  <c r="F48" i="3"/>
  <c r="F47" i="3"/>
  <c r="F59" i="3"/>
  <c r="F61" i="3"/>
  <c r="F58" i="3"/>
  <c r="F71" i="3"/>
  <c r="F7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E8" authorId="0" shapeId="0" xr:uid="{884DE158-EC60-4C91-94DE-436A2865CA52}">
      <text>
        <r>
          <rPr>
            <sz val="9"/>
            <color indexed="81"/>
            <rFont val="Tahoma"/>
            <family val="2"/>
          </rPr>
          <t xml:space="preserve">Please enter name of your project or company name
</t>
        </r>
      </text>
    </comment>
    <comment ref="E9" authorId="0" shapeId="0" xr:uid="{6ACD69CE-5A67-43B5-9B67-FFEA101BE528}">
      <text>
        <r>
          <rPr>
            <sz val="9"/>
            <color indexed="81"/>
            <rFont val="Tahoma"/>
            <family val="2"/>
          </rPr>
          <t xml:space="preserve">Please enter version of the business plan. We recommend to change this number, evertyime you implement major changes in your assumptions
</t>
        </r>
      </text>
    </comment>
    <comment ref="E12" authorId="0" shapeId="0" xr:uid="{DF885C0F-2B33-421D-8185-A47B772113E1}">
      <text>
        <r>
          <rPr>
            <sz val="9"/>
            <color indexed="81"/>
            <rFont val="Tahoma"/>
            <family val="2"/>
          </rPr>
          <t xml:space="preserve">Please enter the first year of your business plan
</t>
        </r>
      </text>
    </comment>
    <comment ref="E13" authorId="0" shapeId="0" xr:uid="{2AA5BDE2-9C19-47C7-8A30-6DFFD44CB015}">
      <text>
        <r>
          <rPr>
            <sz val="9"/>
            <color indexed="81"/>
            <rFont val="Tahoma"/>
            <family val="2"/>
          </rPr>
          <t>Please enter the first month of your business plan</t>
        </r>
        <r>
          <rPr>
            <i/>
            <sz val="9"/>
            <color indexed="81"/>
            <rFont val="Tahoma"/>
            <family val="2"/>
          </rPr>
          <t xml:space="preserve"> (e.g. Start year = 2021, Start month = 8 --&gt; first month of the business plan would be August 2021)</t>
        </r>
      </text>
    </comment>
    <comment ref="E14" authorId="0" shapeId="0" xr:uid="{66BF65E5-59EF-43D2-928D-EB0296BD8E6D}">
      <text>
        <r>
          <rPr>
            <sz val="9"/>
            <color indexed="81"/>
            <rFont val="Tahoma"/>
            <family val="2"/>
          </rPr>
          <t xml:space="preserve">Please enter the currency of the business plan </t>
        </r>
        <r>
          <rPr>
            <i/>
            <sz val="9"/>
            <color indexed="81"/>
            <rFont val="Tahoma"/>
            <family val="2"/>
          </rPr>
          <t>(e.g. EUR = Euro, USD = USD Dollar, etc.)</t>
        </r>
        <r>
          <rPr>
            <sz val="9"/>
            <color indexed="81"/>
            <rFont val="Tahoma"/>
            <family val="2"/>
          </rPr>
          <t xml:space="preserve">
</t>
        </r>
      </text>
    </comment>
    <comment ref="E16" authorId="0" shapeId="0" xr:uid="{A7C6F4B4-6EFC-4D4C-BAA4-E7450D57E76E}">
      <text>
        <r>
          <rPr>
            <sz val="9"/>
            <color indexed="81"/>
            <rFont val="Tahoma"/>
            <family val="2"/>
          </rPr>
          <t xml:space="preserve">You could specify up to three different SaaS plans in this model. For each plan, you could enter specific assumption (conversion rate, pricing, etc.) in tab "2. Revenues".
Please enter the names of SaaS plans. In case you would like to use only one or two different plans, please just leave the remaining name field blank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H14" authorId="0" shapeId="0" xr:uid="{1AD81267-9F1D-4439-9F4B-A99745AD5159}">
      <text>
        <r>
          <rPr>
            <sz val="9"/>
            <color indexed="81"/>
            <rFont val="Tahoma"/>
            <family val="2"/>
          </rPr>
          <t xml:space="preserve">In case you already have some existing sales leads at the beginning of the business plan period in place, please enter the exact number. 
These sales leads will be classified as "organic leads" and treated accordingly, based on your assumptions for organic leads
</t>
        </r>
      </text>
    </comment>
    <comment ref="H15" authorId="0" shapeId="0" xr:uid="{00B9C7AA-043D-4B3D-99A5-5A0AEF05F358}">
      <text>
        <r>
          <rPr>
            <sz val="9"/>
            <color indexed="81"/>
            <rFont val="Tahoma"/>
            <family val="2"/>
          </rPr>
          <t xml:space="preserve">How many organic leads do you expect to acquire in the first month of your business plan period?
This number will be the basis for monthly organic sales leads acquisition going forward (multiplied by a growth rate you could specify, please see next input field) 
</t>
        </r>
      </text>
    </comment>
    <comment ref="G19" authorId="0" shapeId="0" xr:uid="{C06D30DE-7338-4EA6-866E-01F6096C9FEC}">
      <text>
        <r>
          <rPr>
            <sz val="9"/>
            <color indexed="81"/>
            <rFont val="Tahoma"/>
            <family val="2"/>
          </rPr>
          <t xml:space="preserve">Please enter growth rate for </t>
        </r>
        <r>
          <rPr>
            <u/>
            <sz val="9"/>
            <color indexed="81"/>
            <rFont val="Tahoma"/>
            <family val="2"/>
          </rPr>
          <t>monthly</t>
        </r>
        <r>
          <rPr>
            <sz val="9"/>
            <color indexed="81"/>
            <rFont val="Tahoma"/>
            <family val="2"/>
          </rPr>
          <t xml:space="preserve"> organic sales leads acquisition.
</t>
        </r>
        <r>
          <rPr>
            <i/>
            <u/>
            <sz val="9"/>
            <color indexed="81"/>
            <rFont val="Tahoma"/>
            <family val="2"/>
          </rPr>
          <t>Example:</t>
        </r>
        <r>
          <rPr>
            <i/>
            <sz val="9"/>
            <color indexed="81"/>
            <rFont val="Tahoma"/>
            <family val="2"/>
          </rPr>
          <t xml:space="preserve"> 
Input:
"New organic leads (1st month)" = 100
"Organic sales leads growth rate (%p.m.)" = 5%
Output:
Organic sales leads month 1: 100
Organic sales leads month 2: 105
Organic sales leads month 3: 110
...
</t>
        </r>
        <r>
          <rPr>
            <sz val="9"/>
            <color indexed="81"/>
            <rFont val="Tahoma"/>
            <family val="2"/>
          </rPr>
          <t xml:space="preserve">
</t>
        </r>
      </text>
    </comment>
    <comment ref="G21" authorId="0" shapeId="0" xr:uid="{8925A650-CE6F-4C9C-9FA0-311A4264569E}">
      <text>
        <r>
          <rPr>
            <sz val="9"/>
            <color indexed="81"/>
            <rFont val="Tahoma"/>
            <family val="2"/>
          </rPr>
          <t xml:space="preserve">You could specify up to three different paid marketing channel for sales leads acquisition. For each channel, you could enter specific assumption (conversion rate, pricing, etc.).
Please enter the names of the marketing channels. In case you would like to use only one or two different channels, please just leave the remaining name field blank </t>
        </r>
      </text>
    </comment>
    <comment ref="G26" authorId="0" shapeId="0" xr:uid="{125CF65C-1801-418D-BD8D-8557457F085C}">
      <text>
        <r>
          <rPr>
            <sz val="9"/>
            <color indexed="81"/>
            <rFont val="Tahoma"/>
            <family val="2"/>
          </rPr>
          <t xml:space="preserve">Please enter the costs of lead acquisition for the first marketing channel (cost per lead)
</t>
        </r>
      </text>
    </comment>
    <comment ref="G27" authorId="0" shapeId="0" xr:uid="{C93DC203-F21B-4186-BD3D-8543AD0D1E03}">
      <text>
        <r>
          <rPr>
            <sz val="9"/>
            <color indexed="81"/>
            <rFont val="Tahoma"/>
            <family val="2"/>
          </rPr>
          <t xml:space="preserve">Please enter your </t>
        </r>
        <r>
          <rPr>
            <i/>
            <sz val="9"/>
            <color indexed="81"/>
            <rFont val="Tahoma"/>
            <family val="2"/>
          </rPr>
          <t xml:space="preserve">monthly </t>
        </r>
        <r>
          <rPr>
            <sz val="9"/>
            <color indexed="81"/>
            <rFont val="Tahoma"/>
            <family val="2"/>
          </rPr>
          <t xml:space="preserve">marketing budget for your first marketing channel.
The budget defines how many leads you are able to acquire through this channel
</t>
        </r>
        <r>
          <rPr>
            <i/>
            <u/>
            <sz val="9"/>
            <color indexed="81"/>
            <rFont val="Tahoma"/>
            <family val="2"/>
          </rPr>
          <t xml:space="preserve">Example:
</t>
        </r>
        <r>
          <rPr>
            <i/>
            <sz val="9"/>
            <color indexed="81"/>
            <rFont val="Tahoma"/>
            <family val="2"/>
          </rPr>
          <t>Input:
"Cost per acquired sales lead" = 100
"Marketing budget for sales lead generation" = 100,000
Output:
Via this marketing channel, you will acquire 1,000 sales leads per month</t>
        </r>
      </text>
    </comment>
    <comment ref="G30" authorId="0" shapeId="0" xr:uid="{E6BCDC5D-FBA6-4355-A98C-D86FF8DBE625}">
      <text>
        <r>
          <rPr>
            <sz val="9"/>
            <color indexed="81"/>
            <rFont val="Tahoma"/>
            <family val="2"/>
          </rPr>
          <t>Please enter the costs of lead acquisition for the second marketing channel (cost per lead). In case you only use one marketing channel, please leave the input field blank</t>
        </r>
      </text>
    </comment>
    <comment ref="G31" authorId="0" shapeId="0" xr:uid="{FC0CC43A-AFB2-48B1-BCAE-50C69DACA577}">
      <text>
        <r>
          <rPr>
            <sz val="9"/>
            <color indexed="81"/>
            <rFont val="Tahoma"/>
            <family val="2"/>
          </rPr>
          <t xml:space="preserve">Please enter your </t>
        </r>
        <r>
          <rPr>
            <i/>
            <sz val="9"/>
            <color indexed="81"/>
            <rFont val="Tahoma"/>
            <family val="2"/>
          </rPr>
          <t>monthly</t>
        </r>
        <r>
          <rPr>
            <sz val="9"/>
            <color indexed="81"/>
            <rFont val="Tahoma"/>
            <family val="2"/>
          </rPr>
          <t xml:space="preserve"> marketing budget for your second marketing channel.
The budget defines how many leads you are able to acquire through this channel
In case you only use one marketing channel, please leave the input field blank
</t>
        </r>
        <r>
          <rPr>
            <u/>
            <sz val="9"/>
            <color indexed="81"/>
            <rFont val="Tahoma"/>
            <family val="2"/>
          </rPr>
          <t xml:space="preserve">
</t>
        </r>
        <r>
          <rPr>
            <i/>
            <u/>
            <sz val="9"/>
            <color indexed="81"/>
            <rFont val="Tahoma"/>
            <family val="2"/>
          </rPr>
          <t>Example:</t>
        </r>
        <r>
          <rPr>
            <i/>
            <sz val="9"/>
            <color indexed="81"/>
            <rFont val="Tahoma"/>
            <family val="2"/>
          </rPr>
          <t xml:space="preserve">
Input:
"Cost per acquired sales lead" = 100
"Marketing budget for sales lead generation" = 100,000
Output:
Via this marketing channel, you will acquire 1,000 sales leads per month</t>
        </r>
      </text>
    </comment>
    <comment ref="G34" authorId="0" shapeId="0" xr:uid="{D15EA81E-2C19-47B9-8693-A9AB627C4C2D}">
      <text>
        <r>
          <rPr>
            <sz val="9"/>
            <color indexed="81"/>
            <rFont val="Tahoma"/>
            <family val="2"/>
          </rPr>
          <t>Please enter the costs of lead acquisition for the third marketing channel (cost per lead). In case you only use one or two marketing channels, please leave the input field blank</t>
        </r>
      </text>
    </comment>
    <comment ref="G35" authorId="0" shapeId="0" xr:uid="{5C6A8C81-886A-4D74-8F9B-6104817C71B2}">
      <text>
        <r>
          <rPr>
            <sz val="9"/>
            <color indexed="81"/>
            <rFont val="Tahoma"/>
            <family val="2"/>
          </rPr>
          <t xml:space="preserve">Please enter your </t>
        </r>
        <r>
          <rPr>
            <i/>
            <sz val="9"/>
            <color indexed="81"/>
            <rFont val="Tahoma"/>
            <family val="2"/>
          </rPr>
          <t xml:space="preserve">monthly </t>
        </r>
        <r>
          <rPr>
            <sz val="9"/>
            <color indexed="81"/>
            <rFont val="Tahoma"/>
            <family val="2"/>
          </rPr>
          <t xml:space="preserve">marketing budget for your third marketing channel.
The budget defines how many leads you are able to acquire through this channel
In case you only use one or two marketing channels, please leave the input field blank
</t>
        </r>
        <r>
          <rPr>
            <u/>
            <sz val="9"/>
            <color indexed="81"/>
            <rFont val="Tahoma"/>
            <family val="2"/>
          </rPr>
          <t xml:space="preserve">
</t>
        </r>
        <r>
          <rPr>
            <i/>
            <u/>
            <sz val="9"/>
            <color indexed="81"/>
            <rFont val="Tahoma"/>
            <family val="2"/>
          </rPr>
          <t>Example:</t>
        </r>
        <r>
          <rPr>
            <i/>
            <sz val="9"/>
            <color indexed="81"/>
            <rFont val="Tahoma"/>
            <family val="2"/>
          </rPr>
          <t xml:space="preserve">
Input:
"Cost per acquired sales lead" = 100
"Marketing budget for sales lead generation" = 100,000
Output:
Via this marketing channel, you will acquire 1,000 sales leads per month</t>
        </r>
      </text>
    </comment>
    <comment ref="G38" authorId="0" shapeId="0" xr:uid="{4C07E89A-78E7-457A-8AEC-C0910EBAE81E}">
      <text>
        <r>
          <rPr>
            <sz val="9"/>
            <color indexed="81"/>
            <rFont val="Tahoma"/>
            <family val="2"/>
          </rPr>
          <t>How long does it take, to translate converted sales leads into revenue?
Please choose a number of month (</t>
        </r>
        <r>
          <rPr>
            <i/>
            <sz val="9"/>
            <color indexed="81"/>
            <rFont val="Tahoma"/>
            <family val="2"/>
          </rPr>
          <t>e.g "1" = converted sales leads will transalte into revenue in the same month they were converted; "2" = converted sales leads will transalte into revenue one month after they were converted; "3" = converted sales leads will transalte into revenue two month after they were converted; ...</t>
        </r>
      </text>
    </comment>
    <comment ref="G39" authorId="0" shapeId="0" xr:uid="{DCD2D265-CA78-47B5-B44E-A518CB9941AC}">
      <text>
        <r>
          <rPr>
            <sz val="9"/>
            <color indexed="81"/>
            <rFont val="Tahoma"/>
            <family val="2"/>
          </rPr>
          <t xml:space="preserve">How many month after acquisition will sales leads stay relevant for conversion? ("relevant sales leads")
Please choose a number of month </t>
        </r>
        <r>
          <rPr>
            <i/>
            <sz val="9"/>
            <color indexed="81"/>
            <rFont val="Tahoma"/>
            <family val="2"/>
          </rPr>
          <t xml:space="preserve">(e.g. "1" = acquired sales leads will be considered for conversion for one month only; "6" = acquired sales leads (less already converted leads) will be considered for conversion for six month after they were acquired.)
Example: If "acquired sales leads" is "6": 
- In month 7, the acquired sales leads (less converted leads) of </t>
        </r>
        <r>
          <rPr>
            <b/>
            <i/>
            <sz val="9"/>
            <color indexed="81"/>
            <rFont val="Tahoma"/>
            <family val="2"/>
          </rPr>
          <t>month 1</t>
        </r>
        <r>
          <rPr>
            <i/>
            <sz val="9"/>
            <color indexed="81"/>
            <rFont val="Tahoma"/>
            <family val="2"/>
          </rPr>
          <t xml:space="preserve"> drop out and are no longer relevant for conversion to subscription
- In month 8, the acquired sales leads (less converted leads) of </t>
        </r>
        <r>
          <rPr>
            <b/>
            <i/>
            <sz val="9"/>
            <color indexed="81"/>
            <rFont val="Tahoma"/>
            <family val="2"/>
          </rPr>
          <t>month 2</t>
        </r>
        <r>
          <rPr>
            <i/>
            <sz val="9"/>
            <color indexed="81"/>
            <rFont val="Tahoma"/>
            <family val="2"/>
          </rPr>
          <t xml:space="preserve"> also drop out and are no longer relevant for conversion to subscription</t>
        </r>
      </text>
    </comment>
    <comment ref="D44" authorId="0" shapeId="0" xr:uid="{880D60B5-E173-4698-8893-0787E9CA0959}">
      <text>
        <r>
          <rPr>
            <sz val="9"/>
            <color indexed="81"/>
            <rFont val="Tahoma"/>
            <family val="2"/>
          </rPr>
          <t>Please enter the assumptions for your first SaaS plan here</t>
        </r>
      </text>
    </comment>
    <comment ref="O44" authorId="0" shapeId="0" xr:uid="{3F2C63FA-D9AF-4F1E-AB41-2CEEE2919081}">
      <text>
        <r>
          <rPr>
            <sz val="9"/>
            <color indexed="81"/>
            <rFont val="Tahoma"/>
            <family val="2"/>
          </rPr>
          <t>Please enter the assumptions for your second SaaS plan here.
In case you only want to use one service plan, please leave these fields blank</t>
        </r>
      </text>
    </comment>
    <comment ref="Z44" authorId="0" shapeId="0" xr:uid="{23EDF7E1-9649-4B2A-838F-0B2FDF159436}">
      <text>
        <r>
          <rPr>
            <sz val="9"/>
            <color indexed="81"/>
            <rFont val="Tahoma"/>
            <family val="2"/>
          </rPr>
          <t>Please enter the assumptions for your second SaaS plan here.
In case you only want to use one or two service plans, please leave these fields blank</t>
        </r>
      </text>
    </comment>
    <comment ref="F48" authorId="0" shapeId="0" xr:uid="{9D72F66D-81C4-4859-9BE6-1582E08D915A}">
      <text>
        <r>
          <rPr>
            <sz val="9"/>
            <color indexed="81"/>
            <rFont val="Tahoma"/>
            <family val="2"/>
          </rPr>
          <t xml:space="preserve">Please enter the number of existing customers (for SaaS plan 1) at the beginning of the business plan (if any)
</t>
        </r>
        <r>
          <rPr>
            <i/>
            <sz val="9"/>
            <color indexed="81"/>
            <rFont val="Tahoma"/>
            <family val="2"/>
          </rPr>
          <t>(e.g. "100" = in the first month of the business plan, you already have 100 subscription for your first SaaS plan)</t>
        </r>
      </text>
    </comment>
    <comment ref="Q48" authorId="0" shapeId="0" xr:uid="{49DD90D4-DECC-409B-87D0-679FAFAFE4C0}">
      <text>
        <r>
          <rPr>
            <sz val="9"/>
            <color indexed="81"/>
            <rFont val="Tahoma"/>
            <family val="2"/>
          </rPr>
          <t xml:space="preserve">Please enter the number of existing customers (for SaaS plan 2) at the beginning of the business plan (if any)
</t>
        </r>
        <r>
          <rPr>
            <i/>
            <sz val="9"/>
            <color indexed="81"/>
            <rFont val="Tahoma"/>
            <family val="2"/>
          </rPr>
          <t>(e.g. "100" = in the first month of the business plan, you already have 100 subscription for your second SaaS plan)</t>
        </r>
      </text>
    </comment>
    <comment ref="AB48" authorId="0" shapeId="0" xr:uid="{ABAADBD8-6049-46CC-9378-639EE780095A}">
      <text>
        <r>
          <rPr>
            <sz val="9"/>
            <color indexed="81"/>
            <rFont val="Tahoma"/>
            <family val="2"/>
          </rPr>
          <t xml:space="preserve">Please enter the number of existing customers (for SaaS plan 3) at the beginning of the business plan (if any)
</t>
        </r>
        <r>
          <rPr>
            <i/>
            <sz val="9"/>
            <color indexed="81"/>
            <rFont val="Tahoma"/>
            <family val="2"/>
          </rPr>
          <t>(e.g. "100" = in the first month of the business plan, you already have 100 subscription for your third SaaS plan)</t>
        </r>
      </text>
    </comment>
    <comment ref="F51" authorId="0" shapeId="0" xr:uid="{012C0FC1-E128-4DCF-A383-657566C17408}">
      <text>
        <r>
          <rPr>
            <sz val="9"/>
            <color indexed="81"/>
            <rFont val="Tahoma"/>
            <family val="2"/>
          </rPr>
          <t xml:space="preserve">Please enter the conversion rates for the relevant organic sales leads. </t>
        </r>
        <r>
          <rPr>
            <i/>
            <sz val="9"/>
            <color indexed="81"/>
            <rFont val="Tahoma"/>
            <family val="2"/>
          </rPr>
          <t>(Which percentage of relevant organic sales leads translate into subscriptions every month?)</t>
        </r>
      </text>
    </comment>
    <comment ref="Q51" authorId="0" shapeId="0" xr:uid="{6B1E7990-EFF8-4D31-8BBD-FE01AB385CB7}">
      <text>
        <r>
          <rPr>
            <sz val="9"/>
            <color indexed="81"/>
            <rFont val="Tahoma"/>
            <family val="2"/>
          </rPr>
          <t xml:space="preserve">Please enter the conversion rates for the relevant organic sales leads. </t>
        </r>
        <r>
          <rPr>
            <i/>
            <sz val="9"/>
            <color indexed="81"/>
            <rFont val="Tahoma"/>
            <family val="2"/>
          </rPr>
          <t xml:space="preserve">(Which percentage of relevant organic sales leads translate into subscriptions every month?)
</t>
        </r>
        <r>
          <rPr>
            <sz val="9"/>
            <color indexed="81"/>
            <rFont val="Tahoma"/>
            <family val="2"/>
          </rPr>
          <t>In case of only one SaaS plan, please leave this field blank</t>
        </r>
      </text>
    </comment>
    <comment ref="AB51" authorId="0" shapeId="0" xr:uid="{2334B180-D644-401B-A48F-14B8D9C87E45}">
      <text>
        <r>
          <rPr>
            <sz val="9"/>
            <color indexed="81"/>
            <rFont val="Tahoma"/>
            <family val="2"/>
          </rPr>
          <t xml:space="preserve">Please enter the conversion rates for the relevant organic sales leads. </t>
        </r>
        <r>
          <rPr>
            <i/>
            <sz val="9"/>
            <color indexed="81"/>
            <rFont val="Tahoma"/>
            <family val="2"/>
          </rPr>
          <t xml:space="preserve">(Which percentage of relevant organic sales leads translate into subscriptions every month?)
</t>
        </r>
        <r>
          <rPr>
            <sz val="9"/>
            <color indexed="81"/>
            <rFont val="Tahoma"/>
            <family val="2"/>
          </rPr>
          <t>In case of only one or two SaaS plans, please leave this field blank</t>
        </r>
      </text>
    </comment>
    <comment ref="F54" authorId="0" shapeId="0" xr:uid="{C10E498A-99BB-494F-AF08-D7D64AB3E3D4}">
      <text>
        <r>
          <rPr>
            <sz val="9"/>
            <color indexed="81"/>
            <rFont val="Tahoma"/>
            <family val="2"/>
          </rPr>
          <t xml:space="preserve">Please enter the conversion rates for the relevant acquired sales leads of the specified marketing channel. </t>
        </r>
        <r>
          <rPr>
            <i/>
            <sz val="9"/>
            <color indexed="81"/>
            <rFont val="Tahoma"/>
            <family val="2"/>
          </rPr>
          <t>(Which percentage of relevant acuired sales leads translate into subscriptions every month?)</t>
        </r>
      </text>
    </comment>
    <comment ref="Q54" authorId="0" shapeId="0" xr:uid="{7560B0AF-E736-4CA6-BB7D-8590B5876C59}">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In case of only one SaaS plan, please leave this field blank</t>
        </r>
      </text>
    </comment>
    <comment ref="AB54" authorId="0" shapeId="0" xr:uid="{41CF9FDE-13B0-4E50-87E8-CA4DCAA8450F}">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 xml:space="preserve">
In case of only one or two SaaS plans, please leave this field blank</t>
        </r>
      </text>
    </comment>
    <comment ref="F57" authorId="0" shapeId="0" xr:uid="{EFEB687E-5664-4F09-BA46-3EC8E58D8AD5}">
      <text>
        <r>
          <rPr>
            <sz val="9"/>
            <color indexed="81"/>
            <rFont val="Tahoma"/>
            <family val="2"/>
          </rPr>
          <t xml:space="preserve">Please enter the conversion rates for the relevant acquired sales leads of the specified marketing channel. </t>
        </r>
        <r>
          <rPr>
            <i/>
            <sz val="9"/>
            <color indexed="81"/>
            <rFont val="Tahoma"/>
            <family val="2"/>
          </rPr>
          <t>(Which percentage of relevant acuired sales leads translate into subscriptions every month?)</t>
        </r>
      </text>
    </comment>
    <comment ref="Q57" authorId="0" shapeId="0" xr:uid="{F20A36F0-1A57-4C1E-93D4-5AE142F49966}">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In case of only one SaaS plan, please leave this field blank</t>
        </r>
      </text>
    </comment>
    <comment ref="AB57" authorId="0" shapeId="0" xr:uid="{E123C261-EF89-4B02-B616-82DEB6D600FF}">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In case of only one or two SaaS plans, please leave this field blank</t>
        </r>
      </text>
    </comment>
    <comment ref="F60" authorId="0" shapeId="0" xr:uid="{DB69BEA4-0F77-41FF-B1FD-86D321FF927B}">
      <text>
        <r>
          <rPr>
            <sz val="9"/>
            <color indexed="81"/>
            <rFont val="Tahoma"/>
            <family val="2"/>
          </rPr>
          <t xml:space="preserve">Please enter the conversion rates for the relevant acquired sales leads of the specified marketing channel. </t>
        </r>
        <r>
          <rPr>
            <i/>
            <sz val="9"/>
            <color indexed="81"/>
            <rFont val="Tahoma"/>
            <family val="2"/>
          </rPr>
          <t>(Which percentage of relevant acuired sales leads translate into subscriptions every month?)</t>
        </r>
      </text>
    </comment>
    <comment ref="Q60" authorId="0" shapeId="0" xr:uid="{AC408D72-AADB-4526-ABC1-50A354182BBF}">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In case of only one SaaS plan, please leave this field blank</t>
        </r>
      </text>
    </comment>
    <comment ref="AB60" authorId="0" shapeId="0" xr:uid="{D400D9C0-7B92-4AC3-9507-EBE78AC2F09E}">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 xml:space="preserve">
In case of only one or two SaaS plans, please leave this field blank</t>
        </r>
      </text>
    </comment>
    <comment ref="F63" authorId="0" shapeId="0" xr:uid="{CE1707B8-E994-4C24-98B0-2EFCEF01BF26}">
      <text>
        <r>
          <rPr>
            <sz val="9"/>
            <color indexed="81"/>
            <rFont val="Tahoma"/>
            <family val="2"/>
          </rPr>
          <t>Please enter the percentage of existing subscribors that upgrade to the second SaaS plan every month</t>
        </r>
      </text>
    </comment>
    <comment ref="Q63" authorId="0" shapeId="0" xr:uid="{B246DBC0-2943-4E20-A764-4BCDC024A0BE}">
      <text>
        <r>
          <rPr>
            <sz val="9"/>
            <color indexed="81"/>
            <rFont val="Tahoma"/>
            <family val="2"/>
          </rPr>
          <t>Please enter the percentage of existing subscribors that upgrade to the third SaaS plan every month</t>
        </r>
      </text>
    </comment>
    <comment ref="AB63" authorId="0" shapeId="0" xr:uid="{8B5F12A8-AA57-4DFA-B33C-D7CBE8AF7A59}">
      <text>
        <r>
          <rPr>
            <sz val="9"/>
            <color indexed="81"/>
            <rFont val="Tahoma"/>
            <family val="2"/>
          </rPr>
          <t>Please enter the percentage of existing subscribors that downgrade to the second SaaS plan every month</t>
        </r>
      </text>
    </comment>
    <comment ref="F66" authorId="0" shapeId="0" xr:uid="{6DFD709B-4792-4A29-88E8-7C9EE9A7C789}">
      <text>
        <r>
          <rPr>
            <sz val="9"/>
            <color indexed="81"/>
            <rFont val="Tahoma"/>
            <family val="2"/>
          </rPr>
          <t>Please enter the percentage of existing subscribors that upgrade to the third SaaS plan every month</t>
        </r>
      </text>
    </comment>
    <comment ref="Q66" authorId="0" shapeId="0" xr:uid="{6A916218-5A1A-4772-8FA2-08622F5D4046}">
      <text>
        <r>
          <rPr>
            <sz val="9"/>
            <color indexed="81"/>
            <rFont val="Tahoma"/>
            <family val="2"/>
          </rPr>
          <t>Please enter the percentage of existing subscribors that downgrade to the first SaaS plan every month</t>
        </r>
      </text>
    </comment>
    <comment ref="AB66" authorId="0" shapeId="0" xr:uid="{D04DFE54-6793-43CC-83C9-0AD7F00693DF}">
      <text>
        <r>
          <rPr>
            <sz val="9"/>
            <color indexed="81"/>
            <rFont val="Tahoma"/>
            <family val="2"/>
          </rPr>
          <t>Please enter the percentage of existing subscribors that downgrade to the first SaaS plan every month</t>
        </r>
      </text>
    </comment>
    <comment ref="F69" authorId="0" shapeId="0" xr:uid="{20600C26-B71C-4FE6-9F28-3F8992569489}">
      <text>
        <r>
          <rPr>
            <sz val="9"/>
            <color indexed="81"/>
            <rFont val="Tahoma"/>
            <family val="2"/>
          </rPr>
          <t>Please enter the percentage of existing subscribors that cancel their subscription every month</t>
        </r>
      </text>
    </comment>
    <comment ref="Q69" authorId="0" shapeId="0" xr:uid="{FDDFD0F4-DD8F-4472-B034-E28D78ABF7E4}">
      <text>
        <r>
          <rPr>
            <sz val="9"/>
            <color indexed="81"/>
            <rFont val="Tahoma"/>
            <family val="2"/>
          </rPr>
          <t>Please enter the percentage of existing subscribors that cancel their subscription every month</t>
        </r>
      </text>
    </comment>
    <comment ref="AB69" authorId="0" shapeId="0" xr:uid="{6D8D8A42-F0AB-4806-A708-3BB811BC922E}">
      <text>
        <r>
          <rPr>
            <sz val="9"/>
            <color indexed="81"/>
            <rFont val="Tahoma"/>
            <family val="2"/>
          </rPr>
          <t>Please enter the percentage of existing subscribors that cancel their subscription every month</t>
        </r>
      </text>
    </comment>
    <comment ref="F72" authorId="0" shapeId="0" xr:uid="{6ECFBC95-204F-4E34-8B53-C1F34CE9A7CE}">
      <text>
        <r>
          <rPr>
            <sz val="9"/>
            <color indexed="81"/>
            <rFont val="Tahoma"/>
            <family val="2"/>
          </rPr>
          <t>Please enter the average revenue per subscription per month (monthly subscription rate)</t>
        </r>
      </text>
    </comment>
    <comment ref="Q72" authorId="0" shapeId="0" xr:uid="{BFB79311-9448-484D-AFD3-671942A2417C}">
      <text>
        <r>
          <rPr>
            <sz val="9"/>
            <color indexed="81"/>
            <rFont val="Tahoma"/>
            <family val="2"/>
          </rPr>
          <t xml:space="preserve">Please enter the average revenue per subscription per month (monthly subscription rate)
</t>
        </r>
        <r>
          <rPr>
            <b/>
            <sz val="9"/>
            <color indexed="81"/>
            <rFont val="Tahoma"/>
            <family val="2"/>
          </rPr>
          <t>IMPORTANT: Please leave blank in case you only have one SaaS in place</t>
        </r>
      </text>
    </comment>
    <comment ref="AB72" authorId="0" shapeId="0" xr:uid="{FF182FE9-4DD8-4A6A-B8D9-37A610451275}">
      <text>
        <r>
          <rPr>
            <sz val="9"/>
            <color indexed="81"/>
            <rFont val="Tahoma"/>
            <family val="2"/>
          </rPr>
          <t xml:space="preserve">Please enter the average revenue per subscription per month (monthly subscription rate)
</t>
        </r>
        <r>
          <rPr>
            <b/>
            <sz val="9"/>
            <color indexed="81"/>
            <rFont val="Tahoma"/>
            <family val="2"/>
          </rPr>
          <t>IMPORTANT: Please leave blank in case you only have one or two SaaS in place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D14" authorId="0" shapeId="0" xr:uid="{47AA4B36-5ABD-4C4C-AE65-D4DFAF299969}">
      <text>
        <r>
          <rPr>
            <sz val="9"/>
            <color indexed="81"/>
            <rFont val="Tahoma"/>
            <family val="2"/>
          </rPr>
          <t>Enter your assumptions for your sales team here</t>
        </r>
      </text>
    </comment>
    <comment ref="R14" authorId="0" shapeId="0" xr:uid="{5D79C9AC-EFAF-49F9-A7E5-506B9CB5F4FA}">
      <text>
        <r>
          <rPr>
            <sz val="9"/>
            <color indexed="81"/>
            <rFont val="Tahoma"/>
            <family val="2"/>
          </rPr>
          <t>Enter your assumptions for the founder team here</t>
        </r>
      </text>
    </comment>
    <comment ref="G16" authorId="0" shapeId="0" xr:uid="{4C97D817-F074-4524-811B-6FF5E7AB1EE7}">
      <text>
        <r>
          <rPr>
            <sz val="9"/>
            <color indexed="81"/>
            <rFont val="Tahoma"/>
            <family val="2"/>
          </rPr>
          <t xml:space="preserve">Please specify, if you would like to implement a sales team or not
In general, required number of sales employees is the result of monthly new revenue (dependent on assumption entered in tab "2. Revenue") and target ARR figure of sales headcount
</t>
        </r>
        <r>
          <rPr>
            <i/>
            <sz val="9"/>
            <color indexed="81"/>
            <rFont val="Tahoma"/>
            <family val="2"/>
          </rPr>
          <t>(e.g. if you add 100,000 in new ARR in month 1 and the "New ARR per Sales headcount" is 50,000, the model incurrs two sales employees)
If you would like to plan sales FTE independet from revenue genration, please choose "no" and use section "B. HR Forecast - Other Staff"</t>
        </r>
      </text>
    </comment>
    <comment ref="G17" authorId="0" shapeId="0" xr:uid="{C3A8370C-4195-4CC7-B940-1140F7D532F3}">
      <text>
        <r>
          <rPr>
            <i/>
            <sz val="9"/>
            <color indexed="81"/>
            <rFont val="Tahoma"/>
            <family val="2"/>
          </rPr>
          <t>No</t>
        </r>
        <r>
          <rPr>
            <sz val="9"/>
            <color indexed="81"/>
            <rFont val="Tahoma"/>
            <family val="2"/>
          </rPr>
          <t xml:space="preserve"> = Once hired Sales headcount stays with the company (recommended)
</t>
        </r>
        <r>
          <rPr>
            <i/>
            <sz val="9"/>
            <color indexed="81"/>
            <rFont val="Tahoma"/>
            <family val="2"/>
          </rPr>
          <t>Yes</t>
        </r>
        <r>
          <rPr>
            <sz val="9"/>
            <color indexed="81"/>
            <rFont val="Tahoma"/>
            <family val="2"/>
          </rPr>
          <t xml:space="preserve"> = Sales headcount directly fluctuates with revenues (not recommended) </t>
        </r>
        <r>
          <rPr>
            <b/>
            <sz val="9"/>
            <color indexed="81"/>
            <rFont val="Tahoma"/>
            <family val="2"/>
          </rPr>
          <t xml:space="preserve">[Important: no consideration ramp-up phase, Line 26] </t>
        </r>
      </text>
    </comment>
    <comment ref="G20" authorId="0" shapeId="0" xr:uid="{F44261A5-45FF-4C74-96A1-2F5EF9FEE01F}">
      <text>
        <r>
          <rPr>
            <sz val="9"/>
            <color indexed="81"/>
            <rFont val="Tahoma"/>
            <family val="2"/>
          </rPr>
          <t>Please enter number of allreading existing sales headcount in month 1 of the business plan</t>
        </r>
      </text>
    </comment>
    <comment ref="S22" authorId="0" shapeId="0" xr:uid="{120475B0-A3DB-45D0-936A-1B383037897D}">
      <text>
        <r>
          <rPr>
            <sz val="9"/>
            <color indexed="81"/>
            <rFont val="Tahoma"/>
            <family val="2"/>
          </rPr>
          <t xml:space="preserve">Please enter the name of the position </t>
        </r>
        <r>
          <rPr>
            <i/>
            <sz val="9"/>
            <color indexed="81"/>
            <rFont val="Tahoma"/>
            <family val="2"/>
          </rPr>
          <t>(e.g. "CEO", "CFO", etc. you could also enter a real name e.g. "Jane Doe"</t>
        </r>
        <r>
          <rPr>
            <sz val="9"/>
            <color indexed="81"/>
            <rFont val="Tahoma"/>
            <family val="2"/>
          </rPr>
          <t xml:space="preserve">
</t>
        </r>
      </text>
    </comment>
    <comment ref="G23" authorId="0" shapeId="0" xr:uid="{71C2BBC8-EB89-4AC0-9936-F0063EA2A372}">
      <text>
        <r>
          <rPr>
            <sz val="9"/>
            <color indexed="81"/>
            <rFont val="Tahoma"/>
            <family val="2"/>
          </rPr>
          <t>Please enter ARR per sales headcount (target for sales employees).
This number is used to calculated required number of sales employees to archive revenue figures (for revenue assumptions, please see tab "2. Revenues")</t>
        </r>
      </text>
    </comment>
    <comment ref="S24" authorId="0" shapeId="0" xr:uid="{9909C048-26FF-496C-A5A7-CA0FC4542D76}">
      <text>
        <r>
          <rPr>
            <sz val="9"/>
            <color indexed="81"/>
            <rFont val="Tahoma"/>
            <family val="2"/>
          </rPr>
          <t>Please enter the yearly salary (excl. non-wage labor costs)</t>
        </r>
      </text>
    </comment>
    <comment ref="G26" authorId="0" shapeId="0" xr:uid="{F9F2B16D-0494-489F-A502-D815E33130F0}">
      <text>
        <r>
          <rPr>
            <sz val="9"/>
            <color indexed="81"/>
            <rFont val="Tahoma"/>
            <family val="2"/>
          </rPr>
          <t xml:space="preserve">Please specify a "ramp-up phase" for newly hired sales employees. 
</t>
        </r>
        <r>
          <rPr>
            <i/>
            <u/>
            <sz val="9"/>
            <color indexed="81"/>
            <rFont val="Tahoma"/>
            <family val="2"/>
          </rPr>
          <t xml:space="preserve">Example:
</t>
        </r>
        <r>
          <rPr>
            <i/>
            <sz val="9"/>
            <color indexed="81"/>
            <rFont val="Tahoma"/>
            <family val="2"/>
          </rPr>
          <t>Input
ARR of target read for newly hired sales headcount:
- 1st month: 50%
- 2nd month: 75%
- 3rd month: 100%
...
Output
Newly hired sales employees will  archieve new ARR of 50% of the target rate specified in the field "New ARR per Sales headcount" (input field above this field) in month 1 and 75% in month 2. From month 3 onwards, new sales employees will archieve the target of 100% of "New ARR per Sales headcount"</t>
        </r>
      </text>
    </comment>
    <comment ref="S27" authorId="0" shapeId="0" xr:uid="{048E5570-26F3-4524-AA02-7D015EE5D4FC}">
      <text>
        <r>
          <rPr>
            <sz val="9"/>
            <color indexed="81"/>
            <rFont val="Tahoma"/>
            <family val="2"/>
          </rPr>
          <t xml:space="preserve">Please enter the name of the position </t>
        </r>
        <r>
          <rPr>
            <i/>
            <sz val="9"/>
            <color indexed="81"/>
            <rFont val="Tahoma"/>
            <family val="2"/>
          </rPr>
          <t>(e.g. "CEO", "CFO", etc. you could also enter a real name e.g. "Jane Doe"</t>
        </r>
        <r>
          <rPr>
            <sz val="9"/>
            <color indexed="81"/>
            <rFont val="Tahoma"/>
            <family val="2"/>
          </rPr>
          <t xml:space="preserve">
</t>
        </r>
      </text>
    </comment>
    <comment ref="G29" authorId="0" shapeId="0" xr:uid="{85A2B484-25B6-43DF-8335-FCB260D5A51C}">
      <text>
        <r>
          <rPr>
            <sz val="9"/>
            <color indexed="81"/>
            <rFont val="Tahoma"/>
            <family val="2"/>
          </rPr>
          <t xml:space="preserve">Please enter the number of sales employees per sales team leader
</t>
        </r>
        <r>
          <rPr>
            <i/>
            <sz val="9"/>
            <color indexed="81"/>
            <rFont val="Tahoma"/>
            <family val="2"/>
          </rPr>
          <t>(e.g. "5" = for every 5 sales employees, the model adds 1 sales team leader)</t>
        </r>
      </text>
    </comment>
    <comment ref="S29" authorId="0" shapeId="0" xr:uid="{8449E713-AE5E-4EBF-B950-98F1B16C0C93}">
      <text>
        <r>
          <rPr>
            <sz val="9"/>
            <color indexed="81"/>
            <rFont val="Tahoma"/>
            <family val="2"/>
          </rPr>
          <t>Please enter the yearly salary (excl. non-wage labor costs)</t>
        </r>
      </text>
    </comment>
    <comment ref="G32" authorId="0" shapeId="0" xr:uid="{32335B33-14DD-410B-BD6F-FD9D113A7A3E}">
      <text>
        <r>
          <rPr>
            <sz val="9"/>
            <color indexed="81"/>
            <rFont val="Tahoma"/>
            <family val="2"/>
          </rPr>
          <t xml:space="preserve">Please enter the number of sales employees per sales team support
</t>
        </r>
        <r>
          <rPr>
            <i/>
            <sz val="9"/>
            <color indexed="81"/>
            <rFont val="Tahoma"/>
            <family val="2"/>
          </rPr>
          <t>(e.g. "5" = for every 5 sales employees, the model adds 1 sales team support)</t>
        </r>
      </text>
    </comment>
    <comment ref="S32" authorId="0" shapeId="0" xr:uid="{7554092A-4808-4E98-9256-D54F5F76007F}">
      <text>
        <r>
          <rPr>
            <sz val="9"/>
            <color indexed="81"/>
            <rFont val="Tahoma"/>
            <family val="2"/>
          </rPr>
          <t xml:space="preserve">Please enter the name of the position </t>
        </r>
        <r>
          <rPr>
            <i/>
            <sz val="9"/>
            <color indexed="81"/>
            <rFont val="Tahoma"/>
            <family val="2"/>
          </rPr>
          <t>(e.g. "CEO", "CFO", etc. you could also enter a real name e.g. "Jane Doe"</t>
        </r>
        <r>
          <rPr>
            <sz val="9"/>
            <color indexed="81"/>
            <rFont val="Tahoma"/>
            <family val="2"/>
          </rPr>
          <t xml:space="preserve">
</t>
        </r>
      </text>
    </comment>
    <comment ref="S34" authorId="0" shapeId="0" xr:uid="{941A8A3D-0962-445A-B74F-CA6FC811E432}">
      <text>
        <r>
          <rPr>
            <sz val="9"/>
            <color indexed="81"/>
            <rFont val="Tahoma"/>
            <family val="2"/>
          </rPr>
          <t>Please enter the yearly salary (excl. non-wage labor costs)</t>
        </r>
      </text>
    </comment>
    <comment ref="G35" authorId="0" shapeId="0" xr:uid="{C7D03058-B954-49F4-AA69-E333460CB8BD}">
      <text>
        <r>
          <rPr>
            <sz val="9"/>
            <color indexed="81"/>
            <rFont val="Tahoma"/>
            <family val="2"/>
          </rPr>
          <t>Please enter the yearly salary of Sales employees (excl. non-wage labor costs)</t>
        </r>
      </text>
    </comment>
    <comment ref="S37" authorId="0" shapeId="0" xr:uid="{CEC249E1-278C-420E-9E69-FF20377F868F}">
      <text>
        <r>
          <rPr>
            <sz val="9"/>
            <color indexed="81"/>
            <rFont val="Tahoma"/>
            <family val="2"/>
          </rPr>
          <t xml:space="preserve">Please enter the name of the position </t>
        </r>
        <r>
          <rPr>
            <i/>
            <sz val="9"/>
            <color indexed="81"/>
            <rFont val="Tahoma"/>
            <family val="2"/>
          </rPr>
          <t>(e.g. "CEO", "CFO", etc. you could also enter a real name e.g. "Jane Doe"</t>
        </r>
        <r>
          <rPr>
            <sz val="9"/>
            <color indexed="81"/>
            <rFont val="Tahoma"/>
            <family val="2"/>
          </rPr>
          <t xml:space="preserve">
</t>
        </r>
      </text>
    </comment>
    <comment ref="G38" authorId="0" shapeId="0" xr:uid="{8F6DF4EB-91B8-48D5-A9FE-A0F285ADE30F}">
      <text>
        <r>
          <rPr>
            <sz val="9"/>
            <color indexed="81"/>
            <rFont val="Tahoma"/>
            <family val="2"/>
          </rPr>
          <t>Please enter the yearly salary of Sales team leaders (excl. non-wage labor costs)</t>
        </r>
      </text>
    </comment>
    <comment ref="S39" authorId="0" shapeId="0" xr:uid="{74D28845-F023-4B4D-9FBE-BE00A66C442D}">
      <text>
        <r>
          <rPr>
            <sz val="9"/>
            <color indexed="81"/>
            <rFont val="Tahoma"/>
            <family val="2"/>
          </rPr>
          <t>Please enter the yearly salary (excl. non-wage labor costs)</t>
        </r>
      </text>
    </comment>
    <comment ref="G41" authorId="0" shapeId="0" xr:uid="{8C142684-3B77-4270-8096-74CC842E02B0}">
      <text>
        <r>
          <rPr>
            <sz val="9"/>
            <color indexed="81"/>
            <rFont val="Tahoma"/>
            <family val="2"/>
          </rPr>
          <t>Please enter the yearly salary of Sales support employees (excl. non-wage labor costs)</t>
        </r>
      </text>
    </comment>
    <comment ref="T41" authorId="0" shapeId="0" xr:uid="{78D1ECFE-F4FF-43E3-A0C3-A3D707F34DE5}">
      <text>
        <r>
          <rPr>
            <sz val="9"/>
            <color indexed="81"/>
            <rFont val="Tahoma"/>
            <family val="2"/>
          </rPr>
          <t>Please enter the non-wage labor costs paid by the Company in percentage of total salary</t>
        </r>
      </text>
    </comment>
    <comment ref="G43" authorId="0" shapeId="0" xr:uid="{4BFF7059-ECD8-440E-B779-0C5B74736E96}">
      <text>
        <r>
          <rPr>
            <sz val="9"/>
            <color indexed="81"/>
            <rFont val="Tahoma"/>
            <family val="2"/>
          </rPr>
          <t>Please enter the non-wage labor costs paid by the Company in percentage of total salary</t>
        </r>
      </text>
    </comment>
    <comment ref="D51" authorId="0" shapeId="0" xr:uid="{69AC5982-E87A-41A2-BCC9-BA736ECAE094}">
      <text>
        <r>
          <rPr>
            <sz val="9"/>
            <color indexed="81"/>
            <rFont val="Tahoma"/>
            <family val="2"/>
          </rPr>
          <t>Enter your assumptions for your developer team here.
You can define 15 specific employers / positions. If required, additional headcount could be entered combined in total in the last input field</t>
        </r>
      </text>
    </comment>
    <comment ref="K51" authorId="0" shapeId="0" xr:uid="{A4D92F58-9A05-4047-B16B-4E15FB3E1AAB}">
      <text>
        <r>
          <rPr>
            <sz val="9"/>
            <color indexed="81"/>
            <rFont val="Tahoma"/>
            <family val="2"/>
          </rPr>
          <t>Enter your assumptions for your marketing team here.
You can define 15 specific employers / positions. If required, additional headcount could be entered combined in total in the last input field</t>
        </r>
      </text>
    </comment>
    <comment ref="R51" authorId="0" shapeId="0" xr:uid="{ADB7A558-926E-421E-8354-C0BD763A36A6}">
      <text>
        <r>
          <rPr>
            <sz val="9"/>
            <color indexed="81"/>
            <rFont val="Tahoma"/>
            <family val="2"/>
          </rPr>
          <t>Enter your assumptions for your customer service team here.
You can define 15 specific employers / positions. If required, additional headcount could be entered combined in total in the last input field</t>
        </r>
      </text>
    </comment>
    <comment ref="Y51" authorId="0" shapeId="0" xr:uid="{96C11DD0-800E-4F88-A82D-3270D85E9536}">
      <text>
        <r>
          <rPr>
            <sz val="9"/>
            <color indexed="81"/>
            <rFont val="Tahoma"/>
            <family val="2"/>
          </rPr>
          <t>Enter your assumptions for your overhead functions here.
You can define 15 specific employers / positions. If required, additional headcount could be entered combined in total in the last input field</t>
        </r>
      </text>
    </comment>
    <comment ref="AF51" authorId="0" shapeId="0" xr:uid="{4E23BBEB-4D10-4F1B-89E8-942B7FB5126F}">
      <text>
        <r>
          <rPr>
            <sz val="9"/>
            <color indexed="81"/>
            <rFont val="Tahoma"/>
            <family val="2"/>
          </rPr>
          <t>Enter your assumptions for additional staff here.
You can define 15 specific employers / positions. If required, additional headcount could be entered combined in total in the last input field</t>
        </r>
      </text>
    </comment>
    <comment ref="F53" authorId="0" shapeId="0" xr:uid="{72A4375F-6690-46E8-8F6F-3FBE665E04A5}">
      <text>
        <r>
          <rPr>
            <sz val="9"/>
            <color indexed="81"/>
            <rFont val="Tahoma"/>
            <family val="2"/>
          </rPr>
          <t>Please enter onboarding costs (e.g. headhunter, costs for HR marketing, etc) for newly hired employees</t>
        </r>
      </text>
    </comment>
    <comment ref="M53" authorId="0" shapeId="0" xr:uid="{C136A90E-BC7A-404B-AE25-D36154174F3D}">
      <text>
        <r>
          <rPr>
            <sz val="9"/>
            <color indexed="81"/>
            <rFont val="Tahoma"/>
            <family val="2"/>
          </rPr>
          <t>Please enter onboarding costs (e.g. headhunter, costs for HR marketing, etc) for newly hired employees</t>
        </r>
      </text>
    </comment>
    <comment ref="T53" authorId="0" shapeId="0" xr:uid="{305648CB-4EA3-43C1-8103-44134064D312}">
      <text>
        <r>
          <rPr>
            <sz val="9"/>
            <color indexed="81"/>
            <rFont val="Tahoma"/>
            <family val="2"/>
          </rPr>
          <t>Please enter onboarding costs (e.g. headhunter, costs for HR marketing, etc) for newly hired employees</t>
        </r>
      </text>
    </comment>
    <comment ref="AA53" authorId="0" shapeId="0" xr:uid="{B589CBE8-AA9A-4F26-B0E4-70B5D3110C9D}">
      <text>
        <r>
          <rPr>
            <sz val="9"/>
            <color indexed="81"/>
            <rFont val="Tahoma"/>
            <family val="2"/>
          </rPr>
          <t>Please enter onboarding costs (e.g. headhunter, costs for HR marketing, etc) for newly hired employees</t>
        </r>
      </text>
    </comment>
    <comment ref="AH53" authorId="0" shapeId="0" xr:uid="{E2B8B2FC-8CF4-421E-81B8-A481207782AF}">
      <text>
        <r>
          <rPr>
            <sz val="9"/>
            <color indexed="81"/>
            <rFont val="Tahoma"/>
            <family val="2"/>
          </rPr>
          <t>Please enter onboarding costs (e.g. headhunter, costs for HR marketing, etc) for newly hired employees</t>
        </r>
      </text>
    </comment>
    <comment ref="F54" authorId="0" shapeId="0" xr:uid="{7B74D803-6AFF-4D9B-BCCB-B4EE9877DBFF}">
      <text>
        <r>
          <rPr>
            <sz val="9"/>
            <color indexed="81"/>
            <rFont val="Tahoma"/>
            <family val="2"/>
          </rPr>
          <t>Please enter the non-wage labor costs paid by the Company in percentage of total salary</t>
        </r>
      </text>
    </comment>
    <comment ref="M54" authorId="0" shapeId="0" xr:uid="{D146D604-F134-40C8-A408-D9967E44D3A2}">
      <text>
        <r>
          <rPr>
            <sz val="9"/>
            <color indexed="81"/>
            <rFont val="Tahoma"/>
            <family val="2"/>
          </rPr>
          <t>Please enter the non-wage labor costs paid by the Company in percentage of total salary</t>
        </r>
      </text>
    </comment>
    <comment ref="T54" authorId="0" shapeId="0" xr:uid="{A416E923-BF3B-43C7-BB94-6123D21365D4}">
      <text>
        <r>
          <rPr>
            <sz val="9"/>
            <color indexed="81"/>
            <rFont val="Tahoma"/>
            <family val="2"/>
          </rPr>
          <t>Please enter the non-wage labor costs paid by the Company in percentage of total salary</t>
        </r>
      </text>
    </comment>
    <comment ref="AA54" authorId="0" shapeId="0" xr:uid="{EB4BB91A-BCAE-435A-9AA6-EF6A88F66E24}">
      <text>
        <r>
          <rPr>
            <sz val="9"/>
            <color indexed="81"/>
            <rFont val="Tahoma"/>
            <family val="2"/>
          </rPr>
          <t>Please enter the non-wage labor costs paid by the Company in percentage of total salary</t>
        </r>
      </text>
    </comment>
    <comment ref="AH54" authorId="0" shapeId="0" xr:uid="{40F612CA-5715-4E62-A41A-3F041976DB6A}">
      <text>
        <r>
          <rPr>
            <sz val="9"/>
            <color indexed="81"/>
            <rFont val="Tahoma"/>
            <family val="2"/>
          </rPr>
          <t>Please enter the non-wage labor costs paid by the Company in percentage of total salary</t>
        </r>
      </text>
    </comment>
    <comment ref="E56" authorId="0" shapeId="0" xr:uid="{4EDE51FC-86D5-4459-B161-D73F9CD2A505}">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56" authorId="0" shapeId="0" xr:uid="{2E6C2162-AA2F-4F01-ABEC-D23ABACBDAD6}">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56" authorId="0" shapeId="0" xr:uid="{D68F9EC8-7ED0-424E-A310-87287971934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56" authorId="0" shapeId="0" xr:uid="{EDC066A0-6338-40A8-88DF-B41376673247}">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56" authorId="0" shapeId="0" xr:uid="{CD3B6633-E371-4D0C-9BC4-B0CED2604E4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57" authorId="0" shapeId="0" xr:uid="{1B9711BF-1A47-4267-8C0C-31FD9B3E7579}">
      <text>
        <r>
          <rPr>
            <sz val="9"/>
            <color indexed="81"/>
            <rFont val="Tahoma"/>
            <family val="2"/>
          </rPr>
          <t xml:space="preserve">Please enter start date of the employee
</t>
        </r>
      </text>
    </comment>
    <comment ref="F57" authorId="0" shapeId="0" xr:uid="{CCB29ED5-4CF8-45CC-92BC-5261038BF975}">
      <text>
        <r>
          <rPr>
            <sz val="9"/>
            <color indexed="81"/>
            <rFont val="Tahoma"/>
            <family val="2"/>
          </rPr>
          <t>Please enter start date of the employee</t>
        </r>
        <r>
          <rPr>
            <b/>
            <sz val="9"/>
            <color indexed="81"/>
            <rFont val="Tahoma"/>
            <family val="2"/>
          </rPr>
          <t xml:space="preserve">
</t>
        </r>
      </text>
    </comment>
    <comment ref="L57" authorId="0" shapeId="0" xr:uid="{4C5EFAE1-E030-4A39-840A-A003F4BF064A}">
      <text>
        <r>
          <rPr>
            <sz val="9"/>
            <color indexed="81"/>
            <rFont val="Tahoma"/>
            <family val="2"/>
          </rPr>
          <t xml:space="preserve">Please enter start date of the employee
</t>
        </r>
      </text>
    </comment>
    <comment ref="M57" authorId="0" shapeId="0" xr:uid="{5B78ADFC-1AAA-4FF2-A425-0B87AA89F30E}">
      <text>
        <r>
          <rPr>
            <sz val="9"/>
            <color indexed="81"/>
            <rFont val="Tahoma"/>
            <family val="2"/>
          </rPr>
          <t>Please enter start date of the employee</t>
        </r>
        <r>
          <rPr>
            <b/>
            <sz val="9"/>
            <color indexed="81"/>
            <rFont val="Tahoma"/>
            <family val="2"/>
          </rPr>
          <t xml:space="preserve">
</t>
        </r>
      </text>
    </comment>
    <comment ref="S57" authorId="0" shapeId="0" xr:uid="{15A984EF-6A10-43A3-87B7-A60DF1A2ED4F}">
      <text>
        <r>
          <rPr>
            <sz val="9"/>
            <color indexed="81"/>
            <rFont val="Tahoma"/>
            <family val="2"/>
          </rPr>
          <t xml:space="preserve">Please enter start date of the employee
</t>
        </r>
      </text>
    </comment>
    <comment ref="T57" authorId="0" shapeId="0" xr:uid="{74E527D3-357B-47C7-8D7E-C70F48F6A99B}">
      <text>
        <r>
          <rPr>
            <sz val="9"/>
            <color indexed="81"/>
            <rFont val="Tahoma"/>
            <family val="2"/>
          </rPr>
          <t>Please enter start date of the employee</t>
        </r>
        <r>
          <rPr>
            <b/>
            <sz val="9"/>
            <color indexed="81"/>
            <rFont val="Tahoma"/>
            <family val="2"/>
          </rPr>
          <t xml:space="preserve">
</t>
        </r>
      </text>
    </comment>
    <comment ref="Z57" authorId="0" shapeId="0" xr:uid="{62771374-2D0A-4DA1-876C-DF2DC2D4CB71}">
      <text>
        <r>
          <rPr>
            <sz val="9"/>
            <color indexed="81"/>
            <rFont val="Tahoma"/>
            <family val="2"/>
          </rPr>
          <t xml:space="preserve">Please enter start date of the employee
</t>
        </r>
      </text>
    </comment>
    <comment ref="AA57" authorId="0" shapeId="0" xr:uid="{30A5F0F2-CF43-49B5-B899-6070F099701F}">
      <text>
        <r>
          <rPr>
            <sz val="9"/>
            <color indexed="81"/>
            <rFont val="Tahoma"/>
            <family val="2"/>
          </rPr>
          <t>Please enter start date of the employee</t>
        </r>
        <r>
          <rPr>
            <b/>
            <sz val="9"/>
            <color indexed="81"/>
            <rFont val="Tahoma"/>
            <family val="2"/>
          </rPr>
          <t xml:space="preserve">
</t>
        </r>
      </text>
    </comment>
    <comment ref="AG57" authorId="0" shapeId="0" xr:uid="{565F96CB-62E7-4117-82DB-BBB60CCA7526}">
      <text>
        <r>
          <rPr>
            <sz val="9"/>
            <color indexed="81"/>
            <rFont val="Tahoma"/>
            <family val="2"/>
          </rPr>
          <t xml:space="preserve">Please enter start date of the employee
</t>
        </r>
      </text>
    </comment>
    <comment ref="AH57" authorId="0" shapeId="0" xr:uid="{E4FEF504-31D6-4A3F-AD9C-18C97E1DCA11}">
      <text>
        <r>
          <rPr>
            <sz val="9"/>
            <color indexed="81"/>
            <rFont val="Tahoma"/>
            <family val="2"/>
          </rPr>
          <t>Please enter start date of the employee</t>
        </r>
        <r>
          <rPr>
            <b/>
            <sz val="9"/>
            <color indexed="81"/>
            <rFont val="Tahoma"/>
            <family val="2"/>
          </rPr>
          <t xml:space="preserve">
</t>
        </r>
      </text>
    </comment>
    <comment ref="E58" authorId="0" shapeId="0" xr:uid="{F08D5987-A7DA-4FE2-A9BE-793CA493B467}">
      <text>
        <r>
          <rPr>
            <sz val="9"/>
            <color indexed="81"/>
            <rFont val="Tahoma"/>
            <family val="2"/>
          </rPr>
          <t>Please enter the yearly salary (excl. non-wage labor costs)</t>
        </r>
      </text>
    </comment>
    <comment ref="L58" authorId="0" shapeId="0" xr:uid="{AFADBC50-6BC1-4D31-9648-5022D7D54C1A}">
      <text>
        <r>
          <rPr>
            <sz val="9"/>
            <color indexed="81"/>
            <rFont val="Tahoma"/>
            <family val="2"/>
          </rPr>
          <t>Please enter the yearly salary (excl. non-wage labor costs)</t>
        </r>
      </text>
    </comment>
    <comment ref="S58" authorId="0" shapeId="0" xr:uid="{47C10C6B-20B8-4E59-B150-146CABA9A992}">
      <text>
        <r>
          <rPr>
            <sz val="9"/>
            <color indexed="81"/>
            <rFont val="Tahoma"/>
            <family val="2"/>
          </rPr>
          <t>Please enter the yearly salary (excl. non-wage labor costs)</t>
        </r>
      </text>
    </comment>
    <comment ref="Z58" authorId="0" shapeId="0" xr:uid="{051705FE-9AB3-4157-ADF0-1178D3603B84}">
      <text>
        <r>
          <rPr>
            <sz val="9"/>
            <color indexed="81"/>
            <rFont val="Tahoma"/>
            <family val="2"/>
          </rPr>
          <t>Please enter the yearly salary (excl. non-wage labor costs)</t>
        </r>
      </text>
    </comment>
    <comment ref="AG58" authorId="0" shapeId="0" xr:uid="{F2711D29-52A0-4AD1-A997-6F83DB5B79EF}">
      <text>
        <r>
          <rPr>
            <sz val="9"/>
            <color indexed="81"/>
            <rFont val="Tahoma"/>
            <family val="2"/>
          </rPr>
          <t>Please enter the yearly salary (excl. non-wage labor costs)</t>
        </r>
      </text>
    </comment>
    <comment ref="E59" authorId="0" shapeId="0" xr:uid="{84790B3C-7069-4109-B02C-2892B2F0EDCB}">
      <text>
        <r>
          <rPr>
            <sz val="9"/>
            <color indexed="81"/>
            <rFont val="Tahoma"/>
            <family val="2"/>
          </rPr>
          <t>Please enter yearly salary increase (if any)</t>
        </r>
      </text>
    </comment>
    <comment ref="L59" authorId="0" shapeId="0" xr:uid="{BF4F6989-A5DB-498D-A3D7-BDFDF3E4645E}">
      <text>
        <r>
          <rPr>
            <sz val="9"/>
            <color indexed="81"/>
            <rFont val="Tahoma"/>
            <family val="2"/>
          </rPr>
          <t>Please enter yearly salary increase (if any)</t>
        </r>
      </text>
    </comment>
    <comment ref="S59" authorId="0" shapeId="0" xr:uid="{38BAC58D-1360-4BC3-B76B-5726D61E2890}">
      <text>
        <r>
          <rPr>
            <sz val="9"/>
            <color indexed="81"/>
            <rFont val="Tahoma"/>
            <family val="2"/>
          </rPr>
          <t>Please enter yearly salary increase (if any)</t>
        </r>
      </text>
    </comment>
    <comment ref="Z59" authorId="0" shapeId="0" xr:uid="{4C74C62B-806E-4B8A-B1B5-6732CDE4E1DA}">
      <text>
        <r>
          <rPr>
            <sz val="9"/>
            <color indexed="81"/>
            <rFont val="Tahoma"/>
            <family val="2"/>
          </rPr>
          <t>Please enter yearly salary increase (if any)</t>
        </r>
      </text>
    </comment>
    <comment ref="AG59" authorId="0" shapeId="0" xr:uid="{C25ECCA4-91CE-421B-91F5-6441DD47AF20}">
      <text>
        <r>
          <rPr>
            <sz val="9"/>
            <color indexed="81"/>
            <rFont val="Tahoma"/>
            <family val="2"/>
          </rPr>
          <t>Please enter yearly salary increase (if any)</t>
        </r>
      </text>
    </comment>
    <comment ref="E61" authorId="0" shapeId="0" xr:uid="{0D98CACC-325C-4D2B-A175-EEB0C21F641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61" authorId="0" shapeId="0" xr:uid="{DFF67CB3-04AF-4362-A536-ED913E92DFA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61" authorId="0" shapeId="0" xr:uid="{7CD19F0E-BFAB-4FDF-8469-08B046C8ABFA}">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61" authorId="0" shapeId="0" xr:uid="{09941B7B-AF6A-4D7A-B965-B3465E5D93DF}">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61" authorId="0" shapeId="0" xr:uid="{B9217672-EDD1-4593-B31B-F04E349CA5EE}">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62" authorId="0" shapeId="0" xr:uid="{BB0FA2C4-FFD4-430D-A795-8AC6C60CDCDA}">
      <text>
        <r>
          <rPr>
            <sz val="9"/>
            <color indexed="81"/>
            <rFont val="Tahoma"/>
            <family val="2"/>
          </rPr>
          <t xml:space="preserve">Please enter start date of the employee
</t>
        </r>
      </text>
    </comment>
    <comment ref="F62" authorId="0" shapeId="0" xr:uid="{62DE3EB4-4FA3-4A7B-8B27-F6EDBF4A736A}">
      <text>
        <r>
          <rPr>
            <sz val="9"/>
            <color indexed="81"/>
            <rFont val="Tahoma"/>
            <family val="2"/>
          </rPr>
          <t>Please enter start date of the employee</t>
        </r>
        <r>
          <rPr>
            <b/>
            <sz val="9"/>
            <color indexed="81"/>
            <rFont val="Tahoma"/>
            <family val="2"/>
          </rPr>
          <t xml:space="preserve">
</t>
        </r>
      </text>
    </comment>
    <comment ref="L62" authorId="0" shapeId="0" xr:uid="{F209BEDB-BB76-4EEC-BC3C-4FD1C3681BC6}">
      <text>
        <r>
          <rPr>
            <sz val="9"/>
            <color indexed="81"/>
            <rFont val="Tahoma"/>
            <family val="2"/>
          </rPr>
          <t xml:space="preserve">Please enter start date of the employee
</t>
        </r>
      </text>
    </comment>
    <comment ref="M62" authorId="0" shapeId="0" xr:uid="{DFFE04BD-6EFE-4CB3-8813-CF0788381D3A}">
      <text>
        <r>
          <rPr>
            <sz val="9"/>
            <color indexed="81"/>
            <rFont val="Tahoma"/>
            <family val="2"/>
          </rPr>
          <t>Please enter start date of the employee</t>
        </r>
        <r>
          <rPr>
            <b/>
            <sz val="9"/>
            <color indexed="81"/>
            <rFont val="Tahoma"/>
            <family val="2"/>
          </rPr>
          <t xml:space="preserve">
</t>
        </r>
      </text>
    </comment>
    <comment ref="S62" authorId="0" shapeId="0" xr:uid="{04B2EA1F-E2DC-400D-A83F-106D3E9F9869}">
      <text>
        <r>
          <rPr>
            <sz val="9"/>
            <color indexed="81"/>
            <rFont val="Tahoma"/>
            <family val="2"/>
          </rPr>
          <t xml:space="preserve">Please enter start date of the employee
</t>
        </r>
      </text>
    </comment>
    <comment ref="T62" authorId="0" shapeId="0" xr:uid="{450D309E-5FBF-4984-B8BE-D788B649AE13}">
      <text>
        <r>
          <rPr>
            <sz val="9"/>
            <color indexed="81"/>
            <rFont val="Tahoma"/>
            <family val="2"/>
          </rPr>
          <t>Please enter start date of the employee</t>
        </r>
        <r>
          <rPr>
            <b/>
            <sz val="9"/>
            <color indexed="81"/>
            <rFont val="Tahoma"/>
            <family val="2"/>
          </rPr>
          <t xml:space="preserve">
</t>
        </r>
      </text>
    </comment>
    <comment ref="Z62" authorId="0" shapeId="0" xr:uid="{BC5FC20B-DFE3-4528-9218-60B90E5F7137}">
      <text>
        <r>
          <rPr>
            <sz val="9"/>
            <color indexed="81"/>
            <rFont val="Tahoma"/>
            <family val="2"/>
          </rPr>
          <t xml:space="preserve">Please enter start date of the employee
</t>
        </r>
      </text>
    </comment>
    <comment ref="AA62" authorId="0" shapeId="0" xr:uid="{B1B61612-0078-4B5E-8AAB-498F5652C862}">
      <text>
        <r>
          <rPr>
            <sz val="9"/>
            <color indexed="81"/>
            <rFont val="Tahoma"/>
            <family val="2"/>
          </rPr>
          <t>Please enter start date of the employee</t>
        </r>
        <r>
          <rPr>
            <b/>
            <sz val="9"/>
            <color indexed="81"/>
            <rFont val="Tahoma"/>
            <family val="2"/>
          </rPr>
          <t xml:space="preserve">
</t>
        </r>
      </text>
    </comment>
    <comment ref="AG62" authorId="0" shapeId="0" xr:uid="{1C7D3347-5659-431B-80C0-CA681AA646A1}">
      <text>
        <r>
          <rPr>
            <sz val="9"/>
            <color indexed="81"/>
            <rFont val="Tahoma"/>
            <family val="2"/>
          </rPr>
          <t xml:space="preserve">Please enter start date of the employee
</t>
        </r>
      </text>
    </comment>
    <comment ref="AH62" authorId="0" shapeId="0" xr:uid="{A82E62D2-C764-4224-A02E-6171ED59671B}">
      <text>
        <r>
          <rPr>
            <sz val="9"/>
            <color indexed="81"/>
            <rFont val="Tahoma"/>
            <family val="2"/>
          </rPr>
          <t>Please enter start date of the employee</t>
        </r>
        <r>
          <rPr>
            <b/>
            <sz val="9"/>
            <color indexed="81"/>
            <rFont val="Tahoma"/>
            <family val="2"/>
          </rPr>
          <t xml:space="preserve">
</t>
        </r>
      </text>
    </comment>
    <comment ref="E63" authorId="0" shapeId="0" xr:uid="{542F5341-4523-43C4-AA5B-DFDA95762EA3}">
      <text>
        <r>
          <rPr>
            <sz val="9"/>
            <color indexed="81"/>
            <rFont val="Tahoma"/>
            <family val="2"/>
          </rPr>
          <t>Please enter the yearly salary (excl. non-wage labor costs)</t>
        </r>
      </text>
    </comment>
    <comment ref="L63" authorId="0" shapeId="0" xr:uid="{1E5014B2-04C5-4150-8380-13A8654E07AB}">
      <text>
        <r>
          <rPr>
            <sz val="9"/>
            <color indexed="81"/>
            <rFont val="Tahoma"/>
            <family val="2"/>
          </rPr>
          <t>Please enter the yearly salary (excl. non-wage labor costs)</t>
        </r>
      </text>
    </comment>
    <comment ref="S63" authorId="0" shapeId="0" xr:uid="{E55DB04B-A092-41B8-808D-89B2375254F4}">
      <text>
        <r>
          <rPr>
            <sz val="9"/>
            <color indexed="81"/>
            <rFont val="Tahoma"/>
            <family val="2"/>
          </rPr>
          <t>Please enter the yearly salary (excl. non-wage labor costs)</t>
        </r>
      </text>
    </comment>
    <comment ref="Z63" authorId="0" shapeId="0" xr:uid="{85DBCC3B-B6D1-4AB2-BC93-2AC05ED7E1A7}">
      <text>
        <r>
          <rPr>
            <sz val="9"/>
            <color indexed="81"/>
            <rFont val="Tahoma"/>
            <family val="2"/>
          </rPr>
          <t>Please enter the yearly salary (excl. non-wage labor costs)</t>
        </r>
      </text>
    </comment>
    <comment ref="AG63" authorId="0" shapeId="0" xr:uid="{5EE250D4-EEA6-4624-805A-BB5F6D1AF3A0}">
      <text>
        <r>
          <rPr>
            <sz val="9"/>
            <color indexed="81"/>
            <rFont val="Tahoma"/>
            <family val="2"/>
          </rPr>
          <t>Please enter the yearly salary (excl. non-wage labor costs)</t>
        </r>
      </text>
    </comment>
    <comment ref="E64" authorId="0" shapeId="0" xr:uid="{1B68CF7B-248C-435A-8D1F-70D57F9356F9}">
      <text>
        <r>
          <rPr>
            <sz val="9"/>
            <color indexed="81"/>
            <rFont val="Tahoma"/>
            <family val="2"/>
          </rPr>
          <t>Please enter yearly salary increase (if any)</t>
        </r>
      </text>
    </comment>
    <comment ref="L64" authorId="0" shapeId="0" xr:uid="{A10D823F-FDB0-4CA2-9A64-B23510B5862B}">
      <text>
        <r>
          <rPr>
            <sz val="9"/>
            <color indexed="81"/>
            <rFont val="Tahoma"/>
            <family val="2"/>
          </rPr>
          <t>Please enter yearly salary increase (if any)</t>
        </r>
      </text>
    </comment>
    <comment ref="S64" authorId="0" shapeId="0" xr:uid="{27FB18BC-FB4A-4AAD-A05A-1E84849DDEBA}">
      <text>
        <r>
          <rPr>
            <sz val="9"/>
            <color indexed="81"/>
            <rFont val="Tahoma"/>
            <family val="2"/>
          </rPr>
          <t>Please enter yearly salary increase (if any)</t>
        </r>
      </text>
    </comment>
    <comment ref="Z64" authorId="0" shapeId="0" xr:uid="{A20B924A-13BA-49E3-9896-4D63230B8229}">
      <text>
        <r>
          <rPr>
            <sz val="9"/>
            <color indexed="81"/>
            <rFont val="Tahoma"/>
            <family val="2"/>
          </rPr>
          <t>Please enter yearly salary increase (if any)</t>
        </r>
      </text>
    </comment>
    <comment ref="AG64" authorId="0" shapeId="0" xr:uid="{AE53F39D-0066-419B-9803-D28A27F0E45B}">
      <text>
        <r>
          <rPr>
            <sz val="9"/>
            <color indexed="81"/>
            <rFont val="Tahoma"/>
            <family val="2"/>
          </rPr>
          <t>Please enter yearly salary increase (if any)</t>
        </r>
      </text>
    </comment>
    <comment ref="E66" authorId="0" shapeId="0" xr:uid="{E71913B6-5C98-472A-8E94-46D4CDD18C4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66" authorId="0" shapeId="0" xr:uid="{6B11C7F9-54F5-4232-A883-04081E86D486}">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66" authorId="0" shapeId="0" xr:uid="{02084802-7020-46B3-BC63-66326E01CBD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66" authorId="0" shapeId="0" xr:uid="{193919EA-306E-4089-A952-1A7DB480BD19}">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66" authorId="0" shapeId="0" xr:uid="{C072EAF4-8B82-463E-AE41-2BB2A6EECE3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67" authorId="0" shapeId="0" xr:uid="{838B7F29-5188-4610-AEC0-702D11B53FCC}">
      <text>
        <r>
          <rPr>
            <sz val="9"/>
            <color indexed="81"/>
            <rFont val="Tahoma"/>
            <family val="2"/>
          </rPr>
          <t xml:space="preserve">Please enter start date of the employee
</t>
        </r>
      </text>
    </comment>
    <comment ref="F67" authorId="0" shapeId="0" xr:uid="{325917F2-49FD-411C-8B58-0B44859D5668}">
      <text>
        <r>
          <rPr>
            <sz val="9"/>
            <color indexed="81"/>
            <rFont val="Tahoma"/>
            <family val="2"/>
          </rPr>
          <t>Please enter start date of the employee</t>
        </r>
        <r>
          <rPr>
            <b/>
            <sz val="9"/>
            <color indexed="81"/>
            <rFont val="Tahoma"/>
            <family val="2"/>
          </rPr>
          <t xml:space="preserve">
</t>
        </r>
      </text>
    </comment>
    <comment ref="L67" authorId="0" shapeId="0" xr:uid="{868AF752-242E-41DD-94FD-7EEE23A9899F}">
      <text>
        <r>
          <rPr>
            <sz val="9"/>
            <color indexed="81"/>
            <rFont val="Tahoma"/>
            <family val="2"/>
          </rPr>
          <t xml:space="preserve">Please enter start date of the employee
</t>
        </r>
      </text>
    </comment>
    <comment ref="M67" authorId="0" shapeId="0" xr:uid="{E0424925-7C6E-4389-8E22-09B1F83FDB84}">
      <text>
        <r>
          <rPr>
            <sz val="9"/>
            <color indexed="81"/>
            <rFont val="Tahoma"/>
            <family val="2"/>
          </rPr>
          <t>Please enter start date of the employee</t>
        </r>
        <r>
          <rPr>
            <b/>
            <sz val="9"/>
            <color indexed="81"/>
            <rFont val="Tahoma"/>
            <family val="2"/>
          </rPr>
          <t xml:space="preserve">
</t>
        </r>
      </text>
    </comment>
    <comment ref="S67" authorId="0" shapeId="0" xr:uid="{655FA9B1-3B28-4316-B15F-F2B339E3834F}">
      <text>
        <r>
          <rPr>
            <sz val="9"/>
            <color indexed="81"/>
            <rFont val="Tahoma"/>
            <family val="2"/>
          </rPr>
          <t xml:space="preserve">Please enter start date of the employee
</t>
        </r>
      </text>
    </comment>
    <comment ref="T67" authorId="0" shapeId="0" xr:uid="{0117425F-4A49-4259-908A-C8F6A7A54087}">
      <text>
        <r>
          <rPr>
            <sz val="9"/>
            <color indexed="81"/>
            <rFont val="Tahoma"/>
            <family val="2"/>
          </rPr>
          <t>Please enter start date of the employee</t>
        </r>
        <r>
          <rPr>
            <b/>
            <sz val="9"/>
            <color indexed="81"/>
            <rFont val="Tahoma"/>
            <family val="2"/>
          </rPr>
          <t xml:space="preserve">
</t>
        </r>
      </text>
    </comment>
    <comment ref="Z67" authorId="0" shapeId="0" xr:uid="{004AD112-3D20-420C-BFA0-6A6F6F0F66E8}">
      <text>
        <r>
          <rPr>
            <sz val="9"/>
            <color indexed="81"/>
            <rFont val="Tahoma"/>
            <family val="2"/>
          </rPr>
          <t xml:space="preserve">Please enter start date of the employee
</t>
        </r>
      </text>
    </comment>
    <comment ref="AA67" authorId="0" shapeId="0" xr:uid="{66895B9C-5C24-46CB-86F3-7F82780A2BCA}">
      <text>
        <r>
          <rPr>
            <sz val="9"/>
            <color indexed="81"/>
            <rFont val="Tahoma"/>
            <family val="2"/>
          </rPr>
          <t>Please enter start date of the employee</t>
        </r>
        <r>
          <rPr>
            <b/>
            <sz val="9"/>
            <color indexed="81"/>
            <rFont val="Tahoma"/>
            <family val="2"/>
          </rPr>
          <t xml:space="preserve">
</t>
        </r>
      </text>
    </comment>
    <comment ref="AG67" authorId="0" shapeId="0" xr:uid="{80A43846-CF46-4361-B57D-6B4A48EE5F9C}">
      <text>
        <r>
          <rPr>
            <sz val="9"/>
            <color indexed="81"/>
            <rFont val="Tahoma"/>
            <family val="2"/>
          </rPr>
          <t xml:space="preserve">Please enter start date of the employee
</t>
        </r>
      </text>
    </comment>
    <comment ref="AH67" authorId="0" shapeId="0" xr:uid="{36D336E5-0AC9-45CE-971A-866B42FD1713}">
      <text>
        <r>
          <rPr>
            <sz val="9"/>
            <color indexed="81"/>
            <rFont val="Tahoma"/>
            <family val="2"/>
          </rPr>
          <t>Please enter start date of the employee</t>
        </r>
        <r>
          <rPr>
            <b/>
            <sz val="9"/>
            <color indexed="81"/>
            <rFont val="Tahoma"/>
            <family val="2"/>
          </rPr>
          <t xml:space="preserve">
</t>
        </r>
      </text>
    </comment>
    <comment ref="E68" authorId="0" shapeId="0" xr:uid="{94EBE8B1-3B36-4FB2-9C97-CAE517AB7790}">
      <text>
        <r>
          <rPr>
            <sz val="9"/>
            <color indexed="81"/>
            <rFont val="Tahoma"/>
            <family val="2"/>
          </rPr>
          <t>Please enter the yearly salary (excl. non-wage labor costs)</t>
        </r>
      </text>
    </comment>
    <comment ref="L68" authorId="0" shapeId="0" xr:uid="{02FEEB0E-EB38-401A-9099-E8DE315412DB}">
      <text>
        <r>
          <rPr>
            <sz val="9"/>
            <color indexed="81"/>
            <rFont val="Tahoma"/>
            <family val="2"/>
          </rPr>
          <t>Please enter the yearly salary (excl. non-wage labor costs)</t>
        </r>
      </text>
    </comment>
    <comment ref="S68" authorId="0" shapeId="0" xr:uid="{B6C762D3-7347-4BB7-A21C-14B39636D63C}">
      <text>
        <r>
          <rPr>
            <sz val="9"/>
            <color indexed="81"/>
            <rFont val="Tahoma"/>
            <family val="2"/>
          </rPr>
          <t>Please enter the yearly salary (excl. non-wage labor costs)</t>
        </r>
      </text>
    </comment>
    <comment ref="Z68" authorId="0" shapeId="0" xr:uid="{23C4FA95-0328-4819-972D-383CEC3EF1FB}">
      <text>
        <r>
          <rPr>
            <sz val="9"/>
            <color indexed="81"/>
            <rFont val="Tahoma"/>
            <family val="2"/>
          </rPr>
          <t>Please enter the yearly salary (excl. non-wage labor costs)</t>
        </r>
      </text>
    </comment>
    <comment ref="AG68" authorId="0" shapeId="0" xr:uid="{060C2881-DB50-4040-9F43-234A65083238}">
      <text>
        <r>
          <rPr>
            <sz val="9"/>
            <color indexed="81"/>
            <rFont val="Tahoma"/>
            <family val="2"/>
          </rPr>
          <t>Please enter the yearly salary (excl. non-wage labor costs)</t>
        </r>
      </text>
    </comment>
    <comment ref="E69" authorId="0" shapeId="0" xr:uid="{AE39F88B-7716-454A-88F1-1F2CE68AC24B}">
      <text>
        <r>
          <rPr>
            <sz val="9"/>
            <color indexed="81"/>
            <rFont val="Tahoma"/>
            <family val="2"/>
          </rPr>
          <t>Please enter yearly salary increase (if any)</t>
        </r>
      </text>
    </comment>
    <comment ref="L69" authorId="0" shapeId="0" xr:uid="{1A60982B-4B53-4D0A-BC79-419AD1A76754}">
      <text>
        <r>
          <rPr>
            <sz val="9"/>
            <color indexed="81"/>
            <rFont val="Tahoma"/>
            <family val="2"/>
          </rPr>
          <t>Please enter yearly salary increase (if any)</t>
        </r>
      </text>
    </comment>
    <comment ref="S69" authorId="0" shapeId="0" xr:uid="{0327E8F3-0F38-44F7-AF4E-EAAB36075F9F}">
      <text>
        <r>
          <rPr>
            <sz val="9"/>
            <color indexed="81"/>
            <rFont val="Tahoma"/>
            <family val="2"/>
          </rPr>
          <t>Please enter yearly salary increase (if any)</t>
        </r>
      </text>
    </comment>
    <comment ref="Z69" authorId="0" shapeId="0" xr:uid="{16E8FCAA-189C-482A-AF46-2CF1538A3DBB}">
      <text>
        <r>
          <rPr>
            <sz val="9"/>
            <color indexed="81"/>
            <rFont val="Tahoma"/>
            <family val="2"/>
          </rPr>
          <t>Please enter yearly salary increase (if any)</t>
        </r>
      </text>
    </comment>
    <comment ref="AG69" authorId="0" shapeId="0" xr:uid="{07D8201D-E380-41B8-8D3F-07683C06F481}">
      <text>
        <r>
          <rPr>
            <sz val="9"/>
            <color indexed="81"/>
            <rFont val="Tahoma"/>
            <family val="2"/>
          </rPr>
          <t>Please enter yearly salary increase (if any)</t>
        </r>
      </text>
    </comment>
    <comment ref="E71" authorId="0" shapeId="0" xr:uid="{138F22EF-2AED-436C-A6B7-4602A095C5BE}">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71" authorId="0" shapeId="0" xr:uid="{9D6FF8E0-FB28-4568-8A78-A07291C5DEB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71" authorId="0" shapeId="0" xr:uid="{27D28E79-AC0D-4592-BC93-EC310841283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71" authorId="0" shapeId="0" xr:uid="{2F63A365-E357-4CDF-B6A9-6CD060BD307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71" authorId="0" shapeId="0" xr:uid="{B7D4002C-B04F-4047-AD30-E232C177C16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72" authorId="0" shapeId="0" xr:uid="{3297E2E8-C364-42E5-A4A6-3222289E08BF}">
      <text>
        <r>
          <rPr>
            <sz val="9"/>
            <color indexed="81"/>
            <rFont val="Tahoma"/>
            <family val="2"/>
          </rPr>
          <t xml:space="preserve">Please enter start date of the employee
</t>
        </r>
      </text>
    </comment>
    <comment ref="F72" authorId="0" shapeId="0" xr:uid="{CFAD35DF-BC92-49B0-B086-3C3935F2114D}">
      <text>
        <r>
          <rPr>
            <sz val="9"/>
            <color indexed="81"/>
            <rFont val="Tahoma"/>
            <family val="2"/>
          </rPr>
          <t>Please enter start date of the employee</t>
        </r>
        <r>
          <rPr>
            <b/>
            <sz val="9"/>
            <color indexed="81"/>
            <rFont val="Tahoma"/>
            <family val="2"/>
          </rPr>
          <t xml:space="preserve">
</t>
        </r>
      </text>
    </comment>
    <comment ref="L72" authorId="0" shapeId="0" xr:uid="{F299C971-0AA4-463C-8400-1E4C5CDE5344}">
      <text>
        <r>
          <rPr>
            <sz val="9"/>
            <color indexed="81"/>
            <rFont val="Tahoma"/>
            <family val="2"/>
          </rPr>
          <t xml:space="preserve">Please enter start date of the employee
</t>
        </r>
      </text>
    </comment>
    <comment ref="M72" authorId="0" shapeId="0" xr:uid="{E323BC1E-2022-4F46-A49A-98EC49B38C7B}">
      <text>
        <r>
          <rPr>
            <sz val="9"/>
            <color indexed="81"/>
            <rFont val="Tahoma"/>
            <family val="2"/>
          </rPr>
          <t>Please enter start date of the employee</t>
        </r>
        <r>
          <rPr>
            <b/>
            <sz val="9"/>
            <color indexed="81"/>
            <rFont val="Tahoma"/>
            <family val="2"/>
          </rPr>
          <t xml:space="preserve">
</t>
        </r>
      </text>
    </comment>
    <comment ref="S72" authorId="0" shapeId="0" xr:uid="{FD97527B-524C-4579-8F12-042BD2B273E1}">
      <text>
        <r>
          <rPr>
            <sz val="9"/>
            <color indexed="81"/>
            <rFont val="Tahoma"/>
            <family val="2"/>
          </rPr>
          <t xml:space="preserve">Please enter start date of the employee
</t>
        </r>
      </text>
    </comment>
    <comment ref="T72" authorId="0" shapeId="0" xr:uid="{BD825225-0C99-4E1D-986C-E5F2453AD205}">
      <text>
        <r>
          <rPr>
            <sz val="9"/>
            <color indexed="81"/>
            <rFont val="Tahoma"/>
            <family val="2"/>
          </rPr>
          <t>Please enter start date of the employee</t>
        </r>
        <r>
          <rPr>
            <b/>
            <sz val="9"/>
            <color indexed="81"/>
            <rFont val="Tahoma"/>
            <family val="2"/>
          </rPr>
          <t xml:space="preserve">
</t>
        </r>
      </text>
    </comment>
    <comment ref="Z72" authorId="0" shapeId="0" xr:uid="{5C41569B-C083-4511-85BE-AEEC35B67A90}">
      <text>
        <r>
          <rPr>
            <sz val="9"/>
            <color indexed="81"/>
            <rFont val="Tahoma"/>
            <family val="2"/>
          </rPr>
          <t xml:space="preserve">Please enter start date of the employee
</t>
        </r>
      </text>
    </comment>
    <comment ref="AA72" authorId="0" shapeId="0" xr:uid="{4E0847FB-FCC5-45A4-8097-1EEF747CD25A}">
      <text>
        <r>
          <rPr>
            <sz val="9"/>
            <color indexed="81"/>
            <rFont val="Tahoma"/>
            <family val="2"/>
          </rPr>
          <t>Please enter start date of the employee</t>
        </r>
        <r>
          <rPr>
            <b/>
            <sz val="9"/>
            <color indexed="81"/>
            <rFont val="Tahoma"/>
            <family val="2"/>
          </rPr>
          <t xml:space="preserve">
</t>
        </r>
      </text>
    </comment>
    <comment ref="AG72" authorId="0" shapeId="0" xr:uid="{A4A3A3CF-9B79-42AF-983B-F062C000AB72}">
      <text>
        <r>
          <rPr>
            <sz val="9"/>
            <color indexed="81"/>
            <rFont val="Tahoma"/>
            <family val="2"/>
          </rPr>
          <t xml:space="preserve">Please enter start date of the employee
</t>
        </r>
      </text>
    </comment>
    <comment ref="AH72" authorId="0" shapeId="0" xr:uid="{10109BB2-FC0F-4230-921C-BF7BB309C75B}">
      <text>
        <r>
          <rPr>
            <sz val="9"/>
            <color indexed="81"/>
            <rFont val="Tahoma"/>
            <family val="2"/>
          </rPr>
          <t>Please enter start date of the employee</t>
        </r>
        <r>
          <rPr>
            <b/>
            <sz val="9"/>
            <color indexed="81"/>
            <rFont val="Tahoma"/>
            <family val="2"/>
          </rPr>
          <t xml:space="preserve">
</t>
        </r>
      </text>
    </comment>
    <comment ref="E73" authorId="0" shapeId="0" xr:uid="{F3DCA979-20A1-4425-B568-005EDEA0A660}">
      <text>
        <r>
          <rPr>
            <sz val="9"/>
            <color indexed="81"/>
            <rFont val="Tahoma"/>
            <family val="2"/>
          </rPr>
          <t>Please enter the yearly salary (excl. non-wage labor costs)</t>
        </r>
      </text>
    </comment>
    <comment ref="L73" authorId="0" shapeId="0" xr:uid="{5CB97448-6C08-407A-B287-B639D1A0EEC5}">
      <text>
        <r>
          <rPr>
            <sz val="9"/>
            <color indexed="81"/>
            <rFont val="Tahoma"/>
            <family val="2"/>
          </rPr>
          <t>Please enter the yearly salary (excl. non-wage labor costs)</t>
        </r>
      </text>
    </comment>
    <comment ref="S73" authorId="0" shapeId="0" xr:uid="{E525E8FB-26C1-4991-A0AB-82DD06627179}">
      <text>
        <r>
          <rPr>
            <sz val="9"/>
            <color indexed="81"/>
            <rFont val="Tahoma"/>
            <family val="2"/>
          </rPr>
          <t>Please enter the yearly salary (excl. non-wage labor costs)</t>
        </r>
      </text>
    </comment>
    <comment ref="Z73" authorId="0" shapeId="0" xr:uid="{5F0B3074-7746-4BFF-990F-9FD01F849D0A}">
      <text>
        <r>
          <rPr>
            <sz val="9"/>
            <color indexed="81"/>
            <rFont val="Tahoma"/>
            <family val="2"/>
          </rPr>
          <t>Please enter the yearly salary (excl. non-wage labor costs)</t>
        </r>
      </text>
    </comment>
    <comment ref="AG73" authorId="0" shapeId="0" xr:uid="{34372170-5144-494E-A1AE-30032929A7A8}">
      <text>
        <r>
          <rPr>
            <sz val="9"/>
            <color indexed="81"/>
            <rFont val="Tahoma"/>
            <family val="2"/>
          </rPr>
          <t>Please enter the yearly salary (excl. non-wage labor costs)</t>
        </r>
      </text>
    </comment>
    <comment ref="E74" authorId="0" shapeId="0" xr:uid="{1BBCF361-74A2-4162-8354-C68F6053BE47}">
      <text>
        <r>
          <rPr>
            <sz val="9"/>
            <color indexed="81"/>
            <rFont val="Tahoma"/>
            <family val="2"/>
          </rPr>
          <t>Please enter yearly salary increase (if any)</t>
        </r>
      </text>
    </comment>
    <comment ref="L74" authorId="0" shapeId="0" xr:uid="{5554FEEE-3DFE-4443-BF31-22849421F908}">
      <text>
        <r>
          <rPr>
            <sz val="9"/>
            <color indexed="81"/>
            <rFont val="Tahoma"/>
            <family val="2"/>
          </rPr>
          <t>Please enter yearly salary increase (if any)</t>
        </r>
      </text>
    </comment>
    <comment ref="S74" authorId="0" shapeId="0" xr:uid="{71C0AD27-14FB-4F55-A0F3-CD1DBCDF054E}">
      <text>
        <r>
          <rPr>
            <sz val="9"/>
            <color indexed="81"/>
            <rFont val="Tahoma"/>
            <family val="2"/>
          </rPr>
          <t>Please enter yearly salary increase (if any)</t>
        </r>
      </text>
    </comment>
    <comment ref="Z74" authorId="0" shapeId="0" xr:uid="{AA7D8D60-C14D-4729-8F54-2416616D25DD}">
      <text>
        <r>
          <rPr>
            <sz val="9"/>
            <color indexed="81"/>
            <rFont val="Tahoma"/>
            <family val="2"/>
          </rPr>
          <t>Please enter yearly salary increase (if any)</t>
        </r>
      </text>
    </comment>
    <comment ref="AG74" authorId="0" shapeId="0" xr:uid="{47F0A5E8-03C1-4654-8B36-7144E9676E9E}">
      <text>
        <r>
          <rPr>
            <sz val="9"/>
            <color indexed="81"/>
            <rFont val="Tahoma"/>
            <family val="2"/>
          </rPr>
          <t>Please enter yearly salary increase (if any)</t>
        </r>
      </text>
    </comment>
    <comment ref="E76" authorId="0" shapeId="0" xr:uid="{073F31E9-175D-415C-81A5-189F5A4073DA}">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76" authorId="0" shapeId="0" xr:uid="{CE661A42-0A61-4C25-A848-D52F7DCCE22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76" authorId="0" shapeId="0" xr:uid="{D1961456-904F-43E4-A166-F7AC8F0782F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76" authorId="0" shapeId="0" xr:uid="{0DE4C467-C1C4-4062-8C9A-BB4334C9F951}">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76" authorId="0" shapeId="0" xr:uid="{83BB0035-421E-43D0-8E80-5948BD19B22D}">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77" authorId="0" shapeId="0" xr:uid="{04C8D1FE-8CD6-4F85-B977-36C390F6058A}">
      <text>
        <r>
          <rPr>
            <sz val="9"/>
            <color indexed="81"/>
            <rFont val="Tahoma"/>
            <family val="2"/>
          </rPr>
          <t xml:space="preserve">Please enter start date of the employee
</t>
        </r>
      </text>
    </comment>
    <comment ref="F77" authorId="0" shapeId="0" xr:uid="{4BBDFE60-F87B-455F-BEE2-D248E0F1CB00}">
      <text>
        <r>
          <rPr>
            <sz val="9"/>
            <color indexed="81"/>
            <rFont val="Tahoma"/>
            <family val="2"/>
          </rPr>
          <t>Please enter start date of the employee</t>
        </r>
        <r>
          <rPr>
            <b/>
            <sz val="9"/>
            <color indexed="81"/>
            <rFont val="Tahoma"/>
            <family val="2"/>
          </rPr>
          <t xml:space="preserve">
</t>
        </r>
      </text>
    </comment>
    <comment ref="L77" authorId="0" shapeId="0" xr:uid="{3CD863E3-F228-40FD-A5FF-A2B5913EB8B2}">
      <text>
        <r>
          <rPr>
            <sz val="9"/>
            <color indexed="81"/>
            <rFont val="Tahoma"/>
            <family val="2"/>
          </rPr>
          <t xml:space="preserve">Please enter start date of the employee
</t>
        </r>
      </text>
    </comment>
    <comment ref="M77" authorId="0" shapeId="0" xr:uid="{45F10A29-85E4-4E68-BB12-670D2EC261CE}">
      <text>
        <r>
          <rPr>
            <sz val="9"/>
            <color indexed="81"/>
            <rFont val="Tahoma"/>
            <family val="2"/>
          </rPr>
          <t>Please enter start date of the employee</t>
        </r>
        <r>
          <rPr>
            <b/>
            <sz val="9"/>
            <color indexed="81"/>
            <rFont val="Tahoma"/>
            <family val="2"/>
          </rPr>
          <t xml:space="preserve">
</t>
        </r>
      </text>
    </comment>
    <comment ref="S77" authorId="0" shapeId="0" xr:uid="{BB79A06C-0699-4B43-AB3C-BFF810DC512E}">
      <text>
        <r>
          <rPr>
            <sz val="9"/>
            <color indexed="81"/>
            <rFont val="Tahoma"/>
            <family val="2"/>
          </rPr>
          <t xml:space="preserve">Please enter start date of the employee
</t>
        </r>
      </text>
    </comment>
    <comment ref="T77" authorId="0" shapeId="0" xr:uid="{1F4E6F1A-FFC3-4D7D-89AD-D1885E5F81D4}">
      <text>
        <r>
          <rPr>
            <sz val="9"/>
            <color indexed="81"/>
            <rFont val="Tahoma"/>
            <family val="2"/>
          </rPr>
          <t>Please enter start date of the employee</t>
        </r>
        <r>
          <rPr>
            <b/>
            <sz val="9"/>
            <color indexed="81"/>
            <rFont val="Tahoma"/>
            <family val="2"/>
          </rPr>
          <t xml:space="preserve">
</t>
        </r>
      </text>
    </comment>
    <comment ref="Z77" authorId="0" shapeId="0" xr:uid="{2495743A-D4BF-4B0D-9756-BB9391A9DE01}">
      <text>
        <r>
          <rPr>
            <sz val="9"/>
            <color indexed="81"/>
            <rFont val="Tahoma"/>
            <family val="2"/>
          </rPr>
          <t xml:space="preserve">Please enter start date of the employee
</t>
        </r>
      </text>
    </comment>
    <comment ref="AA77" authorId="0" shapeId="0" xr:uid="{E1C44423-514A-42BD-A4CD-A9780D09211F}">
      <text>
        <r>
          <rPr>
            <sz val="9"/>
            <color indexed="81"/>
            <rFont val="Tahoma"/>
            <family val="2"/>
          </rPr>
          <t>Please enter start date of the employee</t>
        </r>
        <r>
          <rPr>
            <b/>
            <sz val="9"/>
            <color indexed="81"/>
            <rFont val="Tahoma"/>
            <family val="2"/>
          </rPr>
          <t xml:space="preserve">
</t>
        </r>
      </text>
    </comment>
    <comment ref="AG77" authorId="0" shapeId="0" xr:uid="{93F9DC2D-79D4-4C42-813C-10FCAE51F733}">
      <text>
        <r>
          <rPr>
            <sz val="9"/>
            <color indexed="81"/>
            <rFont val="Tahoma"/>
            <family val="2"/>
          </rPr>
          <t xml:space="preserve">Please enter start date of the employee
</t>
        </r>
      </text>
    </comment>
    <comment ref="AH77" authorId="0" shapeId="0" xr:uid="{58C391B5-B22B-4F67-A9D2-A18B4CBA271A}">
      <text>
        <r>
          <rPr>
            <sz val="9"/>
            <color indexed="81"/>
            <rFont val="Tahoma"/>
            <family val="2"/>
          </rPr>
          <t>Please enter start date of the employee</t>
        </r>
        <r>
          <rPr>
            <b/>
            <sz val="9"/>
            <color indexed="81"/>
            <rFont val="Tahoma"/>
            <family val="2"/>
          </rPr>
          <t xml:space="preserve">
</t>
        </r>
      </text>
    </comment>
    <comment ref="E78" authorId="0" shapeId="0" xr:uid="{2B2CB27D-67A8-43A8-8659-532ECC11B1BE}">
      <text>
        <r>
          <rPr>
            <sz val="9"/>
            <color indexed="81"/>
            <rFont val="Tahoma"/>
            <family val="2"/>
          </rPr>
          <t>Please enter the yearly salary (excl. non-wage labor costs)</t>
        </r>
      </text>
    </comment>
    <comment ref="L78" authorId="0" shapeId="0" xr:uid="{BF94C694-7E1A-4802-932F-91BAEEA94952}">
      <text>
        <r>
          <rPr>
            <sz val="9"/>
            <color indexed="81"/>
            <rFont val="Tahoma"/>
            <family val="2"/>
          </rPr>
          <t>Please enter the yearly salary (excl. non-wage labor costs)</t>
        </r>
      </text>
    </comment>
    <comment ref="S78" authorId="0" shapeId="0" xr:uid="{03956F42-381D-4D7C-BDDF-A807C77C49EE}">
      <text>
        <r>
          <rPr>
            <sz val="9"/>
            <color indexed="81"/>
            <rFont val="Tahoma"/>
            <family val="2"/>
          </rPr>
          <t>Please enter the yearly salary (excl. non-wage labor costs)</t>
        </r>
      </text>
    </comment>
    <comment ref="Z78" authorId="0" shapeId="0" xr:uid="{68A083A7-AB94-4CF1-B635-96037406C33F}">
      <text>
        <r>
          <rPr>
            <sz val="9"/>
            <color indexed="81"/>
            <rFont val="Tahoma"/>
            <family val="2"/>
          </rPr>
          <t>Please enter the yearly salary (excl. non-wage labor costs)</t>
        </r>
      </text>
    </comment>
    <comment ref="AG78" authorId="0" shapeId="0" xr:uid="{46EB0E50-A4DE-4EE8-AAA3-D0B7B8B69792}">
      <text>
        <r>
          <rPr>
            <sz val="9"/>
            <color indexed="81"/>
            <rFont val="Tahoma"/>
            <family val="2"/>
          </rPr>
          <t>Please enter the yearly salary (excl. non-wage labor costs)</t>
        </r>
      </text>
    </comment>
    <comment ref="E79" authorId="0" shapeId="0" xr:uid="{0F220892-EE9A-428E-BF93-F66DBBA32BEC}">
      <text>
        <r>
          <rPr>
            <sz val="9"/>
            <color indexed="81"/>
            <rFont val="Tahoma"/>
            <family val="2"/>
          </rPr>
          <t>Please enter yearly salary increase (if any)</t>
        </r>
      </text>
    </comment>
    <comment ref="L79" authorId="0" shapeId="0" xr:uid="{A3FD7897-E6B8-4E54-9C8B-147CC7CDA7DB}">
      <text>
        <r>
          <rPr>
            <sz val="9"/>
            <color indexed="81"/>
            <rFont val="Tahoma"/>
            <family val="2"/>
          </rPr>
          <t>Please enter yearly salary increase (if any)</t>
        </r>
      </text>
    </comment>
    <comment ref="S79" authorId="0" shapeId="0" xr:uid="{1F7D2BCD-78B0-4234-AEB1-1203B33E5275}">
      <text>
        <r>
          <rPr>
            <sz val="9"/>
            <color indexed="81"/>
            <rFont val="Tahoma"/>
            <family val="2"/>
          </rPr>
          <t>Please enter yearly salary increase (if any)</t>
        </r>
      </text>
    </comment>
    <comment ref="Z79" authorId="0" shapeId="0" xr:uid="{B3DE6505-684E-4755-80EF-E7842B45E43F}">
      <text>
        <r>
          <rPr>
            <sz val="9"/>
            <color indexed="81"/>
            <rFont val="Tahoma"/>
            <family val="2"/>
          </rPr>
          <t>Please enter yearly salary increase (if any)</t>
        </r>
      </text>
    </comment>
    <comment ref="AG79" authorId="0" shapeId="0" xr:uid="{AD0853E2-B034-478A-A048-F8C33E4A1AA6}">
      <text>
        <r>
          <rPr>
            <sz val="9"/>
            <color indexed="81"/>
            <rFont val="Tahoma"/>
            <family val="2"/>
          </rPr>
          <t>Please enter yearly salary increase (if any)</t>
        </r>
      </text>
    </comment>
    <comment ref="E81" authorId="0" shapeId="0" xr:uid="{457327D9-C125-4ECE-AA00-D7F7B20CC5C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81" authorId="0" shapeId="0" xr:uid="{BD26CC1E-5DFD-4722-A5FD-60F4FA27BB6E}">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81" authorId="0" shapeId="0" xr:uid="{F3F154BB-9C2C-4B53-BAB0-86EB305AE011}">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81" authorId="0" shapeId="0" xr:uid="{512B8F54-814C-4D98-916C-2080FB06635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81" authorId="0" shapeId="0" xr:uid="{6373012C-C68C-4E08-92B8-727B094DA93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82" authorId="0" shapeId="0" xr:uid="{1893B047-7ADC-41B6-A0CB-1F255E25F123}">
      <text>
        <r>
          <rPr>
            <sz val="9"/>
            <color indexed="81"/>
            <rFont val="Tahoma"/>
            <family val="2"/>
          </rPr>
          <t xml:space="preserve">Please enter start date of the employee
</t>
        </r>
      </text>
    </comment>
    <comment ref="F82" authorId="0" shapeId="0" xr:uid="{4FF12C1E-20E9-4079-AFF5-9849E8BF08AF}">
      <text>
        <r>
          <rPr>
            <sz val="9"/>
            <color indexed="81"/>
            <rFont val="Tahoma"/>
            <family val="2"/>
          </rPr>
          <t>Please enter start date of the employee</t>
        </r>
        <r>
          <rPr>
            <b/>
            <sz val="9"/>
            <color indexed="81"/>
            <rFont val="Tahoma"/>
            <family val="2"/>
          </rPr>
          <t xml:space="preserve">
</t>
        </r>
      </text>
    </comment>
    <comment ref="L82" authorId="0" shapeId="0" xr:uid="{A6812DF0-EC28-4F38-96A6-D4B3D9097D2F}">
      <text>
        <r>
          <rPr>
            <sz val="9"/>
            <color indexed="81"/>
            <rFont val="Tahoma"/>
            <family val="2"/>
          </rPr>
          <t xml:space="preserve">Please enter start date of the employee
</t>
        </r>
      </text>
    </comment>
    <comment ref="M82" authorId="0" shapeId="0" xr:uid="{BAB964EC-1005-4909-9617-ED372952E0AF}">
      <text>
        <r>
          <rPr>
            <sz val="9"/>
            <color indexed="81"/>
            <rFont val="Tahoma"/>
            <family val="2"/>
          </rPr>
          <t>Please enter start date of the employee</t>
        </r>
        <r>
          <rPr>
            <b/>
            <sz val="9"/>
            <color indexed="81"/>
            <rFont val="Tahoma"/>
            <family val="2"/>
          </rPr>
          <t xml:space="preserve">
</t>
        </r>
      </text>
    </comment>
    <comment ref="S82" authorId="0" shapeId="0" xr:uid="{5BB8B067-F711-4230-A724-404669F61AFB}">
      <text>
        <r>
          <rPr>
            <sz val="9"/>
            <color indexed="81"/>
            <rFont val="Tahoma"/>
            <family val="2"/>
          </rPr>
          <t xml:space="preserve">Please enter start date of the employee
</t>
        </r>
      </text>
    </comment>
    <comment ref="T82" authorId="0" shapeId="0" xr:uid="{6C22F2FA-A061-486F-B229-4F867062C34A}">
      <text>
        <r>
          <rPr>
            <sz val="9"/>
            <color indexed="81"/>
            <rFont val="Tahoma"/>
            <family val="2"/>
          </rPr>
          <t>Please enter start date of the employee</t>
        </r>
        <r>
          <rPr>
            <b/>
            <sz val="9"/>
            <color indexed="81"/>
            <rFont val="Tahoma"/>
            <family val="2"/>
          </rPr>
          <t xml:space="preserve">
</t>
        </r>
      </text>
    </comment>
    <comment ref="Z82" authorId="0" shapeId="0" xr:uid="{67394BD2-7722-4B59-A262-A9EE50B0F96A}">
      <text>
        <r>
          <rPr>
            <sz val="9"/>
            <color indexed="81"/>
            <rFont val="Tahoma"/>
            <family val="2"/>
          </rPr>
          <t xml:space="preserve">Please enter start date of the employee
</t>
        </r>
      </text>
    </comment>
    <comment ref="AA82" authorId="0" shapeId="0" xr:uid="{5A81C761-4C9E-4587-A211-43343F1315DB}">
      <text>
        <r>
          <rPr>
            <sz val="9"/>
            <color indexed="81"/>
            <rFont val="Tahoma"/>
            <family val="2"/>
          </rPr>
          <t>Please enter start date of the employee</t>
        </r>
        <r>
          <rPr>
            <b/>
            <sz val="9"/>
            <color indexed="81"/>
            <rFont val="Tahoma"/>
            <family val="2"/>
          </rPr>
          <t xml:space="preserve">
</t>
        </r>
      </text>
    </comment>
    <comment ref="AG82" authorId="0" shapeId="0" xr:uid="{B82317E1-F698-4EC5-BBC9-65BB6C59D150}">
      <text>
        <r>
          <rPr>
            <sz val="9"/>
            <color indexed="81"/>
            <rFont val="Tahoma"/>
            <family val="2"/>
          </rPr>
          <t xml:space="preserve">Please enter start date of the employee
</t>
        </r>
      </text>
    </comment>
    <comment ref="AH82" authorId="0" shapeId="0" xr:uid="{9FD84315-9275-4F41-AA31-66923E6D70DD}">
      <text>
        <r>
          <rPr>
            <sz val="9"/>
            <color indexed="81"/>
            <rFont val="Tahoma"/>
            <family val="2"/>
          </rPr>
          <t>Please enter start date of the employee</t>
        </r>
        <r>
          <rPr>
            <b/>
            <sz val="9"/>
            <color indexed="81"/>
            <rFont val="Tahoma"/>
            <family val="2"/>
          </rPr>
          <t xml:space="preserve">
</t>
        </r>
      </text>
    </comment>
    <comment ref="E83" authorId="0" shapeId="0" xr:uid="{5DF7C7E5-C39F-46D6-8A3F-5F8081BD3F37}">
      <text>
        <r>
          <rPr>
            <sz val="9"/>
            <color indexed="81"/>
            <rFont val="Tahoma"/>
            <family val="2"/>
          </rPr>
          <t>Please enter the yearly salary (excl. non-wage labor costs)</t>
        </r>
      </text>
    </comment>
    <comment ref="L83" authorId="0" shapeId="0" xr:uid="{DFA26FE3-6D7D-4BFC-A525-CE9B129E838F}">
      <text>
        <r>
          <rPr>
            <sz val="9"/>
            <color indexed="81"/>
            <rFont val="Tahoma"/>
            <family val="2"/>
          </rPr>
          <t>Please enter the yearly salary (excl. non-wage labor costs)</t>
        </r>
      </text>
    </comment>
    <comment ref="S83" authorId="0" shapeId="0" xr:uid="{287E7C88-BCF9-4173-8E0E-E7D700D5E455}">
      <text>
        <r>
          <rPr>
            <sz val="9"/>
            <color indexed="81"/>
            <rFont val="Tahoma"/>
            <family val="2"/>
          </rPr>
          <t>Please enter the yearly salary (excl. non-wage labor costs)</t>
        </r>
      </text>
    </comment>
    <comment ref="Z83" authorId="0" shapeId="0" xr:uid="{C8B7FB12-EBEA-4F3D-83CB-225E40A66D25}">
      <text>
        <r>
          <rPr>
            <sz val="9"/>
            <color indexed="81"/>
            <rFont val="Tahoma"/>
            <family val="2"/>
          </rPr>
          <t>Please enter the yearly salary (excl. non-wage labor costs)</t>
        </r>
      </text>
    </comment>
    <comment ref="AG83" authorId="0" shapeId="0" xr:uid="{8E6E35B5-FBAA-445E-AA08-F7FB5D7C7BE4}">
      <text>
        <r>
          <rPr>
            <sz val="9"/>
            <color indexed="81"/>
            <rFont val="Tahoma"/>
            <family val="2"/>
          </rPr>
          <t>Please enter the yearly salary (excl. non-wage labor costs)</t>
        </r>
      </text>
    </comment>
    <comment ref="E84" authorId="0" shapeId="0" xr:uid="{68CDFBE4-C9E2-48FF-86D3-F3F31710632F}">
      <text>
        <r>
          <rPr>
            <sz val="9"/>
            <color indexed="81"/>
            <rFont val="Tahoma"/>
            <family val="2"/>
          </rPr>
          <t>Please enter yearly salary increase (if any)</t>
        </r>
      </text>
    </comment>
    <comment ref="L84" authorId="0" shapeId="0" xr:uid="{0A287116-23DE-47F2-A542-8C7FCA4D7CA6}">
      <text>
        <r>
          <rPr>
            <sz val="9"/>
            <color indexed="81"/>
            <rFont val="Tahoma"/>
            <family val="2"/>
          </rPr>
          <t>Please enter yearly salary increase (if any)</t>
        </r>
      </text>
    </comment>
    <comment ref="S84" authorId="0" shapeId="0" xr:uid="{AA46DD2E-861E-4F52-B855-3D938CD2B5DC}">
      <text>
        <r>
          <rPr>
            <sz val="9"/>
            <color indexed="81"/>
            <rFont val="Tahoma"/>
            <family val="2"/>
          </rPr>
          <t>Please enter yearly salary increase (if any)</t>
        </r>
      </text>
    </comment>
    <comment ref="Z84" authorId="0" shapeId="0" xr:uid="{A7AF20F6-B35B-4199-BFCF-1AB1F260D01E}">
      <text>
        <r>
          <rPr>
            <sz val="9"/>
            <color indexed="81"/>
            <rFont val="Tahoma"/>
            <family val="2"/>
          </rPr>
          <t>Please enter yearly salary increase (if any)</t>
        </r>
      </text>
    </comment>
    <comment ref="AG84" authorId="0" shapeId="0" xr:uid="{34FC1B30-832E-4BBF-A143-6614CAD89960}">
      <text>
        <r>
          <rPr>
            <sz val="9"/>
            <color indexed="81"/>
            <rFont val="Tahoma"/>
            <family val="2"/>
          </rPr>
          <t>Please enter yearly salary increase (if any)</t>
        </r>
      </text>
    </comment>
    <comment ref="E86" authorId="0" shapeId="0" xr:uid="{F63258FD-1097-4622-AAAE-16A4FDEEAD90}">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86" authorId="0" shapeId="0" xr:uid="{A9C1A966-151D-4725-99C8-F60F9C01621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86" authorId="0" shapeId="0" xr:uid="{DBB897FC-52AE-4EB6-8D46-8048E8745E1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86" authorId="0" shapeId="0" xr:uid="{130779A9-0842-4842-BA72-8A28E3AA41D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86" authorId="0" shapeId="0" xr:uid="{26CCA521-8B75-4140-9168-243FD9BC31D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87" authorId="0" shapeId="0" xr:uid="{FD2B459B-679F-4465-ABDF-EFF92CCFCE15}">
      <text>
        <r>
          <rPr>
            <sz val="9"/>
            <color indexed="81"/>
            <rFont val="Tahoma"/>
            <family val="2"/>
          </rPr>
          <t xml:space="preserve">Please enter start date of the employee
</t>
        </r>
      </text>
    </comment>
    <comment ref="F87" authorId="0" shapeId="0" xr:uid="{B2691971-7BEE-413C-8980-3B6BCDF2A2A7}">
      <text>
        <r>
          <rPr>
            <sz val="9"/>
            <color indexed="81"/>
            <rFont val="Tahoma"/>
            <family val="2"/>
          </rPr>
          <t>Please enter start date of the employee</t>
        </r>
        <r>
          <rPr>
            <b/>
            <sz val="9"/>
            <color indexed="81"/>
            <rFont val="Tahoma"/>
            <family val="2"/>
          </rPr>
          <t xml:space="preserve">
</t>
        </r>
      </text>
    </comment>
    <comment ref="L87" authorId="0" shapeId="0" xr:uid="{C300F219-5F2B-4275-99E4-09F82EF093E7}">
      <text>
        <r>
          <rPr>
            <sz val="9"/>
            <color indexed="81"/>
            <rFont val="Tahoma"/>
            <family val="2"/>
          </rPr>
          <t xml:space="preserve">Please enter start date of the employee
</t>
        </r>
      </text>
    </comment>
    <comment ref="M87" authorId="0" shapeId="0" xr:uid="{D5C4886E-A621-4E41-A0C6-C8875D14AF9A}">
      <text>
        <r>
          <rPr>
            <sz val="9"/>
            <color indexed="81"/>
            <rFont val="Tahoma"/>
            <family val="2"/>
          </rPr>
          <t>Please enter start date of the employee</t>
        </r>
        <r>
          <rPr>
            <b/>
            <sz val="9"/>
            <color indexed="81"/>
            <rFont val="Tahoma"/>
            <family val="2"/>
          </rPr>
          <t xml:space="preserve">
</t>
        </r>
      </text>
    </comment>
    <comment ref="S87" authorId="0" shapeId="0" xr:uid="{296B0BDC-CFC7-47A3-8E4A-70F435437B44}">
      <text>
        <r>
          <rPr>
            <sz val="9"/>
            <color indexed="81"/>
            <rFont val="Tahoma"/>
            <family val="2"/>
          </rPr>
          <t xml:space="preserve">Please enter start date of the employee
</t>
        </r>
      </text>
    </comment>
    <comment ref="T87" authorId="0" shapeId="0" xr:uid="{277E534E-B04A-49D2-B04B-374F9ECE4E87}">
      <text>
        <r>
          <rPr>
            <sz val="9"/>
            <color indexed="81"/>
            <rFont val="Tahoma"/>
            <family val="2"/>
          </rPr>
          <t>Please enter start date of the employee</t>
        </r>
        <r>
          <rPr>
            <b/>
            <sz val="9"/>
            <color indexed="81"/>
            <rFont val="Tahoma"/>
            <family val="2"/>
          </rPr>
          <t xml:space="preserve">
</t>
        </r>
      </text>
    </comment>
    <comment ref="Z87" authorId="0" shapeId="0" xr:uid="{18BB2852-137B-4F95-9E7E-C099499556D8}">
      <text>
        <r>
          <rPr>
            <sz val="9"/>
            <color indexed="81"/>
            <rFont val="Tahoma"/>
            <family val="2"/>
          </rPr>
          <t xml:space="preserve">Please enter start date of the employee
</t>
        </r>
      </text>
    </comment>
    <comment ref="AA87" authorId="0" shapeId="0" xr:uid="{82220EDA-1A0D-4C4F-B001-964002EB5F4C}">
      <text>
        <r>
          <rPr>
            <sz val="9"/>
            <color indexed="81"/>
            <rFont val="Tahoma"/>
            <family val="2"/>
          </rPr>
          <t>Please enter start date of the employee</t>
        </r>
        <r>
          <rPr>
            <b/>
            <sz val="9"/>
            <color indexed="81"/>
            <rFont val="Tahoma"/>
            <family val="2"/>
          </rPr>
          <t xml:space="preserve">
</t>
        </r>
      </text>
    </comment>
    <comment ref="AG87" authorId="0" shapeId="0" xr:uid="{B21BB58B-0462-4507-8471-E47F969A96FC}">
      <text>
        <r>
          <rPr>
            <sz val="9"/>
            <color indexed="81"/>
            <rFont val="Tahoma"/>
            <family val="2"/>
          </rPr>
          <t xml:space="preserve">Please enter start date of the employee
</t>
        </r>
      </text>
    </comment>
    <comment ref="AH87" authorId="0" shapeId="0" xr:uid="{8F687F7C-C510-4388-813B-E1FA2E459FED}">
      <text>
        <r>
          <rPr>
            <sz val="9"/>
            <color indexed="81"/>
            <rFont val="Tahoma"/>
            <family val="2"/>
          </rPr>
          <t>Please enter start date of the employee</t>
        </r>
        <r>
          <rPr>
            <b/>
            <sz val="9"/>
            <color indexed="81"/>
            <rFont val="Tahoma"/>
            <family val="2"/>
          </rPr>
          <t xml:space="preserve">
</t>
        </r>
      </text>
    </comment>
    <comment ref="E88" authorId="0" shapeId="0" xr:uid="{03D3E252-B3F8-4A04-A124-18D827A0F1DB}">
      <text>
        <r>
          <rPr>
            <sz val="9"/>
            <color indexed="81"/>
            <rFont val="Tahoma"/>
            <family val="2"/>
          </rPr>
          <t>Please enter the yearly salary (excl. non-wage labor costs)</t>
        </r>
      </text>
    </comment>
    <comment ref="L88" authorId="0" shapeId="0" xr:uid="{3C42EB0A-7A3C-4245-A315-2922300922D9}">
      <text>
        <r>
          <rPr>
            <sz val="9"/>
            <color indexed="81"/>
            <rFont val="Tahoma"/>
            <family val="2"/>
          </rPr>
          <t>Please enter the yearly salary (excl. non-wage labor costs)</t>
        </r>
      </text>
    </comment>
    <comment ref="S88" authorId="0" shapeId="0" xr:uid="{F70399DB-4BF3-413C-BA88-DBF799F51516}">
      <text>
        <r>
          <rPr>
            <sz val="9"/>
            <color indexed="81"/>
            <rFont val="Tahoma"/>
            <family val="2"/>
          </rPr>
          <t>Please enter the yearly salary (excl. non-wage labor costs)</t>
        </r>
      </text>
    </comment>
    <comment ref="Z88" authorId="0" shapeId="0" xr:uid="{A53201AC-82C8-4A9F-BA81-3A9FC8BE0967}">
      <text>
        <r>
          <rPr>
            <sz val="9"/>
            <color indexed="81"/>
            <rFont val="Tahoma"/>
            <family val="2"/>
          </rPr>
          <t>Please enter the yearly salary (excl. non-wage labor costs)</t>
        </r>
      </text>
    </comment>
    <comment ref="AG88" authorId="0" shapeId="0" xr:uid="{0495AEEF-0E56-495D-B09D-841F5E7D1A4F}">
      <text>
        <r>
          <rPr>
            <sz val="9"/>
            <color indexed="81"/>
            <rFont val="Tahoma"/>
            <family val="2"/>
          </rPr>
          <t>Please enter the yearly salary (excl. non-wage labor costs)</t>
        </r>
      </text>
    </comment>
    <comment ref="E89" authorId="0" shapeId="0" xr:uid="{C66C7EBF-532C-4356-A1ED-6D49C176E0E5}">
      <text>
        <r>
          <rPr>
            <sz val="9"/>
            <color indexed="81"/>
            <rFont val="Tahoma"/>
            <family val="2"/>
          </rPr>
          <t>Please enter yearly salary increase (if any)</t>
        </r>
      </text>
    </comment>
    <comment ref="L89" authorId="0" shapeId="0" xr:uid="{E0379405-D94C-4BAD-8905-FE2EEEC94E73}">
      <text>
        <r>
          <rPr>
            <sz val="9"/>
            <color indexed="81"/>
            <rFont val="Tahoma"/>
            <family val="2"/>
          </rPr>
          <t>Please enter yearly salary increase (if any)</t>
        </r>
      </text>
    </comment>
    <comment ref="S89" authorId="0" shapeId="0" xr:uid="{1424C91D-4EC4-4752-B4BB-E70002ABFA89}">
      <text>
        <r>
          <rPr>
            <sz val="9"/>
            <color indexed="81"/>
            <rFont val="Tahoma"/>
            <family val="2"/>
          </rPr>
          <t>Please enter yearly salary increase (if any)</t>
        </r>
      </text>
    </comment>
    <comment ref="Z89" authorId="0" shapeId="0" xr:uid="{EBACA165-4669-4AD9-AFEB-C03E5A1C41C1}">
      <text>
        <r>
          <rPr>
            <sz val="9"/>
            <color indexed="81"/>
            <rFont val="Tahoma"/>
            <family val="2"/>
          </rPr>
          <t>Please enter yearly salary increase (if any)</t>
        </r>
      </text>
    </comment>
    <comment ref="AG89" authorId="0" shapeId="0" xr:uid="{38B6C5A0-5A98-4920-B55C-80B0EBF6C178}">
      <text>
        <r>
          <rPr>
            <sz val="9"/>
            <color indexed="81"/>
            <rFont val="Tahoma"/>
            <family val="2"/>
          </rPr>
          <t>Please enter yearly salary increase (if any)</t>
        </r>
      </text>
    </comment>
    <comment ref="E91" authorId="0" shapeId="0" xr:uid="{581E0481-38C1-46DA-8A6B-E7DAEEF80D9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91" authorId="0" shapeId="0" xr:uid="{47F56A08-BFEF-4556-B123-5E508BC2199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91" authorId="0" shapeId="0" xr:uid="{BFF2DD76-A0B6-430D-8319-B0AE8BFC848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91" authorId="0" shapeId="0" xr:uid="{7963DAD1-1B1B-4E86-9493-80C6E9A0172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91" authorId="0" shapeId="0" xr:uid="{3116C2A7-6522-44C7-AA55-185B42F2A39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92" authorId="0" shapeId="0" xr:uid="{3E994E8D-FD43-40AA-AAA7-59A1BE5A670C}">
      <text>
        <r>
          <rPr>
            <sz val="9"/>
            <color indexed="81"/>
            <rFont val="Tahoma"/>
            <family val="2"/>
          </rPr>
          <t xml:space="preserve">Please enter start date of the employee
</t>
        </r>
      </text>
    </comment>
    <comment ref="F92" authorId="0" shapeId="0" xr:uid="{0F1BEB5D-9E39-4800-A673-4C0DB3BFD0BC}">
      <text>
        <r>
          <rPr>
            <sz val="9"/>
            <color indexed="81"/>
            <rFont val="Tahoma"/>
            <family val="2"/>
          </rPr>
          <t>Please enter start date of the employee</t>
        </r>
        <r>
          <rPr>
            <b/>
            <sz val="9"/>
            <color indexed="81"/>
            <rFont val="Tahoma"/>
            <family val="2"/>
          </rPr>
          <t xml:space="preserve">
</t>
        </r>
      </text>
    </comment>
    <comment ref="L92" authorId="0" shapeId="0" xr:uid="{D600F3D2-A9B6-408E-A6C5-8087CA67AD6D}">
      <text>
        <r>
          <rPr>
            <sz val="9"/>
            <color indexed="81"/>
            <rFont val="Tahoma"/>
            <family val="2"/>
          </rPr>
          <t xml:space="preserve">Please enter start date of the employee
</t>
        </r>
      </text>
    </comment>
    <comment ref="M92" authorId="0" shapeId="0" xr:uid="{E2708128-FE30-4675-84DA-0350B8DB9E33}">
      <text>
        <r>
          <rPr>
            <sz val="9"/>
            <color indexed="81"/>
            <rFont val="Tahoma"/>
            <family val="2"/>
          </rPr>
          <t>Please enter start date of the employee</t>
        </r>
        <r>
          <rPr>
            <b/>
            <sz val="9"/>
            <color indexed="81"/>
            <rFont val="Tahoma"/>
            <family val="2"/>
          </rPr>
          <t xml:space="preserve">
</t>
        </r>
      </text>
    </comment>
    <comment ref="S92" authorId="0" shapeId="0" xr:uid="{6F747798-E166-45B2-AE1A-F4DB40FBB202}">
      <text>
        <r>
          <rPr>
            <sz val="9"/>
            <color indexed="81"/>
            <rFont val="Tahoma"/>
            <family val="2"/>
          </rPr>
          <t xml:space="preserve">Please enter start date of the employee
</t>
        </r>
      </text>
    </comment>
    <comment ref="T92" authorId="0" shapeId="0" xr:uid="{FCACE2B2-6EF9-4F3F-BE3B-B815BCF67DCB}">
      <text>
        <r>
          <rPr>
            <sz val="9"/>
            <color indexed="81"/>
            <rFont val="Tahoma"/>
            <family val="2"/>
          </rPr>
          <t>Please enter start date of the employee</t>
        </r>
        <r>
          <rPr>
            <b/>
            <sz val="9"/>
            <color indexed="81"/>
            <rFont val="Tahoma"/>
            <family val="2"/>
          </rPr>
          <t xml:space="preserve">
</t>
        </r>
      </text>
    </comment>
    <comment ref="Z92" authorId="0" shapeId="0" xr:uid="{5E9CEC08-845D-4440-81C7-0CD02DD3BE36}">
      <text>
        <r>
          <rPr>
            <sz val="9"/>
            <color indexed="81"/>
            <rFont val="Tahoma"/>
            <family val="2"/>
          </rPr>
          <t xml:space="preserve">Please enter start date of the employee
</t>
        </r>
      </text>
    </comment>
    <comment ref="AA92" authorId="0" shapeId="0" xr:uid="{A158608A-E91B-468A-B9E1-745B0578C125}">
      <text>
        <r>
          <rPr>
            <sz val="9"/>
            <color indexed="81"/>
            <rFont val="Tahoma"/>
            <family val="2"/>
          </rPr>
          <t>Please enter start date of the employee</t>
        </r>
        <r>
          <rPr>
            <b/>
            <sz val="9"/>
            <color indexed="81"/>
            <rFont val="Tahoma"/>
            <family val="2"/>
          </rPr>
          <t xml:space="preserve">
</t>
        </r>
      </text>
    </comment>
    <comment ref="AG92" authorId="0" shapeId="0" xr:uid="{BCC7576E-77EA-4FAD-9C77-B3C680CE3841}">
      <text>
        <r>
          <rPr>
            <sz val="9"/>
            <color indexed="81"/>
            <rFont val="Tahoma"/>
            <family val="2"/>
          </rPr>
          <t xml:space="preserve">Please enter start date of the employee
</t>
        </r>
      </text>
    </comment>
    <comment ref="AH92" authorId="0" shapeId="0" xr:uid="{E2E494F0-5B5D-4CFE-9CF1-8B9EF348E979}">
      <text>
        <r>
          <rPr>
            <sz val="9"/>
            <color indexed="81"/>
            <rFont val="Tahoma"/>
            <family val="2"/>
          </rPr>
          <t>Please enter start date of the employee</t>
        </r>
        <r>
          <rPr>
            <b/>
            <sz val="9"/>
            <color indexed="81"/>
            <rFont val="Tahoma"/>
            <family val="2"/>
          </rPr>
          <t xml:space="preserve">
</t>
        </r>
      </text>
    </comment>
    <comment ref="E93" authorId="0" shapeId="0" xr:uid="{D7C1BFFB-EE20-44E0-B101-8CD453E65828}">
      <text>
        <r>
          <rPr>
            <sz val="9"/>
            <color indexed="81"/>
            <rFont val="Tahoma"/>
            <family val="2"/>
          </rPr>
          <t>Please enter the yearly salary (excl. non-wage labor costs)</t>
        </r>
      </text>
    </comment>
    <comment ref="L93" authorId="0" shapeId="0" xr:uid="{94F1A6AD-D4E6-45BA-9CE1-487980675939}">
      <text>
        <r>
          <rPr>
            <sz val="9"/>
            <color indexed="81"/>
            <rFont val="Tahoma"/>
            <family val="2"/>
          </rPr>
          <t>Please enter the yearly salary (excl. non-wage labor costs)</t>
        </r>
      </text>
    </comment>
    <comment ref="S93" authorId="0" shapeId="0" xr:uid="{87513DEA-4A8D-4B57-ADF3-19D166DB5A14}">
      <text>
        <r>
          <rPr>
            <sz val="9"/>
            <color indexed="81"/>
            <rFont val="Tahoma"/>
            <family val="2"/>
          </rPr>
          <t>Please enter the yearly salary (excl. non-wage labor costs)</t>
        </r>
      </text>
    </comment>
    <comment ref="Z93" authorId="0" shapeId="0" xr:uid="{8DC37EED-21BD-46E4-BA78-899E2232ADAA}">
      <text>
        <r>
          <rPr>
            <sz val="9"/>
            <color indexed="81"/>
            <rFont val="Tahoma"/>
            <family val="2"/>
          </rPr>
          <t>Please enter the yearly salary (excl. non-wage labor costs)</t>
        </r>
      </text>
    </comment>
    <comment ref="AG93" authorId="0" shapeId="0" xr:uid="{F059B798-9EEE-457D-BAE7-319530CA06E9}">
      <text>
        <r>
          <rPr>
            <sz val="9"/>
            <color indexed="81"/>
            <rFont val="Tahoma"/>
            <family val="2"/>
          </rPr>
          <t>Please enter the yearly salary (excl. non-wage labor costs)</t>
        </r>
      </text>
    </comment>
    <comment ref="E94" authorId="0" shapeId="0" xr:uid="{E0823512-A2AE-48A7-9298-C657E680EFD6}">
      <text>
        <r>
          <rPr>
            <sz val="9"/>
            <color indexed="81"/>
            <rFont val="Tahoma"/>
            <family val="2"/>
          </rPr>
          <t>Please enter yearly salary increase (if any)</t>
        </r>
      </text>
    </comment>
    <comment ref="L94" authorId="0" shapeId="0" xr:uid="{4EEF8C71-3890-42AC-B93C-1A6B551B79DE}">
      <text>
        <r>
          <rPr>
            <sz val="9"/>
            <color indexed="81"/>
            <rFont val="Tahoma"/>
            <family val="2"/>
          </rPr>
          <t>Please enter yearly salary increase (if any)</t>
        </r>
      </text>
    </comment>
    <comment ref="S94" authorId="0" shapeId="0" xr:uid="{3F829E64-45B6-4514-BC08-CE0DF8E6A8DC}">
      <text>
        <r>
          <rPr>
            <sz val="9"/>
            <color indexed="81"/>
            <rFont val="Tahoma"/>
            <family val="2"/>
          </rPr>
          <t>Please enter yearly salary increase (if any)</t>
        </r>
      </text>
    </comment>
    <comment ref="Z94" authorId="0" shapeId="0" xr:uid="{4DDDD7FE-AC48-4E2F-97F7-4D48772F6CE1}">
      <text>
        <r>
          <rPr>
            <sz val="9"/>
            <color indexed="81"/>
            <rFont val="Tahoma"/>
            <family val="2"/>
          </rPr>
          <t>Please enter yearly salary increase (if any)</t>
        </r>
      </text>
    </comment>
    <comment ref="AG94" authorId="0" shapeId="0" xr:uid="{A611BB0A-7C21-4563-9E66-41E63876BC83}">
      <text>
        <r>
          <rPr>
            <sz val="9"/>
            <color indexed="81"/>
            <rFont val="Tahoma"/>
            <family val="2"/>
          </rPr>
          <t>Please enter yearly salary increase (if any)</t>
        </r>
      </text>
    </comment>
    <comment ref="E96" authorId="0" shapeId="0" xr:uid="{7F179B36-02CA-4D7F-864D-62FE5CBA41E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96" authorId="0" shapeId="0" xr:uid="{AD60E0B5-3F59-4873-B4CD-A6253F07665F}">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96" authorId="0" shapeId="0" xr:uid="{E2FFDBF7-74F0-4799-9359-6913CF5112B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96" authorId="0" shapeId="0" xr:uid="{0A823C17-AB4B-4606-942F-39445DDD06E0}">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96" authorId="0" shapeId="0" xr:uid="{70BFF591-BEA4-4C5B-A29A-52F9B7A75D4D}">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97" authorId="0" shapeId="0" xr:uid="{EA158096-ACD7-412A-8F35-778C29E88F1E}">
      <text>
        <r>
          <rPr>
            <sz val="9"/>
            <color indexed="81"/>
            <rFont val="Tahoma"/>
            <family val="2"/>
          </rPr>
          <t xml:space="preserve">Please enter start date of the employee
</t>
        </r>
      </text>
    </comment>
    <comment ref="F97" authorId="0" shapeId="0" xr:uid="{5BAAB6FF-B6B3-4CBE-89AF-B3F812257D99}">
      <text>
        <r>
          <rPr>
            <sz val="9"/>
            <color indexed="81"/>
            <rFont val="Tahoma"/>
            <family val="2"/>
          </rPr>
          <t>Please enter start date of the employee</t>
        </r>
        <r>
          <rPr>
            <b/>
            <sz val="9"/>
            <color indexed="81"/>
            <rFont val="Tahoma"/>
            <family val="2"/>
          </rPr>
          <t xml:space="preserve">
</t>
        </r>
      </text>
    </comment>
    <comment ref="L97" authorId="0" shapeId="0" xr:uid="{426019B4-38BD-4C0A-BA47-4F23FDC15432}">
      <text>
        <r>
          <rPr>
            <sz val="9"/>
            <color indexed="81"/>
            <rFont val="Tahoma"/>
            <family val="2"/>
          </rPr>
          <t xml:space="preserve">Please enter start date of the employee
</t>
        </r>
      </text>
    </comment>
    <comment ref="M97" authorId="0" shapeId="0" xr:uid="{B9ABA6E7-E758-4184-A5D4-536BB2AA2E7F}">
      <text>
        <r>
          <rPr>
            <sz val="9"/>
            <color indexed="81"/>
            <rFont val="Tahoma"/>
            <family val="2"/>
          </rPr>
          <t>Please enter start date of the employee</t>
        </r>
        <r>
          <rPr>
            <b/>
            <sz val="9"/>
            <color indexed="81"/>
            <rFont val="Tahoma"/>
            <family val="2"/>
          </rPr>
          <t xml:space="preserve">
</t>
        </r>
      </text>
    </comment>
    <comment ref="S97" authorId="0" shapeId="0" xr:uid="{85C81E25-E398-472A-B9F7-7F0AFF6A1A76}">
      <text>
        <r>
          <rPr>
            <sz val="9"/>
            <color indexed="81"/>
            <rFont val="Tahoma"/>
            <family val="2"/>
          </rPr>
          <t xml:space="preserve">Please enter start date of the employee
</t>
        </r>
      </text>
    </comment>
    <comment ref="T97" authorId="0" shapeId="0" xr:uid="{188425F1-0AD9-4DD4-87B0-EC0497546E48}">
      <text>
        <r>
          <rPr>
            <sz val="9"/>
            <color indexed="81"/>
            <rFont val="Tahoma"/>
            <family val="2"/>
          </rPr>
          <t>Please enter start date of the employee</t>
        </r>
        <r>
          <rPr>
            <b/>
            <sz val="9"/>
            <color indexed="81"/>
            <rFont val="Tahoma"/>
            <family val="2"/>
          </rPr>
          <t xml:space="preserve">
</t>
        </r>
      </text>
    </comment>
    <comment ref="Z97" authorId="0" shapeId="0" xr:uid="{3D059245-32AF-4B4D-9E65-53862E333F1A}">
      <text>
        <r>
          <rPr>
            <sz val="9"/>
            <color indexed="81"/>
            <rFont val="Tahoma"/>
            <family val="2"/>
          </rPr>
          <t xml:space="preserve">Please enter start date of the employee
</t>
        </r>
      </text>
    </comment>
    <comment ref="AA97" authorId="0" shapeId="0" xr:uid="{D1CB0B5B-C7DB-478C-A6C1-82C3127624EA}">
      <text>
        <r>
          <rPr>
            <sz val="9"/>
            <color indexed="81"/>
            <rFont val="Tahoma"/>
            <family val="2"/>
          </rPr>
          <t>Please enter start date of the employee</t>
        </r>
        <r>
          <rPr>
            <b/>
            <sz val="9"/>
            <color indexed="81"/>
            <rFont val="Tahoma"/>
            <family val="2"/>
          </rPr>
          <t xml:space="preserve">
</t>
        </r>
      </text>
    </comment>
    <comment ref="AG97" authorId="0" shapeId="0" xr:uid="{ADD80794-99BF-4FFC-B5EB-68B48BC9F0EB}">
      <text>
        <r>
          <rPr>
            <sz val="9"/>
            <color indexed="81"/>
            <rFont val="Tahoma"/>
            <family val="2"/>
          </rPr>
          <t xml:space="preserve">Please enter start date of the employee
</t>
        </r>
      </text>
    </comment>
    <comment ref="AH97" authorId="0" shapeId="0" xr:uid="{D369575D-B5C4-480D-B238-5126C91E54D0}">
      <text>
        <r>
          <rPr>
            <sz val="9"/>
            <color indexed="81"/>
            <rFont val="Tahoma"/>
            <family val="2"/>
          </rPr>
          <t>Please enter start date of the employee</t>
        </r>
        <r>
          <rPr>
            <b/>
            <sz val="9"/>
            <color indexed="81"/>
            <rFont val="Tahoma"/>
            <family val="2"/>
          </rPr>
          <t xml:space="preserve">
</t>
        </r>
      </text>
    </comment>
    <comment ref="E98" authorId="0" shapeId="0" xr:uid="{563E4BA0-DB01-4B07-B9E3-67464F1CEB3E}">
      <text>
        <r>
          <rPr>
            <sz val="9"/>
            <color indexed="81"/>
            <rFont val="Tahoma"/>
            <family val="2"/>
          </rPr>
          <t>Please enter the yearly salary (excl. non-wage labor costs)</t>
        </r>
      </text>
    </comment>
    <comment ref="L98" authorId="0" shapeId="0" xr:uid="{183444C3-3E44-46C8-B8A5-7091717686EA}">
      <text>
        <r>
          <rPr>
            <sz val="9"/>
            <color indexed="81"/>
            <rFont val="Tahoma"/>
            <family val="2"/>
          </rPr>
          <t>Please enter the yearly salary (excl. non-wage labor costs)</t>
        </r>
      </text>
    </comment>
    <comment ref="S98" authorId="0" shapeId="0" xr:uid="{882530B0-A3DC-4BF2-8821-E7F00CA8EB5B}">
      <text>
        <r>
          <rPr>
            <sz val="9"/>
            <color indexed="81"/>
            <rFont val="Tahoma"/>
            <family val="2"/>
          </rPr>
          <t>Please enter the yearly salary (excl. non-wage labor costs)</t>
        </r>
      </text>
    </comment>
    <comment ref="Z98" authorId="0" shapeId="0" xr:uid="{C6300B83-78AC-4733-8EEC-A40A258CE941}">
      <text>
        <r>
          <rPr>
            <sz val="9"/>
            <color indexed="81"/>
            <rFont val="Tahoma"/>
            <family val="2"/>
          </rPr>
          <t>Please enter the yearly salary (excl. non-wage labor costs)</t>
        </r>
      </text>
    </comment>
    <comment ref="AG98" authorId="0" shapeId="0" xr:uid="{B1E61981-3BCD-49E6-931A-6282F8AA21FA}">
      <text>
        <r>
          <rPr>
            <sz val="9"/>
            <color indexed="81"/>
            <rFont val="Tahoma"/>
            <family val="2"/>
          </rPr>
          <t>Please enter the yearly salary (excl. non-wage labor costs)</t>
        </r>
      </text>
    </comment>
    <comment ref="E99" authorId="0" shapeId="0" xr:uid="{291821A1-6C3B-437D-87D3-2BC07DAA425D}">
      <text>
        <r>
          <rPr>
            <sz val="9"/>
            <color indexed="81"/>
            <rFont val="Tahoma"/>
            <family val="2"/>
          </rPr>
          <t>Please enter yearly salary increase (if any)</t>
        </r>
      </text>
    </comment>
    <comment ref="L99" authorId="0" shapeId="0" xr:uid="{04AD98A2-DCAB-405B-A299-E6463F32FE77}">
      <text>
        <r>
          <rPr>
            <sz val="9"/>
            <color indexed="81"/>
            <rFont val="Tahoma"/>
            <family val="2"/>
          </rPr>
          <t>Please enter yearly salary increase (if any)</t>
        </r>
      </text>
    </comment>
    <comment ref="S99" authorId="0" shapeId="0" xr:uid="{5B11D5E1-D737-4E47-90D7-CBD6F3B32B95}">
      <text>
        <r>
          <rPr>
            <sz val="9"/>
            <color indexed="81"/>
            <rFont val="Tahoma"/>
            <family val="2"/>
          </rPr>
          <t>Please enter yearly salary increase (if any)</t>
        </r>
      </text>
    </comment>
    <comment ref="Z99" authorId="0" shapeId="0" xr:uid="{FF6DB836-8A8F-4135-90CD-7318A9BB80EE}">
      <text>
        <r>
          <rPr>
            <sz val="9"/>
            <color indexed="81"/>
            <rFont val="Tahoma"/>
            <family val="2"/>
          </rPr>
          <t>Please enter yearly salary increase (if any)</t>
        </r>
      </text>
    </comment>
    <comment ref="AG99" authorId="0" shapeId="0" xr:uid="{8C1DE3C9-9826-4700-A10E-A0607B058C97}">
      <text>
        <r>
          <rPr>
            <sz val="9"/>
            <color indexed="81"/>
            <rFont val="Tahoma"/>
            <family val="2"/>
          </rPr>
          <t>Please enter yearly salary increase (if any)</t>
        </r>
      </text>
    </comment>
    <comment ref="E101" authorId="0" shapeId="0" xr:uid="{E962D961-5247-40D5-93B9-28856DFA04F9}">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01" authorId="0" shapeId="0" xr:uid="{6E749C87-2147-48C5-9DC5-8DD0C3416C29}">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01" authorId="0" shapeId="0" xr:uid="{1EB9EC44-1A9A-406C-B2C1-AC9080779327}">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01" authorId="0" shapeId="0" xr:uid="{B6EE64BB-A8CB-4947-8C88-4BB0DF1923D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01" authorId="0" shapeId="0" xr:uid="{EEB6F3B8-71E3-45F7-ABDC-DBC6C313DCE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02" authorId="0" shapeId="0" xr:uid="{691D5397-A099-4B81-AB27-7D638954F5A2}">
      <text>
        <r>
          <rPr>
            <sz val="9"/>
            <color indexed="81"/>
            <rFont val="Tahoma"/>
            <family val="2"/>
          </rPr>
          <t xml:space="preserve">Please enter start date of the employee
</t>
        </r>
      </text>
    </comment>
    <comment ref="F102" authorId="0" shapeId="0" xr:uid="{88F606D8-BFDF-4AC6-BC25-C50D614012B1}">
      <text>
        <r>
          <rPr>
            <sz val="9"/>
            <color indexed="81"/>
            <rFont val="Tahoma"/>
            <family val="2"/>
          </rPr>
          <t>Please enter start date of the employee</t>
        </r>
        <r>
          <rPr>
            <b/>
            <sz val="9"/>
            <color indexed="81"/>
            <rFont val="Tahoma"/>
            <family val="2"/>
          </rPr>
          <t xml:space="preserve">
</t>
        </r>
      </text>
    </comment>
    <comment ref="L102" authorId="0" shapeId="0" xr:uid="{A2C70EDC-582E-4A34-9210-47C9BC8E85CF}">
      <text>
        <r>
          <rPr>
            <sz val="9"/>
            <color indexed="81"/>
            <rFont val="Tahoma"/>
            <family val="2"/>
          </rPr>
          <t xml:space="preserve">Please enter start date of the employee
</t>
        </r>
      </text>
    </comment>
    <comment ref="M102" authorId="0" shapeId="0" xr:uid="{33FEED5E-05D2-4387-8EAF-47D09D29A800}">
      <text>
        <r>
          <rPr>
            <sz val="9"/>
            <color indexed="81"/>
            <rFont val="Tahoma"/>
            <family val="2"/>
          </rPr>
          <t>Please enter start date of the employee</t>
        </r>
        <r>
          <rPr>
            <b/>
            <sz val="9"/>
            <color indexed="81"/>
            <rFont val="Tahoma"/>
            <family val="2"/>
          </rPr>
          <t xml:space="preserve">
</t>
        </r>
      </text>
    </comment>
    <comment ref="S102" authorId="0" shapeId="0" xr:uid="{DC0CBEA8-A4E5-406F-A656-3652CF1C451C}">
      <text>
        <r>
          <rPr>
            <sz val="9"/>
            <color indexed="81"/>
            <rFont val="Tahoma"/>
            <family val="2"/>
          </rPr>
          <t xml:space="preserve">Please enter start date of the employee
</t>
        </r>
      </text>
    </comment>
    <comment ref="T102" authorId="0" shapeId="0" xr:uid="{E5A8AD94-ACB4-4743-B23E-20D8C3AC1710}">
      <text>
        <r>
          <rPr>
            <sz val="9"/>
            <color indexed="81"/>
            <rFont val="Tahoma"/>
            <family val="2"/>
          </rPr>
          <t>Please enter start date of the employee</t>
        </r>
        <r>
          <rPr>
            <b/>
            <sz val="9"/>
            <color indexed="81"/>
            <rFont val="Tahoma"/>
            <family val="2"/>
          </rPr>
          <t xml:space="preserve">
</t>
        </r>
      </text>
    </comment>
    <comment ref="Z102" authorId="0" shapeId="0" xr:uid="{7FE1B083-BD57-4282-905D-AFB2B3908587}">
      <text>
        <r>
          <rPr>
            <sz val="9"/>
            <color indexed="81"/>
            <rFont val="Tahoma"/>
            <family val="2"/>
          </rPr>
          <t xml:space="preserve">Please enter start date of the employee
</t>
        </r>
      </text>
    </comment>
    <comment ref="AA102" authorId="0" shapeId="0" xr:uid="{41AB5EBC-C51F-4023-9EB7-4786AE60ADDD}">
      <text>
        <r>
          <rPr>
            <sz val="9"/>
            <color indexed="81"/>
            <rFont val="Tahoma"/>
            <family val="2"/>
          </rPr>
          <t>Please enter start date of the employee</t>
        </r>
        <r>
          <rPr>
            <b/>
            <sz val="9"/>
            <color indexed="81"/>
            <rFont val="Tahoma"/>
            <family val="2"/>
          </rPr>
          <t xml:space="preserve">
</t>
        </r>
      </text>
    </comment>
    <comment ref="AG102" authorId="0" shapeId="0" xr:uid="{8606618F-F7D3-4085-A882-0F7CB10342E4}">
      <text>
        <r>
          <rPr>
            <sz val="9"/>
            <color indexed="81"/>
            <rFont val="Tahoma"/>
            <family val="2"/>
          </rPr>
          <t xml:space="preserve">Please enter start date of the employee
</t>
        </r>
      </text>
    </comment>
    <comment ref="AH102" authorId="0" shapeId="0" xr:uid="{208AFE58-0A13-4F00-A158-6F10021D0AEC}">
      <text>
        <r>
          <rPr>
            <sz val="9"/>
            <color indexed="81"/>
            <rFont val="Tahoma"/>
            <family val="2"/>
          </rPr>
          <t>Please enter start date of the employee</t>
        </r>
        <r>
          <rPr>
            <b/>
            <sz val="9"/>
            <color indexed="81"/>
            <rFont val="Tahoma"/>
            <family val="2"/>
          </rPr>
          <t xml:space="preserve">
</t>
        </r>
      </text>
    </comment>
    <comment ref="E103" authorId="0" shapeId="0" xr:uid="{7C88E448-6E8E-497E-BFB1-C6BC6603DF7D}">
      <text>
        <r>
          <rPr>
            <sz val="9"/>
            <color indexed="81"/>
            <rFont val="Tahoma"/>
            <family val="2"/>
          </rPr>
          <t>Please enter the yearly salary (excl. non-wage labor costs)</t>
        </r>
      </text>
    </comment>
    <comment ref="L103" authorId="0" shapeId="0" xr:uid="{D8D03CE2-A07E-46C2-8F82-9DF925AE504A}">
      <text>
        <r>
          <rPr>
            <sz val="9"/>
            <color indexed="81"/>
            <rFont val="Tahoma"/>
            <family val="2"/>
          </rPr>
          <t>Please enter the yearly salary (excl. non-wage labor costs)</t>
        </r>
      </text>
    </comment>
    <comment ref="S103" authorId="0" shapeId="0" xr:uid="{362BB119-F236-4DBF-8D2C-9423F9E45DE5}">
      <text>
        <r>
          <rPr>
            <sz val="9"/>
            <color indexed="81"/>
            <rFont val="Tahoma"/>
            <family val="2"/>
          </rPr>
          <t>Please enter the yearly salary (excl. non-wage labor costs)</t>
        </r>
      </text>
    </comment>
    <comment ref="Z103" authorId="0" shapeId="0" xr:uid="{A7C0D1EE-C93F-4FD0-85A0-189A80DA48AB}">
      <text>
        <r>
          <rPr>
            <sz val="9"/>
            <color indexed="81"/>
            <rFont val="Tahoma"/>
            <family val="2"/>
          </rPr>
          <t>Please enter the yearly salary (excl. non-wage labor costs)</t>
        </r>
      </text>
    </comment>
    <comment ref="AG103" authorId="0" shapeId="0" xr:uid="{F110BC3B-2B39-42E7-BAFE-9039749BE0C6}">
      <text>
        <r>
          <rPr>
            <sz val="9"/>
            <color indexed="81"/>
            <rFont val="Tahoma"/>
            <family val="2"/>
          </rPr>
          <t>Please enter the yearly salary (excl. non-wage labor costs)</t>
        </r>
      </text>
    </comment>
    <comment ref="E104" authorId="0" shapeId="0" xr:uid="{17601708-21FA-40A6-92D8-7A83DF272BD2}">
      <text>
        <r>
          <rPr>
            <sz val="9"/>
            <color indexed="81"/>
            <rFont val="Tahoma"/>
            <family val="2"/>
          </rPr>
          <t>Please enter yearly salary increase (if any)</t>
        </r>
      </text>
    </comment>
    <comment ref="L104" authorId="0" shapeId="0" xr:uid="{2CC689A4-60BF-4EF2-9BA9-42E1E6B30785}">
      <text>
        <r>
          <rPr>
            <sz val="9"/>
            <color indexed="81"/>
            <rFont val="Tahoma"/>
            <family val="2"/>
          </rPr>
          <t>Please enter yearly salary increase (if any)</t>
        </r>
      </text>
    </comment>
    <comment ref="S104" authorId="0" shapeId="0" xr:uid="{32BB2ADB-6243-477E-A6C2-0CC363E6EA11}">
      <text>
        <r>
          <rPr>
            <sz val="9"/>
            <color indexed="81"/>
            <rFont val="Tahoma"/>
            <family val="2"/>
          </rPr>
          <t>Please enter yearly salary increase (if any)</t>
        </r>
      </text>
    </comment>
    <comment ref="Z104" authorId="0" shapeId="0" xr:uid="{BE5E6A05-AFC1-4904-BE9C-34FDF3A6551E}">
      <text>
        <r>
          <rPr>
            <sz val="9"/>
            <color indexed="81"/>
            <rFont val="Tahoma"/>
            <family val="2"/>
          </rPr>
          <t>Please enter yearly salary increase (if any)</t>
        </r>
      </text>
    </comment>
    <comment ref="AG104" authorId="0" shapeId="0" xr:uid="{30E812A5-F0BC-4130-A70A-8707CF4D5BF1}">
      <text>
        <r>
          <rPr>
            <sz val="9"/>
            <color indexed="81"/>
            <rFont val="Tahoma"/>
            <family val="2"/>
          </rPr>
          <t>Please enter yearly salary increase (if any)</t>
        </r>
      </text>
    </comment>
    <comment ref="E106" authorId="0" shapeId="0" xr:uid="{B9E4D9E2-9D58-4AAE-86D7-291D79CE418D}">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06" authorId="0" shapeId="0" xr:uid="{BAE6D59F-687D-423B-99D3-D21A11C49B0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06" authorId="0" shapeId="0" xr:uid="{2FDC9123-4BAE-4E66-B9C4-B9C8AEA2633D}">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06" authorId="0" shapeId="0" xr:uid="{DD01D35E-2A79-4C28-BD77-E3DC7A756CFA}">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06" authorId="0" shapeId="0" xr:uid="{FA65D6A8-3ECE-4088-9398-247F11145C25}">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07" authorId="0" shapeId="0" xr:uid="{4A3D49A5-CCD0-4209-989B-E6CDA64E6269}">
      <text>
        <r>
          <rPr>
            <sz val="9"/>
            <color indexed="81"/>
            <rFont val="Tahoma"/>
            <family val="2"/>
          </rPr>
          <t xml:space="preserve">Please enter start date of the employee
</t>
        </r>
      </text>
    </comment>
    <comment ref="F107" authorId="0" shapeId="0" xr:uid="{1657AABC-359A-47C4-A786-86D498B95FBD}">
      <text>
        <r>
          <rPr>
            <sz val="9"/>
            <color indexed="81"/>
            <rFont val="Tahoma"/>
            <family val="2"/>
          </rPr>
          <t>Please enter start date of the employee</t>
        </r>
        <r>
          <rPr>
            <b/>
            <sz val="9"/>
            <color indexed="81"/>
            <rFont val="Tahoma"/>
            <family val="2"/>
          </rPr>
          <t xml:space="preserve">
</t>
        </r>
      </text>
    </comment>
    <comment ref="L107" authorId="0" shapeId="0" xr:uid="{01900DF3-2F81-43CC-BDE5-18E28D94194E}">
      <text>
        <r>
          <rPr>
            <sz val="9"/>
            <color indexed="81"/>
            <rFont val="Tahoma"/>
            <family val="2"/>
          </rPr>
          <t xml:space="preserve">Please enter start date of the employee
</t>
        </r>
      </text>
    </comment>
    <comment ref="M107" authorId="0" shapeId="0" xr:uid="{CA623CF5-6825-43BB-8F93-3EF4BA32B65D}">
      <text>
        <r>
          <rPr>
            <sz val="9"/>
            <color indexed="81"/>
            <rFont val="Tahoma"/>
            <family val="2"/>
          </rPr>
          <t>Please enter start date of the employee</t>
        </r>
        <r>
          <rPr>
            <b/>
            <sz val="9"/>
            <color indexed="81"/>
            <rFont val="Tahoma"/>
            <family val="2"/>
          </rPr>
          <t xml:space="preserve">
</t>
        </r>
      </text>
    </comment>
    <comment ref="S107" authorId="0" shapeId="0" xr:uid="{7973175E-FA69-4304-9C23-445FF93EFA9A}">
      <text>
        <r>
          <rPr>
            <sz val="9"/>
            <color indexed="81"/>
            <rFont val="Tahoma"/>
            <family val="2"/>
          </rPr>
          <t xml:space="preserve">Please enter start date of the employee
</t>
        </r>
      </text>
    </comment>
    <comment ref="T107" authorId="0" shapeId="0" xr:uid="{8BDCAD2D-5F65-4999-95ED-98D3D5A86C83}">
      <text>
        <r>
          <rPr>
            <sz val="9"/>
            <color indexed="81"/>
            <rFont val="Tahoma"/>
            <family val="2"/>
          </rPr>
          <t>Please enter start date of the employee</t>
        </r>
        <r>
          <rPr>
            <b/>
            <sz val="9"/>
            <color indexed="81"/>
            <rFont val="Tahoma"/>
            <family val="2"/>
          </rPr>
          <t xml:space="preserve">
</t>
        </r>
      </text>
    </comment>
    <comment ref="Z107" authorId="0" shapeId="0" xr:uid="{E1E75AAC-89DA-4C6B-9F91-52ACA0CFC460}">
      <text>
        <r>
          <rPr>
            <sz val="9"/>
            <color indexed="81"/>
            <rFont val="Tahoma"/>
            <family val="2"/>
          </rPr>
          <t xml:space="preserve">Please enter start date of the employee
</t>
        </r>
      </text>
    </comment>
    <comment ref="AA107" authorId="0" shapeId="0" xr:uid="{A2DB26FF-C5E4-43F0-B7FB-C473E30E4A7E}">
      <text>
        <r>
          <rPr>
            <sz val="9"/>
            <color indexed="81"/>
            <rFont val="Tahoma"/>
            <family val="2"/>
          </rPr>
          <t>Please enter start date of the employee</t>
        </r>
        <r>
          <rPr>
            <b/>
            <sz val="9"/>
            <color indexed="81"/>
            <rFont val="Tahoma"/>
            <family val="2"/>
          </rPr>
          <t xml:space="preserve">
</t>
        </r>
      </text>
    </comment>
    <comment ref="AG107" authorId="0" shapeId="0" xr:uid="{84A0C927-C840-4E3B-A224-6DE1E5C0E2BF}">
      <text>
        <r>
          <rPr>
            <sz val="9"/>
            <color indexed="81"/>
            <rFont val="Tahoma"/>
            <family val="2"/>
          </rPr>
          <t xml:space="preserve">Please enter start date of the employee
</t>
        </r>
      </text>
    </comment>
    <comment ref="AH107" authorId="0" shapeId="0" xr:uid="{70102F46-1D0D-4F20-B155-C1DD32019835}">
      <text>
        <r>
          <rPr>
            <sz val="9"/>
            <color indexed="81"/>
            <rFont val="Tahoma"/>
            <family val="2"/>
          </rPr>
          <t>Please enter start date of the employee</t>
        </r>
        <r>
          <rPr>
            <b/>
            <sz val="9"/>
            <color indexed="81"/>
            <rFont val="Tahoma"/>
            <family val="2"/>
          </rPr>
          <t xml:space="preserve">
</t>
        </r>
      </text>
    </comment>
    <comment ref="E108" authorId="0" shapeId="0" xr:uid="{23507EA8-1A0B-4656-B339-C51A027CE7FE}">
      <text>
        <r>
          <rPr>
            <sz val="9"/>
            <color indexed="81"/>
            <rFont val="Tahoma"/>
            <family val="2"/>
          </rPr>
          <t>Please enter the yearly salary (excl. non-wage labor costs)</t>
        </r>
      </text>
    </comment>
    <comment ref="L108" authorId="0" shapeId="0" xr:uid="{E624D710-474E-4B3F-9B14-2DD01761BE5E}">
      <text>
        <r>
          <rPr>
            <sz val="9"/>
            <color indexed="81"/>
            <rFont val="Tahoma"/>
            <family val="2"/>
          </rPr>
          <t>Please enter the yearly salary (excl. non-wage labor costs)</t>
        </r>
      </text>
    </comment>
    <comment ref="S108" authorId="0" shapeId="0" xr:uid="{3B6A0C78-81FD-4F6D-80F7-9DDA34C0050C}">
      <text>
        <r>
          <rPr>
            <sz val="9"/>
            <color indexed="81"/>
            <rFont val="Tahoma"/>
            <family val="2"/>
          </rPr>
          <t>Please enter the yearly salary (excl. non-wage labor costs)</t>
        </r>
      </text>
    </comment>
    <comment ref="Z108" authorId="0" shapeId="0" xr:uid="{1B79E6CC-1AD8-4BA5-ABDB-C182881D23A9}">
      <text>
        <r>
          <rPr>
            <sz val="9"/>
            <color indexed="81"/>
            <rFont val="Tahoma"/>
            <family val="2"/>
          </rPr>
          <t>Please enter the yearly salary (excl. non-wage labor costs)</t>
        </r>
      </text>
    </comment>
    <comment ref="AG108" authorId="0" shapeId="0" xr:uid="{8C45A64F-9B08-44B1-8AB4-46B399F56A00}">
      <text>
        <r>
          <rPr>
            <sz val="9"/>
            <color indexed="81"/>
            <rFont val="Tahoma"/>
            <family val="2"/>
          </rPr>
          <t>Please enter the yearly salary (excl. non-wage labor costs)</t>
        </r>
      </text>
    </comment>
    <comment ref="E109" authorId="0" shapeId="0" xr:uid="{692F2F99-FF21-4BB0-83FE-EB54DAC028E9}">
      <text>
        <r>
          <rPr>
            <sz val="9"/>
            <color indexed="81"/>
            <rFont val="Tahoma"/>
            <family val="2"/>
          </rPr>
          <t>Please enter yearly salary increase (if any)</t>
        </r>
      </text>
    </comment>
    <comment ref="L109" authorId="0" shapeId="0" xr:uid="{B461F244-2205-4094-962B-52E8FF128B6B}">
      <text>
        <r>
          <rPr>
            <sz val="9"/>
            <color indexed="81"/>
            <rFont val="Tahoma"/>
            <family val="2"/>
          </rPr>
          <t>Please enter yearly salary increase (if any)</t>
        </r>
      </text>
    </comment>
    <comment ref="S109" authorId="0" shapeId="0" xr:uid="{712577E6-315C-4DB3-ACAA-B4F7FF378B67}">
      <text>
        <r>
          <rPr>
            <sz val="9"/>
            <color indexed="81"/>
            <rFont val="Tahoma"/>
            <family val="2"/>
          </rPr>
          <t>Please enter yearly salary increase (if any)</t>
        </r>
      </text>
    </comment>
    <comment ref="Z109" authorId="0" shapeId="0" xr:uid="{B569916E-63E6-4BBF-8BF5-CC3386B152E5}">
      <text>
        <r>
          <rPr>
            <sz val="9"/>
            <color indexed="81"/>
            <rFont val="Tahoma"/>
            <family val="2"/>
          </rPr>
          <t>Please enter yearly salary increase (if any)</t>
        </r>
      </text>
    </comment>
    <comment ref="AG109" authorId="0" shapeId="0" xr:uid="{09F9D3BD-A200-4460-A536-151429293D26}">
      <text>
        <r>
          <rPr>
            <sz val="9"/>
            <color indexed="81"/>
            <rFont val="Tahoma"/>
            <family val="2"/>
          </rPr>
          <t>Please enter yearly salary increase (if any)</t>
        </r>
      </text>
    </comment>
    <comment ref="E111" authorId="0" shapeId="0" xr:uid="{1C5DE0B0-7773-4BD3-8D60-A634B00198C0}">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11" authorId="0" shapeId="0" xr:uid="{6369943E-553E-4B84-9BCF-AF211AA603C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11" authorId="0" shapeId="0" xr:uid="{341EF951-5DA3-47D5-9762-691FAB1242E1}">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11" authorId="0" shapeId="0" xr:uid="{F1FD2D25-54C7-4B8D-840D-B809778F2BA5}">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11" authorId="0" shapeId="0" xr:uid="{5AB2DB86-03CF-42A3-935E-B0050D320230}">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12" authorId="0" shapeId="0" xr:uid="{F6D165D7-AA36-468E-BB7F-A1F0DD5FF7A0}">
      <text>
        <r>
          <rPr>
            <sz val="9"/>
            <color indexed="81"/>
            <rFont val="Tahoma"/>
            <family val="2"/>
          </rPr>
          <t xml:space="preserve">Please enter start date of the employee
</t>
        </r>
      </text>
    </comment>
    <comment ref="F112" authorId="0" shapeId="0" xr:uid="{76005100-A4AA-420F-9411-7FD4276F2042}">
      <text>
        <r>
          <rPr>
            <sz val="9"/>
            <color indexed="81"/>
            <rFont val="Tahoma"/>
            <family val="2"/>
          </rPr>
          <t>Please enter start date of the employee</t>
        </r>
        <r>
          <rPr>
            <b/>
            <sz val="9"/>
            <color indexed="81"/>
            <rFont val="Tahoma"/>
            <family val="2"/>
          </rPr>
          <t xml:space="preserve">
</t>
        </r>
      </text>
    </comment>
    <comment ref="L112" authorId="0" shapeId="0" xr:uid="{23F59D1C-D082-4261-A3C4-113CDD67F865}">
      <text>
        <r>
          <rPr>
            <sz val="9"/>
            <color indexed="81"/>
            <rFont val="Tahoma"/>
            <family val="2"/>
          </rPr>
          <t xml:space="preserve">Please enter start date of the employee
</t>
        </r>
      </text>
    </comment>
    <comment ref="M112" authorId="0" shapeId="0" xr:uid="{4CD2DEF6-9D25-4DBC-88C9-8FD607B71D38}">
      <text>
        <r>
          <rPr>
            <sz val="9"/>
            <color indexed="81"/>
            <rFont val="Tahoma"/>
            <family val="2"/>
          </rPr>
          <t>Please enter start date of the employee</t>
        </r>
        <r>
          <rPr>
            <b/>
            <sz val="9"/>
            <color indexed="81"/>
            <rFont val="Tahoma"/>
            <family val="2"/>
          </rPr>
          <t xml:space="preserve">
</t>
        </r>
      </text>
    </comment>
    <comment ref="S112" authorId="0" shapeId="0" xr:uid="{A266A1EE-F20D-4C46-879E-B10E96715830}">
      <text>
        <r>
          <rPr>
            <sz val="9"/>
            <color indexed="81"/>
            <rFont val="Tahoma"/>
            <family val="2"/>
          </rPr>
          <t xml:space="preserve">Please enter start date of the employee
</t>
        </r>
      </text>
    </comment>
    <comment ref="T112" authorId="0" shapeId="0" xr:uid="{5C35AE4E-8E69-4D3F-81DE-54B51C56E056}">
      <text>
        <r>
          <rPr>
            <sz val="9"/>
            <color indexed="81"/>
            <rFont val="Tahoma"/>
            <family val="2"/>
          </rPr>
          <t>Please enter start date of the employee</t>
        </r>
        <r>
          <rPr>
            <b/>
            <sz val="9"/>
            <color indexed="81"/>
            <rFont val="Tahoma"/>
            <family val="2"/>
          </rPr>
          <t xml:space="preserve">
</t>
        </r>
      </text>
    </comment>
    <comment ref="Z112" authorId="0" shapeId="0" xr:uid="{306633F3-FFCC-4CE8-95AF-E6783C840AC2}">
      <text>
        <r>
          <rPr>
            <sz val="9"/>
            <color indexed="81"/>
            <rFont val="Tahoma"/>
            <family val="2"/>
          </rPr>
          <t xml:space="preserve">Please enter start date of the employee
</t>
        </r>
      </text>
    </comment>
    <comment ref="AA112" authorId="0" shapeId="0" xr:uid="{8494F91F-0803-4D54-B646-5373EC5BCFD6}">
      <text>
        <r>
          <rPr>
            <sz val="9"/>
            <color indexed="81"/>
            <rFont val="Tahoma"/>
            <family val="2"/>
          </rPr>
          <t>Please enter start date of the employee</t>
        </r>
        <r>
          <rPr>
            <b/>
            <sz val="9"/>
            <color indexed="81"/>
            <rFont val="Tahoma"/>
            <family val="2"/>
          </rPr>
          <t xml:space="preserve">
</t>
        </r>
      </text>
    </comment>
    <comment ref="AG112" authorId="0" shapeId="0" xr:uid="{14EB6E9F-00C5-4D67-A5DB-F83D831E25D8}">
      <text>
        <r>
          <rPr>
            <sz val="9"/>
            <color indexed="81"/>
            <rFont val="Tahoma"/>
            <family val="2"/>
          </rPr>
          <t xml:space="preserve">Please enter start date of the employee
</t>
        </r>
      </text>
    </comment>
    <comment ref="AH112" authorId="0" shapeId="0" xr:uid="{D74261F6-22AF-4B49-911A-73420C0F7767}">
      <text>
        <r>
          <rPr>
            <sz val="9"/>
            <color indexed="81"/>
            <rFont val="Tahoma"/>
            <family val="2"/>
          </rPr>
          <t>Please enter start date of the employee</t>
        </r>
        <r>
          <rPr>
            <b/>
            <sz val="9"/>
            <color indexed="81"/>
            <rFont val="Tahoma"/>
            <family val="2"/>
          </rPr>
          <t xml:space="preserve">
</t>
        </r>
      </text>
    </comment>
    <comment ref="E113" authorId="0" shapeId="0" xr:uid="{F6E2A759-A728-47B2-BB5F-A3911B2440F3}">
      <text>
        <r>
          <rPr>
            <sz val="9"/>
            <color indexed="81"/>
            <rFont val="Tahoma"/>
            <family val="2"/>
          </rPr>
          <t>Please enter the yearly salary (excl. non-wage labor costs)</t>
        </r>
      </text>
    </comment>
    <comment ref="L113" authorId="0" shapeId="0" xr:uid="{827226E5-DCB5-4117-840E-C6D18B4136C8}">
      <text>
        <r>
          <rPr>
            <sz val="9"/>
            <color indexed="81"/>
            <rFont val="Tahoma"/>
            <family val="2"/>
          </rPr>
          <t>Please enter the yearly salary (excl. non-wage labor costs)</t>
        </r>
      </text>
    </comment>
    <comment ref="S113" authorId="0" shapeId="0" xr:uid="{0978417A-A14B-4AB7-938C-7BCFEAF4C0D8}">
      <text>
        <r>
          <rPr>
            <sz val="9"/>
            <color indexed="81"/>
            <rFont val="Tahoma"/>
            <family val="2"/>
          </rPr>
          <t>Please enter the yearly salary (excl. non-wage labor costs)</t>
        </r>
      </text>
    </comment>
    <comment ref="Z113" authorId="0" shapeId="0" xr:uid="{E4B7EB0E-9E08-4898-A670-1087992131F2}">
      <text>
        <r>
          <rPr>
            <sz val="9"/>
            <color indexed="81"/>
            <rFont val="Tahoma"/>
            <family val="2"/>
          </rPr>
          <t>Please enter the yearly salary (excl. non-wage labor costs)</t>
        </r>
      </text>
    </comment>
    <comment ref="AG113" authorId="0" shapeId="0" xr:uid="{3670A931-1884-4133-850D-420558645C5E}">
      <text>
        <r>
          <rPr>
            <sz val="9"/>
            <color indexed="81"/>
            <rFont val="Tahoma"/>
            <family val="2"/>
          </rPr>
          <t>Please enter the yearly salary (excl. non-wage labor costs)</t>
        </r>
      </text>
    </comment>
    <comment ref="E114" authorId="0" shapeId="0" xr:uid="{8AEEAD4B-CE14-4318-81D0-799748F8F3E3}">
      <text>
        <r>
          <rPr>
            <sz val="9"/>
            <color indexed="81"/>
            <rFont val="Tahoma"/>
            <family val="2"/>
          </rPr>
          <t>Please enter yearly salary increase (if any)</t>
        </r>
      </text>
    </comment>
    <comment ref="L114" authorId="0" shapeId="0" xr:uid="{CDC5BC98-FA2D-4AD9-9306-FC994A3B9A61}">
      <text>
        <r>
          <rPr>
            <sz val="9"/>
            <color indexed="81"/>
            <rFont val="Tahoma"/>
            <family val="2"/>
          </rPr>
          <t>Please enter yearly salary increase (if any)</t>
        </r>
      </text>
    </comment>
    <comment ref="S114" authorId="0" shapeId="0" xr:uid="{BAA74262-A492-4CC2-B4BF-8B8E9F69F393}">
      <text>
        <r>
          <rPr>
            <sz val="9"/>
            <color indexed="81"/>
            <rFont val="Tahoma"/>
            <family val="2"/>
          </rPr>
          <t>Please enter yearly salary increase (if any)</t>
        </r>
      </text>
    </comment>
    <comment ref="Z114" authorId="0" shapeId="0" xr:uid="{FFAE5A97-1EE5-401C-8869-F20DCEB28D95}">
      <text>
        <r>
          <rPr>
            <sz val="9"/>
            <color indexed="81"/>
            <rFont val="Tahoma"/>
            <family val="2"/>
          </rPr>
          <t>Please enter yearly salary increase (if any)</t>
        </r>
      </text>
    </comment>
    <comment ref="AG114" authorId="0" shapeId="0" xr:uid="{24C73334-4690-46AF-A322-CF3550CAF93B}">
      <text>
        <r>
          <rPr>
            <sz val="9"/>
            <color indexed="81"/>
            <rFont val="Tahoma"/>
            <family val="2"/>
          </rPr>
          <t>Please enter yearly salary increase (if any)</t>
        </r>
      </text>
    </comment>
    <comment ref="E116" authorId="0" shapeId="0" xr:uid="{3389AE76-D153-466E-BE00-76944F03475E}">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16" authorId="0" shapeId="0" xr:uid="{46F7E619-4DEC-40AD-B368-C22CB0E5C73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16" authorId="0" shapeId="0" xr:uid="{ED8D6708-FFC8-487E-88C3-F41B8F22AF3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16" authorId="0" shapeId="0" xr:uid="{0FB2F5F6-3A7A-405E-96E0-9EBD05E38620}">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16" authorId="0" shapeId="0" xr:uid="{590A64E5-69D8-47EA-A025-F52F0E76E957}">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17" authorId="0" shapeId="0" xr:uid="{565E5AF5-CCB2-434F-B4FE-0F7361C89FAF}">
      <text>
        <r>
          <rPr>
            <sz val="9"/>
            <color indexed="81"/>
            <rFont val="Tahoma"/>
            <family val="2"/>
          </rPr>
          <t xml:space="preserve">Please enter start date of the employee
</t>
        </r>
      </text>
    </comment>
    <comment ref="F117" authorId="0" shapeId="0" xr:uid="{F23568E3-87F7-4780-BF4A-E4356155C436}">
      <text>
        <r>
          <rPr>
            <sz val="9"/>
            <color indexed="81"/>
            <rFont val="Tahoma"/>
            <family val="2"/>
          </rPr>
          <t>Please enter start date of the employee</t>
        </r>
        <r>
          <rPr>
            <b/>
            <sz val="9"/>
            <color indexed="81"/>
            <rFont val="Tahoma"/>
            <family val="2"/>
          </rPr>
          <t xml:space="preserve">
</t>
        </r>
      </text>
    </comment>
    <comment ref="L117" authorId="0" shapeId="0" xr:uid="{0477485A-59D2-48A1-B24D-B8C893D30352}">
      <text>
        <r>
          <rPr>
            <sz val="9"/>
            <color indexed="81"/>
            <rFont val="Tahoma"/>
            <family val="2"/>
          </rPr>
          <t xml:space="preserve">Please enter start date of the employee
</t>
        </r>
      </text>
    </comment>
    <comment ref="M117" authorId="0" shapeId="0" xr:uid="{FE570EF2-1082-4633-8CC9-31F679364FA0}">
      <text>
        <r>
          <rPr>
            <sz val="9"/>
            <color indexed="81"/>
            <rFont val="Tahoma"/>
            <family val="2"/>
          </rPr>
          <t>Please enter start date of the employee</t>
        </r>
        <r>
          <rPr>
            <b/>
            <sz val="9"/>
            <color indexed="81"/>
            <rFont val="Tahoma"/>
            <family val="2"/>
          </rPr>
          <t xml:space="preserve">
</t>
        </r>
      </text>
    </comment>
    <comment ref="S117" authorId="0" shapeId="0" xr:uid="{5655D37F-369D-4534-92E1-57DCF04E593E}">
      <text>
        <r>
          <rPr>
            <sz val="9"/>
            <color indexed="81"/>
            <rFont val="Tahoma"/>
            <family val="2"/>
          </rPr>
          <t xml:space="preserve">Please enter start date of the employee
</t>
        </r>
      </text>
    </comment>
    <comment ref="T117" authorId="0" shapeId="0" xr:uid="{2E9029CD-7CEA-4182-ACE4-E19FC6748A13}">
      <text>
        <r>
          <rPr>
            <sz val="9"/>
            <color indexed="81"/>
            <rFont val="Tahoma"/>
            <family val="2"/>
          </rPr>
          <t>Please enter start date of the employee</t>
        </r>
        <r>
          <rPr>
            <b/>
            <sz val="9"/>
            <color indexed="81"/>
            <rFont val="Tahoma"/>
            <family val="2"/>
          </rPr>
          <t xml:space="preserve">
</t>
        </r>
      </text>
    </comment>
    <comment ref="Z117" authorId="0" shapeId="0" xr:uid="{DE0F4FF8-C6A5-4CB3-8FCC-215924AF31D5}">
      <text>
        <r>
          <rPr>
            <sz val="9"/>
            <color indexed="81"/>
            <rFont val="Tahoma"/>
            <family val="2"/>
          </rPr>
          <t xml:space="preserve">Please enter start date of the employee
</t>
        </r>
      </text>
    </comment>
    <comment ref="AA117" authorId="0" shapeId="0" xr:uid="{3E2A4FDB-2A8D-4DFD-8809-964C86B35D0D}">
      <text>
        <r>
          <rPr>
            <sz val="9"/>
            <color indexed="81"/>
            <rFont val="Tahoma"/>
            <family val="2"/>
          </rPr>
          <t>Please enter start date of the employee</t>
        </r>
        <r>
          <rPr>
            <b/>
            <sz val="9"/>
            <color indexed="81"/>
            <rFont val="Tahoma"/>
            <family val="2"/>
          </rPr>
          <t xml:space="preserve">
</t>
        </r>
      </text>
    </comment>
    <comment ref="AG117" authorId="0" shapeId="0" xr:uid="{BE0986B8-80A3-4750-97EB-2C99B8E898C8}">
      <text>
        <r>
          <rPr>
            <sz val="9"/>
            <color indexed="81"/>
            <rFont val="Tahoma"/>
            <family val="2"/>
          </rPr>
          <t xml:space="preserve">Please enter start date of the employee
</t>
        </r>
      </text>
    </comment>
    <comment ref="AH117" authorId="0" shapeId="0" xr:uid="{67555BD8-1E35-41A8-B02A-1765503BD9DA}">
      <text>
        <r>
          <rPr>
            <sz val="9"/>
            <color indexed="81"/>
            <rFont val="Tahoma"/>
            <family val="2"/>
          </rPr>
          <t>Please enter start date of the employee</t>
        </r>
        <r>
          <rPr>
            <b/>
            <sz val="9"/>
            <color indexed="81"/>
            <rFont val="Tahoma"/>
            <family val="2"/>
          </rPr>
          <t xml:space="preserve">
</t>
        </r>
      </text>
    </comment>
    <comment ref="E118" authorId="0" shapeId="0" xr:uid="{C7E03FBE-9D48-4347-8DB2-B36216231F9D}">
      <text>
        <r>
          <rPr>
            <sz val="9"/>
            <color indexed="81"/>
            <rFont val="Tahoma"/>
            <family val="2"/>
          </rPr>
          <t>Please enter the yearly salary (excl. non-wage labor costs)</t>
        </r>
      </text>
    </comment>
    <comment ref="L118" authorId="0" shapeId="0" xr:uid="{6C9F1A1C-119A-4C01-8C59-36BE59B91012}">
      <text>
        <r>
          <rPr>
            <sz val="9"/>
            <color indexed="81"/>
            <rFont val="Tahoma"/>
            <family val="2"/>
          </rPr>
          <t>Please enter the yearly salary (excl. non-wage labor costs)</t>
        </r>
      </text>
    </comment>
    <comment ref="S118" authorId="0" shapeId="0" xr:uid="{936913ED-6859-4B46-B854-A7A573807841}">
      <text>
        <r>
          <rPr>
            <sz val="9"/>
            <color indexed="81"/>
            <rFont val="Tahoma"/>
            <family val="2"/>
          </rPr>
          <t>Please enter the yearly salary (excl. non-wage labor costs)</t>
        </r>
      </text>
    </comment>
    <comment ref="Z118" authorId="0" shapeId="0" xr:uid="{B44A22C4-0E03-47C3-BE86-77E4F1DC5FBB}">
      <text>
        <r>
          <rPr>
            <sz val="9"/>
            <color indexed="81"/>
            <rFont val="Tahoma"/>
            <family val="2"/>
          </rPr>
          <t>Please enter the yearly salary (excl. non-wage labor costs)</t>
        </r>
      </text>
    </comment>
    <comment ref="AG118" authorId="0" shapeId="0" xr:uid="{CF9DD8E9-0E98-4EEB-AEAA-62908D7B4A97}">
      <text>
        <r>
          <rPr>
            <sz val="9"/>
            <color indexed="81"/>
            <rFont val="Tahoma"/>
            <family val="2"/>
          </rPr>
          <t>Please enter the yearly salary (excl. non-wage labor costs)</t>
        </r>
      </text>
    </comment>
    <comment ref="E119" authorId="0" shapeId="0" xr:uid="{047B2850-4DE0-4A72-9116-E810081C6785}">
      <text>
        <r>
          <rPr>
            <sz val="9"/>
            <color indexed="81"/>
            <rFont val="Tahoma"/>
            <family val="2"/>
          </rPr>
          <t>Please enter yearly salary increase (if any)</t>
        </r>
      </text>
    </comment>
    <comment ref="L119" authorId="0" shapeId="0" xr:uid="{3D27ADC5-F3F9-4B3E-B0AB-20065CA61B11}">
      <text>
        <r>
          <rPr>
            <sz val="9"/>
            <color indexed="81"/>
            <rFont val="Tahoma"/>
            <family val="2"/>
          </rPr>
          <t>Please enter yearly salary increase (if any)</t>
        </r>
      </text>
    </comment>
    <comment ref="S119" authorId="0" shapeId="0" xr:uid="{8F6B0FB1-8521-4FD3-AEBB-1DCD9DD529FB}">
      <text>
        <r>
          <rPr>
            <sz val="9"/>
            <color indexed="81"/>
            <rFont val="Tahoma"/>
            <family val="2"/>
          </rPr>
          <t>Please enter yearly salary increase (if any)</t>
        </r>
      </text>
    </comment>
    <comment ref="Z119" authorId="0" shapeId="0" xr:uid="{FA15F9DE-6D98-456B-BA1F-0F3C57F40D71}">
      <text>
        <r>
          <rPr>
            <sz val="9"/>
            <color indexed="81"/>
            <rFont val="Tahoma"/>
            <family val="2"/>
          </rPr>
          <t>Please enter yearly salary increase (if any)</t>
        </r>
      </text>
    </comment>
    <comment ref="AG119" authorId="0" shapeId="0" xr:uid="{BE62A354-6B21-408F-8A62-F864ABAA33E8}">
      <text>
        <r>
          <rPr>
            <sz val="9"/>
            <color indexed="81"/>
            <rFont val="Tahoma"/>
            <family val="2"/>
          </rPr>
          <t>Please enter yearly salary increase (if any)</t>
        </r>
      </text>
    </comment>
    <comment ref="E121" authorId="0" shapeId="0" xr:uid="{CDA2A753-AF88-4A4D-864B-3B1DF82031D9}">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21" authorId="0" shapeId="0" xr:uid="{6EDE4EC3-F9A6-4776-9377-DC0C2B6ADC3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21" authorId="0" shapeId="0" xr:uid="{2C73E6FE-C15F-4218-91EC-1B9E074D25F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21" authorId="0" shapeId="0" xr:uid="{00DA9291-F8B8-4230-8B4C-83BD22D9BE6F}">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21" authorId="0" shapeId="0" xr:uid="{01E772B0-3E67-48E2-A88D-90CA09B1DD4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22" authorId="0" shapeId="0" xr:uid="{BBC4BB73-1959-46EC-B485-22C9EAF7C5F3}">
      <text>
        <r>
          <rPr>
            <sz val="9"/>
            <color indexed="81"/>
            <rFont val="Tahoma"/>
            <family val="2"/>
          </rPr>
          <t xml:space="preserve">Please enter start date of the employee
</t>
        </r>
      </text>
    </comment>
    <comment ref="F122" authorId="0" shapeId="0" xr:uid="{0AB61D9F-2645-4BC0-936F-E3E664BEED45}">
      <text>
        <r>
          <rPr>
            <sz val="9"/>
            <color indexed="81"/>
            <rFont val="Tahoma"/>
            <family val="2"/>
          </rPr>
          <t>Please enter start date of the employee</t>
        </r>
        <r>
          <rPr>
            <b/>
            <sz val="9"/>
            <color indexed="81"/>
            <rFont val="Tahoma"/>
            <family val="2"/>
          </rPr>
          <t xml:space="preserve">
</t>
        </r>
      </text>
    </comment>
    <comment ref="L122" authorId="0" shapeId="0" xr:uid="{6506D360-3397-4375-9905-B7CF37805081}">
      <text>
        <r>
          <rPr>
            <sz val="9"/>
            <color indexed="81"/>
            <rFont val="Tahoma"/>
            <family val="2"/>
          </rPr>
          <t xml:space="preserve">Please enter start date of the employee
</t>
        </r>
      </text>
    </comment>
    <comment ref="M122" authorId="0" shapeId="0" xr:uid="{41931FBF-6997-4E8C-BDCC-CD9F50081B1D}">
      <text>
        <r>
          <rPr>
            <sz val="9"/>
            <color indexed="81"/>
            <rFont val="Tahoma"/>
            <family val="2"/>
          </rPr>
          <t>Please enter start date of the employee</t>
        </r>
        <r>
          <rPr>
            <b/>
            <sz val="9"/>
            <color indexed="81"/>
            <rFont val="Tahoma"/>
            <family val="2"/>
          </rPr>
          <t xml:space="preserve">
</t>
        </r>
      </text>
    </comment>
    <comment ref="S122" authorId="0" shapeId="0" xr:uid="{4B03D916-7B6E-46C1-ABFC-7E96C7E33CDA}">
      <text>
        <r>
          <rPr>
            <sz val="9"/>
            <color indexed="81"/>
            <rFont val="Tahoma"/>
            <family val="2"/>
          </rPr>
          <t xml:space="preserve">Please enter start date of the employee
</t>
        </r>
      </text>
    </comment>
    <comment ref="T122" authorId="0" shapeId="0" xr:uid="{ED3C80C5-84BE-45BC-8E95-3E2F010A03EC}">
      <text>
        <r>
          <rPr>
            <sz val="9"/>
            <color indexed="81"/>
            <rFont val="Tahoma"/>
            <family val="2"/>
          </rPr>
          <t>Please enter start date of the employee</t>
        </r>
        <r>
          <rPr>
            <b/>
            <sz val="9"/>
            <color indexed="81"/>
            <rFont val="Tahoma"/>
            <family val="2"/>
          </rPr>
          <t xml:space="preserve">
</t>
        </r>
      </text>
    </comment>
    <comment ref="Z122" authorId="0" shapeId="0" xr:uid="{E572D23D-3FB4-4528-A9C0-EE7A119E5E49}">
      <text>
        <r>
          <rPr>
            <sz val="9"/>
            <color indexed="81"/>
            <rFont val="Tahoma"/>
            <family val="2"/>
          </rPr>
          <t xml:space="preserve">Please enter start date of the employee
</t>
        </r>
      </text>
    </comment>
    <comment ref="AA122" authorId="0" shapeId="0" xr:uid="{C390F564-BADA-4855-9139-B49B6B164BB5}">
      <text>
        <r>
          <rPr>
            <sz val="9"/>
            <color indexed="81"/>
            <rFont val="Tahoma"/>
            <family val="2"/>
          </rPr>
          <t>Please enter start date of the employee</t>
        </r>
        <r>
          <rPr>
            <b/>
            <sz val="9"/>
            <color indexed="81"/>
            <rFont val="Tahoma"/>
            <family val="2"/>
          </rPr>
          <t xml:space="preserve">
</t>
        </r>
      </text>
    </comment>
    <comment ref="AG122" authorId="0" shapeId="0" xr:uid="{9B1B1410-550D-41EA-B34D-ED0C3AF290FB}">
      <text>
        <r>
          <rPr>
            <sz val="9"/>
            <color indexed="81"/>
            <rFont val="Tahoma"/>
            <family val="2"/>
          </rPr>
          <t xml:space="preserve">Please enter start date of the employee
</t>
        </r>
      </text>
    </comment>
    <comment ref="AH122" authorId="0" shapeId="0" xr:uid="{D2C396F4-11B7-473A-BAAF-7D936FA49592}">
      <text>
        <r>
          <rPr>
            <sz val="9"/>
            <color indexed="81"/>
            <rFont val="Tahoma"/>
            <family val="2"/>
          </rPr>
          <t>Please enter start date of the employee</t>
        </r>
        <r>
          <rPr>
            <b/>
            <sz val="9"/>
            <color indexed="81"/>
            <rFont val="Tahoma"/>
            <family val="2"/>
          </rPr>
          <t xml:space="preserve">
</t>
        </r>
      </text>
    </comment>
    <comment ref="E123" authorId="0" shapeId="0" xr:uid="{1BA1BA1E-A66D-40FF-853B-649C52718AD5}">
      <text>
        <r>
          <rPr>
            <sz val="9"/>
            <color indexed="81"/>
            <rFont val="Tahoma"/>
            <family val="2"/>
          </rPr>
          <t>Please enter the yearly salary (excl. non-wage labor costs)</t>
        </r>
      </text>
    </comment>
    <comment ref="L123" authorId="0" shapeId="0" xr:uid="{27A6751F-F0D3-4CCB-811C-9566D18B8A08}">
      <text>
        <r>
          <rPr>
            <sz val="9"/>
            <color indexed="81"/>
            <rFont val="Tahoma"/>
            <family val="2"/>
          </rPr>
          <t>Please enter the yearly salary (excl. non-wage labor costs)</t>
        </r>
      </text>
    </comment>
    <comment ref="S123" authorId="0" shapeId="0" xr:uid="{C9B2A1D6-8375-4D69-9AF5-99F488438EEA}">
      <text>
        <r>
          <rPr>
            <sz val="9"/>
            <color indexed="81"/>
            <rFont val="Tahoma"/>
            <family val="2"/>
          </rPr>
          <t>Please enter the yearly salary (excl. non-wage labor costs)</t>
        </r>
      </text>
    </comment>
    <comment ref="Z123" authorId="0" shapeId="0" xr:uid="{AAE2B6E8-03F1-4860-B295-10732A4F4CC4}">
      <text>
        <r>
          <rPr>
            <sz val="9"/>
            <color indexed="81"/>
            <rFont val="Tahoma"/>
            <family val="2"/>
          </rPr>
          <t>Please enter the yearly salary (excl. non-wage labor costs)</t>
        </r>
      </text>
    </comment>
    <comment ref="AG123" authorId="0" shapeId="0" xr:uid="{381092BE-E5FA-4754-A61F-8A9ED651149C}">
      <text>
        <r>
          <rPr>
            <sz val="9"/>
            <color indexed="81"/>
            <rFont val="Tahoma"/>
            <family val="2"/>
          </rPr>
          <t>Please enter the yearly salary (excl. non-wage labor costs)</t>
        </r>
      </text>
    </comment>
    <comment ref="E124" authorId="0" shapeId="0" xr:uid="{9CFEBF30-2947-4639-9E48-74AFEB023D57}">
      <text>
        <r>
          <rPr>
            <sz val="9"/>
            <color indexed="81"/>
            <rFont val="Tahoma"/>
            <family val="2"/>
          </rPr>
          <t>Please enter yearly salary increase (if any)</t>
        </r>
      </text>
    </comment>
    <comment ref="L124" authorId="0" shapeId="0" xr:uid="{4CEDC282-AD32-4B5C-A004-7FD67D6AF468}">
      <text>
        <r>
          <rPr>
            <sz val="9"/>
            <color indexed="81"/>
            <rFont val="Tahoma"/>
            <family val="2"/>
          </rPr>
          <t>Please enter yearly salary increase (if any)</t>
        </r>
      </text>
    </comment>
    <comment ref="S124" authorId="0" shapeId="0" xr:uid="{237D5940-2590-4519-A21D-B99480D4BF29}">
      <text>
        <r>
          <rPr>
            <sz val="9"/>
            <color indexed="81"/>
            <rFont val="Tahoma"/>
            <family val="2"/>
          </rPr>
          <t>Please enter yearly salary increase (if any)</t>
        </r>
      </text>
    </comment>
    <comment ref="Z124" authorId="0" shapeId="0" xr:uid="{637AAF4F-F96A-4BCF-A014-5C18B8E1EA8B}">
      <text>
        <r>
          <rPr>
            <sz val="9"/>
            <color indexed="81"/>
            <rFont val="Tahoma"/>
            <family val="2"/>
          </rPr>
          <t>Please enter yearly salary increase (if any)</t>
        </r>
      </text>
    </comment>
    <comment ref="AG124" authorId="0" shapeId="0" xr:uid="{8517B27B-59A6-4B6F-99D1-38EFB8A4BF51}">
      <text>
        <r>
          <rPr>
            <sz val="9"/>
            <color indexed="81"/>
            <rFont val="Tahoma"/>
            <family val="2"/>
          </rPr>
          <t>Please enter yearly salary increase (if any)</t>
        </r>
      </text>
    </comment>
    <comment ref="E126" authorId="0" shapeId="0" xr:uid="{BC471461-A003-43B4-A3EC-B019ACB87B0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26" authorId="0" shapeId="0" xr:uid="{9B5C6E4C-37E6-44E9-BC4C-45AC5B781EC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26" authorId="0" shapeId="0" xr:uid="{1E9B869A-89B2-41FC-9DFE-4315BEC431D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26" authorId="0" shapeId="0" xr:uid="{086EAE44-130E-4ACB-B01A-24AE7A0F2C15}">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26" authorId="0" shapeId="0" xr:uid="{143D5238-EC3B-4DEC-9DC8-23F8609BA266}">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27" authorId="0" shapeId="0" xr:uid="{25C88891-680A-4F11-9C88-006380F91811}">
      <text>
        <r>
          <rPr>
            <sz val="9"/>
            <color indexed="81"/>
            <rFont val="Tahoma"/>
            <family val="2"/>
          </rPr>
          <t xml:space="preserve">Please enter start date of the employee
</t>
        </r>
      </text>
    </comment>
    <comment ref="F127" authorId="0" shapeId="0" xr:uid="{97D34F68-DCDA-4E00-82BE-471697217BD0}">
      <text>
        <r>
          <rPr>
            <sz val="9"/>
            <color indexed="81"/>
            <rFont val="Tahoma"/>
            <family val="2"/>
          </rPr>
          <t>Please enter start date of the employee</t>
        </r>
        <r>
          <rPr>
            <b/>
            <sz val="9"/>
            <color indexed="81"/>
            <rFont val="Tahoma"/>
            <family val="2"/>
          </rPr>
          <t xml:space="preserve">
</t>
        </r>
      </text>
    </comment>
    <comment ref="L127" authorId="0" shapeId="0" xr:uid="{625AAAED-C9C1-4173-933D-0DB1946EC888}">
      <text>
        <r>
          <rPr>
            <sz val="9"/>
            <color indexed="81"/>
            <rFont val="Tahoma"/>
            <family val="2"/>
          </rPr>
          <t xml:space="preserve">Please enter start date of the employee
</t>
        </r>
      </text>
    </comment>
    <comment ref="M127" authorId="0" shapeId="0" xr:uid="{2A544BE8-3352-4FAC-9ABC-1680A33D7415}">
      <text>
        <r>
          <rPr>
            <sz val="9"/>
            <color indexed="81"/>
            <rFont val="Tahoma"/>
            <family val="2"/>
          </rPr>
          <t>Please enter start date of the employee</t>
        </r>
        <r>
          <rPr>
            <b/>
            <sz val="9"/>
            <color indexed="81"/>
            <rFont val="Tahoma"/>
            <family val="2"/>
          </rPr>
          <t xml:space="preserve">
</t>
        </r>
      </text>
    </comment>
    <comment ref="S127" authorId="0" shapeId="0" xr:uid="{B0C86C26-A49B-43EA-AD41-24EC3E6F22CE}">
      <text>
        <r>
          <rPr>
            <sz val="9"/>
            <color indexed="81"/>
            <rFont val="Tahoma"/>
            <family val="2"/>
          </rPr>
          <t xml:space="preserve">Please enter start date of the employee
</t>
        </r>
      </text>
    </comment>
    <comment ref="T127" authorId="0" shapeId="0" xr:uid="{6FAFE69A-C667-4F18-8CC6-54FBA68A77E8}">
      <text>
        <r>
          <rPr>
            <sz val="9"/>
            <color indexed="81"/>
            <rFont val="Tahoma"/>
            <family val="2"/>
          </rPr>
          <t>Please enter start date of the employee</t>
        </r>
        <r>
          <rPr>
            <b/>
            <sz val="9"/>
            <color indexed="81"/>
            <rFont val="Tahoma"/>
            <family val="2"/>
          </rPr>
          <t xml:space="preserve">
</t>
        </r>
      </text>
    </comment>
    <comment ref="Z127" authorId="0" shapeId="0" xr:uid="{97042B72-6EA7-4EFE-90E3-28FD20FA144D}">
      <text>
        <r>
          <rPr>
            <sz val="9"/>
            <color indexed="81"/>
            <rFont val="Tahoma"/>
            <family val="2"/>
          </rPr>
          <t xml:space="preserve">Please enter start date of the employee
</t>
        </r>
      </text>
    </comment>
    <comment ref="AA127" authorId="0" shapeId="0" xr:uid="{3CE877F0-9F55-4BED-B3FE-026918B10470}">
      <text>
        <r>
          <rPr>
            <sz val="9"/>
            <color indexed="81"/>
            <rFont val="Tahoma"/>
            <family val="2"/>
          </rPr>
          <t>Please enter start date of the employee</t>
        </r>
        <r>
          <rPr>
            <b/>
            <sz val="9"/>
            <color indexed="81"/>
            <rFont val="Tahoma"/>
            <family val="2"/>
          </rPr>
          <t xml:space="preserve">
</t>
        </r>
      </text>
    </comment>
    <comment ref="AG127" authorId="0" shapeId="0" xr:uid="{FC806A8E-38D3-49E1-996D-B046E50DB1E3}">
      <text>
        <r>
          <rPr>
            <sz val="9"/>
            <color indexed="81"/>
            <rFont val="Tahoma"/>
            <family val="2"/>
          </rPr>
          <t xml:space="preserve">Please enter start date of the employee
</t>
        </r>
      </text>
    </comment>
    <comment ref="AH127" authorId="0" shapeId="0" xr:uid="{CA2F599E-8AD1-482D-8550-074E191BFCAC}">
      <text>
        <r>
          <rPr>
            <sz val="9"/>
            <color indexed="81"/>
            <rFont val="Tahoma"/>
            <family val="2"/>
          </rPr>
          <t>Please enter start date of the employee</t>
        </r>
        <r>
          <rPr>
            <b/>
            <sz val="9"/>
            <color indexed="81"/>
            <rFont val="Tahoma"/>
            <family val="2"/>
          </rPr>
          <t xml:space="preserve">
</t>
        </r>
      </text>
    </comment>
    <comment ref="E128" authorId="0" shapeId="0" xr:uid="{FCE96C47-6D1C-42A8-BC64-2E5CBCD5A129}">
      <text>
        <r>
          <rPr>
            <sz val="9"/>
            <color indexed="81"/>
            <rFont val="Tahoma"/>
            <family val="2"/>
          </rPr>
          <t>Please enter the yearly salary (excl. non-wage labor costs)</t>
        </r>
      </text>
    </comment>
    <comment ref="L128" authorId="0" shapeId="0" xr:uid="{1C5C0AA0-3501-47D9-9028-A389B9B7C644}">
      <text>
        <r>
          <rPr>
            <sz val="9"/>
            <color indexed="81"/>
            <rFont val="Tahoma"/>
            <family val="2"/>
          </rPr>
          <t>Please enter the yearly salary (excl. non-wage labor costs)</t>
        </r>
      </text>
    </comment>
    <comment ref="S128" authorId="0" shapeId="0" xr:uid="{35F7F123-0CD8-441B-AE16-D0355BD7B411}">
      <text>
        <r>
          <rPr>
            <sz val="9"/>
            <color indexed="81"/>
            <rFont val="Tahoma"/>
            <family val="2"/>
          </rPr>
          <t>Please enter the yearly salary (excl. non-wage labor costs)</t>
        </r>
      </text>
    </comment>
    <comment ref="Z128" authorId="0" shapeId="0" xr:uid="{6E1653E3-87CE-4981-8D8E-35562C8C9246}">
      <text>
        <r>
          <rPr>
            <sz val="9"/>
            <color indexed="81"/>
            <rFont val="Tahoma"/>
            <family val="2"/>
          </rPr>
          <t>Please enter the yearly salary (excl. non-wage labor costs)</t>
        </r>
      </text>
    </comment>
    <comment ref="AG128" authorId="0" shapeId="0" xr:uid="{E1731419-D40B-40D4-825F-FCCB9F433FD6}">
      <text>
        <r>
          <rPr>
            <sz val="9"/>
            <color indexed="81"/>
            <rFont val="Tahoma"/>
            <family val="2"/>
          </rPr>
          <t>Please enter the yearly salary (excl. non-wage labor costs)</t>
        </r>
      </text>
    </comment>
    <comment ref="E129" authorId="0" shapeId="0" xr:uid="{21DE1CAF-9B86-4B5B-87BE-CFA64CCC6D8E}">
      <text>
        <r>
          <rPr>
            <sz val="9"/>
            <color indexed="81"/>
            <rFont val="Tahoma"/>
            <family val="2"/>
          </rPr>
          <t>Please enter yearly salary increase (if any)</t>
        </r>
      </text>
    </comment>
    <comment ref="L129" authorId="0" shapeId="0" xr:uid="{ACC0F6F3-0AEC-4EC0-8D5C-0FAA1DB117B5}">
      <text>
        <r>
          <rPr>
            <sz val="9"/>
            <color indexed="81"/>
            <rFont val="Tahoma"/>
            <family val="2"/>
          </rPr>
          <t>Please enter yearly salary increase (if any)</t>
        </r>
      </text>
    </comment>
    <comment ref="S129" authorId="0" shapeId="0" xr:uid="{1BF2D3A7-C228-457E-AF74-19F411950AC3}">
      <text>
        <r>
          <rPr>
            <sz val="9"/>
            <color indexed="81"/>
            <rFont val="Tahoma"/>
            <family val="2"/>
          </rPr>
          <t>Please enter yearly salary increase (if any)</t>
        </r>
      </text>
    </comment>
    <comment ref="Z129" authorId="0" shapeId="0" xr:uid="{C8403006-40A3-49E4-9A56-6D6B099C8C23}">
      <text>
        <r>
          <rPr>
            <sz val="9"/>
            <color indexed="81"/>
            <rFont val="Tahoma"/>
            <family val="2"/>
          </rPr>
          <t>Please enter yearly salary increase (if any)</t>
        </r>
      </text>
    </comment>
    <comment ref="AG129" authorId="0" shapeId="0" xr:uid="{43787B65-41D8-42BC-995A-7ED3E7A489CB}">
      <text>
        <r>
          <rPr>
            <sz val="9"/>
            <color indexed="81"/>
            <rFont val="Tahoma"/>
            <family val="2"/>
          </rPr>
          <t>Please enter yearly salary increase (if any)</t>
        </r>
      </text>
    </comment>
    <comment ref="D131" authorId="0" shapeId="0" xr:uid="{A5AD65FA-69F0-47D8-8BC5-5760617E6346}">
      <text>
        <r>
          <rPr>
            <sz val="9"/>
            <color indexed="81"/>
            <rFont val="Tahoma"/>
            <family val="2"/>
          </rPr>
          <t>If required, additional headcount could be entered combined in total here</t>
        </r>
      </text>
    </comment>
    <comment ref="K131" authorId="0" shapeId="0" xr:uid="{B808A0AF-EC95-420C-B887-6FDB5800477D}">
      <text>
        <r>
          <rPr>
            <sz val="9"/>
            <color indexed="81"/>
            <rFont val="Tahoma"/>
            <family val="2"/>
          </rPr>
          <t>If required, additional headcount could be entered combined in total here</t>
        </r>
      </text>
    </comment>
    <comment ref="R131" authorId="0" shapeId="0" xr:uid="{632658E0-9046-4417-9434-0CE27E519E78}">
      <text>
        <r>
          <rPr>
            <sz val="9"/>
            <color indexed="81"/>
            <rFont val="Tahoma"/>
            <family val="2"/>
          </rPr>
          <t>If required, additional headcount could be entered combined in total here</t>
        </r>
      </text>
    </comment>
    <comment ref="Y131" authorId="0" shapeId="0" xr:uid="{E048513D-D266-439C-841D-80F410F2E7BA}">
      <text>
        <r>
          <rPr>
            <sz val="9"/>
            <color indexed="81"/>
            <rFont val="Tahoma"/>
            <family val="2"/>
          </rPr>
          <t>If required, additional headcount could be entered combined in total here</t>
        </r>
      </text>
    </comment>
    <comment ref="AF131" authorId="0" shapeId="0" xr:uid="{C2C5ACE7-91AE-41DA-8C12-B70DEF255761}">
      <text>
        <r>
          <rPr>
            <sz val="9"/>
            <color indexed="81"/>
            <rFont val="Tahoma"/>
            <family val="2"/>
          </rPr>
          <t>If required, additional headcount could be entered combined in total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F14" authorId="0" shapeId="0" xr:uid="{5C63C28D-7957-4B65-8AC1-243D1D396D30}">
      <text>
        <r>
          <rPr>
            <sz val="9"/>
            <color indexed="81"/>
            <rFont val="Tahoma"/>
            <family val="2"/>
          </rPr>
          <t>Please enter the expected payment processing fee in % of total monthly revenue</t>
        </r>
      </text>
    </comment>
    <comment ref="F17" authorId="0" shapeId="0" xr:uid="{07AB5856-2A89-48D7-A1B2-80EA8886A38E}">
      <text>
        <r>
          <rPr>
            <sz val="9"/>
            <color indexed="81"/>
            <rFont val="Tahoma"/>
            <family val="2"/>
          </rPr>
          <t>Please enter the expected infastructure costs (</t>
        </r>
        <r>
          <rPr>
            <i/>
            <sz val="9"/>
            <color indexed="81"/>
            <rFont val="Tahoma"/>
            <family val="2"/>
          </rPr>
          <t xml:space="preserve">e.g. for servers etc) </t>
        </r>
        <r>
          <rPr>
            <sz val="9"/>
            <color indexed="81"/>
            <rFont val="Tahoma"/>
            <family val="2"/>
          </rPr>
          <t>in % of total monthly revenue</t>
        </r>
      </text>
    </comment>
    <comment ref="F20" authorId="0" shapeId="0" xr:uid="{438A3F9D-2F5B-4124-856A-ABB2340EBDE2}">
      <text>
        <r>
          <rPr>
            <sz val="9"/>
            <color indexed="81"/>
            <rFont val="Tahoma"/>
            <family val="2"/>
          </rPr>
          <t>Please enter yearly costs for freelancers</t>
        </r>
        <r>
          <rPr>
            <i/>
            <sz val="9"/>
            <color indexed="81"/>
            <rFont val="Tahoma"/>
            <family val="2"/>
          </rPr>
          <t xml:space="preserve"> 
(e.g. For product development)</t>
        </r>
      </text>
    </comment>
    <comment ref="N25" authorId="0" shapeId="0" xr:uid="{21F6B803-26D8-461F-B62F-87559FA89838}">
      <text>
        <r>
          <rPr>
            <sz val="9"/>
            <color indexed="81"/>
            <rFont val="Tahoma"/>
            <family val="2"/>
          </rPr>
          <t>Please enter other operating costs per headcount, e.g. office supplies, software subscriptions, phones, etc.</t>
        </r>
      </text>
    </comment>
    <comment ref="F29" authorId="0" shapeId="0" xr:uid="{821D2D68-4584-4056-9F1B-781E18798EEF}">
      <text>
        <r>
          <rPr>
            <sz val="9"/>
            <color indexed="81"/>
            <rFont val="Tahoma"/>
            <family val="2"/>
          </rPr>
          <t>Please enter travel costs per sales headcount. (Costs are considered for all sales employees excluding support staff)</t>
        </r>
      </text>
    </comment>
    <comment ref="R29" authorId="0" shapeId="0" xr:uid="{048CCC40-B1AC-48C5-8EE5-B8EB5A90B88D}">
      <text>
        <r>
          <rPr>
            <sz val="9"/>
            <color indexed="81"/>
            <rFont val="Tahoma"/>
            <family val="2"/>
          </rPr>
          <t>Please enter other operating costs per sales headcount, e.g. office supplies, software subscriptions, phones, etc.</t>
        </r>
      </text>
    </comment>
    <comment ref="F32" authorId="0" shapeId="0" xr:uid="{6AF0F17F-1EAE-43C4-A9B8-F6AB1CAD5FE9}">
      <text>
        <r>
          <rPr>
            <sz val="9"/>
            <color indexed="81"/>
            <rFont val="Tahoma"/>
            <family val="2"/>
          </rPr>
          <t>Please enter travel costs per founder</t>
        </r>
      </text>
    </comment>
    <comment ref="R32" authorId="0" shapeId="0" xr:uid="{B0B2BEE2-0E5F-4E45-AB67-C22E7EB78BFE}">
      <text>
        <r>
          <rPr>
            <sz val="9"/>
            <color indexed="81"/>
            <rFont val="Tahoma"/>
            <family val="2"/>
          </rPr>
          <t>Please enter other operating costs per founder, e.g. office supplies, software subscriptions, phones, etc.</t>
        </r>
      </text>
    </comment>
    <comment ref="F35" authorId="0" shapeId="0" xr:uid="{5B467E3C-E8BC-41CF-9F29-53F1FB925C85}">
      <text>
        <r>
          <rPr>
            <sz val="9"/>
            <color indexed="81"/>
            <rFont val="Tahoma"/>
            <family val="2"/>
          </rPr>
          <t>Please enter travel costs per developer headcount</t>
        </r>
      </text>
    </comment>
    <comment ref="R35" authorId="0" shapeId="0" xr:uid="{CCEBA9B6-75C2-45F7-BE18-8DD3EC851310}">
      <text>
        <r>
          <rPr>
            <sz val="9"/>
            <color indexed="81"/>
            <rFont val="Tahoma"/>
            <family val="2"/>
          </rPr>
          <t>Please enter other operating costs per developer headcount, e.g. office supplies, software subscriptions, phones, etc.</t>
        </r>
      </text>
    </comment>
    <comment ref="F38" authorId="0" shapeId="0" xr:uid="{AB4F0D96-F6EC-4CCC-B1D6-CBED48E8E501}">
      <text>
        <r>
          <rPr>
            <sz val="9"/>
            <color indexed="81"/>
            <rFont val="Tahoma"/>
            <family val="2"/>
          </rPr>
          <t>Please enter travel costs per marketing headcount</t>
        </r>
      </text>
    </comment>
    <comment ref="R38" authorId="0" shapeId="0" xr:uid="{93D9536B-9C27-41F3-BB94-61D6BEE5714A}">
      <text>
        <r>
          <rPr>
            <sz val="9"/>
            <color indexed="81"/>
            <rFont val="Tahoma"/>
            <family val="2"/>
          </rPr>
          <t>Please enter other operating costs per marketing headcount, e.g. office supplies, software subscriptions, phones, etc.</t>
        </r>
      </text>
    </comment>
    <comment ref="F41" authorId="0" shapeId="0" xr:uid="{ED631377-84BB-4D58-AE1F-F9373C8D9DF0}">
      <text>
        <r>
          <rPr>
            <sz val="9"/>
            <color indexed="81"/>
            <rFont val="Tahoma"/>
            <family val="2"/>
          </rPr>
          <t>Please enter travel costs per customer service headcount</t>
        </r>
      </text>
    </comment>
    <comment ref="R41" authorId="0" shapeId="0" xr:uid="{C7F0E126-5A72-4674-9CE3-9F65C7B3A475}">
      <text>
        <r>
          <rPr>
            <sz val="9"/>
            <color indexed="81"/>
            <rFont val="Tahoma"/>
            <family val="2"/>
          </rPr>
          <t>Please enter other operating costs per customer service headcount, e.g. office supplies, software subscriptions, phones, etc.</t>
        </r>
      </text>
    </comment>
    <comment ref="F44" authorId="0" shapeId="0" xr:uid="{81180685-6020-49B8-8A58-1B2D6809DA51}">
      <text>
        <r>
          <rPr>
            <sz val="9"/>
            <color indexed="81"/>
            <rFont val="Tahoma"/>
            <family val="2"/>
          </rPr>
          <t>Please enter travel costs per SGA headcount</t>
        </r>
      </text>
    </comment>
    <comment ref="R44" authorId="0" shapeId="0" xr:uid="{537F4A0B-2F2C-4E62-A824-E33A63126BFE}">
      <text>
        <r>
          <rPr>
            <sz val="9"/>
            <color indexed="81"/>
            <rFont val="Tahoma"/>
            <family val="2"/>
          </rPr>
          <t>Please enter other operating costs per G&amp;A headcount, e.g. office supplies, software subscriptions, phones, etc.</t>
        </r>
      </text>
    </comment>
    <comment ref="F47" authorId="0" shapeId="0" xr:uid="{76055B6A-3F2E-49FE-95CF-6D8ECC41F9DB}">
      <text>
        <r>
          <rPr>
            <sz val="9"/>
            <color indexed="81"/>
            <rFont val="Tahoma"/>
            <family val="2"/>
          </rPr>
          <t>Please enter travel costs per other headcount</t>
        </r>
      </text>
    </comment>
    <comment ref="R47" authorId="0" shapeId="0" xr:uid="{2B0B9120-35EA-47A4-83DA-8284E3894341}">
      <text>
        <r>
          <rPr>
            <sz val="9"/>
            <color indexed="81"/>
            <rFont val="Tahoma"/>
            <family val="2"/>
          </rPr>
          <t>Please enter other operating costs per headcount, e.g. office supplies, software subscriptions, phones, etc.</t>
        </r>
      </text>
    </comment>
    <comment ref="E55" authorId="0" shapeId="0" xr:uid="{D72DECBE-67F4-4478-BDBB-B25EF6E718CB}">
      <text>
        <r>
          <rPr>
            <sz val="9"/>
            <color indexed="81"/>
            <rFont val="Tahoma"/>
            <family val="2"/>
          </rPr>
          <t xml:space="preserve">Please enter </t>
        </r>
        <r>
          <rPr>
            <u/>
            <sz val="9"/>
            <color indexed="81"/>
            <rFont val="Tahoma"/>
            <family val="2"/>
          </rPr>
          <t>yearly</t>
        </r>
        <r>
          <rPr>
            <sz val="9"/>
            <color indexed="81"/>
            <rFont val="Tahoma"/>
            <family val="2"/>
          </rPr>
          <t xml:space="preserve"> rent for office space</t>
        </r>
      </text>
    </comment>
    <comment ref="E58" authorId="0" shapeId="0" xr:uid="{CC31EDB6-6BC2-4BBA-941A-3DB41CCBF61E}">
      <text>
        <r>
          <rPr>
            <sz val="9"/>
            <color indexed="81"/>
            <rFont val="Tahoma"/>
            <family val="2"/>
          </rPr>
          <t xml:space="preserve">Please enter </t>
        </r>
        <r>
          <rPr>
            <u/>
            <sz val="9"/>
            <color indexed="81"/>
            <rFont val="Tahoma"/>
            <family val="2"/>
          </rPr>
          <t>yearly</t>
        </r>
        <r>
          <rPr>
            <sz val="9"/>
            <color indexed="81"/>
            <rFont val="Tahoma"/>
            <family val="2"/>
          </rPr>
          <t xml:space="preserve"> legal costs</t>
        </r>
      </text>
    </comment>
    <comment ref="E61" authorId="0" shapeId="0" xr:uid="{204AABAA-076D-4DB5-852F-7FFF5D8C3104}">
      <text>
        <r>
          <rPr>
            <sz val="9"/>
            <color indexed="81"/>
            <rFont val="Tahoma"/>
            <family val="2"/>
          </rPr>
          <t xml:space="preserve">Please enter </t>
        </r>
        <r>
          <rPr>
            <u/>
            <sz val="9"/>
            <color indexed="81"/>
            <rFont val="Tahoma"/>
            <family val="2"/>
          </rPr>
          <t>yearly</t>
        </r>
        <r>
          <rPr>
            <sz val="9"/>
            <color indexed="81"/>
            <rFont val="Tahoma"/>
            <family val="2"/>
          </rPr>
          <t xml:space="preserve"> other costs e.g. for insurances etc.</t>
        </r>
      </text>
    </comment>
    <comment ref="B64" authorId="0" shapeId="0" xr:uid="{2D77A715-50F0-46C5-8F1C-D4C1D83FA090}">
      <text>
        <r>
          <rPr>
            <i/>
            <sz val="9"/>
            <color indexed="81"/>
            <rFont val="Tahoma"/>
            <family val="2"/>
          </rPr>
          <t>Optional:</t>
        </r>
        <r>
          <rPr>
            <sz val="9"/>
            <color indexed="81"/>
            <rFont val="Tahoma"/>
            <family val="2"/>
          </rPr>
          <t xml:space="preserve"> Please enter name for additional costs item to be considered in P&amp;L</t>
        </r>
      </text>
    </comment>
    <comment ref="E64" authorId="0" shapeId="0" xr:uid="{70D09EC1-0F6F-4E8F-94C4-E6257BFBC791}">
      <text>
        <r>
          <rPr>
            <i/>
            <sz val="9"/>
            <color indexed="81"/>
            <rFont val="Tahoma"/>
            <family val="2"/>
          </rPr>
          <t xml:space="preserve">Optional: </t>
        </r>
        <r>
          <rPr>
            <sz val="9"/>
            <color indexed="81"/>
            <rFont val="Tahoma"/>
            <family val="2"/>
          </rPr>
          <t>Please enter yearly costs associated with an additional cost item to be recognized in P&amp;L</t>
        </r>
      </text>
    </comment>
    <comment ref="B67" authorId="0" shapeId="0" xr:uid="{69D3E55A-5760-4319-90EE-23251C87991D}">
      <text>
        <r>
          <rPr>
            <i/>
            <sz val="9"/>
            <color indexed="81"/>
            <rFont val="Tahoma"/>
            <family val="2"/>
          </rPr>
          <t>Optional:</t>
        </r>
        <r>
          <rPr>
            <sz val="9"/>
            <color indexed="81"/>
            <rFont val="Tahoma"/>
            <family val="2"/>
          </rPr>
          <t xml:space="preserve"> Please enter name for additional costs item to be considered in P&amp;L</t>
        </r>
      </text>
    </comment>
    <comment ref="E67" authorId="0" shapeId="0" xr:uid="{AD99AA9D-3975-4920-A7DC-40305E759509}">
      <text>
        <r>
          <rPr>
            <i/>
            <sz val="9"/>
            <color indexed="81"/>
            <rFont val="Tahoma"/>
            <family val="2"/>
          </rPr>
          <t xml:space="preserve">Optional: </t>
        </r>
        <r>
          <rPr>
            <sz val="9"/>
            <color indexed="81"/>
            <rFont val="Tahoma"/>
            <family val="2"/>
          </rPr>
          <t>Please enter yearly costs associated with an additional cost item to be recognized in P&amp;L</t>
        </r>
      </text>
    </comment>
    <comment ref="B70" authorId="0" shapeId="0" xr:uid="{00981C3A-D19B-41A7-85F2-5186DD0E07DC}">
      <text>
        <r>
          <rPr>
            <i/>
            <sz val="9"/>
            <color indexed="81"/>
            <rFont val="Tahoma"/>
            <family val="2"/>
          </rPr>
          <t>Optional:</t>
        </r>
        <r>
          <rPr>
            <sz val="9"/>
            <color indexed="81"/>
            <rFont val="Tahoma"/>
            <family val="2"/>
          </rPr>
          <t xml:space="preserve"> Please enter name for additional costs item to be considered in P&amp;L</t>
        </r>
      </text>
    </comment>
    <comment ref="E70" authorId="0" shapeId="0" xr:uid="{3016B847-C0EC-42C0-9F33-AB4FB0D2F400}">
      <text>
        <r>
          <rPr>
            <i/>
            <sz val="9"/>
            <color indexed="81"/>
            <rFont val="Tahoma"/>
            <family val="2"/>
          </rPr>
          <t xml:space="preserve">Optional: </t>
        </r>
        <r>
          <rPr>
            <sz val="9"/>
            <color indexed="81"/>
            <rFont val="Tahoma"/>
            <family val="2"/>
          </rPr>
          <t>Please enter yearly costs associated with an additional cost item to be recognized in P&amp;L</t>
        </r>
      </text>
    </comment>
    <comment ref="B73" authorId="0" shapeId="0" xr:uid="{5F81092D-5FCA-4F62-AAEC-2EB475950E2D}">
      <text>
        <r>
          <rPr>
            <i/>
            <sz val="9"/>
            <color indexed="81"/>
            <rFont val="Tahoma"/>
            <family val="2"/>
          </rPr>
          <t>Optional:</t>
        </r>
        <r>
          <rPr>
            <sz val="9"/>
            <color indexed="81"/>
            <rFont val="Tahoma"/>
            <family val="2"/>
          </rPr>
          <t xml:space="preserve"> Please enter name for additional costs item to be considered in P&amp;L</t>
        </r>
      </text>
    </comment>
    <comment ref="E73" authorId="0" shapeId="0" xr:uid="{F7D590BC-8DA6-436D-85B1-7AC74B2D9B27}">
      <text>
        <r>
          <rPr>
            <i/>
            <sz val="9"/>
            <color indexed="81"/>
            <rFont val="Tahoma"/>
            <family val="2"/>
          </rPr>
          <t xml:space="preserve">Optional: </t>
        </r>
        <r>
          <rPr>
            <sz val="9"/>
            <color indexed="81"/>
            <rFont val="Tahoma"/>
            <family val="2"/>
          </rPr>
          <t>Please enter yearly costs associated with an additional cost item to be recognized in P&amp;L</t>
        </r>
      </text>
    </comment>
    <comment ref="B76" authorId="0" shapeId="0" xr:uid="{911C592A-1835-4B21-A730-808EDA6B997C}">
      <text>
        <r>
          <rPr>
            <i/>
            <sz val="9"/>
            <color indexed="81"/>
            <rFont val="Tahoma"/>
            <family val="2"/>
          </rPr>
          <t>Optional:</t>
        </r>
        <r>
          <rPr>
            <sz val="9"/>
            <color indexed="81"/>
            <rFont val="Tahoma"/>
            <family val="2"/>
          </rPr>
          <t xml:space="preserve"> Please enter name for additional costs item to be considered in P&amp;L</t>
        </r>
      </text>
    </comment>
    <comment ref="E76" authorId="0" shapeId="0" xr:uid="{58E49398-3C8E-4815-BC06-6DE9DAEC8581}">
      <text>
        <r>
          <rPr>
            <i/>
            <sz val="9"/>
            <color indexed="81"/>
            <rFont val="Tahoma"/>
            <family val="2"/>
          </rPr>
          <t xml:space="preserve">Optional: </t>
        </r>
        <r>
          <rPr>
            <sz val="9"/>
            <color indexed="81"/>
            <rFont val="Tahoma"/>
            <family val="2"/>
          </rPr>
          <t>Please enter yearly costs associated with an additional cost item to be recognized in P&amp;L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E12" authorId="0" shapeId="0" xr:uid="{CD6ECCED-69F5-4F01-A80E-98EC481ED619}">
      <text>
        <r>
          <rPr>
            <sz val="9"/>
            <color indexed="81"/>
            <rFont val="Tahoma"/>
            <family val="2"/>
          </rPr>
          <t>Please enter the amount of cash available at the beginning of the first month of your business plan</t>
        </r>
      </text>
    </comment>
    <comment ref="D15" authorId="0" shapeId="0" xr:uid="{74205B9A-BBAB-41A5-BFA0-3300A43FC341}">
      <text>
        <r>
          <rPr>
            <sz val="9"/>
            <color indexed="81"/>
            <rFont val="Tahoma"/>
            <family val="2"/>
          </rPr>
          <t>Please enter the volume (= cash to be raised) of the financing round</t>
        </r>
      </text>
    </comment>
    <comment ref="I15" authorId="0" shapeId="0" xr:uid="{90B1EF37-F757-4F50-AF1A-5072CD741265}">
      <text>
        <r>
          <rPr>
            <sz val="9"/>
            <color indexed="81"/>
            <rFont val="Tahoma"/>
            <family val="2"/>
          </rPr>
          <t>Please enter the volume (= cash to be raised) of the financing round</t>
        </r>
      </text>
    </comment>
    <comment ref="N15" authorId="0" shapeId="0" xr:uid="{07F13E57-9A57-4186-9B4D-1A030E07FFD0}">
      <text>
        <r>
          <rPr>
            <sz val="9"/>
            <color indexed="81"/>
            <rFont val="Tahoma"/>
            <family val="2"/>
          </rPr>
          <t>Please enter the volume (= cash to be raised) of the financing round</t>
        </r>
      </text>
    </comment>
    <comment ref="D16" authorId="0" shapeId="0" xr:uid="{E0912F30-DE99-4C70-8844-5AA31017D291}">
      <text>
        <r>
          <rPr>
            <sz val="9"/>
            <color indexed="81"/>
            <rFont val="Tahoma"/>
            <family val="2"/>
          </rPr>
          <t xml:space="preserve">Please enter the month of the financing round
</t>
        </r>
      </text>
    </comment>
    <comment ref="E16" authorId="0" shapeId="0" xr:uid="{24AD2B0D-7B55-4809-BDDE-CC4F4213688F}">
      <text>
        <r>
          <rPr>
            <sz val="9"/>
            <color indexed="81"/>
            <rFont val="Tahoma"/>
            <family val="2"/>
          </rPr>
          <t>Please enter the year of the financing round</t>
        </r>
      </text>
    </comment>
    <comment ref="I16" authorId="0" shapeId="0" xr:uid="{6FBC874C-CE22-42EB-B205-E557C588D3B8}">
      <text>
        <r>
          <rPr>
            <sz val="9"/>
            <color indexed="81"/>
            <rFont val="Tahoma"/>
            <family val="2"/>
          </rPr>
          <t xml:space="preserve">Please enter the month of the financing round
</t>
        </r>
      </text>
    </comment>
    <comment ref="J16" authorId="0" shapeId="0" xr:uid="{0A949BDF-D358-450D-AF6D-7EF449CEC028}">
      <text>
        <r>
          <rPr>
            <sz val="9"/>
            <color indexed="81"/>
            <rFont val="Tahoma"/>
            <family val="2"/>
          </rPr>
          <t>Please enter the year of the financing round</t>
        </r>
      </text>
    </comment>
    <comment ref="N16" authorId="0" shapeId="0" xr:uid="{C4FE5E38-831D-42B6-BAD4-9F8140DA5594}">
      <text>
        <r>
          <rPr>
            <sz val="9"/>
            <color indexed="81"/>
            <rFont val="Tahoma"/>
            <family val="2"/>
          </rPr>
          <t xml:space="preserve">Please enter the month of the financing round
</t>
        </r>
      </text>
    </comment>
    <comment ref="O16" authorId="0" shapeId="0" xr:uid="{4A020D6F-B476-4753-A044-82339F8C3933}">
      <text>
        <r>
          <rPr>
            <sz val="9"/>
            <color indexed="81"/>
            <rFont val="Tahoma"/>
            <family val="2"/>
          </rPr>
          <t>Please enter the year of the financing round</t>
        </r>
      </text>
    </comment>
    <comment ref="D17" authorId="0" shapeId="0" xr:uid="{D77A09DB-137D-4CAF-85AB-54574794BD40}">
      <text>
        <r>
          <rPr>
            <sz val="9"/>
            <color indexed="81"/>
            <rFont val="Tahoma"/>
            <family val="2"/>
          </rPr>
          <t xml:space="preserve">Please enter the costs for the financing round (e.g. advisory fees, etc). Costs will be treated as "operating" and included in EBITDA calculation
 </t>
        </r>
      </text>
    </comment>
    <comment ref="I17" authorId="0" shapeId="0" xr:uid="{18800A21-F068-4071-AED8-D33E42D904F4}">
      <text>
        <r>
          <rPr>
            <sz val="9"/>
            <color indexed="81"/>
            <rFont val="Tahoma"/>
            <family val="2"/>
          </rPr>
          <t xml:space="preserve">Please enter the costs for the financing round (e.g. advisory fees, etc). Costs will be treated as "operating" and included in EBITDA calculation
 </t>
        </r>
      </text>
    </comment>
    <comment ref="N17" authorId="0" shapeId="0" xr:uid="{F850D985-0CAA-46F8-9EE8-8FD7B78CEAC6}">
      <text>
        <r>
          <rPr>
            <sz val="9"/>
            <color indexed="81"/>
            <rFont val="Tahoma"/>
            <family val="2"/>
          </rPr>
          <t xml:space="preserve">Please enter the costs for the financing round (e.g. advisory fees, etc). Costs will be treated as "operating" and included in EBITDA calculation
 </t>
        </r>
      </text>
    </comment>
    <comment ref="D20" authorId="0" shapeId="0" xr:uid="{7D496AFC-6D7C-464C-9668-4647AE66A4B7}">
      <text>
        <r>
          <rPr>
            <sz val="9"/>
            <color indexed="81"/>
            <rFont val="Tahoma"/>
            <family val="2"/>
          </rPr>
          <t>Please enter the volume (= cash to be raised) of the financing round</t>
        </r>
      </text>
    </comment>
    <comment ref="I20" authorId="0" shapeId="0" xr:uid="{03BBBEE0-1ABB-452F-B294-E7990E629D7F}">
      <text>
        <r>
          <rPr>
            <sz val="9"/>
            <color indexed="81"/>
            <rFont val="Tahoma"/>
            <family val="2"/>
          </rPr>
          <t>Please enter the volume (= cash to be raised) of the financing round</t>
        </r>
      </text>
    </comment>
    <comment ref="N20" authorId="0" shapeId="0" xr:uid="{6AFB803D-61D5-4CCE-B7DF-BA9EDDDE34AF}">
      <text>
        <r>
          <rPr>
            <sz val="9"/>
            <color indexed="81"/>
            <rFont val="Tahoma"/>
            <family val="2"/>
          </rPr>
          <t>Please enter the volume (= cash to be raised) of the financing round</t>
        </r>
      </text>
    </comment>
    <comment ref="D21" authorId="0" shapeId="0" xr:uid="{B44F6976-1964-4A13-AA69-7563CFC8E49B}">
      <text>
        <r>
          <rPr>
            <sz val="9"/>
            <color indexed="81"/>
            <rFont val="Tahoma"/>
            <family val="2"/>
          </rPr>
          <t xml:space="preserve">Please enter the month of the financing round
</t>
        </r>
      </text>
    </comment>
    <comment ref="E21" authorId="0" shapeId="0" xr:uid="{D66C6C4C-0BC0-4E6D-91D3-8AA3939956D5}">
      <text>
        <r>
          <rPr>
            <sz val="9"/>
            <color indexed="81"/>
            <rFont val="Tahoma"/>
            <family val="2"/>
          </rPr>
          <t>Please enter the year of the financing round</t>
        </r>
      </text>
    </comment>
    <comment ref="I21" authorId="0" shapeId="0" xr:uid="{4B556D7D-F11A-4434-8590-38E4F26FF629}">
      <text>
        <r>
          <rPr>
            <sz val="9"/>
            <color indexed="81"/>
            <rFont val="Tahoma"/>
            <family val="2"/>
          </rPr>
          <t xml:space="preserve">Please enter the month of the financing round
</t>
        </r>
      </text>
    </comment>
    <comment ref="J21" authorId="0" shapeId="0" xr:uid="{02245B18-7623-44C1-A5A0-E3F7E13B84AB}">
      <text>
        <r>
          <rPr>
            <sz val="9"/>
            <color indexed="81"/>
            <rFont val="Tahoma"/>
            <family val="2"/>
          </rPr>
          <t>Please enter the year of the financing round</t>
        </r>
      </text>
    </comment>
    <comment ref="N21" authorId="0" shapeId="0" xr:uid="{371803BA-B924-4218-804E-20B3F2FBF408}">
      <text>
        <r>
          <rPr>
            <sz val="9"/>
            <color indexed="81"/>
            <rFont val="Tahoma"/>
            <family val="2"/>
          </rPr>
          <t xml:space="preserve">Please enter the month of the financing round
</t>
        </r>
      </text>
    </comment>
    <comment ref="O21" authorId="0" shapeId="0" xr:uid="{4A00626C-3758-4557-BD35-7B2D1A900361}">
      <text>
        <r>
          <rPr>
            <sz val="9"/>
            <color indexed="81"/>
            <rFont val="Tahoma"/>
            <family val="2"/>
          </rPr>
          <t>Please enter the year of the financing round</t>
        </r>
      </text>
    </comment>
    <comment ref="D22" authorId="0" shapeId="0" xr:uid="{29CB6E76-23C0-4C34-B0B6-D16016BFF065}">
      <text>
        <r>
          <rPr>
            <sz val="9"/>
            <color indexed="81"/>
            <rFont val="Tahoma"/>
            <family val="2"/>
          </rPr>
          <t xml:space="preserve">Please enter the costs for the financing round (e.g. advisory fees, etc). Costs will be treated as "operating" and included in EBITDA calculation
 </t>
        </r>
      </text>
    </comment>
    <comment ref="I22" authorId="0" shapeId="0" xr:uid="{C3335E6D-03B0-4DE7-A983-15B43A273CB2}">
      <text>
        <r>
          <rPr>
            <sz val="9"/>
            <color indexed="81"/>
            <rFont val="Tahoma"/>
            <family val="2"/>
          </rPr>
          <t xml:space="preserve">Please enter the costs for the financing round (e.g. advisory fees, etc). Costs will be treated as "operating" and included in EBITDA calculation
 </t>
        </r>
      </text>
    </comment>
    <comment ref="N22" authorId="0" shapeId="0" xr:uid="{622C58E9-02CA-469F-9949-B0279D76E867}">
      <text>
        <r>
          <rPr>
            <sz val="9"/>
            <color indexed="81"/>
            <rFont val="Tahoma"/>
            <family val="2"/>
          </rPr>
          <t xml:space="preserve">Please enter the costs for the financing round (e.g. advisory fees, etc). Costs will be treated as "operating" and included in EBITDA calculation
 </t>
        </r>
      </text>
    </comment>
  </commentList>
</comments>
</file>

<file path=xl/sharedStrings.xml><?xml version="1.0" encoding="utf-8"?>
<sst xmlns="http://schemas.openxmlformats.org/spreadsheetml/2006/main" count="1017" uniqueCount="413">
  <si>
    <t>Cockpit</t>
  </si>
  <si>
    <t>Project / Company  name</t>
  </si>
  <si>
    <t>Business plan version</t>
  </si>
  <si>
    <t>Input field</t>
  </si>
  <si>
    <t>Do not change other cells</t>
  </si>
  <si>
    <t>Revenue Forecast</t>
  </si>
  <si>
    <t>Existing customer (beginning of month 1)</t>
  </si>
  <si>
    <t>Name of SaaS plan 1</t>
  </si>
  <si>
    <t>Name of SaaS plan 2</t>
  </si>
  <si>
    <t>Lead generation</t>
  </si>
  <si>
    <t>New organic leads (1st  month)</t>
  </si>
  <si>
    <t>Currency</t>
  </si>
  <si>
    <t>Churn rate (% p.m.)</t>
  </si>
  <si>
    <t>Staff Forecast</t>
  </si>
  <si>
    <t>1st month</t>
  </si>
  <si>
    <t>2nd month</t>
  </si>
  <si>
    <t>3rd month</t>
  </si>
  <si>
    <t>5th month</t>
  </si>
  <si>
    <t>4th month</t>
  </si>
  <si>
    <t>Position name</t>
  </si>
  <si>
    <t>Start date</t>
  </si>
  <si>
    <t>Salary</t>
  </si>
  <si>
    <t>y-o-y increase (in %)</t>
  </si>
  <si>
    <t>Position 1 name</t>
  </si>
  <si>
    <t>Position 2 name</t>
  </si>
  <si>
    <t>Position 3 name</t>
  </si>
  <si>
    <t>Position 4 name</t>
  </si>
  <si>
    <t>Position 5 name</t>
  </si>
  <si>
    <t>Position 6 name</t>
  </si>
  <si>
    <t>Position 7 name</t>
  </si>
  <si>
    <t>Position 8 name</t>
  </si>
  <si>
    <t>Position 9 name</t>
  </si>
  <si>
    <t>Position 10 name</t>
  </si>
  <si>
    <t>Position 11 name</t>
  </si>
  <si>
    <t>Position 12 name</t>
  </si>
  <si>
    <t>Position 13 name</t>
  </si>
  <si>
    <t>Position 14 name</t>
  </si>
  <si>
    <t>Position 15 name</t>
  </si>
  <si>
    <t>Cost forecast</t>
  </si>
  <si>
    <t>Onboarding costs</t>
  </si>
  <si>
    <t>Travel costs</t>
  </si>
  <si>
    <t>Founder Team</t>
  </si>
  <si>
    <t xml:space="preserve">Founder 1 </t>
  </si>
  <si>
    <t>Founder 2</t>
  </si>
  <si>
    <t>Founder 3</t>
  </si>
  <si>
    <t>Founder 4</t>
  </si>
  <si>
    <t xml:space="preserve">Travel costs per Other employee </t>
  </si>
  <si>
    <t>Payment processing (in % of rev. p.m.)</t>
  </si>
  <si>
    <t>Infrastructure (in % of rev. p.m.)</t>
  </si>
  <si>
    <t>Office rent</t>
  </si>
  <si>
    <t>Legal</t>
  </si>
  <si>
    <t>Additional cost item 1</t>
  </si>
  <si>
    <t>Additional cost item 2</t>
  </si>
  <si>
    <t>Additional cost item 3</t>
  </si>
  <si>
    <t>Additional cost item 4</t>
  </si>
  <si>
    <t>Additional cost item 5</t>
  </si>
  <si>
    <t>Salary (combined)</t>
  </si>
  <si>
    <t>Name of marketing channel 1</t>
  </si>
  <si>
    <t>Name of marketing channel 2</t>
  </si>
  <si>
    <t>Name of marketing channel 3</t>
  </si>
  <si>
    <t>Relevante periode für sales lead conversion (months)</t>
  </si>
  <si>
    <t>Start year</t>
  </si>
  <si>
    <t>Start month</t>
  </si>
  <si>
    <t>! Calculations - Do not change !</t>
  </si>
  <si>
    <t>Control line: starting point</t>
  </si>
  <si>
    <t>Existing relevant sales lead (1st month)</t>
  </si>
  <si>
    <t>Existing relevant sales leads (beginning month)</t>
  </si>
  <si>
    <t>New organic leads (1st month)</t>
  </si>
  <si>
    <t>Organic sales leads per month (start month 1)</t>
  </si>
  <si>
    <t>Organic sales leads per month (start month 2)</t>
  </si>
  <si>
    <t>Organic sales leads per month (start month 3)</t>
  </si>
  <si>
    <t>Organic sales leads per month (start month 4)</t>
  </si>
  <si>
    <t>Organic sales leads per month (start month 5)</t>
  </si>
  <si>
    <t>Organic sales leads per month (start month 6)</t>
  </si>
  <si>
    <t>Organic sales leads per month (start month 7)</t>
  </si>
  <si>
    <t>Organic sales leads per month (start month 8)</t>
  </si>
  <si>
    <t>Organic sales leads per month (start month 9)</t>
  </si>
  <si>
    <t>Organic sales leads per month (start month 10)</t>
  </si>
  <si>
    <t>Organic sales leads per month (start month 11)</t>
  </si>
  <si>
    <t>Organic sales leads per month (start month 12)</t>
  </si>
  <si>
    <t>New Organic: relevant sales leads (1 month)</t>
  </si>
  <si>
    <t>New Organic: relevant sales leads (2 month)</t>
  </si>
  <si>
    <t>New Organic: relevant sales leads (3 month)</t>
  </si>
  <si>
    <t>New Organic: relevant sales leads (4 month)</t>
  </si>
  <si>
    <t>New Organic: relevant sales leads (5 month)</t>
  </si>
  <si>
    <t>New Organic: relevant sales leads (6 month)</t>
  </si>
  <si>
    <t>New Organic: relevant sales leads (7 month)</t>
  </si>
  <si>
    <t>New Organic: relevant sales leads (8 month)</t>
  </si>
  <si>
    <t>New Organic: relevant sales leads (9 month)</t>
  </si>
  <si>
    <t>New Organic: relevant sales leads (10 month)</t>
  </si>
  <si>
    <t>New Organic: relevant sales leads (11 month)</t>
  </si>
  <si>
    <t>New Organic: relevant sales leads (12 month)</t>
  </si>
  <si>
    <t>Calculation of relevant sales leads</t>
  </si>
  <si>
    <t>Summary: relevant sales leads per channel</t>
  </si>
  <si>
    <t>Organic sales leads</t>
  </si>
  <si>
    <t>Total relevant sales leads</t>
  </si>
  <si>
    <t>New Sales lead organic</t>
  </si>
  <si>
    <t xml:space="preserve">Calculation of relevant sales </t>
  </si>
  <si>
    <t>Calculation of user base</t>
  </si>
  <si>
    <t>Existing subscriptions</t>
  </si>
  <si>
    <t>Organic: new subscriptions</t>
  </si>
  <si>
    <t>Beginning of month</t>
  </si>
  <si>
    <t>Total new subscriptions</t>
  </si>
  <si>
    <t>Churn</t>
  </si>
  <si>
    <t>End of month</t>
  </si>
  <si>
    <t>Downgrade</t>
  </si>
  <si>
    <t>Upgrade</t>
  </si>
  <si>
    <t>Calculation of Revenues</t>
  </si>
  <si>
    <t>Total revenues</t>
  </si>
  <si>
    <t>Financial statements</t>
  </si>
  <si>
    <t>P&amp;L - Yearly summary</t>
  </si>
  <si>
    <t>P&amp;L - monthly</t>
  </si>
  <si>
    <t>Calculation of required sales team</t>
  </si>
  <si>
    <t>Total new MRR</t>
  </si>
  <si>
    <t>New MRR (new customers &amp; Upgrades)</t>
  </si>
  <si>
    <t>New ARR</t>
  </si>
  <si>
    <t xml:space="preserve">Total </t>
  </si>
  <si>
    <t>Month 1</t>
  </si>
  <si>
    <t>Month 2</t>
  </si>
  <si>
    <t>Month 3</t>
  </si>
  <si>
    <t>Month 4</t>
  </si>
  <si>
    <t>Month 5</t>
  </si>
  <si>
    <t>Required Sales team leader</t>
  </si>
  <si>
    <t>Required Sales team support</t>
  </si>
  <si>
    <t>Cost of goods sold</t>
  </si>
  <si>
    <t>Calculation of cost</t>
  </si>
  <si>
    <t>Calculation of staff costs</t>
  </si>
  <si>
    <t>Sales team leader</t>
  </si>
  <si>
    <t>Sales team support</t>
  </si>
  <si>
    <t>Total sales team</t>
  </si>
  <si>
    <t>Calculation of staff cost - Developer</t>
  </si>
  <si>
    <t>Total developer cost</t>
  </si>
  <si>
    <t>Dev 1</t>
  </si>
  <si>
    <t>Dev rest</t>
  </si>
  <si>
    <t>Salary rest</t>
  </si>
  <si>
    <t>Dev 2</t>
  </si>
  <si>
    <t>Dev 3</t>
  </si>
  <si>
    <t>Dev 4</t>
  </si>
  <si>
    <t>Dev 5</t>
  </si>
  <si>
    <t>Dev 6</t>
  </si>
  <si>
    <t>Dev 7</t>
  </si>
  <si>
    <t>Dev 8</t>
  </si>
  <si>
    <t>Dev 9</t>
  </si>
  <si>
    <t>Dev 10</t>
  </si>
  <si>
    <t>Dev 11</t>
  </si>
  <si>
    <t>Dev 12</t>
  </si>
  <si>
    <t>Dev 13</t>
  </si>
  <si>
    <t>Dev 14</t>
  </si>
  <si>
    <t>Dev 15</t>
  </si>
  <si>
    <t>Marketing 1</t>
  </si>
  <si>
    <t>Marketing 2</t>
  </si>
  <si>
    <t>Marketing 3</t>
  </si>
  <si>
    <t>Marketing 4</t>
  </si>
  <si>
    <t>Marketing rest</t>
  </si>
  <si>
    <t>Total marketing staff cost</t>
  </si>
  <si>
    <t>Marketing 5</t>
  </si>
  <si>
    <t>Marketing 6</t>
  </si>
  <si>
    <t>Marketing 7</t>
  </si>
  <si>
    <t>Marketing 8</t>
  </si>
  <si>
    <t>Marketing 9</t>
  </si>
  <si>
    <t>Marketing 10</t>
  </si>
  <si>
    <t>Marketing 11</t>
  </si>
  <si>
    <t>Marketing 12</t>
  </si>
  <si>
    <t>Marketing 14</t>
  </si>
  <si>
    <t>Marketing 13</t>
  </si>
  <si>
    <t>Marketing 15</t>
  </si>
  <si>
    <t>Calculation of staff cost - Marketing</t>
  </si>
  <si>
    <t>Calculation of staff cost - Customer Service</t>
  </si>
  <si>
    <t>Customer service 1</t>
  </si>
  <si>
    <t>Customer service 2</t>
  </si>
  <si>
    <t>Customer service 3</t>
  </si>
  <si>
    <t>Customer service 4</t>
  </si>
  <si>
    <t>Customer service 5</t>
  </si>
  <si>
    <t>Customer service 6</t>
  </si>
  <si>
    <t>Customer service 7</t>
  </si>
  <si>
    <t>Customer service 8</t>
  </si>
  <si>
    <t>Customer service 9</t>
  </si>
  <si>
    <t>Customer service 10</t>
  </si>
  <si>
    <t>Customer service 11</t>
  </si>
  <si>
    <t>Customer service 12</t>
  </si>
  <si>
    <t>Customer service 13</t>
  </si>
  <si>
    <t>Customer service 14</t>
  </si>
  <si>
    <t>Customer service 15</t>
  </si>
  <si>
    <t>Customer service rest</t>
  </si>
  <si>
    <t>Total Customer service staff cost</t>
  </si>
  <si>
    <t>Calculation of staff cost - SG&amp;A</t>
  </si>
  <si>
    <t>SG&amp;A 1</t>
  </si>
  <si>
    <t>SG&amp;A 2</t>
  </si>
  <si>
    <t>SG&amp;A 3</t>
  </si>
  <si>
    <t>SG&amp;A 4</t>
  </si>
  <si>
    <t>SG&amp;A 5</t>
  </si>
  <si>
    <t>SG&amp;A 6</t>
  </si>
  <si>
    <t>SG&amp;A 7</t>
  </si>
  <si>
    <t>SG&amp;A 8</t>
  </si>
  <si>
    <t>SG&amp;A 9</t>
  </si>
  <si>
    <t>SG&amp;A 10</t>
  </si>
  <si>
    <t>SG&amp;A 11</t>
  </si>
  <si>
    <t>SG&amp;A 12</t>
  </si>
  <si>
    <t>SG&amp;A 13</t>
  </si>
  <si>
    <t>SG&amp;A 14</t>
  </si>
  <si>
    <t>SG&amp;A 15</t>
  </si>
  <si>
    <t>SG&amp;A rest</t>
  </si>
  <si>
    <t>Total SG&amp;A staff cost</t>
  </si>
  <si>
    <t>Calculation of staff cost - Other</t>
  </si>
  <si>
    <t>Other 1</t>
  </si>
  <si>
    <t>Other 2</t>
  </si>
  <si>
    <t>Other 3</t>
  </si>
  <si>
    <t>Other 4</t>
  </si>
  <si>
    <t>Other 5</t>
  </si>
  <si>
    <t>Other 6</t>
  </si>
  <si>
    <t>Other 7</t>
  </si>
  <si>
    <t>Other 8</t>
  </si>
  <si>
    <t>Other 9</t>
  </si>
  <si>
    <t>Other 10</t>
  </si>
  <si>
    <t>Other 11</t>
  </si>
  <si>
    <t>Other 12</t>
  </si>
  <si>
    <t>Other 13</t>
  </si>
  <si>
    <t>Other 14</t>
  </si>
  <si>
    <t>Other 15</t>
  </si>
  <si>
    <t>Other rest</t>
  </si>
  <si>
    <t>Total number of developers</t>
  </si>
  <si>
    <t># Founder</t>
  </si>
  <si>
    <t>Travel costs of sales FTE</t>
  </si>
  <si>
    <t>Travel costs of Founders</t>
  </si>
  <si>
    <t>Travel costs of developer</t>
  </si>
  <si>
    <t>Travel costs of marketing FTE</t>
  </si>
  <si>
    <t>Travel costs of customer service FTE</t>
  </si>
  <si>
    <t>Travel costs per SG&amp;A FTE</t>
  </si>
  <si>
    <t>Travel costs per Other  FTE</t>
  </si>
  <si>
    <t>Equipment &amp; other of sales FTE</t>
  </si>
  <si>
    <t>Equipment &amp; other of Founders</t>
  </si>
  <si>
    <t>Equipment &amp; other of developers</t>
  </si>
  <si>
    <t>Equipment &amp; other of marketing FTE</t>
  </si>
  <si>
    <t>Equipment &amp; other of customer service FTE</t>
  </si>
  <si>
    <t>Equipment &amp; other of SG&amp;A FTE</t>
  </si>
  <si>
    <t>Equipment &amp; other of Other FTE</t>
  </si>
  <si>
    <t>Payment processing</t>
  </si>
  <si>
    <t>Infrastructure costs</t>
  </si>
  <si>
    <t>Personnel costs</t>
  </si>
  <si>
    <t>Sales Team</t>
  </si>
  <si>
    <t>Developer Team</t>
  </si>
  <si>
    <t>Marketing Team</t>
  </si>
  <si>
    <t>Customer Service Team</t>
  </si>
  <si>
    <t>Other Team</t>
  </si>
  <si>
    <t>Rent</t>
  </si>
  <si>
    <t>Other operating costs</t>
  </si>
  <si>
    <t>Freelancer</t>
  </si>
  <si>
    <t>Other operating expenses</t>
  </si>
  <si>
    <t>Legal costs</t>
  </si>
  <si>
    <t>Other HR related costs</t>
  </si>
  <si>
    <t>Direct marketing costs</t>
  </si>
  <si>
    <t>EBITDA</t>
  </si>
  <si>
    <t>Gross profit</t>
  </si>
  <si>
    <t>y-o-y sales growth</t>
  </si>
  <si>
    <t>Gross profit margin</t>
  </si>
  <si>
    <t>EBITDA-margin</t>
  </si>
  <si>
    <t>m-o-m sales growth</t>
  </si>
  <si>
    <t>Output</t>
  </si>
  <si>
    <t>Total new sales leads</t>
  </si>
  <si>
    <t>Total churn (incl upgrates &amp; downgrades)</t>
  </si>
  <si>
    <t>New subscriptions (incl. upgrades &amp; downgrades)</t>
  </si>
  <si>
    <t>Total subscriber base (end of month)</t>
  </si>
  <si>
    <t>Total revenue</t>
  </si>
  <si>
    <t>New MRR</t>
  </si>
  <si>
    <t>Founder</t>
  </si>
  <si>
    <t>Total personnel costs</t>
  </si>
  <si>
    <t>Sales</t>
  </si>
  <si>
    <t>Total absolute costs</t>
  </si>
  <si>
    <t>Total relative costs (in % of revenues)</t>
  </si>
  <si>
    <t>Funding</t>
  </si>
  <si>
    <t>Cash inflow</t>
  </si>
  <si>
    <t>Cash outflow</t>
  </si>
  <si>
    <t>Cashflow from operations</t>
  </si>
  <si>
    <t>Financing Round 1</t>
  </si>
  <si>
    <t>Date</t>
  </si>
  <si>
    <t>Amount</t>
  </si>
  <si>
    <t>Financing Round 2</t>
  </si>
  <si>
    <t>Financing Round 3</t>
  </si>
  <si>
    <t>Financing Round 4</t>
  </si>
  <si>
    <t>Financing Round 5</t>
  </si>
  <si>
    <t>Financing Round 6</t>
  </si>
  <si>
    <t>Beginning cash position</t>
  </si>
  <si>
    <t>Financing cashflow</t>
  </si>
  <si>
    <t>Ending cash position</t>
  </si>
  <si>
    <t>Financing Cashflow</t>
  </si>
  <si>
    <t>Funding cost Round 1</t>
  </si>
  <si>
    <t>Funding cost Round 2</t>
  </si>
  <si>
    <t>Funding cost Round 3</t>
  </si>
  <si>
    <t>Funding cost Round 4</t>
  </si>
  <si>
    <t>Funding cost Round 5</t>
  </si>
  <si>
    <t>Funding cost Round 6</t>
  </si>
  <si>
    <t>Total funding costs</t>
  </si>
  <si>
    <t>Organic sales leads growth rate (% p.m.)</t>
  </si>
  <si>
    <t>Sales Team on / off</t>
  </si>
  <si>
    <t>Period to translate converted sales leads into revenue</t>
  </si>
  <si>
    <t>Sales Circle - values for direct conversion</t>
  </si>
  <si>
    <t>Sales Circle - deffered values based on user input</t>
  </si>
  <si>
    <t>Chart x-axis conversion</t>
  </si>
  <si>
    <t>Financing round costs</t>
  </si>
  <si>
    <t>Non-wage labor costs (in % of salary)</t>
  </si>
  <si>
    <t>Existing sales headcount</t>
  </si>
  <si>
    <t>ARR of target read for newly hired sales headcount (% p.m.)</t>
  </si>
  <si>
    <t>Onboarding costs per new headcount</t>
  </si>
  <si>
    <t>All further headcount (combined)</t>
  </si>
  <si>
    <t># headcount</t>
  </si>
  <si>
    <t>Total headcount</t>
  </si>
  <si>
    <t>Sales headcount</t>
  </si>
  <si>
    <t>Founder headcount</t>
  </si>
  <si>
    <t>Ramp-up revenue newly hired headcount</t>
  </si>
  <si>
    <t>Required Sales headcount</t>
  </si>
  <si>
    <t>Sales headcount existing</t>
  </si>
  <si>
    <t xml:space="preserve">Sales headcount </t>
  </si>
  <si>
    <t>Total number of sales headcount</t>
  </si>
  <si>
    <t>Total number of marketing headcount</t>
  </si>
  <si>
    <t>Total number of Customer service headcount</t>
  </si>
  <si>
    <t>Total number of SG&amp;A headcount</t>
  </si>
  <si>
    <t>Total number of Other headcount</t>
  </si>
  <si>
    <t>Non-wage labor costs</t>
  </si>
  <si>
    <t>Total founder cost</t>
  </si>
  <si>
    <t>Total developer cost (excl non-wage)</t>
  </si>
  <si>
    <t>Total marketing staff cost (excl. non-wage)</t>
  </si>
  <si>
    <t>Total Customer service staff cost (excl. non-wage)</t>
  </si>
  <si>
    <t>Total SG&amp;A staff cost (excl. non-wage)</t>
  </si>
  <si>
    <t>Total Other staff costs (excl. non-wage)</t>
  </si>
  <si>
    <t>Total Other staff costs</t>
  </si>
  <si>
    <t>A. Customer acquisition - Sales leads</t>
  </si>
  <si>
    <t>B. Customer base &amp; product set up</t>
  </si>
  <si>
    <t>Funding costs</t>
  </si>
  <si>
    <t>Name of SaaS plan 3</t>
  </si>
  <si>
    <t>A. HR Forecast - Sales &amp; Founder</t>
  </si>
  <si>
    <t>B. HR Forecast - Other staff</t>
  </si>
  <si>
    <t>G&amp;A Team</t>
  </si>
  <si>
    <t xml:space="preserve">Travel costs per developer headcount </t>
  </si>
  <si>
    <t xml:space="preserve">Travel costs per marketing headcount </t>
  </si>
  <si>
    <t>Travel costs per founder</t>
  </si>
  <si>
    <t>Travel costs per customer service headcount</t>
  </si>
  <si>
    <t>Other costs per sales headcount (excl. sales support)</t>
  </si>
  <si>
    <t>Other costs per founder</t>
  </si>
  <si>
    <t xml:space="preserve">Other costs per developer headcount </t>
  </si>
  <si>
    <t>Other costs per marketing headcount</t>
  </si>
  <si>
    <t>Other costs per customer service headcount</t>
  </si>
  <si>
    <t xml:space="preserve">Other costs per Other employee </t>
  </si>
  <si>
    <t xml:space="preserve">Other costs costs per G&amp;A headcount </t>
  </si>
  <si>
    <t>Travel costs per G&amp;A headcount</t>
  </si>
  <si>
    <t>Other (insurance etc.)</t>
  </si>
  <si>
    <t>Tab</t>
  </si>
  <si>
    <t>Comments</t>
  </si>
  <si>
    <t>1. Cockpit</t>
  </si>
  <si>
    <t>Section</t>
  </si>
  <si>
    <t>general</t>
  </si>
  <si>
    <t>Use this section to enter your assumptions for sales lead generation. You could enter different assumptions for organic lead acquisition (e.g. via your website, blog etc) and for up to three paid marketing channels (e.g. Google ads, Facebook ads, etc.).
The monthly marketing budget in combination with your assumptions for cost per lead defines the numbers of monthly leads per paid marketing channel
In addition, you could define how long an acquired sales lead remains relevant for conversion and how long it takes to translate converted leads into revenue</t>
  </si>
  <si>
    <t>Use this tab to define the assumptions for your service plans (e.g. "Basic", "Standard", "Premium"). Please enter the conversion rate per service plan for the different lead acquisition channels and your assumptions regarding churn, upgrades, downgrades and pricing. In general, this section defines your monthly user base and it's split between your service plans</t>
  </si>
  <si>
    <t xml:space="preserve">Use this tab to enter general inputs for your business plan, e.g. name of your company, business plan version, starting point, currency and name for your SaaS plans
</t>
  </si>
  <si>
    <t>2. Revenues</t>
  </si>
  <si>
    <t xml:space="preserve">Use this tab to enter your assumptions for revenue generations. In Section "A. Customer acquisition - Sales leads", you could define how you acquire your sales leads. Section "B. Customer base &amp; product set up" is used to set the conversion rate and development of your subscriber base
</t>
  </si>
  <si>
    <t>3. Staff</t>
  </si>
  <si>
    <t xml:space="preserve">Use this tab to enter your assumptions for your staff (number of employees, salaries etc.)
</t>
  </si>
  <si>
    <t>4. Costs</t>
  </si>
  <si>
    <t xml:space="preserve">Use this section to enter your assumption for other employees (e.g. developer, marketing etc). You could set the position (or employee) name, starting date and salary for every staff member individually
</t>
  </si>
  <si>
    <t>A. Product related</t>
  </si>
  <si>
    <t>B. Staff related</t>
  </si>
  <si>
    <t>C. Other costs</t>
  </si>
  <si>
    <t xml:space="preserve">Please enter your assumptions for all costs directly linked to your product 
</t>
  </si>
  <si>
    <t xml:space="preserve">This tab is used to enter your assumption for the cost structure (except for salaries and labor costs which are considered in the "3. Staff" tab
</t>
  </si>
  <si>
    <t xml:space="preserve">In this section, you could enter your assumption for costs linked to specific positions (e.g. Travel costs for sales employees, Operating costs for developers, etc.)
</t>
  </si>
  <si>
    <t xml:space="preserve">Please enter total yearly amounts of all other cost items here. You could define upt to five additional cost items that should be recognized in your P&amp;L
</t>
  </si>
  <si>
    <t>4. Funding</t>
  </si>
  <si>
    <t>A. Financing rounds</t>
  </si>
  <si>
    <t xml:space="preserve">Please enter your assumptions for your planned / required financing rounds (e.g. capital increases). You could specify volume, date and costs of up to six financing rounds
</t>
  </si>
  <si>
    <t>Disclaimer</t>
  </si>
  <si>
    <t>G&amp;A</t>
  </si>
  <si>
    <t>Operating costs</t>
  </si>
  <si>
    <t>Chart overview</t>
  </si>
  <si>
    <t>5. Funding</t>
  </si>
  <si>
    <t xml:space="preserve">We recommend to walk through the business plan tab by tab (1. Cockpit, 2. Revenues, 3. Staff, 4. Costs, 5. Funding) and section by section (A, B, C) as described below: </t>
  </si>
  <si>
    <t>How to use this model</t>
  </si>
  <si>
    <t xml:space="preserve">In this section, you could enter the assumptions for your sales force and for the founders team.  In case your business model does not requires a dedicated salesforce, please  turn the sales team switch "off". 
Saels team: This model calculates the required sales headcount based on the newly acquired monthly revenue and the capacity per sales headcount ("New ARR per sales headcount"). Please enter your assumption for salary, non-wage labour costs, capacity and team structur in this section
Founder team: You could enter your assumptions for up to four founders in this section
</t>
  </si>
  <si>
    <t>No</t>
  </si>
  <si>
    <t>Allow high fluctuations in sales team?</t>
  </si>
  <si>
    <t>This document is provided as a reference and template, and the financial information included should not be considered as certified business valuation, or projection. The information and calculations provided in this document (the “Template”) is for general informational purposes only. All information and calculations in this Template are provided in good faith, however BaseTemplates Droste, Fleitmann GbR and the Author (“we”, “us”, or “our”) make no representation or warranty of any kind, express or implied, regarding the accuracy, adequacy, validity, reliability, availability or completeness of any information and calculations in this Template. UNDER NO CIRCUMSTANCE SHALL WE HAVE ANY LIABILITY TO YOU FOR ANY LOSS OR DAMAGE OF ANY KIND INCURRED AS A RESULT OF THE USE OF THE TEMPLATE OR RELIANCE ON ANY INFORMATION AND CALCULATIONS PROVIDED IN THIS TEMPLATE. YOUR USE OF THE TEMPLATE AND YOUR RELIANCE ON ANY INFORMATION AND CALCULATIONS IN THIS TEMPLATE IS SOLELY AT YOUR OWN RISK.
The Template cannot and does not contain financial advice. The financial information is provided for general informational and educational purposes only and is not a substitute for professional advice. Accordingly, before taking any actions based upon such information, we encourage you to consult with the appropriate professionals. We do not provide any kind of financial advice. THE USE OR RELIANCE OF ANY INFORMATION CONTAINED IN THIS TEMPLATE IS SOLELY AT YOUR OWN RISK.</t>
  </si>
  <si>
    <r>
      <rPr>
        <sz val="10"/>
        <rFont val="Open Sans"/>
        <family val="2"/>
      </rPr>
      <t>Authort:</t>
    </r>
    <r>
      <rPr>
        <i/>
        <sz val="10"/>
        <color theme="0" tint="-0.499984740745262"/>
        <rFont val="Open Sans"/>
        <family val="2"/>
      </rPr>
      <t xml:space="preserve"> Christopher Mohrmann (hi@chrismo.vc)</t>
    </r>
  </si>
  <si>
    <t>Example Case</t>
  </si>
  <si>
    <t>1.0</t>
  </si>
  <si>
    <t>EUR</t>
  </si>
  <si>
    <t>Basic</t>
  </si>
  <si>
    <t>Standard</t>
  </si>
  <si>
    <t>Premium</t>
  </si>
  <si>
    <t>Google Ads</t>
  </si>
  <si>
    <t>LinkedIn</t>
  </si>
  <si>
    <t>Instagram</t>
  </si>
  <si>
    <t>On</t>
  </si>
  <si>
    <t>CEO</t>
  </si>
  <si>
    <t>CFO</t>
  </si>
  <si>
    <t>Developer 1</t>
  </si>
  <si>
    <t>Developer 2</t>
  </si>
  <si>
    <t>Developer 3</t>
  </si>
  <si>
    <t>Developer 4</t>
  </si>
  <si>
    <t>Developer 5</t>
  </si>
  <si>
    <t>Developer 6</t>
  </si>
  <si>
    <t>Developer 7</t>
  </si>
  <si>
    <t>Service agent 1</t>
  </si>
  <si>
    <t>Service agent 2</t>
  </si>
  <si>
    <t>Service agent 3</t>
  </si>
  <si>
    <t>Service agent 4</t>
  </si>
  <si>
    <t>Service agent 5</t>
  </si>
  <si>
    <t>Service agent 6</t>
  </si>
  <si>
    <t>Office manager</t>
  </si>
  <si>
    <t>HR officer</t>
  </si>
  <si>
    <t>Accountant</t>
  </si>
  <si>
    <t>Assistant</t>
  </si>
  <si>
    <t>Travel costs per sales headcount (excl. support)</t>
  </si>
  <si>
    <r>
      <t>Release Date: 20</t>
    </r>
    <r>
      <rPr>
        <sz val="10"/>
        <color theme="0" tint="-0.499984740745262"/>
        <rFont val="Open Sans"/>
        <family val="2"/>
      </rPr>
      <t xml:space="preserve"> July 2021</t>
    </r>
  </si>
  <si>
    <r>
      <t xml:space="preserve">Version: </t>
    </r>
    <r>
      <rPr>
        <sz val="10"/>
        <color theme="0" tint="-0.499984740745262"/>
        <rFont val="Open Sans"/>
        <family val="2"/>
      </rPr>
      <t>1.1 (beta)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</si>
</sst>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7]mmmmm;@"/>
    <numFmt numFmtId="166" formatCode="[$-407]mmm/\ yy;@"/>
    <numFmt numFmtId="167" formatCode="[$-409]mmm\-yy;@"/>
  </numFmts>
  <fonts count="33" x14ac:knownFonts="1">
    <font>
      <sz val="11"/>
      <color theme="1"/>
      <name val="Calibri"/>
      <family val="2"/>
      <scheme val="minor"/>
    </font>
    <font>
      <sz val="8"/>
      <color theme="1"/>
      <name val="Calibri"/>
      <family val="2"/>
      <scheme val="minor"/>
    </font>
    <font>
      <sz val="10"/>
      <color theme="1"/>
      <name val="Open Sans"/>
      <family val="2"/>
    </font>
    <font>
      <b/>
      <sz val="10"/>
      <color theme="1"/>
      <name val="Open Sans"/>
      <family val="2"/>
    </font>
    <font>
      <i/>
      <sz val="10"/>
      <color theme="1"/>
      <name val="Open Sans"/>
      <family val="2"/>
    </font>
    <font>
      <sz val="10"/>
      <color theme="3"/>
      <name val="Open Sans"/>
      <family val="2"/>
    </font>
    <font>
      <b/>
      <sz val="10"/>
      <color theme="4"/>
      <name val="Open Sans"/>
      <family val="2"/>
    </font>
    <font>
      <sz val="10"/>
      <color theme="4"/>
      <name val="Open Sans"/>
      <family val="2"/>
    </font>
    <font>
      <b/>
      <sz val="10"/>
      <color theme="0"/>
      <name val="Open Sans"/>
      <family val="2"/>
    </font>
    <font>
      <sz val="10"/>
      <color theme="0"/>
      <name val="Open Sans"/>
      <family val="2"/>
    </font>
    <font>
      <b/>
      <i/>
      <sz val="10"/>
      <color rgb="FFC00000"/>
      <name val="Open Sans"/>
      <family val="2"/>
    </font>
    <font>
      <sz val="10"/>
      <color rgb="FFC00000"/>
      <name val="Open Sans"/>
      <family val="2"/>
    </font>
    <font>
      <b/>
      <sz val="10"/>
      <name val="Open Sans"/>
      <family val="2"/>
    </font>
    <font>
      <sz val="10"/>
      <name val="Open Sans"/>
      <family val="2"/>
    </font>
    <font>
      <i/>
      <sz val="10"/>
      <color theme="0" tint="-0.499984740745262"/>
      <name val="Open Sans"/>
      <family val="2"/>
    </font>
    <font>
      <sz val="10"/>
      <color rgb="FFFF0000"/>
      <name val="Open Sans"/>
      <family val="2"/>
    </font>
    <font>
      <i/>
      <sz val="10"/>
      <name val="Open Sans"/>
      <family val="2"/>
    </font>
    <font>
      <sz val="10"/>
      <color theme="0" tint="-0.499984740745262"/>
      <name val="Open Sans"/>
      <family val="2"/>
    </font>
    <font>
      <i/>
      <sz val="10"/>
      <color rgb="FFC00000"/>
      <name val="Open Sans"/>
      <family val="2"/>
    </font>
    <font>
      <i/>
      <sz val="10"/>
      <color rgb="FFFF0000"/>
      <name val="Open Sans"/>
      <family val="2"/>
    </font>
    <font>
      <sz val="10"/>
      <color theme="9" tint="-0.499984740745262"/>
      <name val="Open Sans"/>
      <family val="2"/>
    </font>
    <font>
      <sz val="11"/>
      <color theme="9" tint="-0.499984740745262"/>
      <name val="Calibri"/>
      <family val="2"/>
      <scheme val="minor"/>
    </font>
    <font>
      <sz val="10"/>
      <color theme="4" tint="-0.249977111117893"/>
      <name val="Open Sans"/>
      <family val="2"/>
    </font>
    <font>
      <b/>
      <sz val="9"/>
      <color theme="1"/>
      <name val="Open Sans"/>
      <family val="2"/>
    </font>
    <font>
      <b/>
      <sz val="10"/>
      <color theme="4" tint="-0.249977111117893"/>
      <name val="Open Sans"/>
      <family val="2"/>
    </font>
    <font>
      <sz val="9"/>
      <color indexed="81"/>
      <name val="Tahoma"/>
      <family val="2"/>
    </font>
    <font>
      <b/>
      <sz val="9"/>
      <color indexed="81"/>
      <name val="Tahoma"/>
      <family val="2"/>
    </font>
    <font>
      <i/>
      <sz val="9"/>
      <color indexed="81"/>
      <name val="Tahoma"/>
      <family val="2"/>
    </font>
    <font>
      <u/>
      <sz val="9"/>
      <color indexed="81"/>
      <name val="Tahoma"/>
      <family val="2"/>
    </font>
    <font>
      <i/>
      <u/>
      <sz val="9"/>
      <color indexed="81"/>
      <name val="Tahoma"/>
      <family val="2"/>
    </font>
    <font>
      <u/>
      <sz val="10"/>
      <color theme="1"/>
      <name val="Open Sans"/>
      <family val="2"/>
    </font>
    <font>
      <b/>
      <i/>
      <sz val="9"/>
      <color indexed="81"/>
      <name val="Tahoma"/>
      <family val="2"/>
    </font>
    <font>
      <sz val="11"/>
      <color theme="1"/>
      <name val="Open Sans"/>
      <family val="2"/>
    </font>
  </fonts>
  <fills count="10">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8"/>
        <bgColor indexed="64"/>
      </patternFill>
    </fill>
    <fill>
      <patternFill patternType="solid">
        <fgColor rgb="FFE99982"/>
        <bgColor indexed="64"/>
      </patternFill>
    </fill>
    <fill>
      <patternFill patternType="solid">
        <fgColor theme="4"/>
        <bgColor indexed="64"/>
      </patternFill>
    </fill>
  </fills>
  <borders count="43">
    <border>
      <left/>
      <right/>
      <top/>
      <bottom/>
      <diagonal/>
    </border>
    <border>
      <left/>
      <right/>
      <top/>
      <bottom style="thin">
        <color theme="0"/>
      </bottom>
      <diagonal/>
    </border>
    <border>
      <left/>
      <right/>
      <top style="thin">
        <color theme="0"/>
      </top>
      <bottom style="thin">
        <color theme="0"/>
      </bottom>
      <diagonal/>
    </border>
    <border>
      <left/>
      <right/>
      <top style="thin">
        <color theme="0"/>
      </top>
      <bottom/>
      <diagonal/>
    </border>
    <border>
      <left/>
      <right style="hair">
        <color theme="0" tint="-0.499984740745262"/>
      </right>
      <top/>
      <bottom/>
      <diagonal/>
    </border>
    <border>
      <left style="hair">
        <color theme="0" tint="-0.499984740745262"/>
      </left>
      <right/>
      <top/>
      <bottom/>
      <diagonal/>
    </border>
    <border>
      <left/>
      <right style="thin">
        <color theme="0"/>
      </right>
      <top/>
      <bottom/>
      <diagonal/>
    </border>
    <border>
      <left style="thin">
        <color theme="0"/>
      </left>
      <right/>
      <top/>
      <bottom/>
      <diagonal/>
    </border>
    <border>
      <left/>
      <right style="thin">
        <color theme="0"/>
      </right>
      <top style="thin">
        <color theme="0"/>
      </top>
      <bottom style="thin">
        <color theme="0"/>
      </bottom>
      <diagonal/>
    </border>
    <border>
      <left/>
      <right style="hair">
        <color auto="1"/>
      </right>
      <top/>
      <bottom/>
      <diagonal/>
    </border>
    <border>
      <left style="hair">
        <color auto="1"/>
      </left>
      <right/>
      <top/>
      <bottom/>
      <diagonal/>
    </border>
    <border>
      <left style="thin">
        <color theme="0"/>
      </left>
      <right style="thin">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4"/>
      </top>
      <bottom style="thin">
        <color theme="4"/>
      </bottom>
      <diagonal/>
    </border>
    <border>
      <left style="hair">
        <color theme="0" tint="-0.14996795556505021"/>
      </left>
      <right/>
      <top style="thin">
        <color theme="4"/>
      </top>
      <bottom style="thin">
        <color theme="4"/>
      </bottom>
      <diagonal/>
    </border>
    <border>
      <left style="hair">
        <color theme="0" tint="-0.14996795556505021"/>
      </left>
      <right/>
      <top/>
      <bottom/>
      <diagonal/>
    </border>
    <border>
      <left style="hair">
        <color theme="4"/>
      </left>
      <right/>
      <top style="hair">
        <color theme="4"/>
      </top>
      <bottom/>
      <diagonal/>
    </border>
    <border>
      <left/>
      <right/>
      <top style="hair">
        <color theme="4"/>
      </top>
      <bottom/>
      <diagonal/>
    </border>
    <border>
      <left style="hair">
        <color theme="4"/>
      </left>
      <right/>
      <top/>
      <bottom/>
      <diagonal/>
    </border>
    <border>
      <left style="hair">
        <color theme="4"/>
      </left>
      <right/>
      <top/>
      <bottom style="hair">
        <color theme="4"/>
      </bottom>
      <diagonal/>
    </border>
    <border>
      <left/>
      <right/>
      <top/>
      <bottom style="hair">
        <color theme="4"/>
      </bottom>
      <diagonal/>
    </border>
    <border>
      <left/>
      <right/>
      <top style="thin">
        <color theme="4"/>
      </top>
      <bottom style="hair">
        <color theme="4"/>
      </bottom>
      <diagonal/>
    </border>
    <border>
      <left/>
      <right/>
      <top/>
      <bottom style="hair">
        <color rgb="FFE99982"/>
      </bottom>
      <diagonal/>
    </border>
    <border>
      <left/>
      <right/>
      <top style="hair">
        <color theme="4"/>
      </top>
      <bottom style="hair">
        <color theme="0" tint="-0.499984740745262"/>
      </bottom>
      <diagonal/>
    </border>
    <border>
      <left/>
      <right/>
      <top style="hair">
        <color theme="0" tint="-0.499984740745262"/>
      </top>
      <bottom style="hair">
        <color theme="0" tint="-0.499984740745262"/>
      </bottom>
      <diagonal/>
    </border>
    <border>
      <left/>
      <right/>
      <top style="hair">
        <color rgb="FFE99982"/>
      </top>
      <bottom style="hair">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4"/>
      </left>
      <right/>
      <top style="thin">
        <color theme="4"/>
      </top>
      <bottom style="hair">
        <color theme="4"/>
      </bottom>
      <diagonal/>
    </border>
    <border>
      <left style="hair">
        <color theme="4"/>
      </left>
      <right/>
      <top style="hair">
        <color theme="4"/>
      </top>
      <bottom style="hair">
        <color theme="0" tint="-0.499984740745262"/>
      </bottom>
      <diagonal/>
    </border>
    <border>
      <left style="hair">
        <color theme="4"/>
      </left>
      <right/>
      <top style="hair">
        <color theme="0" tint="-0.499984740745262"/>
      </top>
      <bottom style="hair">
        <color theme="0" tint="-0.499984740745262"/>
      </bottom>
      <diagonal/>
    </border>
    <border>
      <left style="hair">
        <color theme="4"/>
      </left>
      <right/>
      <top/>
      <bottom style="hair">
        <color rgb="FFE99982"/>
      </bottom>
      <diagonal/>
    </border>
    <border>
      <left style="hair">
        <color theme="4"/>
      </left>
      <right/>
      <top style="hair">
        <color rgb="FFE99982"/>
      </top>
      <bottom style="hair">
        <color theme="0" tint="-0.499984740745262"/>
      </bottom>
      <diagonal/>
    </border>
    <border>
      <left/>
      <right/>
      <top/>
      <bottom style="thin">
        <color theme="4"/>
      </bottom>
      <diagonal/>
    </border>
    <border>
      <left/>
      <right style="hair">
        <color theme="4"/>
      </right>
      <top style="thin">
        <color theme="4"/>
      </top>
      <bottom style="thin">
        <color theme="0"/>
      </bottom>
      <diagonal/>
    </border>
    <border>
      <left/>
      <right/>
      <top style="thin">
        <color theme="4"/>
      </top>
      <bottom/>
      <diagonal/>
    </border>
    <border>
      <left/>
      <right/>
      <top/>
      <bottom style="thin">
        <color rgb="FF002060"/>
      </bottom>
      <diagonal/>
    </border>
  </borders>
  <cellStyleXfs count="1">
    <xf numFmtId="0" fontId="0" fillId="0" borderId="0"/>
  </cellStyleXfs>
  <cellXfs count="220">
    <xf numFmtId="0" fontId="0" fillId="0" borderId="0" xfId="0"/>
    <xf numFmtId="0" fontId="1" fillId="0" borderId="0" xfId="0" applyFont="1"/>
    <xf numFmtId="0" fontId="2" fillId="0" borderId="0" xfId="0" applyFont="1" applyFill="1"/>
    <xf numFmtId="0" fontId="2" fillId="0" borderId="0" xfId="0" applyFont="1"/>
    <xf numFmtId="0" fontId="3" fillId="0" borderId="0" xfId="0" applyFont="1"/>
    <xf numFmtId="0" fontId="4" fillId="0" borderId="0" xfId="0" applyFont="1"/>
    <xf numFmtId="0" fontId="5" fillId="2" borderId="0" xfId="0" applyFont="1" applyFill="1"/>
    <xf numFmtId="0" fontId="6" fillId="0" borderId="0" xfId="0" applyFont="1" applyFill="1" applyBorder="1"/>
    <xf numFmtId="0" fontId="7" fillId="0" borderId="0" xfId="0" applyFont="1" applyFill="1" applyBorder="1"/>
    <xf numFmtId="0" fontId="2" fillId="0" borderId="0" xfId="0" applyFont="1" applyFill="1" applyAlignment="1">
      <alignment horizontal="center"/>
    </xf>
    <xf numFmtId="0" fontId="2" fillId="5" borderId="0" xfId="0" applyFont="1" applyFill="1" applyAlignment="1">
      <alignment horizontal="center"/>
    </xf>
    <xf numFmtId="3" fontId="2" fillId="0" borderId="0" xfId="0" applyNumberFormat="1" applyFont="1" applyAlignment="1">
      <alignment horizontal="center"/>
    </xf>
    <xf numFmtId="0" fontId="3" fillId="0" borderId="0" xfId="0" applyFont="1" applyFill="1"/>
    <xf numFmtId="3" fontId="3" fillId="0" borderId="0" xfId="0" applyNumberFormat="1" applyFont="1" applyAlignment="1">
      <alignment horizontal="center"/>
    </xf>
    <xf numFmtId="0" fontId="10" fillId="0" borderId="0" xfId="0" applyFont="1"/>
    <xf numFmtId="0" fontId="11" fillId="0" borderId="0" xfId="0" applyFont="1"/>
    <xf numFmtId="0" fontId="12" fillId="3" borderId="0" xfId="0" applyFont="1" applyFill="1"/>
    <xf numFmtId="0" fontId="13" fillId="3" borderId="0" xfId="0" applyFont="1" applyFill="1"/>
    <xf numFmtId="0" fontId="2" fillId="3" borderId="0" xfId="0" applyFont="1" applyFill="1"/>
    <xf numFmtId="0" fontId="12" fillId="6" borderId="0" xfId="0" applyFont="1" applyFill="1"/>
    <xf numFmtId="0" fontId="13" fillId="6" borderId="0" xfId="0" applyFont="1" applyFill="1"/>
    <xf numFmtId="0" fontId="2" fillId="6" borderId="0" xfId="0" applyFont="1" applyFill="1"/>
    <xf numFmtId="0" fontId="2" fillId="4" borderId="0" xfId="0" applyFont="1" applyFill="1" applyAlignment="1">
      <alignment horizontal="center"/>
    </xf>
    <xf numFmtId="0" fontId="2" fillId="0" borderId="0" xfId="0" applyFont="1" applyAlignment="1">
      <alignment horizontal="center"/>
    </xf>
    <xf numFmtId="0" fontId="3" fillId="0" borderId="20" xfId="0" applyFont="1" applyBorder="1"/>
    <xf numFmtId="0" fontId="2" fillId="0" borderId="20" xfId="0" applyFont="1" applyBorder="1"/>
    <xf numFmtId="3" fontId="3" fillId="0" borderId="20" xfId="0" applyNumberFormat="1" applyFont="1" applyBorder="1"/>
    <xf numFmtId="3" fontId="3" fillId="5" borderId="20" xfId="0" applyNumberFormat="1" applyFont="1" applyFill="1" applyBorder="1"/>
    <xf numFmtId="0" fontId="2" fillId="0" borderId="0" xfId="0" applyFont="1" applyAlignment="1">
      <alignment horizontal="left" indent="1"/>
    </xf>
    <xf numFmtId="3" fontId="2" fillId="0" borderId="0" xfId="0" applyNumberFormat="1" applyFont="1"/>
    <xf numFmtId="3" fontId="2" fillId="5" borderId="0" xfId="0" applyNumberFormat="1" applyFont="1" applyFill="1"/>
    <xf numFmtId="0" fontId="2" fillId="5" borderId="0" xfId="0" applyFont="1" applyFill="1"/>
    <xf numFmtId="3" fontId="3" fillId="0" borderId="0" xfId="0" applyNumberFormat="1" applyFont="1"/>
    <xf numFmtId="3" fontId="3" fillId="5" borderId="0" xfId="0" applyNumberFormat="1" applyFont="1" applyFill="1"/>
    <xf numFmtId="0" fontId="14" fillId="0" borderId="23" xfId="0" applyFont="1" applyBorder="1"/>
    <xf numFmtId="0" fontId="14" fillId="0" borderId="24" xfId="0" applyFont="1" applyBorder="1"/>
    <xf numFmtId="9" fontId="14" fillId="0" borderId="24" xfId="0" applyNumberFormat="1" applyFont="1" applyBorder="1"/>
    <xf numFmtId="0" fontId="14" fillId="0" borderId="25" xfId="0" applyFont="1" applyBorder="1"/>
    <xf numFmtId="0" fontId="14" fillId="0" borderId="0" xfId="0" applyFont="1" applyBorder="1"/>
    <xf numFmtId="9" fontId="14" fillId="0" borderId="0" xfId="0" applyNumberFormat="1" applyFont="1" applyBorder="1"/>
    <xf numFmtId="0" fontId="14" fillId="0" borderId="26" xfId="0" applyFont="1" applyBorder="1"/>
    <xf numFmtId="0" fontId="14" fillId="0" borderId="27" xfId="0" applyFont="1" applyBorder="1"/>
    <xf numFmtId="9" fontId="14" fillId="0" borderId="27" xfId="0" applyNumberFormat="1" applyFont="1" applyBorder="1"/>
    <xf numFmtId="3" fontId="3" fillId="0" borderId="21" xfId="0" applyNumberFormat="1" applyFont="1" applyBorder="1"/>
    <xf numFmtId="3" fontId="2" fillId="0" borderId="22" xfId="0" applyNumberFormat="1" applyFont="1" applyBorder="1"/>
    <xf numFmtId="0" fontId="2" fillId="0" borderId="22" xfId="0" applyFont="1" applyBorder="1"/>
    <xf numFmtId="3" fontId="3" fillId="0" borderId="22" xfId="0" applyNumberFormat="1" applyFont="1" applyBorder="1"/>
    <xf numFmtId="0" fontId="3" fillId="0" borderId="20" xfId="0" applyFont="1" applyBorder="1" applyAlignment="1">
      <alignment horizontal="left"/>
    </xf>
    <xf numFmtId="3" fontId="2" fillId="0" borderId="20" xfId="0" applyNumberFormat="1" applyFont="1" applyBorder="1"/>
    <xf numFmtId="3" fontId="2" fillId="0" borderId="21" xfId="0" applyNumberFormat="1" applyFont="1" applyBorder="1"/>
    <xf numFmtId="0" fontId="2" fillId="0" borderId="24" xfId="0" applyFont="1" applyBorder="1"/>
    <xf numFmtId="0" fontId="2" fillId="0" borderId="0" xfId="0" applyFont="1" applyBorder="1"/>
    <xf numFmtId="0" fontId="2" fillId="0" borderId="27" xfId="0" applyFont="1" applyBorder="1"/>
    <xf numFmtId="0" fontId="2" fillId="0" borderId="0" xfId="0" applyFont="1" applyFill="1" applyBorder="1"/>
    <xf numFmtId="0" fontId="3" fillId="0" borderId="6" xfId="0" applyFont="1" applyBorder="1"/>
    <xf numFmtId="0" fontId="3" fillId="0" borderId="11" xfId="0" applyFont="1" applyBorder="1"/>
    <xf numFmtId="0" fontId="3" fillId="0" borderId="7" xfId="0" applyFont="1" applyBorder="1"/>
    <xf numFmtId="0" fontId="2" fillId="0" borderId="6" xfId="0" applyFont="1" applyBorder="1"/>
    <xf numFmtId="0" fontId="2" fillId="0" borderId="11" xfId="0" applyFont="1" applyBorder="1"/>
    <xf numFmtId="0" fontId="2" fillId="0" borderId="7" xfId="0" applyFont="1" applyBorder="1"/>
    <xf numFmtId="0" fontId="4" fillId="0" borderId="0" xfId="0" applyFont="1" applyFill="1"/>
    <xf numFmtId="164" fontId="5" fillId="0" borderId="6" xfId="0" applyNumberFormat="1" applyFont="1" applyFill="1" applyBorder="1"/>
    <xf numFmtId="164" fontId="5" fillId="0" borderId="11" xfId="0" applyNumberFormat="1" applyFont="1" applyFill="1" applyBorder="1"/>
    <xf numFmtId="164" fontId="5" fillId="0" borderId="7" xfId="0" applyNumberFormat="1" applyFont="1" applyFill="1" applyBorder="1"/>
    <xf numFmtId="164" fontId="5" fillId="0" borderId="0" xfId="0" applyNumberFormat="1" applyFont="1" applyFill="1" applyBorder="1"/>
    <xf numFmtId="3" fontId="3" fillId="0" borderId="20" xfId="0" applyNumberFormat="1" applyFont="1" applyBorder="1" applyAlignment="1">
      <alignment horizontal="center"/>
    </xf>
    <xf numFmtId="9" fontId="3" fillId="0" borderId="20" xfId="0" applyNumberFormat="1" applyFont="1" applyBorder="1" applyAlignment="1">
      <alignment horizontal="center"/>
    </xf>
    <xf numFmtId="9" fontId="2" fillId="0" borderId="0" xfId="0" applyNumberFormat="1" applyFont="1" applyAlignment="1">
      <alignment horizontal="center"/>
    </xf>
    <xf numFmtId="3" fontId="4" fillId="0" borderId="0" xfId="0" applyNumberFormat="1" applyFont="1" applyAlignment="1">
      <alignment horizontal="center"/>
    </xf>
    <xf numFmtId="0" fontId="2" fillId="0" borderId="0" xfId="0" applyFont="1" applyAlignment="1">
      <alignment horizontal="left"/>
    </xf>
    <xf numFmtId="3" fontId="2" fillId="0" borderId="0" xfId="0" applyNumberFormat="1" applyFont="1" applyFill="1" applyAlignment="1">
      <alignment horizontal="center"/>
    </xf>
    <xf numFmtId="0" fontId="2" fillId="0" borderId="4" xfId="0" applyFont="1" applyBorder="1"/>
    <xf numFmtId="0" fontId="2" fillId="0" borderId="5" xfId="0" applyFont="1" applyBorder="1"/>
    <xf numFmtId="0" fontId="3" fillId="0" borderId="6" xfId="0" applyFont="1" applyBorder="1" applyAlignment="1">
      <alignment horizontal="right"/>
    </xf>
    <xf numFmtId="3" fontId="5" fillId="0" borderId="8" xfId="0" applyNumberFormat="1" applyFont="1" applyFill="1" applyBorder="1"/>
    <xf numFmtId="3" fontId="5" fillId="0" borderId="15" xfId="0" applyNumberFormat="1" applyFont="1" applyFill="1" applyBorder="1"/>
    <xf numFmtId="3" fontId="5" fillId="0" borderId="16" xfId="0" applyNumberFormat="1" applyFont="1" applyFill="1" applyBorder="1"/>
    <xf numFmtId="3" fontId="5" fillId="0" borderId="17" xfId="0" applyNumberFormat="1" applyFont="1" applyFill="1" applyBorder="1"/>
    <xf numFmtId="3" fontId="5" fillId="0" borderId="18" xfId="0" applyNumberFormat="1" applyFont="1" applyFill="1" applyBorder="1"/>
    <xf numFmtId="3" fontId="5" fillId="0" borderId="19" xfId="0" applyNumberFormat="1" applyFont="1" applyFill="1" applyBorder="1"/>
    <xf numFmtId="9" fontId="5" fillId="0" borderId="8" xfId="0" applyNumberFormat="1" applyFont="1" applyFill="1" applyBorder="1"/>
    <xf numFmtId="9" fontId="5" fillId="0" borderId="15" xfId="0" applyNumberFormat="1" applyFont="1" applyFill="1" applyBorder="1"/>
    <xf numFmtId="9" fontId="5" fillId="0" borderId="16" xfId="0" applyNumberFormat="1" applyFont="1" applyFill="1" applyBorder="1"/>
    <xf numFmtId="0" fontId="2" fillId="0" borderId="9" xfId="0" applyFont="1" applyBorder="1"/>
    <xf numFmtId="0" fontId="2" fillId="0" borderId="10" xfId="0" applyFont="1" applyBorder="1"/>
    <xf numFmtId="0" fontId="2" fillId="0" borderId="22" xfId="0" applyFont="1" applyBorder="1" applyAlignment="1">
      <alignment horizontal="center"/>
    </xf>
    <xf numFmtId="0" fontId="13" fillId="0" borderId="0" xfId="0" applyFont="1"/>
    <xf numFmtId="0" fontId="12" fillId="0" borderId="0" xfId="0" applyFont="1"/>
    <xf numFmtId="3" fontId="2" fillId="0" borderId="0" xfId="0" applyNumberFormat="1" applyFont="1" applyAlignment="1"/>
    <xf numFmtId="3" fontId="2" fillId="0" borderId="0" xfId="0" applyNumberFormat="1" applyFont="1" applyBorder="1"/>
    <xf numFmtId="0" fontId="2" fillId="0" borderId="2" xfId="0" applyFont="1" applyBorder="1"/>
    <xf numFmtId="0" fontId="15" fillId="0" borderId="0" xfId="0" applyFont="1" applyFill="1"/>
    <xf numFmtId="0" fontId="2" fillId="0" borderId="3" xfId="0" applyFont="1" applyBorder="1"/>
    <xf numFmtId="0" fontId="5" fillId="0" borderId="0" xfId="0" applyFont="1" applyFill="1" applyBorder="1"/>
    <xf numFmtId="9" fontId="5" fillId="0" borderId="0" xfId="0" applyNumberFormat="1" applyFont="1" applyFill="1" applyBorder="1"/>
    <xf numFmtId="3" fontId="5" fillId="0" borderId="0" xfId="0" applyNumberFormat="1" applyFont="1" applyFill="1" applyBorder="1"/>
    <xf numFmtId="0" fontId="16" fillId="0" borderId="0" xfId="0" applyFont="1" applyFill="1"/>
    <xf numFmtId="3" fontId="5" fillId="0" borderId="1" xfId="0" applyNumberFormat="1" applyFont="1" applyFill="1" applyBorder="1"/>
    <xf numFmtId="0" fontId="5" fillId="0" borderId="0" xfId="0" applyFont="1" applyFill="1"/>
    <xf numFmtId="3" fontId="3" fillId="0" borderId="21" xfId="0" applyNumberFormat="1" applyFont="1" applyBorder="1" applyAlignment="1">
      <alignment horizontal="center"/>
    </xf>
    <xf numFmtId="3" fontId="2" fillId="0" borderId="22" xfId="0" applyNumberFormat="1" applyFont="1" applyBorder="1" applyAlignment="1">
      <alignment horizontal="center"/>
    </xf>
    <xf numFmtId="0" fontId="17" fillId="0" borderId="0" xfId="0" applyFont="1"/>
    <xf numFmtId="3" fontId="17" fillId="0" borderId="0" xfId="0" applyNumberFormat="1" applyFont="1" applyAlignment="1">
      <alignment horizontal="center"/>
    </xf>
    <xf numFmtId="0" fontId="18" fillId="0" borderId="0" xfId="0" applyFont="1"/>
    <xf numFmtId="3" fontId="2" fillId="5" borderId="0" xfId="0" applyNumberFormat="1" applyFont="1" applyFill="1" applyAlignment="1"/>
    <xf numFmtId="0" fontId="17" fillId="0" borderId="0" xfId="0" applyFont="1" applyAlignment="1">
      <alignment horizontal="left" indent="1"/>
    </xf>
    <xf numFmtId="165" fontId="7" fillId="0" borderId="0" xfId="0" applyNumberFormat="1" applyFont="1" applyFill="1" applyBorder="1"/>
    <xf numFmtId="166" fontId="7" fillId="0" borderId="0" xfId="0" applyNumberFormat="1" applyFont="1" applyFill="1" applyBorder="1"/>
    <xf numFmtId="0" fontId="16" fillId="0" borderId="0" xfId="0" applyFont="1"/>
    <xf numFmtId="0" fontId="19" fillId="0" borderId="0" xfId="0" applyFont="1" applyFill="1"/>
    <xf numFmtId="0" fontId="12" fillId="0" borderId="0" xfId="0" applyFont="1" applyFill="1"/>
    <xf numFmtId="3" fontId="2" fillId="0" borderId="0" xfId="0" applyNumberFormat="1" applyFont="1" applyFill="1"/>
    <xf numFmtId="167" fontId="2" fillId="0" borderId="0" xfId="0" applyNumberFormat="1" applyFont="1"/>
    <xf numFmtId="0" fontId="20" fillId="2" borderId="0" xfId="0" applyFont="1" applyFill="1"/>
    <xf numFmtId="0" fontId="20" fillId="2" borderId="1" xfId="0" applyFont="1" applyFill="1" applyBorder="1"/>
    <xf numFmtId="9" fontId="20" fillId="2" borderId="1" xfId="0" applyNumberFormat="1" applyFont="1" applyFill="1" applyBorder="1"/>
    <xf numFmtId="9" fontId="20" fillId="2" borderId="2" xfId="0" applyNumberFormat="1" applyFont="1" applyFill="1" applyBorder="1"/>
    <xf numFmtId="3" fontId="20" fillId="2" borderId="1" xfId="0" applyNumberFormat="1" applyFont="1" applyFill="1" applyBorder="1"/>
    <xf numFmtId="164" fontId="20" fillId="2" borderId="1" xfId="0" applyNumberFormat="1" applyFont="1" applyFill="1" applyBorder="1"/>
    <xf numFmtId="3" fontId="20" fillId="2" borderId="12" xfId="0" applyNumberFormat="1" applyFont="1" applyFill="1" applyBorder="1"/>
    <xf numFmtId="3" fontId="20" fillId="2" borderId="13" xfId="0" applyNumberFormat="1" applyFont="1" applyFill="1" applyBorder="1"/>
    <xf numFmtId="3" fontId="20" fillId="2" borderId="14" xfId="0" applyNumberFormat="1" applyFont="1" applyFill="1" applyBorder="1"/>
    <xf numFmtId="9" fontId="20" fillId="2" borderId="12" xfId="0" applyNumberFormat="1" applyFont="1" applyFill="1" applyBorder="1"/>
    <xf numFmtId="9" fontId="20" fillId="2" borderId="13" xfId="0" applyNumberFormat="1" applyFont="1" applyFill="1" applyBorder="1"/>
    <xf numFmtId="9" fontId="20" fillId="2" borderId="14" xfId="0" applyNumberFormat="1" applyFont="1" applyFill="1" applyBorder="1"/>
    <xf numFmtId="0" fontId="20" fillId="2" borderId="6" xfId="0" applyFont="1" applyFill="1" applyBorder="1"/>
    <xf numFmtId="1" fontId="20" fillId="2" borderId="2" xfId="0" applyNumberFormat="1" applyFont="1" applyFill="1" applyBorder="1"/>
    <xf numFmtId="0" fontId="20" fillId="2" borderId="7" xfId="0" applyFont="1" applyFill="1" applyBorder="1"/>
    <xf numFmtId="3" fontId="20" fillId="2" borderId="2" xfId="0" applyNumberFormat="1" applyFont="1" applyFill="1" applyBorder="1"/>
    <xf numFmtId="0" fontId="20" fillId="0" borderId="0" xfId="0" applyFont="1"/>
    <xf numFmtId="164" fontId="20" fillId="2" borderId="12" xfId="0" applyNumberFormat="1" applyFont="1" applyFill="1" applyBorder="1"/>
    <xf numFmtId="164" fontId="20" fillId="2" borderId="13" xfId="0" applyNumberFormat="1" applyFont="1" applyFill="1" applyBorder="1"/>
    <xf numFmtId="164" fontId="20" fillId="2" borderId="14" xfId="0" applyNumberFormat="1" applyFont="1" applyFill="1" applyBorder="1"/>
    <xf numFmtId="0" fontId="20" fillId="2" borderId="17" xfId="0" applyFont="1" applyFill="1" applyBorder="1"/>
    <xf numFmtId="0" fontId="20" fillId="2" borderId="19" xfId="0" applyFont="1" applyFill="1" applyBorder="1"/>
    <xf numFmtId="0" fontId="2" fillId="0" borderId="2" xfId="0" applyFont="1" applyBorder="1" applyAlignment="1">
      <alignment horizontal="left"/>
    </xf>
    <xf numFmtId="0" fontId="2" fillId="0" borderId="3" xfId="0" applyFont="1" applyBorder="1" applyAlignment="1">
      <alignment horizontal="left"/>
    </xf>
    <xf numFmtId="0" fontId="23" fillId="0" borderId="6" xfId="0" applyFont="1" applyBorder="1" applyAlignment="1">
      <alignment horizontal="right"/>
    </xf>
    <xf numFmtId="0" fontId="23" fillId="0" borderId="11" xfId="0" applyFont="1" applyBorder="1" applyAlignment="1">
      <alignment horizontal="right"/>
    </xf>
    <xf numFmtId="0" fontId="23" fillId="0" borderId="7" xfId="0" applyFont="1" applyBorder="1" applyAlignment="1">
      <alignment horizontal="right"/>
    </xf>
    <xf numFmtId="3" fontId="22" fillId="2" borderId="12" xfId="0" applyNumberFormat="1" applyFont="1" applyFill="1" applyBorder="1"/>
    <xf numFmtId="3" fontId="22" fillId="2" borderId="13" xfId="0" applyNumberFormat="1" applyFont="1" applyFill="1" applyBorder="1"/>
    <xf numFmtId="3" fontId="22" fillId="2" borderId="14" xfId="0" applyNumberFormat="1" applyFont="1" applyFill="1" applyBorder="1"/>
    <xf numFmtId="0" fontId="4" fillId="0" borderId="0" xfId="0" applyFont="1" applyFill="1" applyAlignment="1">
      <alignment horizontal="right"/>
    </xf>
    <xf numFmtId="0" fontId="4" fillId="5" borderId="0" xfId="0" applyFont="1" applyFill="1" applyAlignment="1">
      <alignment horizontal="right"/>
    </xf>
    <xf numFmtId="167" fontId="4" fillId="5" borderId="0" xfId="0" applyNumberFormat="1" applyFont="1" applyFill="1" applyAlignment="1">
      <alignment horizontal="right"/>
    </xf>
    <xf numFmtId="0" fontId="4" fillId="5" borderId="0" xfId="0" applyFont="1" applyFill="1" applyAlignment="1">
      <alignment horizontal="center"/>
    </xf>
    <xf numFmtId="0" fontId="4" fillId="0" borderId="0" xfId="0" applyFont="1" applyAlignment="1">
      <alignment horizontal="center"/>
    </xf>
    <xf numFmtId="167" fontId="4" fillId="5" borderId="0" xfId="0" applyNumberFormat="1" applyFont="1" applyFill="1" applyAlignment="1">
      <alignment horizontal="center"/>
    </xf>
    <xf numFmtId="0" fontId="13" fillId="0" borderId="0" xfId="0" applyFont="1" applyFill="1" applyBorder="1"/>
    <xf numFmtId="0" fontId="24" fillId="7" borderId="20" xfId="0" applyFont="1" applyFill="1" applyBorder="1"/>
    <xf numFmtId="0" fontId="2" fillId="7" borderId="20" xfId="0" applyFont="1" applyFill="1" applyBorder="1"/>
    <xf numFmtId="0" fontId="24" fillId="5" borderId="20" xfId="0" applyFont="1" applyFill="1" applyBorder="1"/>
    <xf numFmtId="0" fontId="2" fillId="5" borderId="20" xfId="0" applyFont="1" applyFill="1" applyBorder="1"/>
    <xf numFmtId="0" fontId="7" fillId="5" borderId="20" xfId="0" applyFont="1" applyFill="1" applyBorder="1"/>
    <xf numFmtId="0" fontId="6" fillId="5" borderId="20" xfId="0" applyFont="1" applyFill="1" applyBorder="1"/>
    <xf numFmtId="0" fontId="8" fillId="8" borderId="0" xfId="0" applyFont="1" applyFill="1"/>
    <xf numFmtId="0" fontId="2" fillId="8" borderId="0" xfId="0" applyFont="1" applyFill="1"/>
    <xf numFmtId="0" fontId="9" fillId="8" borderId="0" xfId="0" applyFont="1" applyFill="1"/>
    <xf numFmtId="0" fontId="8" fillId="8" borderId="0" xfId="0" applyFont="1" applyFill="1" applyAlignment="1">
      <alignment horizontal="center"/>
    </xf>
    <xf numFmtId="0" fontId="20" fillId="0" borderId="0" xfId="0" applyFont="1" applyFill="1"/>
    <xf numFmtId="0" fontId="2" fillId="0" borderId="25" xfId="0" applyFont="1" applyBorder="1"/>
    <xf numFmtId="0" fontId="14" fillId="0" borderId="0" xfId="0" applyFont="1"/>
    <xf numFmtId="0" fontId="14" fillId="0" borderId="0" xfId="0" quotePrefix="1" applyFont="1"/>
    <xf numFmtId="0" fontId="30" fillId="0" borderId="0" xfId="0" applyFont="1"/>
    <xf numFmtId="0" fontId="3" fillId="0" borderId="39" xfId="0" applyFont="1" applyBorder="1"/>
    <xf numFmtId="0" fontId="2" fillId="0" borderId="39" xfId="0" applyFont="1" applyBorder="1"/>
    <xf numFmtId="0" fontId="8" fillId="9" borderId="28" xfId="0" applyFont="1" applyFill="1" applyBorder="1" applyAlignment="1">
      <alignment vertical="top"/>
    </xf>
    <xf numFmtId="0" fontId="8" fillId="9" borderId="27" xfId="0" applyFont="1" applyFill="1" applyBorder="1" applyAlignment="1">
      <alignment vertical="top"/>
    </xf>
    <xf numFmtId="0" fontId="8" fillId="9" borderId="40" xfId="0" applyFont="1" applyFill="1" applyBorder="1" applyAlignment="1">
      <alignment vertical="top"/>
    </xf>
    <xf numFmtId="0" fontId="4" fillId="0" borderId="28" xfId="0" applyFont="1" applyBorder="1" applyAlignment="1">
      <alignment vertical="top" wrapText="1"/>
    </xf>
    <xf numFmtId="0" fontId="4" fillId="0" borderId="30" xfId="0" applyFont="1" applyFill="1" applyBorder="1" applyAlignment="1">
      <alignment wrapText="1"/>
    </xf>
    <xf numFmtId="0" fontId="4" fillId="0" borderId="31" xfId="0" applyFont="1" applyFill="1" applyBorder="1" applyAlignment="1">
      <alignment vertical="top" wrapText="1"/>
    </xf>
    <xf numFmtId="0" fontId="4" fillId="0" borderId="27" xfId="0" applyFont="1" applyFill="1" applyBorder="1" applyAlignment="1">
      <alignment vertical="top" wrapText="1"/>
    </xf>
    <xf numFmtId="0" fontId="4" fillId="0" borderId="30" xfId="0" applyFont="1" applyBorder="1" applyAlignment="1">
      <alignment wrapText="1"/>
    </xf>
    <xf numFmtId="0" fontId="4" fillId="0" borderId="31" xfId="0" applyFont="1" applyBorder="1" applyAlignment="1">
      <alignment vertical="top" wrapText="1"/>
    </xf>
    <xf numFmtId="0" fontId="4" fillId="0" borderId="29" xfId="0" applyFont="1" applyBorder="1" applyAlignment="1">
      <alignment vertical="top" wrapText="1"/>
    </xf>
    <xf numFmtId="0" fontId="4" fillId="0" borderId="32" xfId="0" applyFont="1" applyFill="1" applyBorder="1" applyAlignment="1">
      <alignment wrapText="1"/>
    </xf>
    <xf numFmtId="0" fontId="4" fillId="0" borderId="29" xfId="0" applyFont="1" applyFill="1" applyBorder="1" applyAlignment="1">
      <alignment wrapText="1"/>
    </xf>
    <xf numFmtId="0" fontId="4" fillId="0" borderId="0" xfId="0" applyFont="1" applyAlignment="1">
      <alignment vertical="top" wrapText="1"/>
    </xf>
    <xf numFmtId="0" fontId="24" fillId="0" borderId="34" xfId="0" applyFont="1" applyBorder="1" applyAlignment="1">
      <alignment vertical="top"/>
    </xf>
    <xf numFmtId="0" fontId="24" fillId="0" borderId="35" xfId="0" applyFont="1" applyFill="1" applyBorder="1" applyAlignment="1">
      <alignment vertical="top"/>
    </xf>
    <xf numFmtId="0" fontId="24" fillId="0" borderId="36" xfId="0" applyFont="1" applyFill="1" applyBorder="1" applyAlignment="1">
      <alignment vertical="top"/>
    </xf>
    <xf numFmtId="0" fontId="24" fillId="0" borderId="26" xfId="0" applyFont="1" applyFill="1" applyBorder="1" applyAlignment="1">
      <alignment vertical="top"/>
    </xf>
    <xf numFmtId="0" fontId="24" fillId="0" borderId="35" xfId="0" applyFont="1" applyBorder="1" applyAlignment="1">
      <alignment vertical="top"/>
    </xf>
    <xf numFmtId="0" fontId="24" fillId="0" borderId="36" xfId="0" applyFont="1" applyBorder="1" applyAlignment="1">
      <alignment vertical="top"/>
    </xf>
    <xf numFmtId="0" fontId="24" fillId="0" borderId="37" xfId="0" applyFont="1" applyBorder="1" applyAlignment="1">
      <alignment vertical="top"/>
    </xf>
    <xf numFmtId="0" fontId="24" fillId="0" borderId="38" xfId="0" applyFont="1" applyFill="1" applyBorder="1" applyAlignment="1">
      <alignment vertical="top"/>
    </xf>
    <xf numFmtId="0" fontId="24" fillId="0" borderId="37" xfId="0" applyFont="1" applyFill="1" applyBorder="1" applyAlignment="1">
      <alignment vertical="top"/>
    </xf>
    <xf numFmtId="0" fontId="24" fillId="0" borderId="25" xfId="0" applyFont="1" applyBorder="1" applyAlignment="1">
      <alignment vertical="top"/>
    </xf>
    <xf numFmtId="0" fontId="24" fillId="0" borderId="41" xfId="0" applyFont="1" applyFill="1" applyBorder="1"/>
    <xf numFmtId="0" fontId="16" fillId="0" borderId="33" xfId="0" applyFont="1" applyBorder="1" applyAlignment="1">
      <alignment vertical="top" wrapText="1"/>
    </xf>
    <xf numFmtId="0" fontId="14" fillId="0" borderId="24" xfId="0" applyFont="1" applyBorder="1" applyAlignment="1">
      <alignment horizontal="center"/>
    </xf>
    <xf numFmtId="9" fontId="14" fillId="0" borderId="24" xfId="0" applyNumberFormat="1" applyFont="1" applyBorder="1" applyAlignment="1">
      <alignment horizontal="center"/>
    </xf>
    <xf numFmtId="9" fontId="14" fillId="0" borderId="0" xfId="0" applyNumberFormat="1" applyFont="1" applyBorder="1" applyAlignment="1">
      <alignment horizontal="center"/>
    </xf>
    <xf numFmtId="9" fontId="14" fillId="0" borderId="27" xfId="0" applyNumberFormat="1" applyFont="1" applyBorder="1" applyAlignment="1">
      <alignment horizontal="center"/>
    </xf>
    <xf numFmtId="0" fontId="22" fillId="0" borderId="0" xfId="0" applyFont="1"/>
    <xf numFmtId="3" fontId="20" fillId="2" borderId="0" xfId="0" applyNumberFormat="1" applyFont="1" applyFill="1"/>
    <xf numFmtId="0" fontId="32" fillId="0" borderId="0" xfId="0" applyFont="1"/>
    <xf numFmtId="0" fontId="2" fillId="0" borderId="42" xfId="0" applyFont="1" applyBorder="1"/>
    <xf numFmtId="0" fontId="20" fillId="2" borderId="1" xfId="0" applyFont="1" applyFill="1" applyBorder="1" applyAlignment="1">
      <alignment horizontal="left"/>
    </xf>
    <xf numFmtId="0" fontId="0" fillId="0" borderId="1" xfId="0" applyBorder="1" applyAlignment="1">
      <alignment horizontal="left"/>
    </xf>
    <xf numFmtId="0" fontId="20" fillId="2" borderId="2" xfId="0" applyFont="1" applyFill="1" applyBorder="1" applyAlignment="1">
      <alignment horizontal="left"/>
    </xf>
    <xf numFmtId="0" fontId="0" fillId="0" borderId="2" xfId="0" applyBorder="1" applyAlignment="1">
      <alignment horizontal="left"/>
    </xf>
    <xf numFmtId="0" fontId="20" fillId="2" borderId="3" xfId="0" applyFont="1" applyFill="1" applyBorder="1" applyAlignment="1">
      <alignment horizontal="left"/>
    </xf>
    <xf numFmtId="0" fontId="0" fillId="0" borderId="3" xfId="0" applyBorder="1" applyAlignment="1">
      <alignment horizontal="left"/>
    </xf>
    <xf numFmtId="9" fontId="20" fillId="2" borderId="1" xfId="0" applyNumberFormat="1" applyFont="1" applyFill="1" applyBorder="1" applyAlignment="1"/>
    <xf numFmtId="0" fontId="0" fillId="0" borderId="1" xfId="0" applyBorder="1" applyAlignment="1"/>
    <xf numFmtId="9" fontId="20" fillId="2" borderId="2" xfId="0" applyNumberFormat="1" applyFont="1" applyFill="1" applyBorder="1" applyAlignment="1"/>
    <xf numFmtId="0" fontId="0" fillId="0" borderId="2" xfId="0" applyBorder="1" applyAlignment="1"/>
    <xf numFmtId="9" fontId="20" fillId="2" borderId="3" xfId="0" applyNumberFormat="1" applyFont="1" applyFill="1" applyBorder="1" applyAlignment="1"/>
    <xf numFmtId="0" fontId="0" fillId="0" borderId="3" xfId="0" applyBorder="1" applyAlignment="1"/>
    <xf numFmtId="0" fontId="20" fillId="2" borderId="0" xfId="0" applyFont="1" applyFill="1" applyBorder="1" applyAlignment="1"/>
    <xf numFmtId="0" fontId="0" fillId="0" borderId="6" xfId="0" applyBorder="1" applyAlignment="1"/>
    <xf numFmtId="0" fontId="4" fillId="2" borderId="0" xfId="0" applyFont="1" applyFill="1" applyAlignment="1"/>
    <xf numFmtId="0" fontId="0" fillId="0" borderId="0" xfId="0" applyAlignment="1"/>
    <xf numFmtId="3" fontId="20" fillId="2" borderId="1" xfId="0" applyNumberFormat="1" applyFont="1" applyFill="1" applyBorder="1" applyAlignment="1"/>
    <xf numFmtId="0" fontId="21" fillId="0" borderId="1" xfId="0" applyFont="1" applyBorder="1" applyAlignment="1"/>
    <xf numFmtId="3" fontId="20" fillId="2" borderId="2" xfId="0" applyNumberFormat="1" applyFont="1" applyFill="1" applyBorder="1" applyAlignment="1"/>
    <xf numFmtId="0" fontId="21" fillId="0" borderId="2" xfId="0" applyFont="1" applyBorder="1" applyAlignment="1"/>
  </cellXfs>
  <cellStyles count="1">
    <cellStyle name="Normal" xfId="0" builtinId="0"/>
  </cellStyles>
  <dxfs count="0"/>
  <tableStyles count="0" defaultTableStyle="TableStyleMedium2" defaultPivotStyle="PivotStyleLight16"/>
  <colors>
    <mruColors>
      <color rgb="FFE99982"/>
      <color rgb="FFFBEB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subscriptions by product</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78069439735282"/>
          <c:y val="0.14601086613705686"/>
          <c:w val="0.85362112774489918"/>
          <c:h val="0.60712378678895629"/>
        </c:manualLayout>
      </c:layout>
      <c:barChart>
        <c:barDir val="col"/>
        <c:grouping val="stacked"/>
        <c:varyColors val="0"/>
        <c:ser>
          <c:idx val="0"/>
          <c:order val="0"/>
          <c:tx>
            <c:strRef>
              <c:f>'2. Revenues'!$B$128</c:f>
              <c:strCache>
                <c:ptCount val="1"/>
                <c:pt idx="0">
                  <c:v>New Basic subscriptions</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Revenues'!$C$128:$BL$128</c:f>
              <c:numCache>
                <c:formatCode>General</c:formatCode>
                <c:ptCount val="62"/>
                <c:pt idx="2" formatCode="#,##0">
                  <c:v>0</c:v>
                </c:pt>
                <c:pt idx="3" formatCode="#,##0">
                  <c:v>0</c:v>
                </c:pt>
                <c:pt idx="4" formatCode="#,##0">
                  <c:v>0</c:v>
                </c:pt>
                <c:pt idx="5" formatCode="#,##0">
                  <c:v>0</c:v>
                </c:pt>
                <c:pt idx="6" formatCode="#,##0">
                  <c:v>253.33333333333334</c:v>
                </c:pt>
                <c:pt idx="7" formatCode="#,##0">
                  <c:v>476.03333333333342</c:v>
                </c:pt>
                <c:pt idx="8" formatCode="#,##0">
                  <c:v>672.82733333333329</c:v>
                </c:pt>
                <c:pt idx="9" formatCode="#,##0">
                  <c:v>636.00353999999993</c:v>
                </c:pt>
                <c:pt idx="10" formatCode="#,##0">
                  <c:v>640.41196683333339</c:v>
                </c:pt>
                <c:pt idx="11" formatCode="#,##0">
                  <c:v>674.64400478533332</c:v>
                </c:pt>
                <c:pt idx="12" formatCode="#,##0">
                  <c:v>695.34388398950682</c:v>
                </c:pt>
                <c:pt idx="13" formatCode="#,##0">
                  <c:v>711.91346738413267</c:v>
                </c:pt>
                <c:pt idx="14" formatCode="#,##0">
                  <c:v>730.13207399604516</c:v>
                </c:pt>
                <c:pt idx="15" formatCode="#,##0">
                  <c:v>747.85150069839733</c:v>
                </c:pt>
                <c:pt idx="16" formatCode="#,##0">
                  <c:v>764.1598629112334</c:v>
                </c:pt>
                <c:pt idx="17" formatCode="#,##0">
                  <c:v>779.67905893040756</c:v>
                </c:pt>
                <c:pt idx="18" formatCode="#,##0">
                  <c:v>794.46136726797579</c:v>
                </c:pt>
                <c:pt idx="19" formatCode="#,##0">
                  <c:v>808.47059064266341</c:v>
                </c:pt>
                <c:pt idx="20" formatCode="#,##0">
                  <c:v>821.78852561563997</c:v>
                </c:pt>
                <c:pt idx="21" formatCode="#,##0">
                  <c:v>834.48896328223532</c:v>
                </c:pt>
                <c:pt idx="22" formatCode="#,##0">
                  <c:v>846.62327067993465</c:v>
                </c:pt>
                <c:pt idx="23" formatCode="#,##0">
                  <c:v>858.24594560225182</c:v>
                </c:pt>
                <c:pt idx="24" formatCode="#,##0">
                  <c:v>869.4122179193422</c:v>
                </c:pt>
                <c:pt idx="25" formatCode="#,##0">
                  <c:v>880.17367365399457</c:v>
                </c:pt>
                <c:pt idx="26" formatCode="#,##0">
                  <c:v>890.57954880951786</c:v>
                </c:pt>
                <c:pt idx="27" formatCode="#,##0">
                  <c:v>902.75224797514909</c:v>
                </c:pt>
                <c:pt idx="28" formatCode="#,##0">
                  <c:v>914.66172579821853</c:v>
                </c:pt>
                <c:pt idx="29" formatCode="#,##0">
                  <c:v>926.33276460199079</c:v>
                </c:pt>
                <c:pt idx="30" formatCode="#,##0">
                  <c:v>937.79317887073944</c:v>
                </c:pt>
                <c:pt idx="31" formatCode="#,##0">
                  <c:v>949.07292400100619</c:v>
                </c:pt>
                <c:pt idx="32" formatCode="#,##0">
                  <c:v>960.20342318426856</c:v>
                </c:pt>
                <c:pt idx="33" formatCode="#,##0">
                  <c:v>971.21708387650301</c:v>
                </c:pt>
                <c:pt idx="34" formatCode="#,##0">
                  <c:v>982.14694512605536</c:v>
                </c:pt>
                <c:pt idx="35" formatCode="#,##0">
                  <c:v>993.02642509799944</c:v>
                </c:pt>
                <c:pt idx="36" formatCode="#,##0">
                  <c:v>1003.889149389155</c:v>
                </c:pt>
                <c:pt idx="37" formatCode="#,##0">
                  <c:v>1014.7688414323462</c:v>
                </c:pt>
                <c:pt idx="38" formatCode="#,##0">
                  <c:v>1024.7916525522342</c:v>
                </c:pt>
                <c:pt idx="39" formatCode="#,##0">
                  <c:v>1035.0424846957169</c:v>
                </c:pt>
                <c:pt idx="40" formatCode="#,##0">
                  <c:v>1044.4962167989033</c:v>
                </c:pt>
                <c:pt idx="41" formatCode="#,##0">
                  <c:v>1053.9542856942371</c:v>
                </c:pt>
                <c:pt idx="42" formatCode="#,##0">
                  <c:v>1063.2787825543082</c:v>
                </c:pt>
                <c:pt idx="43" formatCode="#,##0">
                  <c:v>1072.3798527636825</c:v>
                </c:pt>
                <c:pt idx="44" formatCode="#,##0">
                  <c:v>1081.3571825314707</c:v>
                </c:pt>
                <c:pt idx="45" formatCode="#,##0">
                  <c:v>1090.2528780274879</c:v>
                </c:pt>
                <c:pt idx="46" formatCode="#,##0">
                  <c:v>1099.0756777986107</c:v>
                </c:pt>
                <c:pt idx="47" formatCode="#,##0">
                  <c:v>1107.8507632871174</c:v>
                </c:pt>
                <c:pt idx="48" formatCode="#,##0">
                  <c:v>1116.6040876488503</c:v>
                </c:pt>
                <c:pt idx="49" formatCode="#,##0">
                  <c:v>1125.3553571344285</c:v>
                </c:pt>
                <c:pt idx="50" formatCode="#,##0">
                  <c:v>1133.4764040743066</c:v>
                </c:pt>
                <c:pt idx="51" formatCode="#,##0">
                  <c:v>1141.0570720585342</c:v>
                </c:pt>
                <c:pt idx="52" formatCode="#,##0">
                  <c:v>1148.4548029570838</c:v>
                </c:pt>
                <c:pt idx="53" formatCode="#,##0">
                  <c:v>1156.1661059061175</c:v>
                </c:pt>
                <c:pt idx="54" formatCode="#,##0">
                  <c:v>1164.0184233781388</c:v>
                </c:pt>
                <c:pt idx="55" formatCode="#,##0">
                  <c:v>1171.8904110703127</c:v>
                </c:pt>
                <c:pt idx="56" formatCode="#,##0">
                  <c:v>1179.8091737062405</c:v>
                </c:pt>
                <c:pt idx="57" formatCode="#,##0">
                  <c:v>1187.7679839218183</c:v>
                </c:pt>
                <c:pt idx="58" formatCode="#,##0">
                  <c:v>1195.7430134712304</c:v>
                </c:pt>
                <c:pt idx="59" formatCode="#,##0">
                  <c:v>1203.7281427990567</c:v>
                </c:pt>
                <c:pt idx="60" formatCode="#,##0">
                  <c:v>1211.7223111961482</c:v>
                </c:pt>
                <c:pt idx="61" formatCode="#,##0">
                  <c:v>1219.7235765729549</c:v>
                </c:pt>
              </c:numCache>
            </c:numRef>
          </c:val>
          <c:extLst>
            <c:ext xmlns:c16="http://schemas.microsoft.com/office/drawing/2014/chart" uri="{C3380CC4-5D6E-409C-BE32-E72D297353CC}">
              <c16:uniqueId val="{00000000-172D-4BE5-89F3-3DF0D25B819E}"/>
            </c:ext>
          </c:extLst>
        </c:ser>
        <c:ser>
          <c:idx val="1"/>
          <c:order val="1"/>
          <c:tx>
            <c:strRef>
              <c:f>'2. Revenues'!$B$129</c:f>
              <c:strCache>
                <c:ptCount val="1"/>
                <c:pt idx="0">
                  <c:v>New Standard subscriptions</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Revenues'!$C$129:$BL$129</c:f>
              <c:numCache>
                <c:formatCode>General</c:formatCode>
                <c:ptCount val="62"/>
                <c:pt idx="2" formatCode="#,##0">
                  <c:v>0</c:v>
                </c:pt>
                <c:pt idx="3" formatCode="#,##0">
                  <c:v>0</c:v>
                </c:pt>
                <c:pt idx="4" formatCode="#,##0">
                  <c:v>0</c:v>
                </c:pt>
                <c:pt idx="5" formatCode="#,##0">
                  <c:v>0</c:v>
                </c:pt>
                <c:pt idx="6" formatCode="#,##0">
                  <c:v>141.33333333333334</c:v>
                </c:pt>
                <c:pt idx="7" formatCode="#,##0">
                  <c:v>279.50666666666666</c:v>
                </c:pt>
                <c:pt idx="8" formatCode="#,##0">
                  <c:v>413.14886666666661</c:v>
                </c:pt>
                <c:pt idx="9" formatCode="#,##0">
                  <c:v>423.34282266666662</c:v>
                </c:pt>
                <c:pt idx="10" formatCode="#,##0">
                  <c:v>449.43838887999999</c:v>
                </c:pt>
                <c:pt idx="11" formatCode="#,##0">
                  <c:v>488.55587407206662</c:v>
                </c:pt>
                <c:pt idx="12" formatCode="#,##0">
                  <c:v>518.78438528789866</c:v>
                </c:pt>
                <c:pt idx="13" formatCode="#,##0">
                  <c:v>544.90204448346367</c:v>
                </c:pt>
                <c:pt idx="14" formatCode="#,##0">
                  <c:v>570.2275914565646</c:v>
                </c:pt>
                <c:pt idx="15" formatCode="#,##0">
                  <c:v>594.53998616127785</c:v>
                </c:pt>
                <c:pt idx="16" formatCode="#,##0">
                  <c:v>616.79842826428512</c:v>
                </c:pt>
                <c:pt idx="17" formatCode="#,##0">
                  <c:v>637.50049035271172</c:v>
                </c:pt>
                <c:pt idx="18" formatCode="#,##0">
                  <c:v>656.82224820417946</c:v>
                </c:pt>
                <c:pt idx="19" formatCode="#,##0">
                  <c:v>674.86632908470767</c:v>
                </c:pt>
                <c:pt idx="20" formatCode="#,##0">
                  <c:v>691.77981879559718</c:v>
                </c:pt>
                <c:pt idx="21" formatCode="#,##0">
                  <c:v>707.6915306320119</c:v>
                </c:pt>
                <c:pt idx="22" formatCode="#,##0">
                  <c:v>722.70628017911122</c:v>
                </c:pt>
                <c:pt idx="23" formatCode="#,##0">
                  <c:v>736.92095302979089</c:v>
                </c:pt>
                <c:pt idx="24" formatCode="#,##0">
                  <c:v>750.42500833723909</c:v>
                </c:pt>
                <c:pt idx="25" formatCode="#,##0">
                  <c:v>763.29938615315837</c:v>
                </c:pt>
                <c:pt idx="26" formatCode="#,##0">
                  <c:v>775.61829335717641</c:v>
                </c:pt>
                <c:pt idx="27" formatCode="#,##0">
                  <c:v>790.20018018971155</c:v>
                </c:pt>
                <c:pt idx="28" formatCode="#,##0">
                  <c:v>804.40009911974107</c:v>
                </c:pt>
                <c:pt idx="29" formatCode="#,##0">
                  <c:v>818.22803631025897</c:v>
                </c:pt>
                <c:pt idx="30" formatCode="#,##0">
                  <c:v>831.70570846808289</c:v>
                </c:pt>
                <c:pt idx="31" formatCode="#,##0">
                  <c:v>844.86271458952513</c:v>
                </c:pt>
                <c:pt idx="32" formatCode="#,##0">
                  <c:v>857.73379791906814</c:v>
                </c:pt>
                <c:pt idx="33" formatCode="#,##0">
                  <c:v>870.35692578671728</c:v>
                </c:pt>
                <c:pt idx="34" formatCode="#,##0">
                  <c:v>882.77195282671619</c:v>
                </c:pt>
                <c:pt idx="35" formatCode="#,##0">
                  <c:v>895.01970493562192</c:v>
                </c:pt>
                <c:pt idx="36" formatCode="#,##0">
                  <c:v>907.14136820839485</c:v>
                </c:pt>
                <c:pt idx="37" formatCode="#,##0">
                  <c:v>919.17809659944987</c:v>
                </c:pt>
                <c:pt idx="38" formatCode="#,##0">
                  <c:v>891.30375742103251</c:v>
                </c:pt>
                <c:pt idx="39" formatCode="#,##0">
                  <c:v>905.96382554747436</c:v>
                </c:pt>
                <c:pt idx="40" formatCode="#,##0">
                  <c:v>919.02860260295006</c:v>
                </c:pt>
                <c:pt idx="41" formatCode="#,##0">
                  <c:v>931.33517776278256</c:v>
                </c:pt>
                <c:pt idx="42" formatCode="#,##0">
                  <c:v>942.94833924588715</c:v>
                </c:pt>
                <c:pt idx="43" formatCode="#,##0">
                  <c:v>953.92571074549073</c:v>
                </c:pt>
                <c:pt idx="44" formatCode="#,##0">
                  <c:v>964.44300410461676</c:v>
                </c:pt>
                <c:pt idx="45" formatCode="#,##0">
                  <c:v>974.61049827628324</c:v>
                </c:pt>
                <c:pt idx="46" formatCode="#,##0">
                  <c:v>984.49530881326586</c:v>
                </c:pt>
                <c:pt idx="47" formatCode="#,##0">
                  <c:v>994.16409098506483</c:v>
                </c:pt>
                <c:pt idx="48" formatCode="#,##0">
                  <c:v>1003.6742780419592</c:v>
                </c:pt>
                <c:pt idx="49" formatCode="#,##0">
                  <c:v>1013.070852695957</c:v>
                </c:pt>
                <c:pt idx="50" formatCode="#,##0">
                  <c:v>1021.874623580173</c:v>
                </c:pt>
                <c:pt idx="51" formatCode="#,##0">
                  <c:v>1034.2278734191777</c:v>
                </c:pt>
                <c:pt idx="52" formatCode="#,##0">
                  <c:v>1045.7930107968443</c:v>
                </c:pt>
                <c:pt idx="53" formatCode="#,##0">
                  <c:v>1057.0571509126398</c:v>
                </c:pt>
                <c:pt idx="54" formatCode="#,##0">
                  <c:v>1067.9752870225243</c:v>
                </c:pt>
                <c:pt idx="55" formatCode="#,##0">
                  <c:v>1078.5233234853745</c:v>
                </c:pt>
                <c:pt idx="56" formatCode="#,##0">
                  <c:v>1088.7807067110975</c:v>
                </c:pt>
                <c:pt idx="57" formatCode="#,##0">
                  <c:v>1098.7919856630385</c:v>
                </c:pt>
                <c:pt idx="58" formatCode="#,##0">
                  <c:v>1108.5802523411751</c:v>
                </c:pt>
                <c:pt idx="59" formatCode="#,##0">
                  <c:v>1118.1756045215534</c:v>
                </c:pt>
                <c:pt idx="60" formatCode="#,##0">
                  <c:v>1127.6067264568346</c:v>
                </c:pt>
                <c:pt idx="61" formatCode="#,##0">
                  <c:v>1136.8971445995921</c:v>
                </c:pt>
              </c:numCache>
            </c:numRef>
          </c:val>
          <c:extLst>
            <c:ext xmlns:c16="http://schemas.microsoft.com/office/drawing/2014/chart" uri="{C3380CC4-5D6E-409C-BE32-E72D297353CC}">
              <c16:uniqueId val="{00000001-172D-4BE5-89F3-3DF0D25B819E}"/>
            </c:ext>
          </c:extLst>
        </c:ser>
        <c:ser>
          <c:idx val="2"/>
          <c:order val="2"/>
          <c:tx>
            <c:strRef>
              <c:f>'2. Revenues'!$B$130</c:f>
              <c:strCache>
                <c:ptCount val="1"/>
                <c:pt idx="0">
                  <c:v>New Premium subscriptions</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Revenues'!$C$130:$BL$130</c:f>
              <c:numCache>
                <c:formatCode>General</c:formatCode>
                <c:ptCount val="62"/>
                <c:pt idx="2" formatCode="#,##0">
                  <c:v>0</c:v>
                </c:pt>
                <c:pt idx="3" formatCode="#,##0">
                  <c:v>0</c:v>
                </c:pt>
                <c:pt idx="4" formatCode="#,##0">
                  <c:v>0</c:v>
                </c:pt>
                <c:pt idx="5" formatCode="#,##0">
                  <c:v>0</c:v>
                </c:pt>
                <c:pt idx="6" formatCode="#,##0">
                  <c:v>70.666666666666671</c:v>
                </c:pt>
                <c:pt idx="7" formatCode="#,##0">
                  <c:v>139.19333333333333</c:v>
                </c:pt>
                <c:pt idx="8" formatCode="#,##0">
                  <c:v>205.44206666666665</c:v>
                </c:pt>
                <c:pt idx="9" formatCode="#,##0">
                  <c:v>210.27392933333331</c:v>
                </c:pt>
                <c:pt idx="10" formatCode="#,##0">
                  <c:v>223.99806373999999</c:v>
                </c:pt>
                <c:pt idx="11" formatCode="#,##0">
                  <c:v>244.70668057659998</c:v>
                </c:pt>
                <c:pt idx="12" formatCode="#,##0">
                  <c:v>261.190381711724</c:v>
                </c:pt>
                <c:pt idx="13" formatCode="#,##0">
                  <c:v>275.79156158608293</c:v>
                </c:pt>
                <c:pt idx="14" formatCode="#,##0">
                  <c:v>290.098126206129</c:v>
                </c:pt>
                <c:pt idx="15" formatCode="#,##0">
                  <c:v>303.50524261363449</c:v>
                </c:pt>
                <c:pt idx="16" formatCode="#,##0">
                  <c:v>315.96810406503653</c:v>
                </c:pt>
                <c:pt idx="17" formatCode="#,##0">
                  <c:v>327.68890415322613</c:v>
                </c:pt>
                <c:pt idx="18" formatCode="#,##0">
                  <c:v>338.72108198263061</c:v>
                </c:pt>
                <c:pt idx="19" formatCode="#,##0">
                  <c:v>349.09211789613812</c:v>
                </c:pt>
                <c:pt idx="20" formatCode="#,##0">
                  <c:v>358.85979730884446</c:v>
                </c:pt>
                <c:pt idx="21" formatCode="#,##0">
                  <c:v>368.07830595712119</c:v>
                </c:pt>
                <c:pt idx="22" formatCode="#,##0">
                  <c:v>376.79390420915337</c:v>
                </c:pt>
                <c:pt idx="23" formatCode="#,##0">
                  <c:v>385.0518961219143</c:v>
                </c:pt>
                <c:pt idx="24" formatCode="#,##0">
                  <c:v>392.8960127662798</c:v>
                </c:pt>
                <c:pt idx="25" formatCode="#,##0">
                  <c:v>400.36723503228905</c:v>
                </c:pt>
                <c:pt idx="26" formatCode="#,##0">
                  <c:v>407.50423311756265</c:v>
                </c:pt>
                <c:pt idx="27" formatCode="#,##0">
                  <c:v>416.68847526715308</c:v>
                </c:pt>
                <c:pt idx="28" formatCode="#,##0">
                  <c:v>425.46162675846961</c:v>
                </c:pt>
                <c:pt idx="29" formatCode="#,##0">
                  <c:v>433.87512632537903</c:v>
                </c:pt>
                <c:pt idx="30" formatCode="#,##0">
                  <c:v>441.97448421567992</c:v>
                </c:pt>
                <c:pt idx="31" formatCode="#,##0">
                  <c:v>449.80056030911118</c:v>
                </c:pt>
                <c:pt idx="32" formatCode="#,##0">
                  <c:v>457.3905244588417</c:v>
                </c:pt>
                <c:pt idx="33" formatCode="#,##0">
                  <c:v>464.77858979607288</c:v>
                </c:pt>
                <c:pt idx="34" formatCode="#,##0">
                  <c:v>471.99657465169241</c:v>
                </c:pt>
                <c:pt idx="35" formatCode="#,##0">
                  <c:v>479.07433799027183</c:v>
                </c:pt>
                <c:pt idx="36" formatCode="#,##0">
                  <c:v>486.04012250678841</c:v>
                </c:pt>
                <c:pt idx="37" formatCode="#,##0">
                  <c:v>492.92082930882265</c:v>
                </c:pt>
                <c:pt idx="38" formatCode="#,##0">
                  <c:v>499.37919852913035</c:v>
                </c:pt>
                <c:pt idx="39" formatCode="#,##0">
                  <c:v>504.27674491226185</c:v>
                </c:pt>
                <c:pt idx="40" formatCode="#,##0">
                  <c:v>509.13618181371623</c:v>
                </c:pt>
                <c:pt idx="41" formatCode="#,##0">
                  <c:v>514.187268707562</c:v>
                </c:pt>
                <c:pt idx="42" formatCode="#,##0">
                  <c:v>519.32068541239346</c:v>
                </c:pt>
                <c:pt idx="43" formatCode="#,##0">
                  <c:v>524.45766920607844</c:v>
                </c:pt>
                <c:pt idx="44" formatCode="#,##0">
                  <c:v>529.60435652269848</c:v>
                </c:pt>
                <c:pt idx="45" formatCode="#,##0">
                  <c:v>534.75423915758802</c:v>
                </c:pt>
                <c:pt idx="46" formatCode="#,##0">
                  <c:v>539.89443256777486</c:v>
                </c:pt>
                <c:pt idx="47" formatCode="#,##0">
                  <c:v>545.02330612281332</c:v>
                </c:pt>
                <c:pt idx="48" formatCode="#,##0">
                  <c:v>550.14337304138576</c:v>
                </c:pt>
                <c:pt idx="49" formatCode="#,##0">
                  <c:v>555.25757843367364</c:v>
                </c:pt>
                <c:pt idx="50" formatCode="#,##0">
                  <c:v>560.11182210118568</c:v>
                </c:pt>
                <c:pt idx="51" formatCode="#,##0">
                  <c:v>566.35726357216595</c:v>
                </c:pt>
                <c:pt idx="52" formatCode="#,##0">
                  <c:v>572.3247353571054</c:v>
                </c:pt>
                <c:pt idx="53" formatCode="#,##0">
                  <c:v>578.23137874099473</c:v>
                </c:pt>
                <c:pt idx="54" formatCode="#,##0">
                  <c:v>584.03464476541058</c:v>
                </c:pt>
                <c:pt idx="55" formatCode="#,##0">
                  <c:v>589.70627331434275</c:v>
                </c:pt>
                <c:pt idx="56" formatCode="#,##0">
                  <c:v>595.27281819415157</c:v>
                </c:pt>
                <c:pt idx="57" formatCode="#,##0">
                  <c:v>600.74616185613559</c:v>
                </c:pt>
                <c:pt idx="58" formatCode="#,##0">
                  <c:v>606.12965628346456</c:v>
                </c:pt>
                <c:pt idx="59" formatCode="#,##0">
                  <c:v>611.43187986780242</c:v>
                </c:pt>
                <c:pt idx="60" formatCode="#,##0">
                  <c:v>616.66212234260888</c:v>
                </c:pt>
                <c:pt idx="61" formatCode="#,##0">
                  <c:v>621.82824716067375</c:v>
                </c:pt>
              </c:numCache>
            </c:numRef>
          </c:val>
          <c:extLst>
            <c:ext xmlns:c16="http://schemas.microsoft.com/office/drawing/2014/chart" uri="{C3380CC4-5D6E-409C-BE32-E72D297353CC}">
              <c16:uniqueId val="{00000002-172D-4BE5-89F3-3DF0D25B819E}"/>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7101941315994913"/>
          <c:w val="0.90914414002764499"/>
          <c:h val="9.61934379580847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Cash position</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'5. Funding'!$B$59</c:f>
              <c:strCache>
                <c:ptCount val="1"/>
                <c:pt idx="0">
                  <c:v>Ending cash position</c:v>
                </c:pt>
              </c:strCache>
            </c:strRef>
          </c:tx>
          <c:spPr>
            <a:ln w="28575" cap="rnd">
              <a:solidFill>
                <a:schemeClr val="accent1"/>
              </a:solidFill>
              <a:round/>
            </a:ln>
            <a:effectLst/>
          </c:spPr>
          <c:marker>
            <c:symbol val="none"/>
          </c:marker>
          <c:cat>
            <c:numRef>
              <c:f>'5. Funding'!$E$51:$BL$51</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'5. Funding'!$E$59:$BL$59</c:f>
              <c:numCache>
                <c:formatCode>#,##0</c:formatCode>
                <c:ptCount val="60"/>
                <c:pt idx="0">
                  <c:v>0</c:v>
                </c:pt>
                <c:pt idx="1">
                  <c:v>0</c:v>
                </c:pt>
                <c:pt idx="2">
                  <c:v>0</c:v>
                </c:pt>
                <c:pt idx="3">
                  <c:v>0</c:v>
                </c:pt>
                <c:pt idx="4">
                  <c:v>2788958.3333333335</c:v>
                </c:pt>
                <c:pt idx="5">
                  <c:v>2589599.8891666667</c:v>
                </c:pt>
                <c:pt idx="6">
                  <c:v>2394354.7386250002</c:v>
                </c:pt>
                <c:pt idx="7">
                  <c:v>2228200.5939393337</c:v>
                </c:pt>
                <c:pt idx="8">
                  <c:v>2088032.0275153045</c:v>
                </c:pt>
                <c:pt idx="9">
                  <c:v>1972863.8044256342</c:v>
                </c:pt>
                <c:pt idx="10">
                  <c:v>1881001.921767741</c:v>
                </c:pt>
                <c:pt idx="11">
                  <c:v>1791630.0467261118</c:v>
                </c:pt>
                <c:pt idx="12">
                  <c:v>1659806.3150190995</c:v>
                </c:pt>
                <c:pt idx="13">
                  <c:v>1568425.227380228</c:v>
                </c:pt>
                <c:pt idx="14">
                  <c:v>1495145.0470803955</c:v>
                </c:pt>
                <c:pt idx="15">
                  <c:v>1438735.6546676171</c:v>
                </c:pt>
                <c:pt idx="16">
                  <c:v>1372943.774082086</c:v>
                </c:pt>
                <c:pt idx="17">
                  <c:v>1313312.519415752</c:v>
                </c:pt>
                <c:pt idx="18">
                  <c:v>1275426.5157528585</c:v>
                </c:pt>
                <c:pt idx="19">
                  <c:v>1250407.0243057427</c:v>
                </c:pt>
                <c:pt idx="20">
                  <c:v>1237447.8682990449</c:v>
                </c:pt>
                <c:pt idx="21">
                  <c:v>1235810.5216177253</c:v>
                </c:pt>
                <c:pt idx="22">
                  <c:v>1235736.4320877281</c:v>
                </c:pt>
                <c:pt idx="23">
                  <c:v>1245026.2406842061</c:v>
                </c:pt>
                <c:pt idx="24">
                  <c:v>1304319.1887978076</c:v>
                </c:pt>
                <c:pt idx="25">
                  <c:v>1375972.4544296283</c:v>
                </c:pt>
                <c:pt idx="26">
                  <c:v>1460132.3006241282</c:v>
                </c:pt>
                <c:pt idx="27">
                  <c:v>1556299.4825219549</c:v>
                </c:pt>
                <c:pt idx="28">
                  <c:v>1650293.0182843565</c:v>
                </c:pt>
                <c:pt idx="29">
                  <c:v>1707035.0308432057</c:v>
                </c:pt>
                <c:pt idx="30">
                  <c:v>1790792.5753139232</c:v>
                </c:pt>
                <c:pt idx="31">
                  <c:v>1884855.9908230456</c:v>
                </c:pt>
                <c:pt idx="32">
                  <c:v>1988883.2203685818</c:v>
                </c:pt>
                <c:pt idx="33">
                  <c:v>2102566.5547323809</c:v>
                </c:pt>
                <c:pt idx="34">
                  <c:v>2225632.3704946563</c:v>
                </c:pt>
                <c:pt idx="35">
                  <c:v>2332673.9762040195</c:v>
                </c:pt>
                <c:pt idx="36">
                  <c:v>2461369.1496369326</c:v>
                </c:pt>
                <c:pt idx="37">
                  <c:v>2601224.8656654167</c:v>
                </c:pt>
                <c:pt idx="38">
                  <c:v>2735722.8743018596</c:v>
                </c:pt>
                <c:pt idx="39">
                  <c:v>2888919.2351201931</c:v>
                </c:pt>
                <c:pt idx="40">
                  <c:v>3052159.352144985</c:v>
                </c:pt>
                <c:pt idx="41">
                  <c:v>3224892.2294891588</c:v>
                </c:pt>
                <c:pt idx="42">
                  <c:v>3406657.2987257699</c:v>
                </c:pt>
                <c:pt idx="43">
                  <c:v>3597069.519377335</c:v>
                </c:pt>
                <c:pt idx="44">
                  <c:v>3795804.8504980877</c:v>
                </c:pt>
                <c:pt idx="45">
                  <c:v>4002590.535626078</c:v>
                </c:pt>
                <c:pt idx="46">
                  <c:v>4217197.7233191766</c:v>
                </c:pt>
                <c:pt idx="47">
                  <c:v>4439435.1961861122</c:v>
                </c:pt>
                <c:pt idx="48">
                  <c:v>4677158.3786376724</c:v>
                </c:pt>
                <c:pt idx="49">
                  <c:v>4922964.1395765822</c:v>
                </c:pt>
                <c:pt idx="50">
                  <c:v>5177461.4262192054</c:v>
                </c:pt>
                <c:pt idx="51">
                  <c:v>5440578.1588093657</c:v>
                </c:pt>
                <c:pt idx="52">
                  <c:v>5712221.674769586</c:v>
                </c:pt>
                <c:pt idx="53">
                  <c:v>5992276.8725145999</c:v>
                </c:pt>
                <c:pt idx="54">
                  <c:v>6271534.875279909</c:v>
                </c:pt>
                <c:pt idx="55">
                  <c:v>6558282.2547131376</c:v>
                </c:pt>
                <c:pt idx="56">
                  <c:v>6853053.5109578772</c:v>
                </c:pt>
                <c:pt idx="57">
                  <c:v>7155717.5953745926</c:v>
                </c:pt>
                <c:pt idx="58">
                  <c:v>7466147.2394333445</c:v>
                </c:pt>
                <c:pt idx="59">
                  <c:v>7784220.6706718635</c:v>
                </c:pt>
              </c:numCache>
            </c:numRef>
          </c:val>
          <c:smooth val="0"/>
          <c:extLst>
            <c:ext xmlns:c16="http://schemas.microsoft.com/office/drawing/2014/chart" uri="{C3380CC4-5D6E-409C-BE32-E72D297353CC}">
              <c16:uniqueId val="{00000000-C45B-4EA4-9EF4-9AC15B45F7F7}"/>
            </c:ext>
          </c:extLst>
        </c:ser>
        <c:dLbls>
          <c:showLegendKey val="0"/>
          <c:showVal val="0"/>
          <c:showCatName val="0"/>
          <c:showSerName val="0"/>
          <c:showPercent val="0"/>
          <c:showBubbleSize val="0"/>
        </c:dLbls>
        <c:smooth val="0"/>
        <c:axId val="345173999"/>
        <c:axId val="345174831"/>
      </c:line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8"/>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515417977881141"/>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revenue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82646859988478771"/>
          <c:h val="0.60712378678895629"/>
        </c:manualLayout>
      </c:layout>
      <c:barChart>
        <c:barDir val="col"/>
        <c:grouping val="stacked"/>
        <c:varyColors val="0"/>
        <c:ser>
          <c:idx val="0"/>
          <c:order val="0"/>
          <c:tx>
            <c:strRef>
              <c:f>'Financials Statements'!$B$36</c:f>
              <c:strCache>
                <c:ptCount val="1"/>
                <c:pt idx="0">
                  <c:v>Revenues Basic</c:v>
                </c:pt>
              </c:strCache>
            </c:strRef>
          </c:tx>
          <c:spPr>
            <a:solidFill>
              <a:schemeClr val="accent1"/>
            </a:solidFill>
            <a:ln>
              <a:noFill/>
            </a:ln>
            <a:effectLst/>
          </c:spPr>
          <c:invertIfNegative val="0"/>
          <c:val>
            <c:numRef>
              <c:f>'Financials Statements'!$E$36:$I$36</c:f>
              <c:numCache>
                <c:formatCode>#,##0</c:formatCode>
                <c:ptCount val="5"/>
                <c:pt idx="0">
                  <c:v>145838.76767170746</c:v>
                </c:pt>
                <c:pt idx="1">
                  <c:v>551762.43752296013</c:v>
                </c:pt>
                <c:pt idx="2">
                  <c:v>927832.09146201645</c:v>
                </c:pt>
                <c:pt idx="3">
                  <c:v>1108239.7826979505</c:v>
                </c:pt>
                <c:pt idx="4">
                  <c:v>1613194.5710513256</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11-C2B9-49C5-9627-FA962C358144}"/>
            </c:ext>
          </c:extLst>
        </c:ser>
        <c:ser>
          <c:idx val="1"/>
          <c:order val="1"/>
          <c:tx>
            <c:strRef>
              <c:f>'Financials Statements'!$B$37</c:f>
              <c:strCache>
                <c:ptCount val="1"/>
                <c:pt idx="0">
                  <c:v>Revenues Standard</c:v>
                </c:pt>
              </c:strCache>
            </c:strRef>
          </c:tx>
          <c:spPr>
            <a:solidFill>
              <a:schemeClr val="accent2"/>
            </a:solidFill>
            <a:ln>
              <a:noFill/>
            </a:ln>
            <a:effectLst/>
          </c:spPr>
          <c:invertIfNegative val="0"/>
          <c:val>
            <c:numRef>
              <c:f>'Financials Statements'!$E$37:$I$37</c:f>
              <c:numCache>
                <c:formatCode>#,##0</c:formatCode>
                <c:ptCount val="5"/>
                <c:pt idx="0">
                  <c:v>463190.82089675602</c:v>
                </c:pt>
                <c:pt idx="1">
                  <c:v>2004550.8424488311</c:v>
                </c:pt>
                <c:pt idx="2">
                  <c:v>3591212.0765192444</c:v>
                </c:pt>
                <c:pt idx="3">
                  <c:v>4322252.671696119</c:v>
                </c:pt>
                <c:pt idx="4">
                  <c:v>4913065.6481214054</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12-C2B9-49C5-9627-FA962C358144}"/>
            </c:ext>
          </c:extLst>
        </c:ser>
        <c:ser>
          <c:idx val="2"/>
          <c:order val="2"/>
          <c:tx>
            <c:strRef>
              <c:f>'Financials Statements'!$B$38</c:f>
              <c:strCache>
                <c:ptCount val="1"/>
                <c:pt idx="0">
                  <c:v>Revenues Premium</c:v>
                </c:pt>
              </c:strCache>
            </c:strRef>
          </c:tx>
          <c:spPr>
            <a:solidFill>
              <a:schemeClr val="accent3"/>
            </a:solidFill>
            <a:ln>
              <a:noFill/>
            </a:ln>
            <a:effectLst/>
          </c:spPr>
          <c:invertIfNegative val="0"/>
          <c:val>
            <c:numRef>
              <c:f>'Financials Statements'!$E$38:$I$38</c:f>
              <c:numCache>
                <c:formatCode>#,##0</c:formatCode>
                <c:ptCount val="5"/>
                <c:pt idx="0">
                  <c:v>396508.57127665495</c:v>
                </c:pt>
                <c:pt idx="1">
                  <c:v>1533613.6555192228</c:v>
                </c:pt>
                <c:pt idx="2">
                  <c:v>2131301.0410396545</c:v>
                </c:pt>
                <c:pt idx="3">
                  <c:v>3353877.7737772004</c:v>
                </c:pt>
                <c:pt idx="4">
                  <c:v>3910130.4122486641</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13-C2B9-49C5-9627-FA962C358144}"/>
            </c:ext>
          </c:extLst>
        </c:ser>
        <c:dLbls>
          <c:showLegendKey val="0"/>
          <c:showVal val="0"/>
          <c:showCatName val="0"/>
          <c:showSerName val="0"/>
          <c:showPercent val="0"/>
          <c:showBubbleSize val="0"/>
        </c:dLbls>
        <c:gapWidth val="150"/>
        <c:overlap val="100"/>
        <c:axId val="345173999"/>
        <c:axId val="345174831"/>
      </c:bar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75085149240065918"/>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EBITDA</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barChart>
        <c:barDir val="col"/>
        <c:grouping val="stacked"/>
        <c:varyColors val="0"/>
        <c:ser>
          <c:idx val="0"/>
          <c:order val="0"/>
          <c:tx>
            <c:strRef>
              <c:f>'Financials Statements'!$B$71</c:f>
              <c:strCache>
                <c:ptCount val="1"/>
                <c:pt idx="0">
                  <c:v>EBITDA</c:v>
                </c:pt>
              </c:strCache>
            </c:strRef>
          </c:tx>
          <c:spPr>
            <a:solidFill>
              <a:schemeClr val="accent1"/>
            </a:solidFill>
            <a:ln>
              <a:noFill/>
            </a:ln>
            <a:effectLst/>
          </c:spPr>
          <c:invertIfNegative val="0"/>
          <c:val>
            <c:numRef>
              <c:f>'Financials Statements'!$E$71:$I$71</c:f>
              <c:numCache>
                <c:formatCode>#,##0</c:formatCode>
                <c:ptCount val="5"/>
                <c:pt idx="0">
                  <c:v>-1228369.9532738887</c:v>
                </c:pt>
                <c:pt idx="1">
                  <c:v>-546603.80604190473</c:v>
                </c:pt>
                <c:pt idx="2">
                  <c:v>1087647.7355198129</c:v>
                </c:pt>
                <c:pt idx="3">
                  <c:v>2106761.2199820937</c:v>
                </c:pt>
                <c:pt idx="4">
                  <c:v>3344785.4744857489</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32D6-4A17-84A0-ECD49883870F}"/>
            </c:ext>
          </c:extLst>
        </c:ser>
        <c:dLbls>
          <c:showLegendKey val="0"/>
          <c:showVal val="0"/>
          <c:showCatName val="0"/>
          <c:showSerName val="0"/>
          <c:showPercent val="0"/>
          <c:showBubbleSize val="0"/>
        </c:dLbls>
        <c:gapWidth val="150"/>
        <c:overlap val="100"/>
        <c:axId val="345173999"/>
        <c:axId val="345174831"/>
      </c:bar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2855408551419449"/>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EBITDA margin</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'Financials Statements'!$B$76</c:f>
              <c:strCache>
                <c:ptCount val="1"/>
                <c:pt idx="0">
                  <c:v>EBITDA-margin</c:v>
                </c:pt>
              </c:strCache>
            </c:strRef>
          </c:tx>
          <c:spPr>
            <a:ln w="28575" cap="rnd">
              <a:solidFill>
                <a:schemeClr val="accent1"/>
              </a:solidFill>
              <a:round/>
            </a:ln>
            <a:effectLst/>
          </c:spPr>
          <c:marker>
            <c:symbol val="none"/>
          </c:marker>
          <c:val>
            <c:numRef>
              <c:f>'Financials Statements'!$E$76:$I$76</c:f>
              <c:numCache>
                <c:formatCode>0%</c:formatCode>
                <c:ptCount val="5"/>
                <c:pt idx="0">
                  <c:v>-1.221604512217709</c:v>
                </c:pt>
                <c:pt idx="1">
                  <c:v>-0.1336463498403016</c:v>
                </c:pt>
                <c:pt idx="2">
                  <c:v>0.16354756051527436</c:v>
                </c:pt>
                <c:pt idx="3">
                  <c:v>0.23983064980865215</c:v>
                </c:pt>
                <c:pt idx="4">
                  <c:v>0.32049255270451699</c:v>
                </c:pt>
              </c:numCache>
            </c:numRef>
          </c:val>
          <c:smooth val="0"/>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9559-4364-BE7A-AEE101D8458D}"/>
            </c:ext>
          </c:extLst>
        </c:ser>
        <c:dLbls>
          <c:showLegendKey val="0"/>
          <c:showVal val="0"/>
          <c:showCatName val="0"/>
          <c:showSerName val="0"/>
          <c:showPercent val="0"/>
          <c:showBubbleSize val="0"/>
        </c:dLbls>
        <c:smooth val="0"/>
        <c:axId val="345173999"/>
        <c:axId val="345174831"/>
      </c:line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515417977881141"/>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y-o-y revenue growth</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'Financials Statements'!$B$74:$B$75</c:f>
              <c:strCache>
                <c:ptCount val="1"/>
                <c:pt idx="0">
                  <c:v>y-o-y sales growth Gross profit margin</c:v>
                </c:pt>
              </c:strCache>
            </c:strRef>
          </c:tx>
          <c:spPr>
            <a:ln w="28575" cap="rnd">
              <a:solidFill>
                <a:schemeClr val="accent1"/>
              </a:solidFill>
              <a:round/>
            </a:ln>
            <a:effectLst/>
          </c:spPr>
          <c:marker>
            <c:symbol val="none"/>
          </c:marker>
          <c:val>
            <c:numRef>
              <c:f>'Financials Statements'!$E$74:$I$74</c:f>
              <c:numCache>
                <c:formatCode>0%</c:formatCode>
                <c:ptCount val="5"/>
                <c:pt idx="1">
                  <c:v>3.0674010184963842</c:v>
                </c:pt>
                <c:pt idx="2">
                  <c:v>0.62603032130267389</c:v>
                </c:pt>
                <c:pt idx="3">
                  <c:v>0.32088936018774494</c:v>
                </c:pt>
                <c:pt idx="4">
                  <c:v>0.18806361302397456</c:v>
                </c:pt>
              </c:numCache>
            </c:numRef>
          </c:val>
          <c:smooth val="0"/>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D8AB-4489-AC64-237A62A56719}"/>
            </c:ext>
          </c:extLst>
        </c:ser>
        <c:dLbls>
          <c:showLegendKey val="0"/>
          <c:showVal val="0"/>
          <c:showCatName val="0"/>
          <c:showSerName val="0"/>
          <c:showPercent val="0"/>
          <c:showBubbleSize val="0"/>
        </c:dLbls>
        <c:smooth val="0"/>
        <c:axId val="345173999"/>
        <c:axId val="345174831"/>
      </c:line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5.5025578109223761E-2"/>
          <c:y val="0.84789808116710474"/>
          <c:w val="0.91172309054640155"/>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revenue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82646859988478771"/>
          <c:h val="0.60712378678895629"/>
        </c:manualLayout>
      </c:layout>
      <c:barChart>
        <c:barDir val="col"/>
        <c:grouping val="stacked"/>
        <c:varyColors val="0"/>
        <c:ser>
          <c:idx val="0"/>
          <c:order val="0"/>
          <c:tx>
            <c:strRef>
              <c:f>'Financials Statements'!$B$36</c:f>
              <c:strCache>
                <c:ptCount val="1"/>
                <c:pt idx="0">
                  <c:v>Revenues Basic</c:v>
                </c:pt>
              </c:strCache>
            </c:strRef>
          </c:tx>
          <c:spPr>
            <a:solidFill>
              <a:schemeClr val="accent1"/>
            </a:solidFill>
            <a:ln>
              <a:noFill/>
            </a:ln>
            <a:effectLst/>
          </c:spPr>
          <c:invertIfNegative val="0"/>
          <c:val>
            <c:numRef>
              <c:f>'Financials Statements'!$E$36:$I$36</c:f>
              <c:numCache>
                <c:formatCode>#,##0</c:formatCode>
                <c:ptCount val="5"/>
                <c:pt idx="0">
                  <c:v>145838.76767170746</c:v>
                </c:pt>
                <c:pt idx="1">
                  <c:v>551762.43752296013</c:v>
                </c:pt>
                <c:pt idx="2">
                  <c:v>927832.09146201645</c:v>
                </c:pt>
                <c:pt idx="3">
                  <c:v>1108239.7826979505</c:v>
                </c:pt>
                <c:pt idx="4">
                  <c:v>1613194.5710513256</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5FC3-443E-A17B-140096C2660F}"/>
            </c:ext>
          </c:extLst>
        </c:ser>
        <c:ser>
          <c:idx val="1"/>
          <c:order val="1"/>
          <c:tx>
            <c:strRef>
              <c:f>'Financials Statements'!$B$37</c:f>
              <c:strCache>
                <c:ptCount val="1"/>
                <c:pt idx="0">
                  <c:v>Revenues Standard</c:v>
                </c:pt>
              </c:strCache>
            </c:strRef>
          </c:tx>
          <c:spPr>
            <a:solidFill>
              <a:schemeClr val="accent2"/>
            </a:solidFill>
            <a:ln>
              <a:noFill/>
            </a:ln>
            <a:effectLst/>
          </c:spPr>
          <c:invertIfNegative val="0"/>
          <c:val>
            <c:numRef>
              <c:f>'Financials Statements'!$E$37:$I$37</c:f>
              <c:numCache>
                <c:formatCode>#,##0</c:formatCode>
                <c:ptCount val="5"/>
                <c:pt idx="0">
                  <c:v>463190.82089675602</c:v>
                </c:pt>
                <c:pt idx="1">
                  <c:v>2004550.8424488311</c:v>
                </c:pt>
                <c:pt idx="2">
                  <c:v>3591212.0765192444</c:v>
                </c:pt>
                <c:pt idx="3">
                  <c:v>4322252.671696119</c:v>
                </c:pt>
                <c:pt idx="4">
                  <c:v>4913065.6481214054</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1-5FC3-443E-A17B-140096C2660F}"/>
            </c:ext>
          </c:extLst>
        </c:ser>
        <c:ser>
          <c:idx val="2"/>
          <c:order val="2"/>
          <c:tx>
            <c:strRef>
              <c:f>'Financials Statements'!$B$38</c:f>
              <c:strCache>
                <c:ptCount val="1"/>
                <c:pt idx="0">
                  <c:v>Revenues Premium</c:v>
                </c:pt>
              </c:strCache>
            </c:strRef>
          </c:tx>
          <c:spPr>
            <a:solidFill>
              <a:schemeClr val="accent3"/>
            </a:solidFill>
            <a:ln>
              <a:noFill/>
            </a:ln>
            <a:effectLst/>
          </c:spPr>
          <c:invertIfNegative val="0"/>
          <c:val>
            <c:numRef>
              <c:f>'Financials Statements'!$E$38:$I$38</c:f>
              <c:numCache>
                <c:formatCode>#,##0</c:formatCode>
                <c:ptCount val="5"/>
                <c:pt idx="0">
                  <c:v>396508.57127665495</c:v>
                </c:pt>
                <c:pt idx="1">
                  <c:v>1533613.6555192228</c:v>
                </c:pt>
                <c:pt idx="2">
                  <c:v>2131301.0410396545</c:v>
                </c:pt>
                <c:pt idx="3">
                  <c:v>3353877.7737772004</c:v>
                </c:pt>
                <c:pt idx="4">
                  <c:v>3910130.4122486641</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2-5FC3-443E-A17B-140096C2660F}"/>
            </c:ext>
          </c:extLst>
        </c:ser>
        <c:dLbls>
          <c:showLegendKey val="0"/>
          <c:showVal val="0"/>
          <c:showCatName val="0"/>
          <c:showSerName val="0"/>
          <c:showPercent val="0"/>
          <c:showBubbleSize val="0"/>
        </c:dLbls>
        <c:gapWidth val="150"/>
        <c:overlap val="100"/>
        <c:axId val="345173999"/>
        <c:axId val="345174831"/>
      </c:bar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75085149240065918"/>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EBITDA</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barChart>
        <c:barDir val="col"/>
        <c:grouping val="stacked"/>
        <c:varyColors val="0"/>
        <c:ser>
          <c:idx val="0"/>
          <c:order val="0"/>
          <c:tx>
            <c:strRef>
              <c:f>'Financials Statements'!$B$71</c:f>
              <c:strCache>
                <c:ptCount val="1"/>
                <c:pt idx="0">
                  <c:v>EBITDA</c:v>
                </c:pt>
              </c:strCache>
            </c:strRef>
          </c:tx>
          <c:spPr>
            <a:solidFill>
              <a:schemeClr val="accent1"/>
            </a:solidFill>
            <a:ln>
              <a:noFill/>
            </a:ln>
            <a:effectLst/>
          </c:spPr>
          <c:invertIfNegative val="0"/>
          <c:val>
            <c:numRef>
              <c:f>'Financials Statements'!$E$71:$I$71</c:f>
              <c:numCache>
                <c:formatCode>#,##0</c:formatCode>
                <c:ptCount val="5"/>
                <c:pt idx="0">
                  <c:v>-1228369.9532738887</c:v>
                </c:pt>
                <c:pt idx="1">
                  <c:v>-546603.80604190473</c:v>
                </c:pt>
                <c:pt idx="2">
                  <c:v>1087647.7355198129</c:v>
                </c:pt>
                <c:pt idx="3">
                  <c:v>2106761.2199820937</c:v>
                </c:pt>
                <c:pt idx="4">
                  <c:v>3344785.4744857489</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D8FE-4516-B5BF-7753431B3761}"/>
            </c:ext>
          </c:extLst>
        </c:ser>
        <c:dLbls>
          <c:showLegendKey val="0"/>
          <c:showVal val="0"/>
          <c:showCatName val="0"/>
          <c:showSerName val="0"/>
          <c:showPercent val="0"/>
          <c:showBubbleSize val="0"/>
        </c:dLbls>
        <c:gapWidth val="150"/>
        <c:overlap val="100"/>
        <c:axId val="345173999"/>
        <c:axId val="345174831"/>
      </c:bar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2855408551419449"/>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y-o-y revenue growth</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'Financials Statements'!$B$74:$B$75</c:f>
              <c:strCache>
                <c:ptCount val="1"/>
                <c:pt idx="0">
                  <c:v>y-o-y sales growth Gross profit margin</c:v>
                </c:pt>
              </c:strCache>
            </c:strRef>
          </c:tx>
          <c:spPr>
            <a:ln w="28575" cap="rnd">
              <a:solidFill>
                <a:schemeClr val="accent1"/>
              </a:solidFill>
              <a:round/>
            </a:ln>
            <a:effectLst/>
          </c:spPr>
          <c:marker>
            <c:symbol val="none"/>
          </c:marker>
          <c:val>
            <c:numRef>
              <c:f>'Financials Statements'!$E$74:$I$74</c:f>
              <c:numCache>
                <c:formatCode>0%</c:formatCode>
                <c:ptCount val="5"/>
                <c:pt idx="1">
                  <c:v>3.0674010184963842</c:v>
                </c:pt>
                <c:pt idx="2">
                  <c:v>0.62603032130267389</c:v>
                </c:pt>
                <c:pt idx="3">
                  <c:v>0.32088936018774494</c:v>
                </c:pt>
                <c:pt idx="4">
                  <c:v>0.18806361302397456</c:v>
                </c:pt>
              </c:numCache>
            </c:numRef>
          </c:val>
          <c:smooth val="0"/>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D8CE-4D54-896D-5EFF524A7625}"/>
            </c:ext>
          </c:extLst>
        </c:ser>
        <c:dLbls>
          <c:showLegendKey val="0"/>
          <c:showVal val="0"/>
          <c:showCatName val="0"/>
          <c:showSerName val="0"/>
          <c:showPercent val="0"/>
          <c:showBubbleSize val="0"/>
        </c:dLbls>
        <c:smooth val="0"/>
        <c:axId val="345173999"/>
        <c:axId val="345174831"/>
      </c:line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5.5025578109223761E-2"/>
          <c:y val="0.84789808116710474"/>
          <c:w val="0.91172309054640155"/>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EBITDA margin</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'Financials Statements'!$B$76</c:f>
              <c:strCache>
                <c:ptCount val="1"/>
                <c:pt idx="0">
                  <c:v>EBITDA-margin</c:v>
                </c:pt>
              </c:strCache>
            </c:strRef>
          </c:tx>
          <c:spPr>
            <a:ln w="28575" cap="rnd">
              <a:solidFill>
                <a:schemeClr val="accent1"/>
              </a:solidFill>
              <a:round/>
            </a:ln>
            <a:effectLst/>
          </c:spPr>
          <c:marker>
            <c:symbol val="none"/>
          </c:marker>
          <c:val>
            <c:numRef>
              <c:f>'Financials Statements'!$E$76:$I$76</c:f>
              <c:numCache>
                <c:formatCode>0%</c:formatCode>
                <c:ptCount val="5"/>
                <c:pt idx="0">
                  <c:v>-1.221604512217709</c:v>
                </c:pt>
                <c:pt idx="1">
                  <c:v>-0.1336463498403016</c:v>
                </c:pt>
                <c:pt idx="2">
                  <c:v>0.16354756051527436</c:v>
                </c:pt>
                <c:pt idx="3">
                  <c:v>0.23983064980865215</c:v>
                </c:pt>
                <c:pt idx="4">
                  <c:v>0.32049255270451699</c:v>
                </c:pt>
              </c:numCache>
            </c:numRef>
          </c:val>
          <c:smooth val="0"/>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07B8-4DF5-888F-1E8D51F3F026}"/>
            </c:ext>
          </c:extLst>
        </c:ser>
        <c:dLbls>
          <c:showLegendKey val="0"/>
          <c:showVal val="0"/>
          <c:showCatName val="0"/>
          <c:showSerName val="0"/>
          <c:showPercent val="0"/>
          <c:showBubbleSize val="0"/>
        </c:dLbls>
        <c:smooth val="0"/>
        <c:axId val="345173999"/>
        <c:axId val="345174831"/>
      </c:line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515417977881141"/>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subscriptions by product</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78069439735282"/>
          <c:y val="0.14601086613705686"/>
          <c:w val="0.85362112774489918"/>
          <c:h val="0.60712378678895629"/>
        </c:manualLayout>
      </c:layout>
      <c:barChart>
        <c:barDir val="col"/>
        <c:grouping val="stacked"/>
        <c:varyColors val="0"/>
        <c:ser>
          <c:idx val="0"/>
          <c:order val="0"/>
          <c:tx>
            <c:strRef>
              <c:f>'2. Revenues'!$B$128</c:f>
              <c:strCache>
                <c:ptCount val="1"/>
                <c:pt idx="0">
                  <c:v>New Basic subscriptions</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Revenues'!$C$128:$BL$128</c:f>
              <c:numCache>
                <c:formatCode>General</c:formatCode>
                <c:ptCount val="62"/>
                <c:pt idx="2" formatCode="#,##0">
                  <c:v>0</c:v>
                </c:pt>
                <c:pt idx="3" formatCode="#,##0">
                  <c:v>0</c:v>
                </c:pt>
                <c:pt idx="4" formatCode="#,##0">
                  <c:v>0</c:v>
                </c:pt>
                <c:pt idx="5" formatCode="#,##0">
                  <c:v>0</c:v>
                </c:pt>
                <c:pt idx="6" formatCode="#,##0">
                  <c:v>253.33333333333334</c:v>
                </c:pt>
                <c:pt idx="7" formatCode="#,##0">
                  <c:v>476.03333333333342</c:v>
                </c:pt>
                <c:pt idx="8" formatCode="#,##0">
                  <c:v>672.82733333333329</c:v>
                </c:pt>
                <c:pt idx="9" formatCode="#,##0">
                  <c:v>636.00353999999993</c:v>
                </c:pt>
                <c:pt idx="10" formatCode="#,##0">
                  <c:v>640.41196683333339</c:v>
                </c:pt>
                <c:pt idx="11" formatCode="#,##0">
                  <c:v>674.64400478533332</c:v>
                </c:pt>
                <c:pt idx="12" formatCode="#,##0">
                  <c:v>695.34388398950682</c:v>
                </c:pt>
                <c:pt idx="13" formatCode="#,##0">
                  <c:v>711.91346738413267</c:v>
                </c:pt>
                <c:pt idx="14" formatCode="#,##0">
                  <c:v>730.13207399604516</c:v>
                </c:pt>
                <c:pt idx="15" formatCode="#,##0">
                  <c:v>747.85150069839733</c:v>
                </c:pt>
                <c:pt idx="16" formatCode="#,##0">
                  <c:v>764.1598629112334</c:v>
                </c:pt>
                <c:pt idx="17" formatCode="#,##0">
                  <c:v>779.67905893040756</c:v>
                </c:pt>
                <c:pt idx="18" formatCode="#,##0">
                  <c:v>794.46136726797579</c:v>
                </c:pt>
                <c:pt idx="19" formatCode="#,##0">
                  <c:v>808.47059064266341</c:v>
                </c:pt>
                <c:pt idx="20" formatCode="#,##0">
                  <c:v>821.78852561563997</c:v>
                </c:pt>
                <c:pt idx="21" formatCode="#,##0">
                  <c:v>834.48896328223532</c:v>
                </c:pt>
                <c:pt idx="22" formatCode="#,##0">
                  <c:v>846.62327067993465</c:v>
                </c:pt>
                <c:pt idx="23" formatCode="#,##0">
                  <c:v>858.24594560225182</c:v>
                </c:pt>
                <c:pt idx="24" formatCode="#,##0">
                  <c:v>869.4122179193422</c:v>
                </c:pt>
                <c:pt idx="25" formatCode="#,##0">
                  <c:v>880.17367365399457</c:v>
                </c:pt>
                <c:pt idx="26" formatCode="#,##0">
                  <c:v>890.57954880951786</c:v>
                </c:pt>
                <c:pt idx="27" formatCode="#,##0">
                  <c:v>902.75224797514909</c:v>
                </c:pt>
                <c:pt idx="28" formatCode="#,##0">
                  <c:v>914.66172579821853</c:v>
                </c:pt>
                <c:pt idx="29" formatCode="#,##0">
                  <c:v>926.33276460199079</c:v>
                </c:pt>
                <c:pt idx="30" formatCode="#,##0">
                  <c:v>937.79317887073944</c:v>
                </c:pt>
                <c:pt idx="31" formatCode="#,##0">
                  <c:v>949.07292400100619</c:v>
                </c:pt>
                <c:pt idx="32" formatCode="#,##0">
                  <c:v>960.20342318426856</c:v>
                </c:pt>
                <c:pt idx="33" formatCode="#,##0">
                  <c:v>971.21708387650301</c:v>
                </c:pt>
                <c:pt idx="34" formatCode="#,##0">
                  <c:v>982.14694512605536</c:v>
                </c:pt>
                <c:pt idx="35" formatCode="#,##0">
                  <c:v>993.02642509799944</c:v>
                </c:pt>
                <c:pt idx="36" formatCode="#,##0">
                  <c:v>1003.889149389155</c:v>
                </c:pt>
                <c:pt idx="37" formatCode="#,##0">
                  <c:v>1014.7688414323462</c:v>
                </c:pt>
                <c:pt idx="38" formatCode="#,##0">
                  <c:v>1024.7916525522342</c:v>
                </c:pt>
                <c:pt idx="39" formatCode="#,##0">
                  <c:v>1035.0424846957169</c:v>
                </c:pt>
                <c:pt idx="40" formatCode="#,##0">
                  <c:v>1044.4962167989033</c:v>
                </c:pt>
                <c:pt idx="41" formatCode="#,##0">
                  <c:v>1053.9542856942371</c:v>
                </c:pt>
                <c:pt idx="42" formatCode="#,##0">
                  <c:v>1063.2787825543082</c:v>
                </c:pt>
                <c:pt idx="43" formatCode="#,##0">
                  <c:v>1072.3798527636825</c:v>
                </c:pt>
                <c:pt idx="44" formatCode="#,##0">
                  <c:v>1081.3571825314707</c:v>
                </c:pt>
                <c:pt idx="45" formatCode="#,##0">
                  <c:v>1090.2528780274879</c:v>
                </c:pt>
                <c:pt idx="46" formatCode="#,##0">
                  <c:v>1099.0756777986107</c:v>
                </c:pt>
                <c:pt idx="47" formatCode="#,##0">
                  <c:v>1107.8507632871174</c:v>
                </c:pt>
                <c:pt idx="48" formatCode="#,##0">
                  <c:v>1116.6040876488503</c:v>
                </c:pt>
                <c:pt idx="49" formatCode="#,##0">
                  <c:v>1125.3553571344285</c:v>
                </c:pt>
                <c:pt idx="50" formatCode="#,##0">
                  <c:v>1133.4764040743066</c:v>
                </c:pt>
                <c:pt idx="51" formatCode="#,##0">
                  <c:v>1141.0570720585342</c:v>
                </c:pt>
                <c:pt idx="52" formatCode="#,##0">
                  <c:v>1148.4548029570838</c:v>
                </c:pt>
                <c:pt idx="53" formatCode="#,##0">
                  <c:v>1156.1661059061175</c:v>
                </c:pt>
                <c:pt idx="54" formatCode="#,##0">
                  <c:v>1164.0184233781388</c:v>
                </c:pt>
                <c:pt idx="55" formatCode="#,##0">
                  <c:v>1171.8904110703127</c:v>
                </c:pt>
                <c:pt idx="56" formatCode="#,##0">
                  <c:v>1179.8091737062405</c:v>
                </c:pt>
                <c:pt idx="57" formatCode="#,##0">
                  <c:v>1187.7679839218183</c:v>
                </c:pt>
                <c:pt idx="58" formatCode="#,##0">
                  <c:v>1195.7430134712304</c:v>
                </c:pt>
                <c:pt idx="59" formatCode="#,##0">
                  <c:v>1203.7281427990567</c:v>
                </c:pt>
                <c:pt idx="60" formatCode="#,##0">
                  <c:v>1211.7223111961482</c:v>
                </c:pt>
                <c:pt idx="61" formatCode="#,##0">
                  <c:v>1219.7235765729549</c:v>
                </c:pt>
              </c:numCache>
            </c:numRef>
          </c:val>
          <c:extLst>
            <c:ext xmlns:c16="http://schemas.microsoft.com/office/drawing/2014/chart" uri="{C3380CC4-5D6E-409C-BE32-E72D297353CC}">
              <c16:uniqueId val="{00000000-822F-449E-90F9-2BF3EFFD3FE6}"/>
            </c:ext>
          </c:extLst>
        </c:ser>
        <c:ser>
          <c:idx val="1"/>
          <c:order val="1"/>
          <c:tx>
            <c:strRef>
              <c:f>'2. Revenues'!$B$129</c:f>
              <c:strCache>
                <c:ptCount val="1"/>
                <c:pt idx="0">
                  <c:v>New Standard subscriptions</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Revenues'!$C$129:$BL$129</c:f>
              <c:numCache>
                <c:formatCode>General</c:formatCode>
                <c:ptCount val="62"/>
                <c:pt idx="2" formatCode="#,##0">
                  <c:v>0</c:v>
                </c:pt>
                <c:pt idx="3" formatCode="#,##0">
                  <c:v>0</c:v>
                </c:pt>
                <c:pt idx="4" formatCode="#,##0">
                  <c:v>0</c:v>
                </c:pt>
                <c:pt idx="5" formatCode="#,##0">
                  <c:v>0</c:v>
                </c:pt>
                <c:pt idx="6" formatCode="#,##0">
                  <c:v>141.33333333333334</c:v>
                </c:pt>
                <c:pt idx="7" formatCode="#,##0">
                  <c:v>279.50666666666666</c:v>
                </c:pt>
                <c:pt idx="8" formatCode="#,##0">
                  <c:v>413.14886666666661</c:v>
                </c:pt>
                <c:pt idx="9" formatCode="#,##0">
                  <c:v>423.34282266666662</c:v>
                </c:pt>
                <c:pt idx="10" formatCode="#,##0">
                  <c:v>449.43838887999999</c:v>
                </c:pt>
                <c:pt idx="11" formatCode="#,##0">
                  <c:v>488.55587407206662</c:v>
                </c:pt>
                <c:pt idx="12" formatCode="#,##0">
                  <c:v>518.78438528789866</c:v>
                </c:pt>
                <c:pt idx="13" formatCode="#,##0">
                  <c:v>544.90204448346367</c:v>
                </c:pt>
                <c:pt idx="14" formatCode="#,##0">
                  <c:v>570.2275914565646</c:v>
                </c:pt>
                <c:pt idx="15" formatCode="#,##0">
                  <c:v>594.53998616127785</c:v>
                </c:pt>
                <c:pt idx="16" formatCode="#,##0">
                  <c:v>616.79842826428512</c:v>
                </c:pt>
                <c:pt idx="17" formatCode="#,##0">
                  <c:v>637.50049035271172</c:v>
                </c:pt>
                <c:pt idx="18" formatCode="#,##0">
                  <c:v>656.82224820417946</c:v>
                </c:pt>
                <c:pt idx="19" formatCode="#,##0">
                  <c:v>674.86632908470767</c:v>
                </c:pt>
                <c:pt idx="20" formatCode="#,##0">
                  <c:v>691.77981879559718</c:v>
                </c:pt>
                <c:pt idx="21" formatCode="#,##0">
                  <c:v>707.6915306320119</c:v>
                </c:pt>
                <c:pt idx="22" formatCode="#,##0">
                  <c:v>722.70628017911122</c:v>
                </c:pt>
                <c:pt idx="23" formatCode="#,##0">
                  <c:v>736.92095302979089</c:v>
                </c:pt>
                <c:pt idx="24" formatCode="#,##0">
                  <c:v>750.42500833723909</c:v>
                </c:pt>
                <c:pt idx="25" formatCode="#,##0">
                  <c:v>763.29938615315837</c:v>
                </c:pt>
                <c:pt idx="26" formatCode="#,##0">
                  <c:v>775.61829335717641</c:v>
                </c:pt>
                <c:pt idx="27" formatCode="#,##0">
                  <c:v>790.20018018971155</c:v>
                </c:pt>
                <c:pt idx="28" formatCode="#,##0">
                  <c:v>804.40009911974107</c:v>
                </c:pt>
                <c:pt idx="29" formatCode="#,##0">
                  <c:v>818.22803631025897</c:v>
                </c:pt>
                <c:pt idx="30" formatCode="#,##0">
                  <c:v>831.70570846808289</c:v>
                </c:pt>
                <c:pt idx="31" formatCode="#,##0">
                  <c:v>844.86271458952513</c:v>
                </c:pt>
                <c:pt idx="32" formatCode="#,##0">
                  <c:v>857.73379791906814</c:v>
                </c:pt>
                <c:pt idx="33" formatCode="#,##0">
                  <c:v>870.35692578671728</c:v>
                </c:pt>
                <c:pt idx="34" formatCode="#,##0">
                  <c:v>882.77195282671619</c:v>
                </c:pt>
                <c:pt idx="35" formatCode="#,##0">
                  <c:v>895.01970493562192</c:v>
                </c:pt>
                <c:pt idx="36" formatCode="#,##0">
                  <c:v>907.14136820839485</c:v>
                </c:pt>
                <c:pt idx="37" formatCode="#,##0">
                  <c:v>919.17809659944987</c:v>
                </c:pt>
                <c:pt idx="38" formatCode="#,##0">
                  <c:v>891.30375742103251</c:v>
                </c:pt>
                <c:pt idx="39" formatCode="#,##0">
                  <c:v>905.96382554747436</c:v>
                </c:pt>
                <c:pt idx="40" formatCode="#,##0">
                  <c:v>919.02860260295006</c:v>
                </c:pt>
                <c:pt idx="41" formatCode="#,##0">
                  <c:v>931.33517776278256</c:v>
                </c:pt>
                <c:pt idx="42" formatCode="#,##0">
                  <c:v>942.94833924588715</c:v>
                </c:pt>
                <c:pt idx="43" formatCode="#,##0">
                  <c:v>953.92571074549073</c:v>
                </c:pt>
                <c:pt idx="44" formatCode="#,##0">
                  <c:v>964.44300410461676</c:v>
                </c:pt>
                <c:pt idx="45" formatCode="#,##0">
                  <c:v>974.61049827628324</c:v>
                </c:pt>
                <c:pt idx="46" formatCode="#,##0">
                  <c:v>984.49530881326586</c:v>
                </c:pt>
                <c:pt idx="47" formatCode="#,##0">
                  <c:v>994.16409098506483</c:v>
                </c:pt>
                <c:pt idx="48" formatCode="#,##0">
                  <c:v>1003.6742780419592</c:v>
                </c:pt>
                <c:pt idx="49" formatCode="#,##0">
                  <c:v>1013.070852695957</c:v>
                </c:pt>
                <c:pt idx="50" formatCode="#,##0">
                  <c:v>1021.874623580173</c:v>
                </c:pt>
                <c:pt idx="51" formatCode="#,##0">
                  <c:v>1034.2278734191777</c:v>
                </c:pt>
                <c:pt idx="52" formatCode="#,##0">
                  <c:v>1045.7930107968443</c:v>
                </c:pt>
                <c:pt idx="53" formatCode="#,##0">
                  <c:v>1057.0571509126398</c:v>
                </c:pt>
                <c:pt idx="54" formatCode="#,##0">
                  <c:v>1067.9752870225243</c:v>
                </c:pt>
                <c:pt idx="55" formatCode="#,##0">
                  <c:v>1078.5233234853745</c:v>
                </c:pt>
                <c:pt idx="56" formatCode="#,##0">
                  <c:v>1088.7807067110975</c:v>
                </c:pt>
                <c:pt idx="57" formatCode="#,##0">
                  <c:v>1098.7919856630385</c:v>
                </c:pt>
                <c:pt idx="58" formatCode="#,##0">
                  <c:v>1108.5802523411751</c:v>
                </c:pt>
                <c:pt idx="59" formatCode="#,##0">
                  <c:v>1118.1756045215534</c:v>
                </c:pt>
                <c:pt idx="60" formatCode="#,##0">
                  <c:v>1127.6067264568346</c:v>
                </c:pt>
                <c:pt idx="61" formatCode="#,##0">
                  <c:v>1136.8971445995921</c:v>
                </c:pt>
              </c:numCache>
            </c:numRef>
          </c:val>
          <c:extLst>
            <c:ext xmlns:c16="http://schemas.microsoft.com/office/drawing/2014/chart" uri="{C3380CC4-5D6E-409C-BE32-E72D297353CC}">
              <c16:uniqueId val="{00000001-822F-449E-90F9-2BF3EFFD3FE6}"/>
            </c:ext>
          </c:extLst>
        </c:ser>
        <c:ser>
          <c:idx val="2"/>
          <c:order val="2"/>
          <c:tx>
            <c:strRef>
              <c:f>'2. Revenues'!$B$130</c:f>
              <c:strCache>
                <c:ptCount val="1"/>
                <c:pt idx="0">
                  <c:v>New Premium subscriptions</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Revenues'!$C$130:$BL$130</c:f>
              <c:numCache>
                <c:formatCode>General</c:formatCode>
                <c:ptCount val="62"/>
                <c:pt idx="2" formatCode="#,##0">
                  <c:v>0</c:v>
                </c:pt>
                <c:pt idx="3" formatCode="#,##0">
                  <c:v>0</c:v>
                </c:pt>
                <c:pt idx="4" formatCode="#,##0">
                  <c:v>0</c:v>
                </c:pt>
                <c:pt idx="5" formatCode="#,##0">
                  <c:v>0</c:v>
                </c:pt>
                <c:pt idx="6" formatCode="#,##0">
                  <c:v>70.666666666666671</c:v>
                </c:pt>
                <c:pt idx="7" formatCode="#,##0">
                  <c:v>139.19333333333333</c:v>
                </c:pt>
                <c:pt idx="8" formatCode="#,##0">
                  <c:v>205.44206666666665</c:v>
                </c:pt>
                <c:pt idx="9" formatCode="#,##0">
                  <c:v>210.27392933333331</c:v>
                </c:pt>
                <c:pt idx="10" formatCode="#,##0">
                  <c:v>223.99806373999999</c:v>
                </c:pt>
                <c:pt idx="11" formatCode="#,##0">
                  <c:v>244.70668057659998</c:v>
                </c:pt>
                <c:pt idx="12" formatCode="#,##0">
                  <c:v>261.190381711724</c:v>
                </c:pt>
                <c:pt idx="13" formatCode="#,##0">
                  <c:v>275.79156158608293</c:v>
                </c:pt>
                <c:pt idx="14" formatCode="#,##0">
                  <c:v>290.098126206129</c:v>
                </c:pt>
                <c:pt idx="15" formatCode="#,##0">
                  <c:v>303.50524261363449</c:v>
                </c:pt>
                <c:pt idx="16" formatCode="#,##0">
                  <c:v>315.96810406503653</c:v>
                </c:pt>
                <c:pt idx="17" formatCode="#,##0">
                  <c:v>327.68890415322613</c:v>
                </c:pt>
                <c:pt idx="18" formatCode="#,##0">
                  <c:v>338.72108198263061</c:v>
                </c:pt>
                <c:pt idx="19" formatCode="#,##0">
                  <c:v>349.09211789613812</c:v>
                </c:pt>
                <c:pt idx="20" formatCode="#,##0">
                  <c:v>358.85979730884446</c:v>
                </c:pt>
                <c:pt idx="21" formatCode="#,##0">
                  <c:v>368.07830595712119</c:v>
                </c:pt>
                <c:pt idx="22" formatCode="#,##0">
                  <c:v>376.79390420915337</c:v>
                </c:pt>
                <c:pt idx="23" formatCode="#,##0">
                  <c:v>385.0518961219143</c:v>
                </c:pt>
                <c:pt idx="24" formatCode="#,##0">
                  <c:v>392.8960127662798</c:v>
                </c:pt>
                <c:pt idx="25" formatCode="#,##0">
                  <c:v>400.36723503228905</c:v>
                </c:pt>
                <c:pt idx="26" formatCode="#,##0">
                  <c:v>407.50423311756265</c:v>
                </c:pt>
                <c:pt idx="27" formatCode="#,##0">
                  <c:v>416.68847526715308</c:v>
                </c:pt>
                <c:pt idx="28" formatCode="#,##0">
                  <c:v>425.46162675846961</c:v>
                </c:pt>
                <c:pt idx="29" formatCode="#,##0">
                  <c:v>433.87512632537903</c:v>
                </c:pt>
                <c:pt idx="30" formatCode="#,##0">
                  <c:v>441.97448421567992</c:v>
                </c:pt>
                <c:pt idx="31" formatCode="#,##0">
                  <c:v>449.80056030911118</c:v>
                </c:pt>
                <c:pt idx="32" formatCode="#,##0">
                  <c:v>457.3905244588417</c:v>
                </c:pt>
                <c:pt idx="33" formatCode="#,##0">
                  <c:v>464.77858979607288</c:v>
                </c:pt>
                <c:pt idx="34" formatCode="#,##0">
                  <c:v>471.99657465169241</c:v>
                </c:pt>
                <c:pt idx="35" formatCode="#,##0">
                  <c:v>479.07433799027183</c:v>
                </c:pt>
                <c:pt idx="36" formatCode="#,##0">
                  <c:v>486.04012250678841</c:v>
                </c:pt>
                <c:pt idx="37" formatCode="#,##0">
                  <c:v>492.92082930882265</c:v>
                </c:pt>
                <c:pt idx="38" formatCode="#,##0">
                  <c:v>499.37919852913035</c:v>
                </c:pt>
                <c:pt idx="39" formatCode="#,##0">
                  <c:v>504.27674491226185</c:v>
                </c:pt>
                <c:pt idx="40" formatCode="#,##0">
                  <c:v>509.13618181371623</c:v>
                </c:pt>
                <c:pt idx="41" formatCode="#,##0">
                  <c:v>514.187268707562</c:v>
                </c:pt>
                <c:pt idx="42" formatCode="#,##0">
                  <c:v>519.32068541239346</c:v>
                </c:pt>
                <c:pt idx="43" formatCode="#,##0">
                  <c:v>524.45766920607844</c:v>
                </c:pt>
                <c:pt idx="44" formatCode="#,##0">
                  <c:v>529.60435652269848</c:v>
                </c:pt>
                <c:pt idx="45" formatCode="#,##0">
                  <c:v>534.75423915758802</c:v>
                </c:pt>
                <c:pt idx="46" formatCode="#,##0">
                  <c:v>539.89443256777486</c:v>
                </c:pt>
                <c:pt idx="47" formatCode="#,##0">
                  <c:v>545.02330612281332</c:v>
                </c:pt>
                <c:pt idx="48" formatCode="#,##0">
                  <c:v>550.14337304138576</c:v>
                </c:pt>
                <c:pt idx="49" formatCode="#,##0">
                  <c:v>555.25757843367364</c:v>
                </c:pt>
                <c:pt idx="50" formatCode="#,##0">
                  <c:v>560.11182210118568</c:v>
                </c:pt>
                <c:pt idx="51" formatCode="#,##0">
                  <c:v>566.35726357216595</c:v>
                </c:pt>
                <c:pt idx="52" formatCode="#,##0">
                  <c:v>572.3247353571054</c:v>
                </c:pt>
                <c:pt idx="53" formatCode="#,##0">
                  <c:v>578.23137874099473</c:v>
                </c:pt>
                <c:pt idx="54" formatCode="#,##0">
                  <c:v>584.03464476541058</c:v>
                </c:pt>
                <c:pt idx="55" formatCode="#,##0">
                  <c:v>589.70627331434275</c:v>
                </c:pt>
                <c:pt idx="56" formatCode="#,##0">
                  <c:v>595.27281819415157</c:v>
                </c:pt>
                <c:pt idx="57" formatCode="#,##0">
                  <c:v>600.74616185613559</c:v>
                </c:pt>
                <c:pt idx="58" formatCode="#,##0">
                  <c:v>606.12965628346456</c:v>
                </c:pt>
                <c:pt idx="59" formatCode="#,##0">
                  <c:v>611.43187986780242</c:v>
                </c:pt>
                <c:pt idx="60" formatCode="#,##0">
                  <c:v>616.66212234260888</c:v>
                </c:pt>
                <c:pt idx="61" formatCode="#,##0">
                  <c:v>621.82824716067375</c:v>
                </c:pt>
              </c:numCache>
            </c:numRef>
          </c:val>
          <c:extLst>
            <c:ext xmlns:c16="http://schemas.microsoft.com/office/drawing/2014/chart" uri="{C3380CC4-5D6E-409C-BE32-E72D297353CC}">
              <c16:uniqueId val="{00000002-822F-449E-90F9-2BF3EFFD3FE6}"/>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7101941315994913"/>
          <c:w val="0.90914414002764499"/>
          <c:h val="9.61934379580847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MRR by product</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545976486285734"/>
          <c:y val="0.14601086613705686"/>
          <c:w val="0.84934410657501636"/>
          <c:h val="0.60712378678895629"/>
        </c:manualLayout>
      </c:layout>
      <c:barChart>
        <c:barDir val="col"/>
        <c:grouping val="stacked"/>
        <c:varyColors val="0"/>
        <c:ser>
          <c:idx val="0"/>
          <c:order val="0"/>
          <c:tx>
            <c:strRef>
              <c:f>'2. Revenues'!$B$143</c:f>
              <c:strCache>
                <c:ptCount val="1"/>
                <c:pt idx="0">
                  <c:v>Basic new MRR</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Revenues'!$C$143:$BL$143</c:f>
              <c:numCache>
                <c:formatCode>General</c:formatCode>
                <c:ptCount val="62"/>
                <c:pt idx="2" formatCode="#,##0">
                  <c:v>0</c:v>
                </c:pt>
                <c:pt idx="3" formatCode="#,##0">
                  <c:v>0</c:v>
                </c:pt>
                <c:pt idx="4" formatCode="#,##0">
                  <c:v>0</c:v>
                </c:pt>
                <c:pt idx="5" formatCode="#,##0">
                  <c:v>0</c:v>
                </c:pt>
                <c:pt idx="6" formatCode="#,##0">
                  <c:v>2533.3333333333335</c:v>
                </c:pt>
                <c:pt idx="7" formatCode="#,##0">
                  <c:v>4654.3333333333339</c:v>
                </c:pt>
                <c:pt idx="8" formatCode="#,##0">
                  <c:v>6433.0633333333335</c:v>
                </c:pt>
                <c:pt idx="9" formatCode="#,##0">
                  <c:v>5811.4122333333326</c:v>
                </c:pt>
                <c:pt idx="10" formatCode="#,##0">
                  <c:v>5642.1992503333331</c:v>
                </c:pt>
                <c:pt idx="11" formatCode="#,##0">
                  <c:v>5790.9695607433332</c:v>
                </c:pt>
                <c:pt idx="12" formatCode="#,##0">
                  <c:v>5810.2379340066345</c:v>
                </c:pt>
                <c:pt idx="13" formatCode="#,##0">
                  <c:v>5799.3895154774036</c:v>
                </c:pt>
                <c:pt idx="14" formatCode="#,##0">
                  <c:v>5817.0398106386392</c:v>
                </c:pt>
                <c:pt idx="15" formatCode="#,##0">
                  <c:v>5835.6890344781841</c:v>
                </c:pt>
                <c:pt idx="16" formatCode="#,##0">
                  <c:v>5850.1471017547301</c:v>
                </c:pt>
                <c:pt idx="17" formatCode="#,##0">
                  <c:v>5866.2623768539561</c:v>
                </c:pt>
                <c:pt idx="18" formatCode="#,##0">
                  <c:v>5883.9264970194363</c:v>
                </c:pt>
                <c:pt idx="19" formatCode="#,##0">
                  <c:v>5902.1634971832555</c:v>
                </c:pt>
                <c:pt idx="20" formatCode="#,##0">
                  <c:v>5921.2361795684137</c:v>
                </c:pt>
                <c:pt idx="21" formatCode="#,##0">
                  <c:v>5941.3342708588934</c:v>
                </c:pt>
                <c:pt idx="22" formatCode="#,##0">
                  <c:v>5962.4374258690577</c:v>
                </c:pt>
                <c:pt idx="23" formatCode="#,##0">
                  <c:v>5984.5823275595512</c:v>
                </c:pt>
                <c:pt idx="24" formatCode="#,##0">
                  <c:v>6007.8370826586251</c:v>
                </c:pt>
                <c:pt idx="25" formatCode="#,##0">
                  <c:v>6032.2565888657937</c:v>
                </c:pt>
                <c:pt idx="26" formatCode="#,##0">
                  <c:v>7269.4754104579388</c:v>
                </c:pt>
                <c:pt idx="27" formatCode="#,##0">
                  <c:v>7301.7810438363631</c:v>
                </c:pt>
                <c:pt idx="28" formatCode="#,##0">
                  <c:v>7335.7022138775537</c:v>
                </c:pt>
                <c:pt idx="29" formatCode="#,##0">
                  <c:v>7371.3194381560616</c:v>
                </c:pt>
                <c:pt idx="30" formatCode="#,##0">
                  <c:v>7408.7174752566007</c:v>
                </c:pt>
                <c:pt idx="31" formatCode="#,##0">
                  <c:v>7447.985424911496</c:v>
                </c:pt>
                <c:pt idx="32" formatCode="#,##0">
                  <c:v>7489.2167792817609</c:v>
                </c:pt>
                <c:pt idx="33" formatCode="#,##0">
                  <c:v>7532.5096977882995</c:v>
                </c:pt>
                <c:pt idx="34" formatCode="#,##0">
                  <c:v>7577.9672615416512</c:v>
                </c:pt>
                <c:pt idx="35" formatCode="#,##0">
                  <c:v>7625.6977043297666</c:v>
                </c:pt>
                <c:pt idx="36" formatCode="#,##0">
                  <c:v>7675.8146692145201</c:v>
                </c:pt>
                <c:pt idx="37" formatCode="#,##0">
                  <c:v>7728.4374821842912</c:v>
                </c:pt>
                <c:pt idx="38" formatCode="#,##0">
                  <c:v>7772.8001410592678</c:v>
                </c:pt>
                <c:pt idx="39" formatCode="#,##0">
                  <c:v>7810.5589841247665</c:v>
                </c:pt>
                <c:pt idx="40" formatCode="#,##0">
                  <c:v>7842.9881082759402</c:v>
                </c:pt>
                <c:pt idx="41" formatCode="#,##0">
                  <c:v>7879.5574857040292</c:v>
                </c:pt>
                <c:pt idx="42" formatCode="#,##0">
                  <c:v>7917.9488674785798</c:v>
                </c:pt>
                <c:pt idx="43" formatCode="#,##0">
                  <c:v>7956.6356841396282</c:v>
                </c:pt>
                <c:pt idx="44" formatCode="#,##0">
                  <c:v>7996.5120096800447</c:v>
                </c:pt>
                <c:pt idx="45" formatCode="#,##0">
                  <c:v>8037.7666534678519</c:v>
                </c:pt>
                <c:pt idx="46" formatCode="#,##0">
                  <c:v>8080.2125313399283</c:v>
                </c:pt>
                <c:pt idx="47" formatCode="#,##0">
                  <c:v>8123.9019484327691</c:v>
                </c:pt>
                <c:pt idx="48" formatCode="#,##0">
                  <c:v>8168.9188213542457</c:v>
                </c:pt>
                <c:pt idx="49" formatCode="#,##0">
                  <c:v>8215.2890744992656</c:v>
                </c:pt>
                <c:pt idx="50" formatCode="#,##0">
                  <c:v>10319.102402206499</c:v>
                </c:pt>
                <c:pt idx="51" formatCode="#,##0">
                  <c:v>10362.829400310244</c:v>
                </c:pt>
                <c:pt idx="52" formatCode="#,##0">
                  <c:v>10401.615253499151</c:v>
                </c:pt>
                <c:pt idx="53" formatCode="#,##0">
                  <c:v>10444.054328500028</c:v>
                </c:pt>
                <c:pt idx="54" formatCode="#,##0">
                  <c:v>10487.988584629238</c:v>
                </c:pt>
                <c:pt idx="55" formatCode="#,##0">
                  <c:v>10532.026266918201</c:v>
                </c:pt>
                <c:pt idx="56" formatCode="#,##0">
                  <c:v>10576.973051906538</c:v>
                </c:pt>
                <c:pt idx="57" formatCode="#,##0">
                  <c:v>10622.983092774675</c:v>
                </c:pt>
                <c:pt idx="58" formatCode="#,##0">
                  <c:v>10669.870947228777</c:v>
                </c:pt>
                <c:pt idx="59" formatCode="#,##0">
                  <c:v>10717.669733523258</c:v>
                </c:pt>
                <c:pt idx="60" formatCode="#,##0">
                  <c:v>10766.439722289253</c:v>
                </c:pt>
                <c:pt idx="61" formatCode="#,##0">
                  <c:v>10816.187662501243</c:v>
                </c:pt>
              </c:numCache>
            </c:numRef>
          </c:val>
          <c:extLst>
            <c:ext xmlns:c16="http://schemas.microsoft.com/office/drawing/2014/chart" uri="{C3380CC4-5D6E-409C-BE32-E72D297353CC}">
              <c16:uniqueId val="{00000000-78D0-4BAA-9529-A68B05A41588}"/>
            </c:ext>
          </c:extLst>
        </c:ser>
        <c:ser>
          <c:idx val="1"/>
          <c:order val="1"/>
          <c:tx>
            <c:strRef>
              <c:f>'2. Revenues'!$B$144</c:f>
              <c:strCache>
                <c:ptCount val="1"/>
                <c:pt idx="0">
                  <c:v>Standard new MRR</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Revenues'!$C$144:$BL$144</c:f>
              <c:numCache>
                <c:formatCode>General</c:formatCode>
                <c:ptCount val="62"/>
                <c:pt idx="2" formatCode="#,##0">
                  <c:v>0</c:v>
                </c:pt>
                <c:pt idx="3" formatCode="#,##0">
                  <c:v>0</c:v>
                </c:pt>
                <c:pt idx="4" formatCode="#,##0">
                  <c:v>0</c:v>
                </c:pt>
                <c:pt idx="5" formatCode="#,##0">
                  <c:v>0</c:v>
                </c:pt>
                <c:pt idx="6" formatCode="#,##0">
                  <c:v>7066.666666666667</c:v>
                </c:pt>
                <c:pt idx="7" formatCode="#,##0">
                  <c:v>13622</c:v>
                </c:pt>
                <c:pt idx="8" formatCode="#,##0">
                  <c:v>19696.476666666662</c:v>
                </c:pt>
                <c:pt idx="9" formatCode="#,##0">
                  <c:v>19419.205799999996</c:v>
                </c:pt>
                <c:pt idx="10" formatCode="#,##0">
                  <c:v>20109.59829733333</c:v>
                </c:pt>
                <c:pt idx="11" formatCode="#,##0">
                  <c:v>21536.062524903333</c:v>
                </c:pt>
                <c:pt idx="12" formatCode="#,##0">
                  <c:v>22546.887477486933</c:v>
                </c:pt>
                <c:pt idx="13" formatCode="#,##0">
                  <c:v>23394.901475433562</c:v>
                </c:pt>
                <c:pt idx="14" formatCode="#,##0">
                  <c:v>24244.771203343102</c:v>
                </c:pt>
                <c:pt idx="15" formatCode="#,##0">
                  <c:v>25033.886316224551</c:v>
                </c:pt>
                <c:pt idx="16" formatCode="#,##0">
                  <c:v>25755.629326348186</c:v>
                </c:pt>
                <c:pt idx="17" formatCode="#,##0">
                  <c:v>26431.122011292187</c:v>
                </c:pt>
                <c:pt idx="18" formatCode="#,##0">
                  <c:v>27065.301984621856</c:v>
                </c:pt>
                <c:pt idx="19" formatCode="#,##0">
                  <c:v>27660.095120876023</c:v>
                </c:pt>
                <c:pt idx="20" formatCode="#,##0">
                  <c:v>28220.282136946054</c:v>
                </c:pt>
                <c:pt idx="21" formatCode="#,##0">
                  <c:v>28750.05885490268</c:v>
                </c:pt>
                <c:pt idx="22" formatCode="#,##0">
                  <c:v>29252.689044879542</c:v>
                </c:pt>
                <c:pt idx="23" formatCode="#,##0">
                  <c:v>29731.283157746002</c:v>
                </c:pt>
                <c:pt idx="24" formatCode="#,##0">
                  <c:v>30188.769921007293</c:v>
                </c:pt>
                <c:pt idx="25" formatCode="#,##0">
                  <c:v>30627.804066976976</c:v>
                </c:pt>
                <c:pt idx="26" formatCode="#,##0">
                  <c:v>37260.999491735834</c:v>
                </c:pt>
                <c:pt idx="27" formatCode="#,##0">
                  <c:v>37917.150849309306</c:v>
                </c:pt>
                <c:pt idx="28" formatCode="#,##0">
                  <c:v>38547.781524405764</c:v>
                </c:pt>
                <c:pt idx="29" formatCode="#,##0">
                  <c:v>39156.581856752913</c:v>
                </c:pt>
                <c:pt idx="30" formatCode="#,##0">
                  <c:v>39746.895505517103</c:v>
                </c:pt>
                <c:pt idx="31" formatCode="#,##0">
                  <c:v>40321.776248125847</c:v>
                </c:pt>
                <c:pt idx="32" formatCode="#,##0">
                  <c:v>40884.034676582727</c:v>
                </c:pt>
                <c:pt idx="33" formatCode="#,##0">
                  <c:v>41436.277569543345</c:v>
                </c:pt>
                <c:pt idx="34" formatCode="#,##0">
                  <c:v>41980.940767805165</c:v>
                </c:pt>
                <c:pt idx="35" formatCode="#,##0">
                  <c:v>42520.316782860835</c:v>
                </c:pt>
                <c:pt idx="36" formatCode="#,##0">
                  <c:v>43056.578274471933</c:v>
                </c:pt>
                <c:pt idx="37" formatCode="#,##0">
                  <c:v>43591.798159222126</c:v>
                </c:pt>
                <c:pt idx="38" formatCode="#,##0">
                  <c:v>44084.401781438719</c:v>
                </c:pt>
                <c:pt idx="39" formatCode="#,##0">
                  <c:v>44539.688685488291</c:v>
                </c:pt>
                <c:pt idx="40" formatCode="#,##0">
                  <c:v>44964.856511183607</c:v>
                </c:pt>
                <c:pt idx="41" formatCode="#,##0">
                  <c:v>45396.537873516332</c:v>
                </c:pt>
                <c:pt idx="42" formatCode="#,##0">
                  <c:v>45826.77895907894</c:v>
                </c:pt>
                <c:pt idx="43" formatCode="#,##0">
                  <c:v>46250.207452167269</c:v>
                </c:pt>
                <c:pt idx="44" formatCode="#,##0">
                  <c:v>46670.768631963714</c:v>
                </c:pt>
                <c:pt idx="45" formatCode="#,##0">
                  <c:v>47089.83780996054</c:v>
                </c:pt>
                <c:pt idx="46" formatCode="#,##0">
                  <c:v>47507.332432412528</c:v>
                </c:pt>
                <c:pt idx="47" formatCode="#,##0">
                  <c:v>47924.067166635665</c:v>
                </c:pt>
                <c:pt idx="48" formatCode="#,##0">
                  <c:v>48340.979962078149</c:v>
                </c:pt>
                <c:pt idx="49" formatCode="#,##0">
                  <c:v>48758.776362011646</c:v>
                </c:pt>
                <c:pt idx="50" formatCode="#,##0">
                  <c:v>49147.115946529586</c:v>
                </c:pt>
                <c:pt idx="51" formatCode="#,##0">
                  <c:v>49754.50009912315</c:v>
                </c:pt>
                <c:pt idx="52" formatCode="#,##0">
                  <c:v>50312.71966090252</c:v>
                </c:pt>
                <c:pt idx="53" formatCode="#,##0">
                  <c:v>50852.730145386849</c:v>
                </c:pt>
                <c:pt idx="54" formatCode="#,##0">
                  <c:v>51372.154464991174</c:v>
                </c:pt>
                <c:pt idx="55" formatCode="#,##0">
                  <c:v>51870.006536723879</c:v>
                </c:pt>
                <c:pt idx="56" formatCode="#,##0">
                  <c:v>52351.551921562124</c:v>
                </c:pt>
                <c:pt idx="57" formatCode="#,##0">
                  <c:v>52819.730132378441</c:v>
                </c:pt>
                <c:pt idx="58" formatCode="#,##0">
                  <c:v>53276.080247711987</c:v>
                </c:pt>
                <c:pt idx="59" formatCode="#,##0">
                  <c:v>53722.513355853342</c:v>
                </c:pt>
                <c:pt idx="60" formatCode="#,##0">
                  <c:v>54160.792460847144</c:v>
                </c:pt>
                <c:pt idx="61" formatCode="#,##0">
                  <c:v>54592.317698746279</c:v>
                </c:pt>
              </c:numCache>
            </c:numRef>
          </c:val>
          <c:extLst>
            <c:ext xmlns:c16="http://schemas.microsoft.com/office/drawing/2014/chart" uri="{C3380CC4-5D6E-409C-BE32-E72D297353CC}">
              <c16:uniqueId val="{00000001-78D0-4BAA-9529-A68B05A41588}"/>
            </c:ext>
          </c:extLst>
        </c:ser>
        <c:ser>
          <c:idx val="2"/>
          <c:order val="2"/>
          <c:tx>
            <c:strRef>
              <c:f>'2. Revenues'!$B$145</c:f>
              <c:strCache>
                <c:ptCount val="1"/>
                <c:pt idx="0">
                  <c:v>Premium new MRR</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Revenues'!$C$145:$BL$145</c:f>
              <c:numCache>
                <c:formatCode>General</c:formatCode>
                <c:ptCount val="62"/>
                <c:pt idx="2" formatCode="#,##0">
                  <c:v>0</c:v>
                </c:pt>
                <c:pt idx="3" formatCode="#,##0">
                  <c:v>0</c:v>
                </c:pt>
                <c:pt idx="4" formatCode="#,##0">
                  <c:v>0</c:v>
                </c:pt>
                <c:pt idx="5" formatCode="#,##0">
                  <c:v>0</c:v>
                </c:pt>
                <c:pt idx="6" formatCode="#,##0">
                  <c:v>7066.666666666667</c:v>
                </c:pt>
                <c:pt idx="7" formatCode="#,##0">
                  <c:v>13919.333333333332</c:v>
                </c:pt>
                <c:pt idx="8" formatCode="#,##0">
                  <c:v>20544.206666666665</c:v>
                </c:pt>
                <c:pt idx="9" formatCode="#,##0">
                  <c:v>21027.392933333333</c:v>
                </c:pt>
                <c:pt idx="10" formatCode="#,##0">
                  <c:v>22399.806374</c:v>
                </c:pt>
                <c:pt idx="11" formatCode="#,##0">
                  <c:v>24470.668057659997</c:v>
                </c:pt>
                <c:pt idx="12" formatCode="#,##0">
                  <c:v>26119.0381711724</c:v>
                </c:pt>
                <c:pt idx="13" formatCode="#,##0">
                  <c:v>27579.156158608293</c:v>
                </c:pt>
                <c:pt idx="14" formatCode="#,##0">
                  <c:v>29009.812620612898</c:v>
                </c:pt>
                <c:pt idx="15" formatCode="#,##0">
                  <c:v>30350.524261363451</c:v>
                </c:pt>
                <c:pt idx="16" formatCode="#,##0">
                  <c:v>31596.810406503653</c:v>
                </c:pt>
                <c:pt idx="17" formatCode="#,##0">
                  <c:v>32768.89041532261</c:v>
                </c:pt>
                <c:pt idx="18" formatCode="#,##0">
                  <c:v>33872.108198263064</c:v>
                </c:pt>
                <c:pt idx="19" formatCode="#,##0">
                  <c:v>34909.211789613815</c:v>
                </c:pt>
                <c:pt idx="20" formatCode="#,##0">
                  <c:v>35885.979730884443</c:v>
                </c:pt>
                <c:pt idx="21" formatCode="#,##0">
                  <c:v>36807.830595712119</c:v>
                </c:pt>
                <c:pt idx="22" formatCode="#,##0">
                  <c:v>37679.390420915333</c:v>
                </c:pt>
                <c:pt idx="23" formatCode="#,##0">
                  <c:v>38505.189612191432</c:v>
                </c:pt>
                <c:pt idx="24" formatCode="#,##0">
                  <c:v>39289.601276627982</c:v>
                </c:pt>
                <c:pt idx="25" formatCode="#,##0">
                  <c:v>40036.723503228903</c:v>
                </c:pt>
                <c:pt idx="26" formatCode="#,##0">
                  <c:v>40750.423311756262</c:v>
                </c:pt>
                <c:pt idx="27" formatCode="#,##0">
                  <c:v>41668.847526715312</c:v>
                </c:pt>
                <c:pt idx="28" formatCode="#,##0">
                  <c:v>42546.162675846957</c:v>
                </c:pt>
                <c:pt idx="29" formatCode="#,##0">
                  <c:v>43387.512632537902</c:v>
                </c:pt>
                <c:pt idx="30" formatCode="#,##0">
                  <c:v>44197.448421567991</c:v>
                </c:pt>
                <c:pt idx="31" formatCode="#,##0">
                  <c:v>44980.056030911117</c:v>
                </c:pt>
                <c:pt idx="32" formatCode="#,##0">
                  <c:v>45739.052445884168</c:v>
                </c:pt>
                <c:pt idx="33" formatCode="#,##0">
                  <c:v>46477.858979607285</c:v>
                </c:pt>
                <c:pt idx="34" formatCode="#,##0">
                  <c:v>47199.657465169243</c:v>
                </c:pt>
                <c:pt idx="35" formatCode="#,##0">
                  <c:v>47907.433799027182</c:v>
                </c:pt>
                <c:pt idx="36" formatCode="#,##0">
                  <c:v>48604.012250678839</c:v>
                </c:pt>
                <c:pt idx="37" formatCode="#,##0">
                  <c:v>49292.082930882265</c:v>
                </c:pt>
                <c:pt idx="38" formatCode="#,##0">
                  <c:v>59925.503823495645</c:v>
                </c:pt>
                <c:pt idx="39" formatCode="#,##0">
                  <c:v>60513.20938947142</c:v>
                </c:pt>
                <c:pt idx="40" formatCode="#,##0">
                  <c:v>61096.341817645945</c:v>
                </c:pt>
                <c:pt idx="41" formatCode="#,##0">
                  <c:v>61702.47224490744</c:v>
                </c:pt>
                <c:pt idx="42" formatCode="#,##0">
                  <c:v>62318.482249487213</c:v>
                </c:pt>
                <c:pt idx="43" formatCode="#,##0">
                  <c:v>62934.920304729414</c:v>
                </c:pt>
                <c:pt idx="44" formatCode="#,##0">
                  <c:v>63552.52278272382</c:v>
                </c:pt>
                <c:pt idx="45" formatCode="#,##0">
                  <c:v>64170.508698910562</c:v>
                </c:pt>
                <c:pt idx="46" formatCode="#,##0">
                  <c:v>64787.331908132983</c:v>
                </c:pt>
                <c:pt idx="47" formatCode="#,##0">
                  <c:v>65402.796734737596</c:v>
                </c:pt>
                <c:pt idx="48" formatCode="#,##0">
                  <c:v>66017.204764966285</c:v>
                </c:pt>
                <c:pt idx="49" formatCode="#,##0">
                  <c:v>66630.909412040841</c:v>
                </c:pt>
                <c:pt idx="50" formatCode="#,##0">
                  <c:v>67213.418652142282</c:v>
                </c:pt>
                <c:pt idx="51" formatCode="#,##0">
                  <c:v>67962.871628659908</c:v>
                </c:pt>
                <c:pt idx="52" formatCode="#,##0">
                  <c:v>68678.968242852643</c:v>
                </c:pt>
                <c:pt idx="53" formatCode="#,##0">
                  <c:v>69387.765448919366</c:v>
                </c:pt>
                <c:pt idx="54" formatCode="#,##0">
                  <c:v>70084.157371849273</c:v>
                </c:pt>
                <c:pt idx="55" formatCode="#,##0">
                  <c:v>70764.752797721128</c:v>
                </c:pt>
                <c:pt idx="56" formatCode="#,##0">
                  <c:v>71432.738183298192</c:v>
                </c:pt>
                <c:pt idx="57" formatCode="#,##0">
                  <c:v>72089.53942273627</c:v>
                </c:pt>
                <c:pt idx="58" formatCode="#,##0">
                  <c:v>72735.558754015743</c:v>
                </c:pt>
                <c:pt idx="59" formatCode="#,##0">
                  <c:v>73371.825584136284</c:v>
                </c:pt>
                <c:pt idx="60" formatCode="#,##0">
                  <c:v>73999.454681113071</c:v>
                </c:pt>
                <c:pt idx="61" formatCode="#,##0">
                  <c:v>74619.389659280845</c:v>
                </c:pt>
              </c:numCache>
            </c:numRef>
          </c:val>
          <c:extLst>
            <c:ext xmlns:c16="http://schemas.microsoft.com/office/drawing/2014/chart" uri="{C3380CC4-5D6E-409C-BE32-E72D297353CC}">
              <c16:uniqueId val="{00000002-78D0-4BAA-9529-A68B05A41588}"/>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0914414002764499"/>
          <c:h val="0.119314952319197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MRR by product</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545976486285734"/>
          <c:y val="0.14601086613705686"/>
          <c:w val="0.84934410657501636"/>
          <c:h val="0.60712378678895629"/>
        </c:manualLayout>
      </c:layout>
      <c:barChart>
        <c:barDir val="col"/>
        <c:grouping val="stacked"/>
        <c:varyColors val="0"/>
        <c:ser>
          <c:idx val="0"/>
          <c:order val="0"/>
          <c:tx>
            <c:strRef>
              <c:f>'2. Revenues'!$B$143</c:f>
              <c:strCache>
                <c:ptCount val="1"/>
                <c:pt idx="0">
                  <c:v>Basic new MRR</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Revenues'!$C$143:$BL$143</c:f>
              <c:numCache>
                <c:formatCode>General</c:formatCode>
                <c:ptCount val="62"/>
                <c:pt idx="2" formatCode="#,##0">
                  <c:v>0</c:v>
                </c:pt>
                <c:pt idx="3" formatCode="#,##0">
                  <c:v>0</c:v>
                </c:pt>
                <c:pt idx="4" formatCode="#,##0">
                  <c:v>0</c:v>
                </c:pt>
                <c:pt idx="5" formatCode="#,##0">
                  <c:v>0</c:v>
                </c:pt>
                <c:pt idx="6" formatCode="#,##0">
                  <c:v>2533.3333333333335</c:v>
                </c:pt>
                <c:pt idx="7" formatCode="#,##0">
                  <c:v>4654.3333333333339</c:v>
                </c:pt>
                <c:pt idx="8" formatCode="#,##0">
                  <c:v>6433.0633333333335</c:v>
                </c:pt>
                <c:pt idx="9" formatCode="#,##0">
                  <c:v>5811.4122333333326</c:v>
                </c:pt>
                <c:pt idx="10" formatCode="#,##0">
                  <c:v>5642.1992503333331</c:v>
                </c:pt>
                <c:pt idx="11" formatCode="#,##0">
                  <c:v>5790.9695607433332</c:v>
                </c:pt>
                <c:pt idx="12" formatCode="#,##0">
                  <c:v>5810.2379340066345</c:v>
                </c:pt>
                <c:pt idx="13" formatCode="#,##0">
                  <c:v>5799.3895154774036</c:v>
                </c:pt>
                <c:pt idx="14" formatCode="#,##0">
                  <c:v>5817.0398106386392</c:v>
                </c:pt>
                <c:pt idx="15" formatCode="#,##0">
                  <c:v>5835.6890344781841</c:v>
                </c:pt>
                <c:pt idx="16" formatCode="#,##0">
                  <c:v>5850.1471017547301</c:v>
                </c:pt>
                <c:pt idx="17" formatCode="#,##0">
                  <c:v>5866.2623768539561</c:v>
                </c:pt>
                <c:pt idx="18" formatCode="#,##0">
                  <c:v>5883.9264970194363</c:v>
                </c:pt>
                <c:pt idx="19" formatCode="#,##0">
                  <c:v>5902.1634971832555</c:v>
                </c:pt>
                <c:pt idx="20" formatCode="#,##0">
                  <c:v>5921.2361795684137</c:v>
                </c:pt>
                <c:pt idx="21" formatCode="#,##0">
                  <c:v>5941.3342708588934</c:v>
                </c:pt>
                <c:pt idx="22" formatCode="#,##0">
                  <c:v>5962.4374258690577</c:v>
                </c:pt>
                <c:pt idx="23" formatCode="#,##0">
                  <c:v>5984.5823275595512</c:v>
                </c:pt>
                <c:pt idx="24" formatCode="#,##0">
                  <c:v>6007.8370826586251</c:v>
                </c:pt>
                <c:pt idx="25" formatCode="#,##0">
                  <c:v>6032.2565888657937</c:v>
                </c:pt>
                <c:pt idx="26" formatCode="#,##0">
                  <c:v>7269.4754104579388</c:v>
                </c:pt>
                <c:pt idx="27" formatCode="#,##0">
                  <c:v>7301.7810438363631</c:v>
                </c:pt>
                <c:pt idx="28" formatCode="#,##0">
                  <c:v>7335.7022138775537</c:v>
                </c:pt>
                <c:pt idx="29" formatCode="#,##0">
                  <c:v>7371.3194381560616</c:v>
                </c:pt>
                <c:pt idx="30" formatCode="#,##0">
                  <c:v>7408.7174752566007</c:v>
                </c:pt>
                <c:pt idx="31" formatCode="#,##0">
                  <c:v>7447.985424911496</c:v>
                </c:pt>
                <c:pt idx="32" formatCode="#,##0">
                  <c:v>7489.2167792817609</c:v>
                </c:pt>
                <c:pt idx="33" formatCode="#,##0">
                  <c:v>7532.5096977882995</c:v>
                </c:pt>
                <c:pt idx="34" formatCode="#,##0">
                  <c:v>7577.9672615416512</c:v>
                </c:pt>
                <c:pt idx="35" formatCode="#,##0">
                  <c:v>7625.6977043297666</c:v>
                </c:pt>
                <c:pt idx="36" formatCode="#,##0">
                  <c:v>7675.8146692145201</c:v>
                </c:pt>
                <c:pt idx="37" formatCode="#,##0">
                  <c:v>7728.4374821842912</c:v>
                </c:pt>
                <c:pt idx="38" formatCode="#,##0">
                  <c:v>7772.8001410592678</c:v>
                </c:pt>
                <c:pt idx="39" formatCode="#,##0">
                  <c:v>7810.5589841247665</c:v>
                </c:pt>
                <c:pt idx="40" formatCode="#,##0">
                  <c:v>7842.9881082759402</c:v>
                </c:pt>
                <c:pt idx="41" formatCode="#,##0">
                  <c:v>7879.5574857040292</c:v>
                </c:pt>
                <c:pt idx="42" formatCode="#,##0">
                  <c:v>7917.9488674785798</c:v>
                </c:pt>
                <c:pt idx="43" formatCode="#,##0">
                  <c:v>7956.6356841396282</c:v>
                </c:pt>
                <c:pt idx="44" formatCode="#,##0">
                  <c:v>7996.5120096800447</c:v>
                </c:pt>
                <c:pt idx="45" formatCode="#,##0">
                  <c:v>8037.7666534678519</c:v>
                </c:pt>
                <c:pt idx="46" formatCode="#,##0">
                  <c:v>8080.2125313399283</c:v>
                </c:pt>
                <c:pt idx="47" formatCode="#,##0">
                  <c:v>8123.9019484327691</c:v>
                </c:pt>
                <c:pt idx="48" formatCode="#,##0">
                  <c:v>8168.9188213542457</c:v>
                </c:pt>
                <c:pt idx="49" formatCode="#,##0">
                  <c:v>8215.2890744992656</c:v>
                </c:pt>
                <c:pt idx="50" formatCode="#,##0">
                  <c:v>10319.102402206499</c:v>
                </c:pt>
                <c:pt idx="51" formatCode="#,##0">
                  <c:v>10362.829400310244</c:v>
                </c:pt>
                <c:pt idx="52" formatCode="#,##0">
                  <c:v>10401.615253499151</c:v>
                </c:pt>
                <c:pt idx="53" formatCode="#,##0">
                  <c:v>10444.054328500028</c:v>
                </c:pt>
                <c:pt idx="54" formatCode="#,##0">
                  <c:v>10487.988584629238</c:v>
                </c:pt>
                <c:pt idx="55" formatCode="#,##0">
                  <c:v>10532.026266918201</c:v>
                </c:pt>
                <c:pt idx="56" formatCode="#,##0">
                  <c:v>10576.973051906538</c:v>
                </c:pt>
                <c:pt idx="57" formatCode="#,##0">
                  <c:v>10622.983092774675</c:v>
                </c:pt>
                <c:pt idx="58" formatCode="#,##0">
                  <c:v>10669.870947228777</c:v>
                </c:pt>
                <c:pt idx="59" formatCode="#,##0">
                  <c:v>10717.669733523258</c:v>
                </c:pt>
                <c:pt idx="60" formatCode="#,##0">
                  <c:v>10766.439722289253</c:v>
                </c:pt>
                <c:pt idx="61" formatCode="#,##0">
                  <c:v>10816.187662501243</c:v>
                </c:pt>
              </c:numCache>
            </c:numRef>
          </c:val>
          <c:extLst>
            <c:ext xmlns:c16="http://schemas.microsoft.com/office/drawing/2014/chart" uri="{C3380CC4-5D6E-409C-BE32-E72D297353CC}">
              <c16:uniqueId val="{00000000-82B5-4EBD-99D2-A26B7C913B13}"/>
            </c:ext>
          </c:extLst>
        </c:ser>
        <c:ser>
          <c:idx val="1"/>
          <c:order val="1"/>
          <c:tx>
            <c:strRef>
              <c:f>'2. Revenues'!$B$144</c:f>
              <c:strCache>
                <c:ptCount val="1"/>
                <c:pt idx="0">
                  <c:v>Standard new MRR</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Revenues'!$C$144:$BL$144</c:f>
              <c:numCache>
                <c:formatCode>General</c:formatCode>
                <c:ptCount val="62"/>
                <c:pt idx="2" formatCode="#,##0">
                  <c:v>0</c:v>
                </c:pt>
                <c:pt idx="3" formatCode="#,##0">
                  <c:v>0</c:v>
                </c:pt>
                <c:pt idx="4" formatCode="#,##0">
                  <c:v>0</c:v>
                </c:pt>
                <c:pt idx="5" formatCode="#,##0">
                  <c:v>0</c:v>
                </c:pt>
                <c:pt idx="6" formatCode="#,##0">
                  <c:v>7066.666666666667</c:v>
                </c:pt>
                <c:pt idx="7" formatCode="#,##0">
                  <c:v>13622</c:v>
                </c:pt>
                <c:pt idx="8" formatCode="#,##0">
                  <c:v>19696.476666666662</c:v>
                </c:pt>
                <c:pt idx="9" formatCode="#,##0">
                  <c:v>19419.205799999996</c:v>
                </c:pt>
                <c:pt idx="10" formatCode="#,##0">
                  <c:v>20109.59829733333</c:v>
                </c:pt>
                <c:pt idx="11" formatCode="#,##0">
                  <c:v>21536.062524903333</c:v>
                </c:pt>
                <c:pt idx="12" formatCode="#,##0">
                  <c:v>22546.887477486933</c:v>
                </c:pt>
                <c:pt idx="13" formatCode="#,##0">
                  <c:v>23394.901475433562</c:v>
                </c:pt>
                <c:pt idx="14" formatCode="#,##0">
                  <c:v>24244.771203343102</c:v>
                </c:pt>
                <c:pt idx="15" formatCode="#,##0">
                  <c:v>25033.886316224551</c:v>
                </c:pt>
                <c:pt idx="16" formatCode="#,##0">
                  <c:v>25755.629326348186</c:v>
                </c:pt>
                <c:pt idx="17" formatCode="#,##0">
                  <c:v>26431.122011292187</c:v>
                </c:pt>
                <c:pt idx="18" formatCode="#,##0">
                  <c:v>27065.301984621856</c:v>
                </c:pt>
                <c:pt idx="19" formatCode="#,##0">
                  <c:v>27660.095120876023</c:v>
                </c:pt>
                <c:pt idx="20" formatCode="#,##0">
                  <c:v>28220.282136946054</c:v>
                </c:pt>
                <c:pt idx="21" formatCode="#,##0">
                  <c:v>28750.05885490268</c:v>
                </c:pt>
                <c:pt idx="22" formatCode="#,##0">
                  <c:v>29252.689044879542</c:v>
                </c:pt>
                <c:pt idx="23" formatCode="#,##0">
                  <c:v>29731.283157746002</c:v>
                </c:pt>
                <c:pt idx="24" formatCode="#,##0">
                  <c:v>30188.769921007293</c:v>
                </c:pt>
                <c:pt idx="25" formatCode="#,##0">
                  <c:v>30627.804066976976</c:v>
                </c:pt>
                <c:pt idx="26" formatCode="#,##0">
                  <c:v>37260.999491735834</c:v>
                </c:pt>
                <c:pt idx="27" formatCode="#,##0">
                  <c:v>37917.150849309306</c:v>
                </c:pt>
                <c:pt idx="28" formatCode="#,##0">
                  <c:v>38547.781524405764</c:v>
                </c:pt>
                <c:pt idx="29" formatCode="#,##0">
                  <c:v>39156.581856752913</c:v>
                </c:pt>
                <c:pt idx="30" formatCode="#,##0">
                  <c:v>39746.895505517103</c:v>
                </c:pt>
                <c:pt idx="31" formatCode="#,##0">
                  <c:v>40321.776248125847</c:v>
                </c:pt>
                <c:pt idx="32" formatCode="#,##0">
                  <c:v>40884.034676582727</c:v>
                </c:pt>
                <c:pt idx="33" formatCode="#,##0">
                  <c:v>41436.277569543345</c:v>
                </c:pt>
                <c:pt idx="34" formatCode="#,##0">
                  <c:v>41980.940767805165</c:v>
                </c:pt>
                <c:pt idx="35" formatCode="#,##0">
                  <c:v>42520.316782860835</c:v>
                </c:pt>
                <c:pt idx="36" formatCode="#,##0">
                  <c:v>43056.578274471933</c:v>
                </c:pt>
                <c:pt idx="37" formatCode="#,##0">
                  <c:v>43591.798159222126</c:v>
                </c:pt>
                <c:pt idx="38" formatCode="#,##0">
                  <c:v>44084.401781438719</c:v>
                </c:pt>
                <c:pt idx="39" formatCode="#,##0">
                  <c:v>44539.688685488291</c:v>
                </c:pt>
                <c:pt idx="40" formatCode="#,##0">
                  <c:v>44964.856511183607</c:v>
                </c:pt>
                <c:pt idx="41" formatCode="#,##0">
                  <c:v>45396.537873516332</c:v>
                </c:pt>
                <c:pt idx="42" formatCode="#,##0">
                  <c:v>45826.77895907894</c:v>
                </c:pt>
                <c:pt idx="43" formatCode="#,##0">
                  <c:v>46250.207452167269</c:v>
                </c:pt>
                <c:pt idx="44" formatCode="#,##0">
                  <c:v>46670.768631963714</c:v>
                </c:pt>
                <c:pt idx="45" formatCode="#,##0">
                  <c:v>47089.83780996054</c:v>
                </c:pt>
                <c:pt idx="46" formatCode="#,##0">
                  <c:v>47507.332432412528</c:v>
                </c:pt>
                <c:pt idx="47" formatCode="#,##0">
                  <c:v>47924.067166635665</c:v>
                </c:pt>
                <c:pt idx="48" formatCode="#,##0">
                  <c:v>48340.979962078149</c:v>
                </c:pt>
                <c:pt idx="49" formatCode="#,##0">
                  <c:v>48758.776362011646</c:v>
                </c:pt>
                <c:pt idx="50" formatCode="#,##0">
                  <c:v>49147.115946529586</c:v>
                </c:pt>
                <c:pt idx="51" formatCode="#,##0">
                  <c:v>49754.50009912315</c:v>
                </c:pt>
                <c:pt idx="52" formatCode="#,##0">
                  <c:v>50312.71966090252</c:v>
                </c:pt>
                <c:pt idx="53" formatCode="#,##0">
                  <c:v>50852.730145386849</c:v>
                </c:pt>
                <c:pt idx="54" formatCode="#,##0">
                  <c:v>51372.154464991174</c:v>
                </c:pt>
                <c:pt idx="55" formatCode="#,##0">
                  <c:v>51870.006536723879</c:v>
                </c:pt>
                <c:pt idx="56" formatCode="#,##0">
                  <c:v>52351.551921562124</c:v>
                </c:pt>
                <c:pt idx="57" formatCode="#,##0">
                  <c:v>52819.730132378441</c:v>
                </c:pt>
                <c:pt idx="58" formatCode="#,##0">
                  <c:v>53276.080247711987</c:v>
                </c:pt>
                <c:pt idx="59" formatCode="#,##0">
                  <c:v>53722.513355853342</c:v>
                </c:pt>
                <c:pt idx="60" formatCode="#,##0">
                  <c:v>54160.792460847144</c:v>
                </c:pt>
                <c:pt idx="61" formatCode="#,##0">
                  <c:v>54592.317698746279</c:v>
                </c:pt>
              </c:numCache>
            </c:numRef>
          </c:val>
          <c:extLst>
            <c:ext xmlns:c16="http://schemas.microsoft.com/office/drawing/2014/chart" uri="{C3380CC4-5D6E-409C-BE32-E72D297353CC}">
              <c16:uniqueId val="{00000001-82B5-4EBD-99D2-A26B7C913B13}"/>
            </c:ext>
          </c:extLst>
        </c:ser>
        <c:ser>
          <c:idx val="2"/>
          <c:order val="2"/>
          <c:tx>
            <c:strRef>
              <c:f>'2. Revenues'!$B$145</c:f>
              <c:strCache>
                <c:ptCount val="1"/>
                <c:pt idx="0">
                  <c:v>Premium new MRR</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Revenues'!$C$145:$BL$145</c:f>
              <c:numCache>
                <c:formatCode>General</c:formatCode>
                <c:ptCount val="62"/>
                <c:pt idx="2" formatCode="#,##0">
                  <c:v>0</c:v>
                </c:pt>
                <c:pt idx="3" formatCode="#,##0">
                  <c:v>0</c:v>
                </c:pt>
                <c:pt idx="4" formatCode="#,##0">
                  <c:v>0</c:v>
                </c:pt>
                <c:pt idx="5" formatCode="#,##0">
                  <c:v>0</c:v>
                </c:pt>
                <c:pt idx="6" formatCode="#,##0">
                  <c:v>7066.666666666667</c:v>
                </c:pt>
                <c:pt idx="7" formatCode="#,##0">
                  <c:v>13919.333333333332</c:v>
                </c:pt>
                <c:pt idx="8" formatCode="#,##0">
                  <c:v>20544.206666666665</c:v>
                </c:pt>
                <c:pt idx="9" formatCode="#,##0">
                  <c:v>21027.392933333333</c:v>
                </c:pt>
                <c:pt idx="10" formatCode="#,##0">
                  <c:v>22399.806374</c:v>
                </c:pt>
                <c:pt idx="11" formatCode="#,##0">
                  <c:v>24470.668057659997</c:v>
                </c:pt>
                <c:pt idx="12" formatCode="#,##0">
                  <c:v>26119.0381711724</c:v>
                </c:pt>
                <c:pt idx="13" formatCode="#,##0">
                  <c:v>27579.156158608293</c:v>
                </c:pt>
                <c:pt idx="14" formatCode="#,##0">
                  <c:v>29009.812620612898</c:v>
                </c:pt>
                <c:pt idx="15" formatCode="#,##0">
                  <c:v>30350.524261363451</c:v>
                </c:pt>
                <c:pt idx="16" formatCode="#,##0">
                  <c:v>31596.810406503653</c:v>
                </c:pt>
                <c:pt idx="17" formatCode="#,##0">
                  <c:v>32768.89041532261</c:v>
                </c:pt>
                <c:pt idx="18" formatCode="#,##0">
                  <c:v>33872.108198263064</c:v>
                </c:pt>
                <c:pt idx="19" formatCode="#,##0">
                  <c:v>34909.211789613815</c:v>
                </c:pt>
                <c:pt idx="20" formatCode="#,##0">
                  <c:v>35885.979730884443</c:v>
                </c:pt>
                <c:pt idx="21" formatCode="#,##0">
                  <c:v>36807.830595712119</c:v>
                </c:pt>
                <c:pt idx="22" formatCode="#,##0">
                  <c:v>37679.390420915333</c:v>
                </c:pt>
                <c:pt idx="23" formatCode="#,##0">
                  <c:v>38505.189612191432</c:v>
                </c:pt>
                <c:pt idx="24" formatCode="#,##0">
                  <c:v>39289.601276627982</c:v>
                </c:pt>
                <c:pt idx="25" formatCode="#,##0">
                  <c:v>40036.723503228903</c:v>
                </c:pt>
                <c:pt idx="26" formatCode="#,##0">
                  <c:v>40750.423311756262</c:v>
                </c:pt>
                <c:pt idx="27" formatCode="#,##0">
                  <c:v>41668.847526715312</c:v>
                </c:pt>
                <c:pt idx="28" formatCode="#,##0">
                  <c:v>42546.162675846957</c:v>
                </c:pt>
                <c:pt idx="29" formatCode="#,##0">
                  <c:v>43387.512632537902</c:v>
                </c:pt>
                <c:pt idx="30" formatCode="#,##0">
                  <c:v>44197.448421567991</c:v>
                </c:pt>
                <c:pt idx="31" formatCode="#,##0">
                  <c:v>44980.056030911117</c:v>
                </c:pt>
                <c:pt idx="32" formatCode="#,##0">
                  <c:v>45739.052445884168</c:v>
                </c:pt>
                <c:pt idx="33" formatCode="#,##0">
                  <c:v>46477.858979607285</c:v>
                </c:pt>
                <c:pt idx="34" formatCode="#,##0">
                  <c:v>47199.657465169243</c:v>
                </c:pt>
                <c:pt idx="35" formatCode="#,##0">
                  <c:v>47907.433799027182</c:v>
                </c:pt>
                <c:pt idx="36" formatCode="#,##0">
                  <c:v>48604.012250678839</c:v>
                </c:pt>
                <c:pt idx="37" formatCode="#,##0">
                  <c:v>49292.082930882265</c:v>
                </c:pt>
                <c:pt idx="38" formatCode="#,##0">
                  <c:v>59925.503823495645</c:v>
                </c:pt>
                <c:pt idx="39" formatCode="#,##0">
                  <c:v>60513.20938947142</c:v>
                </c:pt>
                <c:pt idx="40" formatCode="#,##0">
                  <c:v>61096.341817645945</c:v>
                </c:pt>
                <c:pt idx="41" formatCode="#,##0">
                  <c:v>61702.47224490744</c:v>
                </c:pt>
                <c:pt idx="42" formatCode="#,##0">
                  <c:v>62318.482249487213</c:v>
                </c:pt>
                <c:pt idx="43" formatCode="#,##0">
                  <c:v>62934.920304729414</c:v>
                </c:pt>
                <c:pt idx="44" formatCode="#,##0">
                  <c:v>63552.52278272382</c:v>
                </c:pt>
                <c:pt idx="45" formatCode="#,##0">
                  <c:v>64170.508698910562</c:v>
                </c:pt>
                <c:pt idx="46" formatCode="#,##0">
                  <c:v>64787.331908132983</c:v>
                </c:pt>
                <c:pt idx="47" formatCode="#,##0">
                  <c:v>65402.796734737596</c:v>
                </c:pt>
                <c:pt idx="48" formatCode="#,##0">
                  <c:v>66017.204764966285</c:v>
                </c:pt>
                <c:pt idx="49" formatCode="#,##0">
                  <c:v>66630.909412040841</c:v>
                </c:pt>
                <c:pt idx="50" formatCode="#,##0">
                  <c:v>67213.418652142282</c:v>
                </c:pt>
                <c:pt idx="51" formatCode="#,##0">
                  <c:v>67962.871628659908</c:v>
                </c:pt>
                <c:pt idx="52" formatCode="#,##0">
                  <c:v>68678.968242852643</c:v>
                </c:pt>
                <c:pt idx="53" formatCode="#,##0">
                  <c:v>69387.765448919366</c:v>
                </c:pt>
                <c:pt idx="54" formatCode="#,##0">
                  <c:v>70084.157371849273</c:v>
                </c:pt>
                <c:pt idx="55" formatCode="#,##0">
                  <c:v>70764.752797721128</c:v>
                </c:pt>
                <c:pt idx="56" formatCode="#,##0">
                  <c:v>71432.738183298192</c:v>
                </c:pt>
                <c:pt idx="57" formatCode="#,##0">
                  <c:v>72089.53942273627</c:v>
                </c:pt>
                <c:pt idx="58" formatCode="#,##0">
                  <c:v>72735.558754015743</c:v>
                </c:pt>
                <c:pt idx="59" formatCode="#,##0">
                  <c:v>73371.825584136284</c:v>
                </c:pt>
                <c:pt idx="60" formatCode="#,##0">
                  <c:v>73999.454681113071</c:v>
                </c:pt>
                <c:pt idx="61" formatCode="#,##0">
                  <c:v>74619.389659280845</c:v>
                </c:pt>
              </c:numCache>
            </c:numRef>
          </c:val>
          <c:extLst>
            <c:ext xmlns:c16="http://schemas.microsoft.com/office/drawing/2014/chart" uri="{C3380CC4-5D6E-409C-BE32-E72D297353CC}">
              <c16:uniqueId val="{00000002-82B5-4EBD-99D2-A26B7C913B13}"/>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0914414002764499"/>
          <c:h val="0.119314952319197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subscriber base by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366218022145857"/>
          <c:y val="0.14601086613705686"/>
          <c:w val="0.84428765750286372"/>
          <c:h val="0.60712378678895629"/>
        </c:manualLayout>
      </c:layout>
      <c:areaChart>
        <c:grouping val="stacked"/>
        <c:varyColors val="0"/>
        <c:ser>
          <c:idx val="0"/>
          <c:order val="0"/>
          <c:tx>
            <c:strRef>
              <c:f>'2. Revenues'!$B$138</c:f>
              <c:strCache>
                <c:ptCount val="1"/>
                <c:pt idx="0">
                  <c:v>Basic subscriber base</c:v>
                </c:pt>
              </c:strCache>
            </c:strRef>
          </c:tx>
          <c:spPr>
            <a:solidFill>
              <a:schemeClr val="accent1"/>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Revenues'!$C$138:$BL$138</c:f>
              <c:numCache>
                <c:formatCode>General</c:formatCode>
                <c:ptCount val="62"/>
                <c:pt idx="2" formatCode="#,##0">
                  <c:v>0</c:v>
                </c:pt>
                <c:pt idx="3" formatCode="#,##0">
                  <c:v>0</c:v>
                </c:pt>
                <c:pt idx="4" formatCode="#,##0">
                  <c:v>0</c:v>
                </c:pt>
                <c:pt idx="5" formatCode="#,##0">
                  <c:v>0</c:v>
                </c:pt>
                <c:pt idx="6" formatCode="#,##0">
                  <c:v>253.33333333333334</c:v>
                </c:pt>
                <c:pt idx="7" formatCode="#,##0">
                  <c:v>693.90000000000009</c:v>
                </c:pt>
                <c:pt idx="8" formatCode="#,##0">
                  <c:v>1269.5813333333333</c:v>
                </c:pt>
                <c:pt idx="9" formatCode="#,##0">
                  <c:v>1727.8434866666664</c:v>
                </c:pt>
                <c:pt idx="10" formatCode="#,##0">
                  <c:v>2126.3573653666663</c:v>
                </c:pt>
                <c:pt idx="11" formatCode="#,##0">
                  <c:v>2503.3113390006661</c:v>
                </c:pt>
                <c:pt idx="12" formatCode="#,##0">
                  <c:v>2848.1916355300791</c:v>
                </c:pt>
                <c:pt idx="13" formatCode="#,##0">
                  <c:v>3161.3582739400008</c:v>
                </c:pt>
                <c:pt idx="14" formatCode="#,##0">
                  <c:v>3448.9001895844458</c:v>
                </c:pt>
                <c:pt idx="15" formatCode="#,##0">
                  <c:v>3713.9056637410204</c:v>
                </c:pt>
                <c:pt idx="16" formatCode="#,##0">
                  <c:v>3958.1187337285105</c:v>
                </c:pt>
                <c:pt idx="17" formatCode="#,##0">
                  <c:v>4183.6611699369269</c:v>
                </c:pt>
                <c:pt idx="18" formatCode="#,##0">
                  <c:v>4392.4099734137326</c:v>
                </c:pt>
                <c:pt idx="19" formatCode="#,##0">
                  <c:v>4585.9431677784742</c:v>
                </c:pt>
                <c:pt idx="20" formatCode="#,##0">
                  <c:v>4765.6996499051265</c:v>
                </c:pt>
                <c:pt idx="21" formatCode="#,##0">
                  <c:v>4932.9906622006438</c:v>
                </c:pt>
                <c:pt idx="22" formatCode="#,##0">
                  <c:v>5088.9952401724877</c:v>
                </c:pt>
                <c:pt idx="23" formatCode="#,##0">
                  <c:v>5234.7818521505915</c:v>
                </c:pt>
                <c:pt idx="24" formatCode="#,##0">
                  <c:v>5371.324610768851</c:v>
                </c:pt>
                <c:pt idx="25" formatCode="#,##0">
                  <c:v>5499.512838915206</c:v>
                </c:pt>
                <c:pt idx="26" formatCode="#,##0">
                  <c:v>5675.1557186657483</c:v>
                </c:pt>
                <c:pt idx="27" formatCode="#,##0">
                  <c:v>5840.1377232143495</c:v>
                </c:pt>
                <c:pt idx="28" formatCode="#,##0">
                  <c:v>5995.5815449947022</c:v>
                </c:pt>
                <c:pt idx="29" formatCode="#,##0">
                  <c:v>6142.4887087473826</c:v>
                </c:pt>
                <c:pt idx="30" formatCode="#,##0">
                  <c:v>6281.7583554809617</c:v>
                </c:pt>
                <c:pt idx="31" formatCode="#,##0">
                  <c:v>6414.2026932694425</c:v>
                </c:pt>
                <c:pt idx="32" formatCode="#,##0">
                  <c:v>6540.5597663286835</c:v>
                </c:pt>
                <c:pt idx="33" formatCode="#,##0">
                  <c:v>6661.5040805824583</c:v>
                </c:pt>
                <c:pt idx="34" formatCode="#,##0">
                  <c:v>6777.6554952327942</c:v>
                </c:pt>
                <c:pt idx="35" formatCode="#,##0">
                  <c:v>6889.5867059505299</c:v>
                </c:pt>
                <c:pt idx="36" formatCode="#,##0">
                  <c:v>6997.8295835661165</c:v>
                </c:pt>
                <c:pt idx="37" formatCode="#,##0">
                  <c:v>7102.8805791348668</c:v>
                </c:pt>
                <c:pt idx="38" formatCode="#,##0">
                  <c:v>7204.2977563995682</c:v>
                </c:pt>
                <c:pt idx="39" formatCode="#,##0">
                  <c:v>7302.7815327633425</c:v>
                </c:pt>
                <c:pt idx="40" formatCode="#,##0">
                  <c:v>7397.9161503030118</c:v>
                </c:pt>
                <c:pt idx="41" formatCode="#,##0">
                  <c:v>7490.1413364578584</c:v>
                </c:pt>
                <c:pt idx="42" formatCode="#,##0">
                  <c:v>7579.7017452726459</c:v>
                </c:pt>
                <c:pt idx="43" formatCode="#,##0">
                  <c:v>7666.7203711508837</c:v>
                </c:pt>
                <c:pt idx="44" formatCode="#,##0">
                  <c:v>7751.4039054327395</c:v>
                </c:pt>
                <c:pt idx="45" formatCode="#,##0">
                  <c:v>7833.9742757539716</c:v>
                </c:pt>
                <c:pt idx="46" formatCode="#,##0">
                  <c:v>7914.6332977045649</c:v>
                </c:pt>
                <c:pt idx="47" formatCode="#,##0">
                  <c:v>7993.5817322900884</c:v>
                </c:pt>
                <c:pt idx="48" formatCode="#,##0">
                  <c:v>8071.0201947412288</c:v>
                </c:pt>
                <c:pt idx="49" formatCode="#,##0">
                  <c:v>8147.1429265592978</c:v>
                </c:pt>
                <c:pt idx="50" formatCode="#,##0">
                  <c:v>8302.9621794464911</c:v>
                </c:pt>
                <c:pt idx="51" formatCode="#,##0">
                  <c:v>8447.6637899714478</c:v>
                </c:pt>
                <c:pt idx="52" formatCode="#,##0">
                  <c:v>8582.398938131957</c:v>
                </c:pt>
                <c:pt idx="53" formatCode="#,##0">
                  <c:v>8708.6771714622391</c:v>
                </c:pt>
                <c:pt idx="54" formatCode="#,##0">
                  <c:v>8827.6543342649111</c:v>
                </c:pt>
                <c:pt idx="55" formatCode="#,##0">
                  <c:v>8940.2262252234341</c:v>
                </c:pt>
                <c:pt idx="56" formatCode="#,##0">
                  <c:v>9047.2082519028609</c:v>
                </c:pt>
                <c:pt idx="57" formatCode="#,##0">
                  <c:v>9149.3112455963364</c:v>
                </c:pt>
                <c:pt idx="58" formatCode="#,##0">
                  <c:v>9247.1369095960072</c:v>
                </c:pt>
                <c:pt idx="59" formatCode="#,##0">
                  <c:v>9341.2086232435431</c:v>
                </c:pt>
                <c:pt idx="60" formatCode="#,##0">
                  <c:v>9431.9858996504663</c:v>
                </c:pt>
                <c:pt idx="61" formatCode="#,##0">
                  <c:v>9519.8711682653648</c:v>
                </c:pt>
              </c:numCache>
            </c:numRef>
          </c:val>
          <c:extLst>
            <c:ext xmlns:c16="http://schemas.microsoft.com/office/drawing/2014/chart" uri="{C3380CC4-5D6E-409C-BE32-E72D297353CC}">
              <c16:uniqueId val="{00000000-E724-4FD2-B99B-9603E936B2FE}"/>
            </c:ext>
          </c:extLst>
        </c:ser>
        <c:ser>
          <c:idx val="1"/>
          <c:order val="1"/>
          <c:tx>
            <c:strRef>
              <c:f>'2. Revenues'!$B$139</c:f>
              <c:strCache>
                <c:ptCount val="1"/>
                <c:pt idx="0">
                  <c:v>Standard subscriber base</c:v>
                </c:pt>
              </c:strCache>
            </c:strRef>
          </c:tx>
          <c:spPr>
            <a:solidFill>
              <a:schemeClr val="accent2"/>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Revenues'!$C$139:$BL$139</c:f>
              <c:numCache>
                <c:formatCode>General</c:formatCode>
                <c:ptCount val="62"/>
                <c:pt idx="2" formatCode="#,##0">
                  <c:v>0</c:v>
                </c:pt>
                <c:pt idx="3" formatCode="#,##0">
                  <c:v>0</c:v>
                </c:pt>
                <c:pt idx="4" formatCode="#,##0">
                  <c:v>0</c:v>
                </c:pt>
                <c:pt idx="5" formatCode="#,##0">
                  <c:v>0</c:v>
                </c:pt>
                <c:pt idx="6" formatCode="#,##0">
                  <c:v>141.33333333333334</c:v>
                </c:pt>
                <c:pt idx="7" formatCode="#,##0">
                  <c:v>398.22666666666669</c:v>
                </c:pt>
                <c:pt idx="8" formatCode="#,##0">
                  <c:v>747.65926666666667</c:v>
                </c:pt>
                <c:pt idx="9" formatCode="#,##0">
                  <c:v>1051.3766066666667</c:v>
                </c:pt>
                <c:pt idx="10" formatCode="#,##0">
                  <c:v>1332.5947384799999</c:v>
                </c:pt>
                <c:pt idx="11" formatCode="#,##0">
                  <c:v>1607.9354543952666</c:v>
                </c:pt>
                <c:pt idx="12" formatCode="#,##0">
                  <c:v>1869.4501669799229</c:v>
                </c:pt>
                <c:pt idx="13" formatCode="#,##0">
                  <c:v>2115.2401847465985</c:v>
                </c:pt>
                <c:pt idx="14" formatCode="#,##0">
                  <c:v>2347.0293466437079</c:v>
                </c:pt>
                <c:pt idx="15" formatCode="#,##0">
                  <c:v>2566.0446373419927</c:v>
                </c:pt>
                <c:pt idx="16" formatCode="#,##0">
                  <c:v>2772.2759236315592</c:v>
                </c:pt>
                <c:pt idx="17" formatCode="#,##0">
                  <c:v>2966.2122662032216</c:v>
                </c:pt>
                <c:pt idx="18" formatCode="#,##0">
                  <c:v>3148.4405518148851</c:v>
                </c:pt>
                <c:pt idx="19" formatCode="#,##0">
                  <c:v>3319.5563926092113</c:v>
                </c:pt>
                <c:pt idx="20" formatCode="#,##0">
                  <c:v>3480.2071885873347</c:v>
                </c:pt>
                <c:pt idx="21" formatCode="#,##0">
                  <c:v>3631.0655690453723</c:v>
                </c:pt>
                <c:pt idx="22" formatCode="#,##0">
                  <c:v>3772.8013581772248</c:v>
                </c:pt>
                <c:pt idx="23" formatCode="#,##0">
                  <c:v>3906.0740938986605</c:v>
                </c:pt>
                <c:pt idx="24" formatCode="#,##0">
                  <c:v>4031.5272472121146</c:v>
                </c:pt>
                <c:pt idx="25" formatCode="#,##0">
                  <c:v>4149.7822738113346</c:v>
                </c:pt>
                <c:pt idx="26" formatCode="#,##0">
                  <c:v>4302.9332260968104</c:v>
                </c:pt>
                <c:pt idx="27" formatCode="#,##0">
                  <c:v>4447.693422372</c:v>
                </c:pt>
                <c:pt idx="28" formatCode="#,##0">
                  <c:v>4584.9395081359417</c:v>
                </c:pt>
                <c:pt idx="29" formatCode="#,##0">
                  <c:v>4715.4266182258098</c:v>
                </c:pt>
                <c:pt idx="30" formatCode="#,##0">
                  <c:v>4839.8183339600209</c:v>
                </c:pt>
                <c:pt idx="31" formatCode="#,##0">
                  <c:v>4958.7082984555427</c:v>
                </c:pt>
                <c:pt idx="32" formatCode="#,##0">
                  <c:v>5072.6358516062792</c:v>
                </c:pt>
                <c:pt idx="33" formatCode="#,##0">
                  <c:v>5182.0973996520552</c:v>
                </c:pt>
                <c:pt idx="34" formatCode="#,##0">
                  <c:v>5287.5547425309633</c:v>
                </c:pt>
                <c:pt idx="35" formatCode="#,##0">
                  <c:v>5389.441236086941</c:v>
                </c:pt>
                <c:pt idx="36" formatCode="#,##0">
                  <c:v>5488.1664188822942</c:v>
                </c:pt>
                <c:pt idx="37" formatCode="#,##0">
                  <c:v>5584.1195526493984</c:v>
                </c:pt>
                <c:pt idx="38" formatCode="#,##0">
                  <c:v>5637.805377173022</c:v>
                </c:pt>
                <c:pt idx="39" formatCode="#,##0">
                  <c:v>5698.0983961445427</c:v>
                </c:pt>
                <c:pt idx="40" formatCode="#,##0">
                  <c:v>5762.4122393258112</c:v>
                </c:pt>
                <c:pt idx="41" formatCode="#,##0">
                  <c:v>5829.385581189722</c:v>
                </c:pt>
                <c:pt idx="42" formatCode="#,##0">
                  <c:v>5897.9260832571499</c:v>
                </c:pt>
                <c:pt idx="43" formatCode="#,##0">
                  <c:v>5967.1628815140675</c:v>
                </c:pt>
                <c:pt idx="44" formatCode="#,##0">
                  <c:v>6036.5314533915744</c:v>
                </c:pt>
                <c:pt idx="45" formatCode="#,##0">
                  <c:v>6105.6622336591208</c:v>
                </c:pt>
                <c:pt idx="46" formatCode="#,##0">
                  <c:v>6174.308207423519</c:v>
                </c:pt>
                <c:pt idx="47" formatCode="#,##0">
                  <c:v>6242.3260672950564</c:v>
                </c:pt>
                <c:pt idx="48" formatCode="#,##0">
                  <c:v>6309.6514352427575</c:v>
                </c:pt>
                <c:pt idx="49" formatCode="#,##0">
                  <c:v>6376.2745726523008</c:v>
                </c:pt>
                <c:pt idx="50" formatCode="#,##0">
                  <c:v>6441.708010334627</c:v>
                </c:pt>
                <c:pt idx="51" formatCode="#,##0">
                  <c:v>6509.6796822036104</c:v>
                </c:pt>
                <c:pt idx="52" formatCode="#,##0">
                  <c:v>6579.0207406699137</c:v>
                </c:pt>
                <c:pt idx="53" formatCode="#,##0">
                  <c:v>6649.2247804820672</c:v>
                </c:pt>
                <c:pt idx="54" formatCode="#,##0">
                  <c:v>6719.8163504322802</c:v>
                </c:pt>
                <c:pt idx="55" formatCode="#,##0">
                  <c:v>6790.3672213528134</c:v>
                </c:pt>
                <c:pt idx="56" formatCode="#,##0">
                  <c:v>6860.5928448609884</c:v>
                </c:pt>
                <c:pt idx="57" formatCode="#,##0">
                  <c:v>6930.2959037948785</c:v>
                </c:pt>
                <c:pt idx="58" formatCode="#,##0">
                  <c:v>6999.3317705668205</c:v>
                </c:pt>
                <c:pt idx="59" formatCode="#,##0">
                  <c:v>7067.6076095033504</c:v>
                </c:pt>
                <c:pt idx="60" formatCode="#,##0">
                  <c:v>7135.0731945346824</c:v>
                </c:pt>
                <c:pt idx="61" formatCode="#,##0">
                  <c:v>7201.7093599540713</c:v>
                </c:pt>
              </c:numCache>
            </c:numRef>
          </c:val>
          <c:extLst>
            <c:ext xmlns:c16="http://schemas.microsoft.com/office/drawing/2014/chart" uri="{C3380CC4-5D6E-409C-BE32-E72D297353CC}">
              <c16:uniqueId val="{00000001-E724-4FD2-B99B-9603E936B2FE}"/>
            </c:ext>
          </c:extLst>
        </c:ser>
        <c:ser>
          <c:idx val="2"/>
          <c:order val="2"/>
          <c:tx>
            <c:strRef>
              <c:f>'2. Revenues'!$B$140</c:f>
              <c:strCache>
                <c:ptCount val="1"/>
                <c:pt idx="0">
                  <c:v>Premium subscriber base</c:v>
                </c:pt>
              </c:strCache>
            </c:strRef>
          </c:tx>
          <c:spPr>
            <a:solidFill>
              <a:schemeClr val="accent3"/>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Revenues'!$C$140:$BL$140</c:f>
              <c:numCache>
                <c:formatCode>General</c:formatCode>
                <c:ptCount val="62"/>
                <c:pt idx="2" formatCode="#,##0">
                  <c:v>0</c:v>
                </c:pt>
                <c:pt idx="3" formatCode="#,##0">
                  <c:v>0</c:v>
                </c:pt>
                <c:pt idx="4" formatCode="#,##0">
                  <c:v>0</c:v>
                </c:pt>
                <c:pt idx="5" formatCode="#,##0">
                  <c:v>0</c:v>
                </c:pt>
                <c:pt idx="6" formatCode="#,##0">
                  <c:v>70.666666666666671</c:v>
                </c:pt>
                <c:pt idx="7" formatCode="#,##0">
                  <c:v>192.19333333333333</c:v>
                </c:pt>
                <c:pt idx="8" formatCode="#,##0">
                  <c:v>349.5870666666666</c:v>
                </c:pt>
                <c:pt idx="9" formatCode="#,##0">
                  <c:v>472.46422933333326</c:v>
                </c:pt>
                <c:pt idx="10" formatCode="#,##0">
                  <c:v>578.34623573999988</c:v>
                </c:pt>
                <c:pt idx="11" formatCode="#,##0">
                  <c:v>678.46635738159989</c:v>
                </c:pt>
                <c:pt idx="12" formatCode="#,##0">
                  <c:v>770.04014974792392</c:v>
                </c:pt>
                <c:pt idx="13" formatCode="#,##0">
                  <c:v>853.3216738970259</c:v>
                </c:pt>
                <c:pt idx="14" formatCode="#,##0">
                  <c:v>938.6225983678687</c:v>
                </c:pt>
                <c:pt idx="15" formatCode="#,##0">
                  <c:v>1016.8584173732147</c:v>
                </c:pt>
                <c:pt idx="16" formatCode="#,##0">
                  <c:v>1088.7805012686797</c:v>
                </c:pt>
                <c:pt idx="17" formatCode="#,##0">
                  <c:v>1155.1620851174227</c:v>
                </c:pt>
                <c:pt idx="18" formatCode="#,##0">
                  <c:v>1216.6442666718719</c:v>
                </c:pt>
                <c:pt idx="19" formatCode="#,##0">
                  <c:v>1273.7417605667608</c:v>
                </c:pt>
                <c:pt idx="20" formatCode="#,##0">
                  <c:v>1326.9035353395827</c:v>
                </c:pt>
                <c:pt idx="21" formatCode="#,##0">
                  <c:v>1376.5249928152041</c:v>
                </c:pt>
                <c:pt idx="22" formatCode="#,##0">
                  <c:v>1422.9528987487085</c:v>
                </c:pt>
                <c:pt idx="23" formatCode="#,##0">
                  <c:v>1466.4960991709327</c:v>
                </c:pt>
                <c:pt idx="24" formatCode="#,##0">
                  <c:v>1507.4330481361885</c:v>
                </c:pt>
                <c:pt idx="25" formatCode="#,##0">
                  <c:v>1546.0163516157922</c:v>
                </c:pt>
                <c:pt idx="26" formatCode="#,##0">
                  <c:v>1582.4766603455648</c:v>
                </c:pt>
                <c:pt idx="27" formatCode="#,##0">
                  <c:v>1619.3707371297824</c:v>
                </c:pt>
                <c:pt idx="28" formatCode="#,##0">
                  <c:v>1656.1833869771042</c:v>
                </c:pt>
                <c:pt idx="29" formatCode="#,##0">
                  <c:v>1692.5745004279781</c:v>
                </c:pt>
                <c:pt idx="30" formatCode="#,##0">
                  <c:v>1728.3311045409432</c:v>
                </c:pt>
                <c:pt idx="31" formatCode="#,##0">
                  <c:v>1763.3321997602279</c:v>
                </c:pt>
                <c:pt idx="32" formatCode="#,##0">
                  <c:v>1797.522996276615</c:v>
                </c:pt>
                <c:pt idx="33" formatCode="#,##0">
                  <c:v>1830.8960669663002</c:v>
                </c:pt>
                <c:pt idx="34" formatCode="#,##0">
                  <c:v>1863.4775855460805</c:v>
                </c:pt>
                <c:pt idx="35" formatCode="#,##0">
                  <c:v>1895.3173030052931</c:v>
                </c:pt>
                <c:pt idx="36" formatCode="#,##0">
                  <c:v>1926.4812727908111</c:v>
                </c:pt>
                <c:pt idx="37" formatCode="#,##0">
                  <c:v>1957.0465966298391</c:v>
                </c:pt>
                <c:pt idx="38" formatCode="#,##0">
                  <c:v>2045.4460098667032</c:v>
                </c:pt>
                <c:pt idx="39" formatCode="#,##0">
                  <c:v>2120.1790927069574</c:v>
                </c:pt>
                <c:pt idx="40" formatCode="#,##0">
                  <c:v>2184.0776650522125</c:v>
                </c:pt>
                <c:pt idx="41" formatCode="#,##0">
                  <c:v>2239.6086240988097</c:v>
                </c:pt>
                <c:pt idx="42" formatCode="#,##0">
                  <c:v>2288.6114984504529</c:v>
                </c:pt>
                <c:pt idx="43" formatCode="#,##0">
                  <c:v>2332.4607529819364</c:v>
                </c:pt>
                <c:pt idx="44" formatCode="#,##0">
                  <c:v>2372.2483513784282</c:v>
                </c:pt>
                <c:pt idx="45" formatCode="#,##0">
                  <c:v>2408.8304367465462</c:v>
                </c:pt>
                <c:pt idx="46" formatCode="#,##0">
                  <c:v>2442.8704775975461</c:v>
                </c:pt>
                <c:pt idx="47" formatCode="#,##0">
                  <c:v>2474.8909834248748</c:v>
                </c:pt>
                <c:pt idx="48" formatCode="#,##0">
                  <c:v>2505.3072499470368</c:v>
                </c:pt>
                <c:pt idx="49" formatCode="#,##0">
                  <c:v>2534.4503058918326</c:v>
                </c:pt>
                <c:pt idx="50" formatCode="#,##0">
                  <c:v>2562.3275637557335</c:v>
                </c:pt>
                <c:pt idx="51" formatCode="#,##0">
                  <c:v>2590.5960389391953</c:v>
                </c:pt>
                <c:pt idx="52" formatCode="#,##0">
                  <c:v>2618.8956061190697</c:v>
                </c:pt>
                <c:pt idx="53" formatCode="#,##0">
                  <c:v>2647.1589075750599</c:v>
                </c:pt>
                <c:pt idx="54" formatCode="#,##0">
                  <c:v>2675.2901817497077</c:v>
                </c:pt>
                <c:pt idx="55" formatCode="#,##0">
                  <c:v>2703.1855168966117</c:v>
                </c:pt>
                <c:pt idx="56" formatCode="#,##0">
                  <c:v>2730.7893765424747</c:v>
                </c:pt>
                <c:pt idx="57" formatCode="#,##0">
                  <c:v>2758.0697693246907</c:v>
                </c:pt>
                <c:pt idx="58" formatCode="#,##0">
                  <c:v>2785.0047740499704</c:v>
                </c:pt>
                <c:pt idx="59" formatCode="#,##0">
                  <c:v>2811.5856513672788</c:v>
                </c:pt>
                <c:pt idx="60" formatCode="#,##0">
                  <c:v>2837.8147869227591</c:v>
                </c:pt>
                <c:pt idx="61" formatCode="#,##0">
                  <c:v>2863.7019288296533</c:v>
                </c:pt>
              </c:numCache>
            </c:numRef>
          </c:val>
          <c:extLst>
            <c:ext xmlns:c16="http://schemas.microsoft.com/office/drawing/2014/chart" uri="{C3380CC4-5D6E-409C-BE32-E72D297353CC}">
              <c16:uniqueId val="{00000002-E724-4FD2-B99B-9603E936B2FE}"/>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layout>
        <c:manualLayout>
          <c:xMode val="edge"/>
          <c:yMode val="edge"/>
          <c:x val="4.2396668575792287E-2"/>
          <c:y val="0.86716584978203082"/>
          <c:w val="0.89999978525416724"/>
          <c:h val="8.5613749144292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revenue by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4356880372970565"/>
          <c:y val="0.14601086613705686"/>
          <c:w val="0.82438563006785248"/>
          <c:h val="0.60712378678895629"/>
        </c:manualLayout>
      </c:layout>
      <c:areaChart>
        <c:grouping val="stacked"/>
        <c:varyColors val="0"/>
        <c:ser>
          <c:idx val="0"/>
          <c:order val="0"/>
          <c:tx>
            <c:strRef>
              <c:f>'2. Revenues'!$B$148</c:f>
              <c:strCache>
                <c:ptCount val="1"/>
                <c:pt idx="0">
                  <c:v>Basic revenue</c:v>
                </c:pt>
              </c:strCache>
            </c:strRef>
          </c:tx>
          <c:spPr>
            <a:solidFill>
              <a:schemeClr val="accent1"/>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Revenues'!$C$148:$BL$148</c:f>
              <c:numCache>
                <c:formatCode>General</c:formatCode>
                <c:ptCount val="62"/>
                <c:pt idx="2" formatCode="#,##0">
                  <c:v>0</c:v>
                </c:pt>
                <c:pt idx="3" formatCode="#,##0">
                  <c:v>0</c:v>
                </c:pt>
                <c:pt idx="4" formatCode="#,##0">
                  <c:v>0</c:v>
                </c:pt>
                <c:pt idx="5" formatCode="#,##0">
                  <c:v>0</c:v>
                </c:pt>
                <c:pt idx="6" formatCode="#,##0">
                  <c:v>2533.3333333333335</c:v>
                </c:pt>
                <c:pt idx="7" formatCode="#,##0">
                  <c:v>6939.0000000000009</c:v>
                </c:pt>
                <c:pt idx="8" formatCode="#,##0">
                  <c:v>12695.813333333334</c:v>
                </c:pt>
                <c:pt idx="9" formatCode="#,##0">
                  <c:v>17278.434866666663</c:v>
                </c:pt>
                <c:pt idx="10" formatCode="#,##0">
                  <c:v>21263.573653666663</c:v>
                </c:pt>
                <c:pt idx="11" formatCode="#,##0">
                  <c:v>25033.11339000666</c:v>
                </c:pt>
                <c:pt idx="12" formatCode="#,##0">
                  <c:v>28481.916355300789</c:v>
                </c:pt>
                <c:pt idx="13" formatCode="#,##0">
                  <c:v>31613.582739400008</c:v>
                </c:pt>
                <c:pt idx="14" formatCode="#,##0">
                  <c:v>34489.001895844456</c:v>
                </c:pt>
                <c:pt idx="15" formatCode="#,##0">
                  <c:v>37139.056637410205</c:v>
                </c:pt>
                <c:pt idx="16" formatCode="#,##0">
                  <c:v>39581.187337285104</c:v>
                </c:pt>
                <c:pt idx="17" formatCode="#,##0">
                  <c:v>41836.61169936927</c:v>
                </c:pt>
                <c:pt idx="18" formatCode="#,##0">
                  <c:v>43924.09973413733</c:v>
                </c:pt>
                <c:pt idx="19" formatCode="#,##0">
                  <c:v>45859.431677784742</c:v>
                </c:pt>
                <c:pt idx="20" formatCode="#,##0">
                  <c:v>47656.996499051267</c:v>
                </c:pt>
                <c:pt idx="21" formatCode="#,##0">
                  <c:v>49329.906622006441</c:v>
                </c:pt>
                <c:pt idx="22" formatCode="#,##0">
                  <c:v>50889.952401724877</c:v>
                </c:pt>
                <c:pt idx="23" formatCode="#,##0">
                  <c:v>52347.818521505913</c:v>
                </c:pt>
                <c:pt idx="24" formatCode="#,##0">
                  <c:v>53713.246107688508</c:v>
                </c:pt>
                <c:pt idx="25" formatCode="#,##0">
                  <c:v>54995.128389152058</c:v>
                </c:pt>
                <c:pt idx="26" formatCode="#,##0">
                  <c:v>68101.868623988979</c:v>
                </c:pt>
                <c:pt idx="27" formatCode="#,##0">
                  <c:v>70081.652678572194</c:v>
                </c:pt>
                <c:pt idx="28" formatCode="#,##0">
                  <c:v>71946.978539936419</c:v>
                </c:pt>
                <c:pt idx="29" formatCode="#,##0">
                  <c:v>73709.864504968587</c:v>
                </c:pt>
                <c:pt idx="30" formatCode="#,##0">
                  <c:v>75381.100265771543</c:v>
                </c:pt>
                <c:pt idx="31" formatCode="#,##0">
                  <c:v>76970.43231923331</c:v>
                </c:pt>
                <c:pt idx="32" formatCode="#,##0">
                  <c:v>78486.717195944206</c:v>
                </c:pt>
                <c:pt idx="33" formatCode="#,##0">
                  <c:v>79938.048966989503</c:v>
                </c:pt>
                <c:pt idx="34" formatCode="#,##0">
                  <c:v>81331.865942793534</c:v>
                </c:pt>
                <c:pt idx="35" formatCode="#,##0">
                  <c:v>82675.040471406362</c:v>
                </c:pt>
                <c:pt idx="36" formatCode="#,##0">
                  <c:v>83973.955002793402</c:v>
                </c:pt>
                <c:pt idx="37" formatCode="#,##0">
                  <c:v>85234.566949618398</c:v>
                </c:pt>
                <c:pt idx="38" formatCode="#,##0">
                  <c:v>86451.573076794826</c:v>
                </c:pt>
                <c:pt idx="39" formatCode="#,##0">
                  <c:v>87633.378393160106</c:v>
                </c:pt>
                <c:pt idx="40" formatCode="#,##0">
                  <c:v>88774.993803636142</c:v>
                </c:pt>
                <c:pt idx="41" formatCode="#,##0">
                  <c:v>89881.696037494301</c:v>
                </c:pt>
                <c:pt idx="42" formatCode="#,##0">
                  <c:v>90956.420943271747</c:v>
                </c:pt>
                <c:pt idx="43" formatCode="#,##0">
                  <c:v>92000.644453810601</c:v>
                </c:pt>
                <c:pt idx="44" formatCode="#,##0">
                  <c:v>93016.846865192871</c:v>
                </c:pt>
                <c:pt idx="45" formatCode="#,##0">
                  <c:v>94007.691309047659</c:v>
                </c:pt>
                <c:pt idx="46" formatCode="#,##0">
                  <c:v>94975.599572454783</c:v>
                </c:pt>
                <c:pt idx="47" formatCode="#,##0">
                  <c:v>95922.980787481065</c:v>
                </c:pt>
                <c:pt idx="48" formatCode="#,##0">
                  <c:v>96852.242336894749</c:v>
                </c:pt>
                <c:pt idx="49" formatCode="#,##0">
                  <c:v>97765.715118711581</c:v>
                </c:pt>
                <c:pt idx="50" formatCode="#,##0">
                  <c:v>124544.43269169737</c:v>
                </c:pt>
                <c:pt idx="51" formatCode="#,##0">
                  <c:v>126714.95684957172</c:v>
                </c:pt>
                <c:pt idx="52" formatCode="#,##0">
                  <c:v>128735.98407197936</c:v>
                </c:pt>
                <c:pt idx="53" formatCode="#,##0">
                  <c:v>130630.15757193358</c:v>
                </c:pt>
                <c:pt idx="54" formatCode="#,##0">
                  <c:v>132414.81501397365</c:v>
                </c:pt>
                <c:pt idx="55" formatCode="#,##0">
                  <c:v>134103.39337835152</c:v>
                </c:pt>
                <c:pt idx="56" formatCode="#,##0">
                  <c:v>135708.12377854291</c:v>
                </c:pt>
                <c:pt idx="57" formatCode="#,##0">
                  <c:v>137239.66868394506</c:v>
                </c:pt>
                <c:pt idx="58" formatCode="#,##0">
                  <c:v>138707.0536439401</c:v>
                </c:pt>
                <c:pt idx="59" formatCode="#,##0">
                  <c:v>140118.12934865314</c:v>
                </c:pt>
                <c:pt idx="60" formatCode="#,##0">
                  <c:v>141479.788494757</c:v>
                </c:pt>
                <c:pt idx="61" formatCode="#,##0">
                  <c:v>142798.06752398048</c:v>
                </c:pt>
              </c:numCache>
            </c:numRef>
          </c:val>
          <c:extLst>
            <c:ext xmlns:c16="http://schemas.microsoft.com/office/drawing/2014/chart" uri="{C3380CC4-5D6E-409C-BE32-E72D297353CC}">
              <c16:uniqueId val="{00000000-7A3E-4467-8A35-7B87B8F54EB5}"/>
            </c:ext>
          </c:extLst>
        </c:ser>
        <c:ser>
          <c:idx val="1"/>
          <c:order val="1"/>
          <c:tx>
            <c:strRef>
              <c:f>'2. Revenues'!$B$149</c:f>
              <c:strCache>
                <c:ptCount val="1"/>
                <c:pt idx="0">
                  <c:v>Standard revenue</c:v>
                </c:pt>
              </c:strCache>
            </c:strRef>
          </c:tx>
          <c:spPr>
            <a:solidFill>
              <a:schemeClr val="accent2"/>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Revenues'!$C$149:$BL$149</c:f>
              <c:numCache>
                <c:formatCode>General</c:formatCode>
                <c:ptCount val="62"/>
                <c:pt idx="2" formatCode="#,##0">
                  <c:v>0</c:v>
                </c:pt>
                <c:pt idx="3" formatCode="#,##0">
                  <c:v>0</c:v>
                </c:pt>
                <c:pt idx="4" formatCode="#,##0">
                  <c:v>0</c:v>
                </c:pt>
                <c:pt idx="5" formatCode="#,##0">
                  <c:v>0</c:v>
                </c:pt>
                <c:pt idx="6" formatCode="#,##0">
                  <c:v>7066.666666666667</c:v>
                </c:pt>
                <c:pt idx="7" formatCode="#,##0">
                  <c:v>19911.333333333336</c:v>
                </c:pt>
                <c:pt idx="8" formatCode="#,##0">
                  <c:v>37382.963333333333</c:v>
                </c:pt>
                <c:pt idx="9" formatCode="#,##0">
                  <c:v>52568.830333333332</c:v>
                </c:pt>
                <c:pt idx="10" formatCode="#,##0">
                  <c:v>66629.736923999997</c:v>
                </c:pt>
                <c:pt idx="11" formatCode="#,##0">
                  <c:v>80396.772719763321</c:v>
                </c:pt>
                <c:pt idx="12" formatCode="#,##0">
                  <c:v>93472.50834899614</c:v>
                </c:pt>
                <c:pt idx="13" formatCode="#,##0">
                  <c:v>105762.00923732993</c:v>
                </c:pt>
                <c:pt idx="14" formatCode="#,##0">
                  <c:v>117351.46733218539</c:v>
                </c:pt>
                <c:pt idx="15" formatCode="#,##0">
                  <c:v>128302.23186709963</c:v>
                </c:pt>
                <c:pt idx="16" formatCode="#,##0">
                  <c:v>138613.79618157796</c:v>
                </c:pt>
                <c:pt idx="17" formatCode="#,##0">
                  <c:v>148310.61331016108</c:v>
                </c:pt>
                <c:pt idx="18" formatCode="#,##0">
                  <c:v>157422.02759074426</c:v>
                </c:pt>
                <c:pt idx="19" formatCode="#,##0">
                  <c:v>165977.81963046058</c:v>
                </c:pt>
                <c:pt idx="20" formatCode="#,##0">
                  <c:v>174010.35942936674</c:v>
                </c:pt>
                <c:pt idx="21" formatCode="#,##0">
                  <c:v>181553.27845226863</c:v>
                </c:pt>
                <c:pt idx="22" formatCode="#,##0">
                  <c:v>188640.06790886124</c:v>
                </c:pt>
                <c:pt idx="23" formatCode="#,##0">
                  <c:v>195303.70469493303</c:v>
                </c:pt>
                <c:pt idx="24" formatCode="#,##0">
                  <c:v>201576.36236060574</c:v>
                </c:pt>
                <c:pt idx="25" formatCode="#,##0">
                  <c:v>207489.11369056674</c:v>
                </c:pt>
                <c:pt idx="26" formatCode="#,##0">
                  <c:v>258175.99356580863</c:v>
                </c:pt>
                <c:pt idx="27" formatCode="#,##0">
                  <c:v>266861.60534231999</c:v>
                </c:pt>
                <c:pt idx="28" formatCode="#,##0">
                  <c:v>275096.37048815651</c:v>
                </c:pt>
                <c:pt idx="29" formatCode="#,##0">
                  <c:v>282925.59709354857</c:v>
                </c:pt>
                <c:pt idx="30" formatCode="#,##0">
                  <c:v>290389.10003760125</c:v>
                </c:pt>
                <c:pt idx="31" formatCode="#,##0">
                  <c:v>297522.49790733255</c:v>
                </c:pt>
                <c:pt idx="32" formatCode="#,##0">
                  <c:v>304358.15109637677</c:v>
                </c:pt>
                <c:pt idx="33" formatCode="#,##0">
                  <c:v>310925.84397912328</c:v>
                </c:pt>
                <c:pt idx="34" formatCode="#,##0">
                  <c:v>317253.2845518578</c:v>
                </c:pt>
                <c:pt idx="35" formatCode="#,##0">
                  <c:v>323366.47416521644</c:v>
                </c:pt>
                <c:pt idx="36" formatCode="#,##0">
                  <c:v>329289.98513293767</c:v>
                </c:pt>
                <c:pt idx="37" formatCode="#,##0">
                  <c:v>335047.17315896391</c:v>
                </c:pt>
                <c:pt idx="38" formatCode="#,##0">
                  <c:v>338268.32263038133</c:v>
                </c:pt>
                <c:pt idx="39" formatCode="#,##0">
                  <c:v>341885.90376867255</c:v>
                </c:pt>
                <c:pt idx="40" formatCode="#,##0">
                  <c:v>345744.73435954866</c:v>
                </c:pt>
                <c:pt idx="41" formatCode="#,##0">
                  <c:v>349763.13487138331</c:v>
                </c:pt>
                <c:pt idx="42" formatCode="#,##0">
                  <c:v>353875.56499542901</c:v>
                </c:pt>
                <c:pt idx="43" formatCode="#,##0">
                  <c:v>358029.77289084403</c:v>
                </c:pt>
                <c:pt idx="44" formatCode="#,##0">
                  <c:v>362191.88720349444</c:v>
                </c:pt>
                <c:pt idx="45" formatCode="#,##0">
                  <c:v>366339.73401954724</c:v>
                </c:pt>
                <c:pt idx="46" formatCode="#,##0">
                  <c:v>370458.49244541116</c:v>
                </c:pt>
                <c:pt idx="47" formatCode="#,##0">
                  <c:v>374539.56403770339</c:v>
                </c:pt>
                <c:pt idx="48" formatCode="#,##0">
                  <c:v>378579.08611456543</c:v>
                </c:pt>
                <c:pt idx="49" formatCode="#,##0">
                  <c:v>382576.47435913805</c:v>
                </c:pt>
                <c:pt idx="50" formatCode="#,##0">
                  <c:v>386502.48062007764</c:v>
                </c:pt>
                <c:pt idx="51" formatCode="#,##0">
                  <c:v>390580.78093221661</c:v>
                </c:pt>
                <c:pt idx="52" formatCode="#,##0">
                  <c:v>394741.2444401948</c:v>
                </c:pt>
                <c:pt idx="53" formatCode="#,##0">
                  <c:v>398953.48682892404</c:v>
                </c:pt>
                <c:pt idx="54" formatCode="#,##0">
                  <c:v>403188.98102593678</c:v>
                </c:pt>
                <c:pt idx="55" formatCode="#,##0">
                  <c:v>407422.03328116878</c:v>
                </c:pt>
                <c:pt idx="56" formatCode="#,##0">
                  <c:v>411635.57069165929</c:v>
                </c:pt>
                <c:pt idx="57" formatCode="#,##0">
                  <c:v>415817.75422769273</c:v>
                </c:pt>
                <c:pt idx="58" formatCode="#,##0">
                  <c:v>419959.90623400925</c:v>
                </c:pt>
                <c:pt idx="59" formatCode="#,##0">
                  <c:v>424056.45657020103</c:v>
                </c:pt>
                <c:pt idx="60" formatCode="#,##0">
                  <c:v>428104.39167208096</c:v>
                </c:pt>
                <c:pt idx="61" formatCode="#,##0">
                  <c:v>432102.56159724429</c:v>
                </c:pt>
              </c:numCache>
            </c:numRef>
          </c:val>
          <c:extLst>
            <c:ext xmlns:c16="http://schemas.microsoft.com/office/drawing/2014/chart" uri="{C3380CC4-5D6E-409C-BE32-E72D297353CC}">
              <c16:uniqueId val="{00000001-7A3E-4467-8A35-7B87B8F54EB5}"/>
            </c:ext>
          </c:extLst>
        </c:ser>
        <c:ser>
          <c:idx val="2"/>
          <c:order val="2"/>
          <c:tx>
            <c:strRef>
              <c:f>'2. Revenues'!$B$150</c:f>
              <c:strCache>
                <c:ptCount val="1"/>
                <c:pt idx="0">
                  <c:v>Premium revenue</c:v>
                </c:pt>
              </c:strCache>
            </c:strRef>
          </c:tx>
          <c:spPr>
            <a:solidFill>
              <a:schemeClr val="accent3"/>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Revenues'!$C$150:$BL$150</c:f>
              <c:numCache>
                <c:formatCode>General</c:formatCode>
                <c:ptCount val="62"/>
                <c:pt idx="2" formatCode="#,##0">
                  <c:v>0</c:v>
                </c:pt>
                <c:pt idx="3" formatCode="#,##0">
                  <c:v>0</c:v>
                </c:pt>
                <c:pt idx="4" formatCode="#,##0">
                  <c:v>0</c:v>
                </c:pt>
                <c:pt idx="5" formatCode="#,##0">
                  <c:v>0</c:v>
                </c:pt>
                <c:pt idx="6" formatCode="#,##0">
                  <c:v>7066.666666666667</c:v>
                </c:pt>
                <c:pt idx="7" formatCode="#,##0">
                  <c:v>19219.333333333332</c:v>
                </c:pt>
                <c:pt idx="8" formatCode="#,##0">
                  <c:v>34958.706666666658</c:v>
                </c:pt>
                <c:pt idx="9" formatCode="#,##0">
                  <c:v>47246.422933333328</c:v>
                </c:pt>
                <c:pt idx="10" formatCode="#,##0">
                  <c:v>57834.62357399999</c:v>
                </c:pt>
                <c:pt idx="11" formatCode="#,##0">
                  <c:v>67846.635738159996</c:v>
                </c:pt>
                <c:pt idx="12" formatCode="#,##0">
                  <c:v>77004.014974792386</c:v>
                </c:pt>
                <c:pt idx="13" formatCode="#,##0">
                  <c:v>85332.16738970259</c:v>
                </c:pt>
                <c:pt idx="14" formatCode="#,##0">
                  <c:v>93862.259836786863</c:v>
                </c:pt>
                <c:pt idx="15" formatCode="#,##0">
                  <c:v>101685.84173732148</c:v>
                </c:pt>
                <c:pt idx="16" formatCode="#,##0">
                  <c:v>108878.05012686797</c:v>
                </c:pt>
                <c:pt idx="17" formatCode="#,##0">
                  <c:v>115516.20851174227</c:v>
                </c:pt>
                <c:pt idx="18" formatCode="#,##0">
                  <c:v>121664.42666718719</c:v>
                </c:pt>
                <c:pt idx="19" formatCode="#,##0">
                  <c:v>127374.17605667608</c:v>
                </c:pt>
                <c:pt idx="20" formatCode="#,##0">
                  <c:v>132690.35353395826</c:v>
                </c:pt>
                <c:pt idx="21" formatCode="#,##0">
                  <c:v>137652.4992815204</c:v>
                </c:pt>
                <c:pt idx="22" formatCode="#,##0">
                  <c:v>142295.28987487085</c:v>
                </c:pt>
                <c:pt idx="23" formatCode="#,##0">
                  <c:v>146649.60991709327</c:v>
                </c:pt>
                <c:pt idx="24" formatCode="#,##0">
                  <c:v>150743.30481361886</c:v>
                </c:pt>
                <c:pt idx="25" formatCode="#,##0">
                  <c:v>154601.63516157924</c:v>
                </c:pt>
                <c:pt idx="26" formatCode="#,##0">
                  <c:v>158247.66603455649</c:v>
                </c:pt>
                <c:pt idx="27" formatCode="#,##0">
                  <c:v>161937.07371297822</c:v>
                </c:pt>
                <c:pt idx="28" formatCode="#,##0">
                  <c:v>165618.33869771042</c:v>
                </c:pt>
                <c:pt idx="29" formatCode="#,##0">
                  <c:v>169257.45004279781</c:v>
                </c:pt>
                <c:pt idx="30" formatCode="#,##0">
                  <c:v>172833.11045409433</c:v>
                </c:pt>
                <c:pt idx="31" formatCode="#,##0">
                  <c:v>176333.21997602278</c:v>
                </c:pt>
                <c:pt idx="32" formatCode="#,##0">
                  <c:v>179752.2996276615</c:v>
                </c:pt>
                <c:pt idx="33" formatCode="#,##0">
                  <c:v>183089.60669663001</c:v>
                </c:pt>
                <c:pt idx="34" formatCode="#,##0">
                  <c:v>186347.75855460804</c:v>
                </c:pt>
                <c:pt idx="35" formatCode="#,##0">
                  <c:v>189531.73030052931</c:v>
                </c:pt>
                <c:pt idx="36" formatCode="#,##0">
                  <c:v>192648.12727908112</c:v>
                </c:pt>
                <c:pt idx="37" formatCode="#,##0">
                  <c:v>195704.6596629839</c:v>
                </c:pt>
                <c:pt idx="38" formatCode="#,##0">
                  <c:v>245453.52118400438</c:v>
                </c:pt>
                <c:pt idx="39" formatCode="#,##0">
                  <c:v>254421.49112483489</c:v>
                </c:pt>
                <c:pt idx="40" formatCode="#,##0">
                  <c:v>262089.3198062655</c:v>
                </c:pt>
                <c:pt idx="41" formatCode="#,##0">
                  <c:v>268753.03489185718</c:v>
                </c:pt>
                <c:pt idx="42" formatCode="#,##0">
                  <c:v>274633.37981405435</c:v>
                </c:pt>
                <c:pt idx="43" formatCode="#,##0">
                  <c:v>279895.29035783239</c:v>
                </c:pt>
                <c:pt idx="44" formatCode="#,##0">
                  <c:v>284669.80216541141</c:v>
                </c:pt>
                <c:pt idx="45" formatCode="#,##0">
                  <c:v>289059.65240958554</c:v>
                </c:pt>
                <c:pt idx="46" formatCode="#,##0">
                  <c:v>293144.45731170551</c:v>
                </c:pt>
                <c:pt idx="47" formatCode="#,##0">
                  <c:v>296986.91801098495</c:v>
                </c:pt>
                <c:pt idx="48" formatCode="#,##0">
                  <c:v>300636.86999364442</c:v>
                </c:pt>
                <c:pt idx="49" formatCode="#,##0">
                  <c:v>304134.0367070199</c:v>
                </c:pt>
                <c:pt idx="50" formatCode="#,##0">
                  <c:v>307479.30765068805</c:v>
                </c:pt>
                <c:pt idx="51" formatCode="#,##0">
                  <c:v>310871.52467270341</c:v>
                </c:pt>
                <c:pt idx="52" formatCode="#,##0">
                  <c:v>314267.47273428837</c:v>
                </c:pt>
                <c:pt idx="53" formatCode="#,##0">
                  <c:v>317659.06890900718</c:v>
                </c:pt>
                <c:pt idx="54" formatCode="#,##0">
                  <c:v>321034.82180996495</c:v>
                </c:pt>
                <c:pt idx="55" formatCode="#,##0">
                  <c:v>324382.26202759339</c:v>
                </c:pt>
                <c:pt idx="56" formatCode="#,##0">
                  <c:v>327694.72518509696</c:v>
                </c:pt>
                <c:pt idx="57" formatCode="#,##0">
                  <c:v>330968.37231896288</c:v>
                </c:pt>
                <c:pt idx="58" formatCode="#,##0">
                  <c:v>334200.57288599643</c:v>
                </c:pt>
                <c:pt idx="59" formatCode="#,##0">
                  <c:v>337390.27816407348</c:v>
                </c:pt>
                <c:pt idx="60" formatCode="#,##0">
                  <c:v>340537.77443073108</c:v>
                </c:pt>
                <c:pt idx="61" formatCode="#,##0">
                  <c:v>343644.23145955842</c:v>
                </c:pt>
              </c:numCache>
            </c:numRef>
          </c:val>
          <c:extLst>
            <c:ext xmlns:c16="http://schemas.microsoft.com/office/drawing/2014/chart" uri="{C3380CC4-5D6E-409C-BE32-E72D297353CC}">
              <c16:uniqueId val="{00000002-7A3E-4467-8A35-7B87B8F54EB5}"/>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At val="1"/>
        <c:crossBetween val="midCat"/>
      </c:valAx>
      <c:spPr>
        <a:noFill/>
        <a:ln>
          <a:noFill/>
        </a:ln>
        <a:effectLst/>
      </c:spPr>
    </c:plotArea>
    <c:legend>
      <c:legendPos val="b"/>
      <c:layout>
        <c:manualLayout>
          <c:xMode val="edge"/>
          <c:yMode val="edge"/>
          <c:x val="4.8458112990190171E-2"/>
          <c:y val="0.86716584978203082"/>
          <c:w val="0.89999978525416724"/>
          <c:h val="8.5613749144292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leads by sales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78069439735282"/>
          <c:y val="0.14601086613705686"/>
          <c:w val="0.85362112774489918"/>
          <c:h val="0.60712378678895629"/>
        </c:manualLayout>
      </c:layout>
      <c:barChart>
        <c:barDir val="col"/>
        <c:grouping val="stacked"/>
        <c:varyColors val="0"/>
        <c:ser>
          <c:idx val="0"/>
          <c:order val="0"/>
          <c:tx>
            <c:strRef>
              <c:f>'2. Revenues'!$B$122</c:f>
              <c:strCache>
                <c:ptCount val="1"/>
                <c:pt idx="0">
                  <c:v>Organic sales leads</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Revenues'!$C$122:$BL$122</c:f>
              <c:numCache>
                <c:formatCode>General</c:formatCode>
                <c:ptCount val="62"/>
                <c:pt idx="2" formatCode="#,##0">
                  <c:v>0</c:v>
                </c:pt>
                <c:pt idx="3" formatCode="#,##0">
                  <c:v>0</c:v>
                </c:pt>
                <c:pt idx="4" formatCode="#,##0">
                  <c:v>0</c:v>
                </c:pt>
                <c:pt idx="5" formatCode="#,##0">
                  <c:v>0</c:v>
                </c:pt>
                <c:pt idx="6" formatCode="#,##0">
                  <c:v>100</c:v>
                </c:pt>
                <c:pt idx="7" formatCode="#,##0">
                  <c:v>105</c:v>
                </c:pt>
                <c:pt idx="8" formatCode="#,##0">
                  <c:v>110.25</c:v>
                </c:pt>
                <c:pt idx="9" formatCode="#,##0">
                  <c:v>115.7625</c:v>
                </c:pt>
                <c:pt idx="10" formatCode="#,##0">
                  <c:v>121.55062500000001</c:v>
                </c:pt>
                <c:pt idx="11" formatCode="#,##0">
                  <c:v>127.62815625000002</c:v>
                </c:pt>
                <c:pt idx="12" formatCode="#,##0">
                  <c:v>134.00956406250003</c:v>
                </c:pt>
                <c:pt idx="13" formatCode="#,##0">
                  <c:v>140.71004226562505</c:v>
                </c:pt>
                <c:pt idx="14" formatCode="#,##0">
                  <c:v>147.74554437890632</c:v>
                </c:pt>
                <c:pt idx="15" formatCode="#,##0">
                  <c:v>155.13282159785163</c:v>
                </c:pt>
                <c:pt idx="16" formatCode="#,##0">
                  <c:v>162.88946267774421</c:v>
                </c:pt>
                <c:pt idx="17" formatCode="#,##0">
                  <c:v>171.03393581163144</c:v>
                </c:pt>
                <c:pt idx="18" formatCode="#,##0">
                  <c:v>179.58563260221302</c:v>
                </c:pt>
                <c:pt idx="19" formatCode="#,##0">
                  <c:v>188.56491423232367</c:v>
                </c:pt>
                <c:pt idx="20" formatCode="#,##0">
                  <c:v>197.99315994393987</c:v>
                </c:pt>
                <c:pt idx="21" formatCode="#,##0">
                  <c:v>207.89281794113688</c:v>
                </c:pt>
                <c:pt idx="22" formatCode="#,##0">
                  <c:v>218.28745883819374</c:v>
                </c:pt>
                <c:pt idx="23" formatCode="#,##0">
                  <c:v>229.20183178010345</c:v>
                </c:pt>
                <c:pt idx="24" formatCode="#,##0">
                  <c:v>240.66192336910862</c:v>
                </c:pt>
                <c:pt idx="25" formatCode="#,##0">
                  <c:v>252.69501953756406</c:v>
                </c:pt>
                <c:pt idx="26" formatCode="#,##0">
                  <c:v>265.32977051444226</c:v>
                </c:pt>
                <c:pt idx="27" formatCode="#,##0">
                  <c:v>278.5962590401644</c:v>
                </c:pt>
                <c:pt idx="28" formatCode="#,##0">
                  <c:v>292.5260719921726</c:v>
                </c:pt>
                <c:pt idx="29" formatCode="#,##0">
                  <c:v>307.15237559178127</c:v>
                </c:pt>
                <c:pt idx="30" formatCode="#,##0">
                  <c:v>322.50999437137034</c:v>
                </c:pt>
                <c:pt idx="31" formatCode="#,##0">
                  <c:v>338.63549408993885</c:v>
                </c:pt>
                <c:pt idx="32" formatCode="#,##0">
                  <c:v>355.56726879443579</c:v>
                </c:pt>
                <c:pt idx="33" formatCode="#,##0">
                  <c:v>373.34563223415762</c:v>
                </c:pt>
                <c:pt idx="34" formatCode="#,##0">
                  <c:v>392.01291384586551</c:v>
                </c:pt>
                <c:pt idx="35" formatCode="#,##0">
                  <c:v>411.61355953815882</c:v>
                </c:pt>
                <c:pt idx="36" formatCode="#,##0">
                  <c:v>432.19423751506679</c:v>
                </c:pt>
                <c:pt idx="37" formatCode="#,##0">
                  <c:v>453.80394939082015</c:v>
                </c:pt>
                <c:pt idx="38" formatCode="#,##0">
                  <c:v>467.41806787254478</c:v>
                </c:pt>
                <c:pt idx="39" formatCode="#,##0">
                  <c:v>481.44060990872111</c:v>
                </c:pt>
                <c:pt idx="40" formatCode="#,##0">
                  <c:v>495.88382820598275</c:v>
                </c:pt>
                <c:pt idx="41" formatCode="#,##0">
                  <c:v>510.76034305216223</c:v>
                </c:pt>
                <c:pt idx="42" formatCode="#,##0">
                  <c:v>526.08315334372708</c:v>
                </c:pt>
                <c:pt idx="43" formatCode="#,##0">
                  <c:v>541.86564794403887</c:v>
                </c:pt>
                <c:pt idx="44" formatCode="#,##0">
                  <c:v>558.12161738236</c:v>
                </c:pt>
                <c:pt idx="45" formatCode="#,##0">
                  <c:v>574.86526590383085</c:v>
                </c:pt>
                <c:pt idx="46" formatCode="#,##0">
                  <c:v>592.11122388094577</c:v>
                </c:pt>
                <c:pt idx="47" formatCode="#,##0">
                  <c:v>609.87456059737417</c:v>
                </c:pt>
                <c:pt idx="48" formatCode="#,##0">
                  <c:v>628.1707974152954</c:v>
                </c:pt>
                <c:pt idx="49" formatCode="#,##0">
                  <c:v>647.01592133775432</c:v>
                </c:pt>
                <c:pt idx="50" formatCode="#,##0">
                  <c:v>659.95623976450941</c:v>
                </c:pt>
                <c:pt idx="51" formatCode="#,##0">
                  <c:v>673.15536455979964</c:v>
                </c:pt>
                <c:pt idx="52" formatCode="#,##0">
                  <c:v>686.61847185099566</c:v>
                </c:pt>
                <c:pt idx="53" formatCode="#,##0">
                  <c:v>700.35084128801554</c:v>
                </c:pt>
                <c:pt idx="54" formatCode="#,##0">
                  <c:v>714.35785811377582</c:v>
                </c:pt>
                <c:pt idx="55" formatCode="#,##0">
                  <c:v>728.64501527605137</c:v>
                </c:pt>
                <c:pt idx="56" formatCode="#,##0">
                  <c:v>743.21791558157236</c:v>
                </c:pt>
                <c:pt idx="57" formatCode="#,##0">
                  <c:v>758.08227389320382</c:v>
                </c:pt>
                <c:pt idx="58" formatCode="#,##0">
                  <c:v>773.24391937106793</c:v>
                </c:pt>
                <c:pt idx="59" formatCode="#,##0">
                  <c:v>788.70879775848925</c:v>
                </c:pt>
                <c:pt idx="60" formatCode="#,##0">
                  <c:v>804.48297371365902</c:v>
                </c:pt>
                <c:pt idx="61" formatCode="#,##0">
                  <c:v>820.57263318793218</c:v>
                </c:pt>
              </c:numCache>
            </c:numRef>
          </c:val>
          <c:extLst>
            <c:ext xmlns:c16="http://schemas.microsoft.com/office/drawing/2014/chart" uri="{C3380CC4-5D6E-409C-BE32-E72D297353CC}">
              <c16:uniqueId val="{00000000-A683-4E20-B33F-BEC22702CD89}"/>
            </c:ext>
          </c:extLst>
        </c:ser>
        <c:ser>
          <c:idx val="1"/>
          <c:order val="1"/>
          <c:tx>
            <c:strRef>
              <c:f>'2. Revenues'!$B$123</c:f>
              <c:strCache>
                <c:ptCount val="1"/>
                <c:pt idx="0">
                  <c:v>New Google Ads sales leads</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Revenues'!$C$123:$BL$123</c:f>
              <c:numCache>
                <c:formatCode>General</c:formatCode>
                <c:ptCount val="62"/>
                <c:pt idx="2" formatCode="#,##0">
                  <c:v>0</c:v>
                </c:pt>
                <c:pt idx="3" formatCode="#,##0">
                  <c:v>0</c:v>
                </c:pt>
                <c:pt idx="4" formatCode="#,##0">
                  <c:v>0</c:v>
                </c:pt>
                <c:pt idx="5" formatCode="#,##0">
                  <c:v>0</c:v>
                </c:pt>
                <c:pt idx="6" formatCode="#,##0">
                  <c:v>1000</c:v>
                </c:pt>
                <c:pt idx="7" formatCode="#,##0">
                  <c:v>1000</c:v>
                </c:pt>
                <c:pt idx="8" formatCode="#,##0">
                  <c:v>1000</c:v>
                </c:pt>
                <c:pt idx="9" formatCode="#,##0">
                  <c:v>1000</c:v>
                </c:pt>
                <c:pt idx="10" formatCode="#,##0">
                  <c:v>1000</c:v>
                </c:pt>
                <c:pt idx="11" formatCode="#,##0">
                  <c:v>1000</c:v>
                </c:pt>
                <c:pt idx="12" formatCode="#,##0">
                  <c:v>1000</c:v>
                </c:pt>
                <c:pt idx="13" formatCode="#,##0">
                  <c:v>1000</c:v>
                </c:pt>
                <c:pt idx="14" formatCode="#,##0">
                  <c:v>1000</c:v>
                </c:pt>
                <c:pt idx="15" formatCode="#,##0">
                  <c:v>1000</c:v>
                </c:pt>
                <c:pt idx="16" formatCode="#,##0">
                  <c:v>1000</c:v>
                </c:pt>
                <c:pt idx="17" formatCode="#,##0">
                  <c:v>1000</c:v>
                </c:pt>
                <c:pt idx="18" formatCode="#,##0">
                  <c:v>1000</c:v>
                </c:pt>
                <c:pt idx="19" formatCode="#,##0">
                  <c:v>1000</c:v>
                </c:pt>
                <c:pt idx="20" formatCode="#,##0">
                  <c:v>1000</c:v>
                </c:pt>
                <c:pt idx="21" formatCode="#,##0">
                  <c:v>1000</c:v>
                </c:pt>
                <c:pt idx="22" formatCode="#,##0">
                  <c:v>1000</c:v>
                </c:pt>
                <c:pt idx="23" formatCode="#,##0">
                  <c:v>1000</c:v>
                </c:pt>
                <c:pt idx="24" formatCode="#,##0">
                  <c:v>1000</c:v>
                </c:pt>
                <c:pt idx="25" formatCode="#,##0">
                  <c:v>1000</c:v>
                </c:pt>
                <c:pt idx="26" formatCode="#,##0">
                  <c:v>1000</c:v>
                </c:pt>
                <c:pt idx="27" formatCode="#,##0">
                  <c:v>1000</c:v>
                </c:pt>
                <c:pt idx="28" formatCode="#,##0">
                  <c:v>1000</c:v>
                </c:pt>
                <c:pt idx="29" formatCode="#,##0">
                  <c:v>1000</c:v>
                </c:pt>
                <c:pt idx="30" formatCode="#,##0">
                  <c:v>1000</c:v>
                </c:pt>
                <c:pt idx="31" formatCode="#,##0">
                  <c:v>1000</c:v>
                </c:pt>
                <c:pt idx="32" formatCode="#,##0">
                  <c:v>1000</c:v>
                </c:pt>
                <c:pt idx="33" formatCode="#,##0">
                  <c:v>1000</c:v>
                </c:pt>
                <c:pt idx="34" formatCode="#,##0">
                  <c:v>1000</c:v>
                </c:pt>
                <c:pt idx="35" formatCode="#,##0">
                  <c:v>1000</c:v>
                </c:pt>
                <c:pt idx="36" formatCode="#,##0">
                  <c:v>1000</c:v>
                </c:pt>
                <c:pt idx="37" formatCode="#,##0">
                  <c:v>1000</c:v>
                </c:pt>
                <c:pt idx="38" formatCode="#,##0">
                  <c:v>1000</c:v>
                </c:pt>
                <c:pt idx="39" formatCode="#,##0">
                  <c:v>1000</c:v>
                </c:pt>
                <c:pt idx="40" formatCode="#,##0">
                  <c:v>1000</c:v>
                </c:pt>
                <c:pt idx="41" formatCode="#,##0">
                  <c:v>1000</c:v>
                </c:pt>
                <c:pt idx="42" formatCode="#,##0">
                  <c:v>1000</c:v>
                </c:pt>
                <c:pt idx="43" formatCode="#,##0">
                  <c:v>1000</c:v>
                </c:pt>
                <c:pt idx="44" formatCode="#,##0">
                  <c:v>1000</c:v>
                </c:pt>
                <c:pt idx="45" formatCode="#,##0">
                  <c:v>1000</c:v>
                </c:pt>
                <c:pt idx="46" formatCode="#,##0">
                  <c:v>1000</c:v>
                </c:pt>
                <c:pt idx="47" formatCode="#,##0">
                  <c:v>1000</c:v>
                </c:pt>
                <c:pt idx="48" formatCode="#,##0">
                  <c:v>1000</c:v>
                </c:pt>
                <c:pt idx="49" formatCode="#,##0">
                  <c:v>1000</c:v>
                </c:pt>
                <c:pt idx="50" formatCode="#,##0">
                  <c:v>1000</c:v>
                </c:pt>
                <c:pt idx="51" formatCode="#,##0">
                  <c:v>1000</c:v>
                </c:pt>
                <c:pt idx="52" formatCode="#,##0">
                  <c:v>1000</c:v>
                </c:pt>
                <c:pt idx="53" formatCode="#,##0">
                  <c:v>1000</c:v>
                </c:pt>
                <c:pt idx="54" formatCode="#,##0">
                  <c:v>1000</c:v>
                </c:pt>
                <c:pt idx="55" formatCode="#,##0">
                  <c:v>1000</c:v>
                </c:pt>
                <c:pt idx="56" formatCode="#,##0">
                  <c:v>1000</c:v>
                </c:pt>
                <c:pt idx="57" formatCode="#,##0">
                  <c:v>1000</c:v>
                </c:pt>
                <c:pt idx="58" formatCode="#,##0">
                  <c:v>1000</c:v>
                </c:pt>
                <c:pt idx="59" formatCode="#,##0">
                  <c:v>1000</c:v>
                </c:pt>
                <c:pt idx="60" formatCode="#,##0">
                  <c:v>1000</c:v>
                </c:pt>
                <c:pt idx="61" formatCode="#,##0">
                  <c:v>1000</c:v>
                </c:pt>
              </c:numCache>
            </c:numRef>
          </c:val>
          <c:extLst>
            <c:ext xmlns:c16="http://schemas.microsoft.com/office/drawing/2014/chart" uri="{C3380CC4-5D6E-409C-BE32-E72D297353CC}">
              <c16:uniqueId val="{00000001-A683-4E20-B33F-BEC22702CD89}"/>
            </c:ext>
          </c:extLst>
        </c:ser>
        <c:ser>
          <c:idx val="2"/>
          <c:order val="2"/>
          <c:tx>
            <c:strRef>
              <c:f>'2. Revenues'!$B$124</c:f>
              <c:strCache>
                <c:ptCount val="1"/>
                <c:pt idx="0">
                  <c:v>New LinkedIn sales leads</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Revenues'!$C$124:$BL$124</c:f>
              <c:numCache>
                <c:formatCode>General</c:formatCode>
                <c:ptCount val="62"/>
                <c:pt idx="2" formatCode="#,##0">
                  <c:v>0</c:v>
                </c:pt>
                <c:pt idx="3" formatCode="#,##0">
                  <c:v>0</c:v>
                </c:pt>
                <c:pt idx="4" formatCode="#,##0">
                  <c:v>0</c:v>
                </c:pt>
                <c:pt idx="5" formatCode="#,##0">
                  <c:v>0</c:v>
                </c:pt>
                <c:pt idx="6" formatCode="#,##0">
                  <c:v>1000</c:v>
                </c:pt>
                <c:pt idx="7" formatCode="#,##0">
                  <c:v>1000</c:v>
                </c:pt>
                <c:pt idx="8" formatCode="#,##0">
                  <c:v>1000</c:v>
                </c:pt>
                <c:pt idx="9" formatCode="#,##0">
                  <c:v>1000</c:v>
                </c:pt>
                <c:pt idx="10" formatCode="#,##0">
                  <c:v>1000</c:v>
                </c:pt>
                <c:pt idx="11" formatCode="#,##0">
                  <c:v>1000</c:v>
                </c:pt>
                <c:pt idx="12" formatCode="#,##0">
                  <c:v>1000</c:v>
                </c:pt>
                <c:pt idx="13" formatCode="#,##0">
                  <c:v>1000</c:v>
                </c:pt>
                <c:pt idx="14" formatCode="#,##0">
                  <c:v>1000</c:v>
                </c:pt>
                <c:pt idx="15" formatCode="#,##0">
                  <c:v>1000</c:v>
                </c:pt>
                <c:pt idx="16" formatCode="#,##0">
                  <c:v>1000</c:v>
                </c:pt>
                <c:pt idx="17" formatCode="#,##0">
                  <c:v>1000</c:v>
                </c:pt>
                <c:pt idx="18" formatCode="#,##0">
                  <c:v>1000</c:v>
                </c:pt>
                <c:pt idx="19" formatCode="#,##0">
                  <c:v>1000</c:v>
                </c:pt>
                <c:pt idx="20" formatCode="#,##0">
                  <c:v>1000</c:v>
                </c:pt>
                <c:pt idx="21" formatCode="#,##0">
                  <c:v>1000</c:v>
                </c:pt>
                <c:pt idx="22" formatCode="#,##0">
                  <c:v>1000</c:v>
                </c:pt>
                <c:pt idx="23" formatCode="#,##0">
                  <c:v>1000</c:v>
                </c:pt>
                <c:pt idx="24" formatCode="#,##0">
                  <c:v>1000</c:v>
                </c:pt>
                <c:pt idx="25" formatCode="#,##0">
                  <c:v>1000</c:v>
                </c:pt>
                <c:pt idx="26" formatCode="#,##0">
                  <c:v>1000</c:v>
                </c:pt>
                <c:pt idx="27" formatCode="#,##0">
                  <c:v>1000</c:v>
                </c:pt>
                <c:pt idx="28" formatCode="#,##0">
                  <c:v>1000</c:v>
                </c:pt>
                <c:pt idx="29" formatCode="#,##0">
                  <c:v>1000</c:v>
                </c:pt>
                <c:pt idx="30" formatCode="#,##0">
                  <c:v>1000</c:v>
                </c:pt>
                <c:pt idx="31" formatCode="#,##0">
                  <c:v>1000</c:v>
                </c:pt>
                <c:pt idx="32" formatCode="#,##0">
                  <c:v>1000</c:v>
                </c:pt>
                <c:pt idx="33" formatCode="#,##0">
                  <c:v>1000</c:v>
                </c:pt>
                <c:pt idx="34" formatCode="#,##0">
                  <c:v>1000</c:v>
                </c:pt>
                <c:pt idx="35" formatCode="#,##0">
                  <c:v>1000</c:v>
                </c:pt>
                <c:pt idx="36" formatCode="#,##0">
                  <c:v>1000</c:v>
                </c:pt>
                <c:pt idx="37" formatCode="#,##0">
                  <c:v>1000</c:v>
                </c:pt>
                <c:pt idx="38" formatCode="#,##0">
                  <c:v>1000</c:v>
                </c:pt>
                <c:pt idx="39" formatCode="#,##0">
                  <c:v>1000</c:v>
                </c:pt>
                <c:pt idx="40" formatCode="#,##0">
                  <c:v>1000</c:v>
                </c:pt>
                <c:pt idx="41" formatCode="#,##0">
                  <c:v>1000</c:v>
                </c:pt>
                <c:pt idx="42" formatCode="#,##0">
                  <c:v>1000</c:v>
                </c:pt>
                <c:pt idx="43" formatCode="#,##0">
                  <c:v>1000</c:v>
                </c:pt>
                <c:pt idx="44" formatCode="#,##0">
                  <c:v>1000</c:v>
                </c:pt>
                <c:pt idx="45" formatCode="#,##0">
                  <c:v>1000</c:v>
                </c:pt>
                <c:pt idx="46" formatCode="#,##0">
                  <c:v>1000</c:v>
                </c:pt>
                <c:pt idx="47" formatCode="#,##0">
                  <c:v>1000</c:v>
                </c:pt>
                <c:pt idx="48" formatCode="#,##0">
                  <c:v>1000</c:v>
                </c:pt>
                <c:pt idx="49" formatCode="#,##0">
                  <c:v>1000</c:v>
                </c:pt>
                <c:pt idx="50" formatCode="#,##0">
                  <c:v>1000</c:v>
                </c:pt>
                <c:pt idx="51" formatCode="#,##0">
                  <c:v>1000</c:v>
                </c:pt>
                <c:pt idx="52" formatCode="#,##0">
                  <c:v>1000</c:v>
                </c:pt>
                <c:pt idx="53" formatCode="#,##0">
                  <c:v>1000</c:v>
                </c:pt>
                <c:pt idx="54" formatCode="#,##0">
                  <c:v>1000</c:v>
                </c:pt>
                <c:pt idx="55" formatCode="#,##0">
                  <c:v>1000</c:v>
                </c:pt>
                <c:pt idx="56" formatCode="#,##0">
                  <c:v>1000</c:v>
                </c:pt>
                <c:pt idx="57" formatCode="#,##0">
                  <c:v>1000</c:v>
                </c:pt>
                <c:pt idx="58" formatCode="#,##0">
                  <c:v>1000</c:v>
                </c:pt>
                <c:pt idx="59" formatCode="#,##0">
                  <c:v>1000</c:v>
                </c:pt>
                <c:pt idx="60" formatCode="#,##0">
                  <c:v>1000</c:v>
                </c:pt>
                <c:pt idx="61" formatCode="#,##0">
                  <c:v>1000</c:v>
                </c:pt>
              </c:numCache>
            </c:numRef>
          </c:val>
          <c:extLst>
            <c:ext xmlns:c16="http://schemas.microsoft.com/office/drawing/2014/chart" uri="{C3380CC4-5D6E-409C-BE32-E72D297353CC}">
              <c16:uniqueId val="{00000002-A683-4E20-B33F-BEC22702CD89}"/>
            </c:ext>
          </c:extLst>
        </c:ser>
        <c:ser>
          <c:idx val="3"/>
          <c:order val="3"/>
          <c:tx>
            <c:strRef>
              <c:f>'2. Revenues'!$B$125</c:f>
              <c:strCache>
                <c:ptCount val="1"/>
                <c:pt idx="0">
                  <c:v>New Instagram sales leads</c:v>
                </c:pt>
              </c:strCache>
            </c:strRef>
          </c:tx>
          <c:spPr>
            <a:solidFill>
              <a:schemeClr val="accent4"/>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Revenues'!$C$125:$BL$125</c:f>
              <c:numCache>
                <c:formatCode>General</c:formatCode>
                <c:ptCount val="62"/>
                <c:pt idx="2" formatCode="#,##0">
                  <c:v>0</c:v>
                </c:pt>
                <c:pt idx="3" formatCode="#,##0">
                  <c:v>0</c:v>
                </c:pt>
                <c:pt idx="4" formatCode="#,##0">
                  <c:v>0</c:v>
                </c:pt>
                <c:pt idx="5" formatCode="#,##0">
                  <c:v>0</c:v>
                </c:pt>
                <c:pt idx="6" formatCode="#,##0">
                  <c:v>833.33333333333337</c:v>
                </c:pt>
                <c:pt idx="7" formatCode="#,##0">
                  <c:v>833.33333333333337</c:v>
                </c:pt>
                <c:pt idx="8" formatCode="#,##0">
                  <c:v>833.33333333333337</c:v>
                </c:pt>
                <c:pt idx="9" formatCode="#,##0">
                  <c:v>833.33333333333337</c:v>
                </c:pt>
                <c:pt idx="10" formatCode="#,##0">
                  <c:v>833.33333333333337</c:v>
                </c:pt>
                <c:pt idx="11" formatCode="#,##0">
                  <c:v>833.33333333333337</c:v>
                </c:pt>
                <c:pt idx="12" formatCode="#,##0">
                  <c:v>833.33333333333337</c:v>
                </c:pt>
                <c:pt idx="13" formatCode="#,##0">
                  <c:v>833.33333333333337</c:v>
                </c:pt>
                <c:pt idx="14" formatCode="#,##0">
                  <c:v>833.33333333333337</c:v>
                </c:pt>
                <c:pt idx="15" formatCode="#,##0">
                  <c:v>833.33333333333337</c:v>
                </c:pt>
                <c:pt idx="16" formatCode="#,##0">
                  <c:v>833.33333333333337</c:v>
                </c:pt>
                <c:pt idx="17" formatCode="#,##0">
                  <c:v>833.33333333333337</c:v>
                </c:pt>
                <c:pt idx="18" formatCode="#,##0">
                  <c:v>833.33333333333337</c:v>
                </c:pt>
                <c:pt idx="19" formatCode="#,##0">
                  <c:v>833.33333333333337</c:v>
                </c:pt>
                <c:pt idx="20" formatCode="#,##0">
                  <c:v>833.33333333333337</c:v>
                </c:pt>
                <c:pt idx="21" formatCode="#,##0">
                  <c:v>833.33333333333337</c:v>
                </c:pt>
                <c:pt idx="22" formatCode="#,##0">
                  <c:v>833.33333333333337</c:v>
                </c:pt>
                <c:pt idx="23" formatCode="#,##0">
                  <c:v>833.33333333333337</c:v>
                </c:pt>
                <c:pt idx="24" formatCode="#,##0">
                  <c:v>833.33333333333337</c:v>
                </c:pt>
                <c:pt idx="25" formatCode="#,##0">
                  <c:v>833.33333333333337</c:v>
                </c:pt>
                <c:pt idx="26" formatCode="#,##0">
                  <c:v>833.33333333333337</c:v>
                </c:pt>
                <c:pt idx="27" formatCode="#,##0">
                  <c:v>833.33333333333337</c:v>
                </c:pt>
                <c:pt idx="28" formatCode="#,##0">
                  <c:v>833.33333333333337</c:v>
                </c:pt>
                <c:pt idx="29" formatCode="#,##0">
                  <c:v>833.33333333333337</c:v>
                </c:pt>
                <c:pt idx="30" formatCode="#,##0">
                  <c:v>833.33333333333337</c:v>
                </c:pt>
                <c:pt idx="31" formatCode="#,##0">
                  <c:v>833.33333333333337</c:v>
                </c:pt>
                <c:pt idx="32" formatCode="#,##0">
                  <c:v>833.33333333333337</c:v>
                </c:pt>
                <c:pt idx="33" formatCode="#,##0">
                  <c:v>833.33333333333337</c:v>
                </c:pt>
                <c:pt idx="34" formatCode="#,##0">
                  <c:v>833.33333333333337</c:v>
                </c:pt>
                <c:pt idx="35" formatCode="#,##0">
                  <c:v>833.33333333333337</c:v>
                </c:pt>
                <c:pt idx="36" formatCode="#,##0">
                  <c:v>833.33333333333337</c:v>
                </c:pt>
                <c:pt idx="37" formatCode="#,##0">
                  <c:v>833.33333333333337</c:v>
                </c:pt>
                <c:pt idx="38" formatCode="#,##0">
                  <c:v>833.33333333333337</c:v>
                </c:pt>
                <c:pt idx="39" formatCode="#,##0">
                  <c:v>833.33333333333337</c:v>
                </c:pt>
                <c:pt idx="40" formatCode="#,##0">
                  <c:v>833.33333333333337</c:v>
                </c:pt>
                <c:pt idx="41" formatCode="#,##0">
                  <c:v>833.33333333333337</c:v>
                </c:pt>
                <c:pt idx="42" formatCode="#,##0">
                  <c:v>833.33333333333337</c:v>
                </c:pt>
                <c:pt idx="43" formatCode="#,##0">
                  <c:v>833.33333333333337</c:v>
                </c:pt>
                <c:pt idx="44" formatCode="#,##0">
                  <c:v>833.33333333333337</c:v>
                </c:pt>
                <c:pt idx="45" formatCode="#,##0">
                  <c:v>833.33333333333337</c:v>
                </c:pt>
                <c:pt idx="46" formatCode="#,##0">
                  <c:v>833.33333333333337</c:v>
                </c:pt>
                <c:pt idx="47" formatCode="#,##0">
                  <c:v>833.33333333333337</c:v>
                </c:pt>
                <c:pt idx="48" formatCode="#,##0">
                  <c:v>833.33333333333337</c:v>
                </c:pt>
                <c:pt idx="49" formatCode="#,##0">
                  <c:v>833.33333333333337</c:v>
                </c:pt>
                <c:pt idx="50" formatCode="#,##0">
                  <c:v>833.33333333333337</c:v>
                </c:pt>
                <c:pt idx="51" formatCode="#,##0">
                  <c:v>833.33333333333337</c:v>
                </c:pt>
                <c:pt idx="52" formatCode="#,##0">
                  <c:v>833.33333333333337</c:v>
                </c:pt>
                <c:pt idx="53" formatCode="#,##0">
                  <c:v>833.33333333333337</c:v>
                </c:pt>
                <c:pt idx="54" formatCode="#,##0">
                  <c:v>833.33333333333337</c:v>
                </c:pt>
                <c:pt idx="55" formatCode="#,##0">
                  <c:v>833.33333333333337</c:v>
                </c:pt>
                <c:pt idx="56" formatCode="#,##0">
                  <c:v>833.33333333333337</c:v>
                </c:pt>
                <c:pt idx="57" formatCode="#,##0">
                  <c:v>833.33333333333337</c:v>
                </c:pt>
                <c:pt idx="58" formatCode="#,##0">
                  <c:v>833.33333333333337</c:v>
                </c:pt>
                <c:pt idx="59" formatCode="#,##0">
                  <c:v>833.33333333333337</c:v>
                </c:pt>
                <c:pt idx="60" formatCode="#,##0">
                  <c:v>833.33333333333337</c:v>
                </c:pt>
                <c:pt idx="61" formatCode="#,##0">
                  <c:v>833.33333333333337</c:v>
                </c:pt>
              </c:numCache>
            </c:numRef>
          </c:val>
          <c:extLst>
            <c:ext xmlns:c16="http://schemas.microsoft.com/office/drawing/2014/chart" uri="{C3380CC4-5D6E-409C-BE32-E72D297353CC}">
              <c16:uniqueId val="{00000003-A683-4E20-B33F-BEC22702CD89}"/>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minorUnit val="1"/>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6.0338806886469374E-3"/>
          <c:y val="0.88643366667162271"/>
          <c:w val="0.9592429111804075"/>
          <c:h val="9.5433041908867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Number of headcount by type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51822726837812"/>
          <c:y val="0.14601086613705686"/>
          <c:w val="0.85268054099724622"/>
          <c:h val="0.56340795860420878"/>
        </c:manualLayout>
      </c:layout>
      <c:barChart>
        <c:barDir val="col"/>
        <c:grouping val="stacked"/>
        <c:varyColors val="0"/>
        <c:ser>
          <c:idx val="0"/>
          <c:order val="0"/>
          <c:tx>
            <c:strRef>
              <c:f>'3. Staff'!$B$166</c:f>
              <c:strCache>
                <c:ptCount val="1"/>
                <c:pt idx="0">
                  <c:v>Sales headcount</c:v>
                </c:pt>
              </c:strCache>
            </c:strRef>
          </c:tx>
          <c:spPr>
            <a:solidFill>
              <a:schemeClr val="accent1"/>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Staff'!$E$166:$BL$166</c:f>
              <c:numCache>
                <c:formatCode>#,##0</c:formatCode>
                <c:ptCount val="60"/>
                <c:pt idx="0">
                  <c:v>0</c:v>
                </c:pt>
                <c:pt idx="1">
                  <c:v>0</c:v>
                </c:pt>
                <c:pt idx="2">
                  <c:v>0</c:v>
                </c:pt>
                <c:pt idx="3">
                  <c:v>0</c:v>
                </c:pt>
                <c:pt idx="4">
                  <c:v>4</c:v>
                </c:pt>
                <c:pt idx="5">
                  <c:v>9</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14</c:v>
                </c:pt>
                <c:pt idx="23">
                  <c:v>14</c:v>
                </c:pt>
                <c:pt idx="24">
                  <c:v>15</c:v>
                </c:pt>
                <c:pt idx="25">
                  <c:v>15</c:v>
                </c:pt>
                <c:pt idx="26">
                  <c:v>15</c:v>
                </c:pt>
                <c:pt idx="27">
                  <c:v>15</c:v>
                </c:pt>
                <c:pt idx="28">
                  <c:v>15</c:v>
                </c:pt>
                <c:pt idx="29">
                  <c:v>16</c:v>
                </c:pt>
                <c:pt idx="30">
                  <c:v>16</c:v>
                </c:pt>
                <c:pt idx="31">
                  <c:v>16</c:v>
                </c:pt>
                <c:pt idx="32">
                  <c:v>16</c:v>
                </c:pt>
                <c:pt idx="33">
                  <c:v>16</c:v>
                </c:pt>
                <c:pt idx="34">
                  <c:v>16</c:v>
                </c:pt>
                <c:pt idx="35">
                  <c:v>19</c:v>
                </c:pt>
                <c:pt idx="36">
                  <c:v>21</c:v>
                </c:pt>
                <c:pt idx="37">
                  <c:v>21</c:v>
                </c:pt>
                <c:pt idx="38">
                  <c:v>21</c:v>
                </c:pt>
                <c:pt idx="39">
                  <c:v>21</c:v>
                </c:pt>
                <c:pt idx="40">
                  <c:v>21</c:v>
                </c:pt>
                <c:pt idx="41">
                  <c:v>21</c:v>
                </c:pt>
                <c:pt idx="42">
                  <c:v>21</c:v>
                </c:pt>
                <c:pt idx="43">
                  <c:v>21</c:v>
                </c:pt>
                <c:pt idx="44">
                  <c:v>21</c:v>
                </c:pt>
                <c:pt idx="45">
                  <c:v>21</c:v>
                </c:pt>
                <c:pt idx="46">
                  <c:v>21</c:v>
                </c:pt>
                <c:pt idx="47">
                  <c:v>21</c:v>
                </c:pt>
                <c:pt idx="48">
                  <c:v>22</c:v>
                </c:pt>
                <c:pt idx="49">
                  <c:v>22</c:v>
                </c:pt>
                <c:pt idx="50">
                  <c:v>22</c:v>
                </c:pt>
                <c:pt idx="51">
                  <c:v>22</c:v>
                </c:pt>
                <c:pt idx="52">
                  <c:v>22</c:v>
                </c:pt>
                <c:pt idx="53">
                  <c:v>22</c:v>
                </c:pt>
                <c:pt idx="54">
                  <c:v>23</c:v>
                </c:pt>
                <c:pt idx="55">
                  <c:v>23</c:v>
                </c:pt>
                <c:pt idx="56">
                  <c:v>23</c:v>
                </c:pt>
                <c:pt idx="57">
                  <c:v>23</c:v>
                </c:pt>
                <c:pt idx="58">
                  <c:v>23</c:v>
                </c:pt>
                <c:pt idx="59">
                  <c:v>23</c:v>
                </c:pt>
              </c:numCache>
            </c:numRef>
          </c:val>
          <c:extLst>
            <c:ext xmlns:c16="http://schemas.microsoft.com/office/drawing/2014/chart" uri="{C3380CC4-5D6E-409C-BE32-E72D297353CC}">
              <c16:uniqueId val="{00000000-63C7-4763-B1A4-3DE5BCC32855}"/>
            </c:ext>
          </c:extLst>
        </c:ser>
        <c:ser>
          <c:idx val="1"/>
          <c:order val="1"/>
          <c:tx>
            <c:strRef>
              <c:f>'3. Staff'!$B$167</c:f>
              <c:strCache>
                <c:ptCount val="1"/>
                <c:pt idx="0">
                  <c:v>Founder headcount</c:v>
                </c:pt>
              </c:strCache>
            </c:strRef>
          </c:tx>
          <c:spPr>
            <a:solidFill>
              <a:schemeClr val="accent2"/>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Staff'!$E$167:$BL$167</c:f>
              <c:numCache>
                <c:formatCode>General</c:formatCode>
                <c:ptCount val="60"/>
                <c:pt idx="0">
                  <c:v>0</c:v>
                </c:pt>
                <c:pt idx="1">
                  <c:v>0</c:v>
                </c:pt>
                <c:pt idx="2">
                  <c:v>0</c:v>
                </c:pt>
                <c:pt idx="3">
                  <c:v>0</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numCache>
            </c:numRef>
          </c:val>
          <c:extLst>
            <c:ext xmlns:c16="http://schemas.microsoft.com/office/drawing/2014/chart" uri="{C3380CC4-5D6E-409C-BE32-E72D297353CC}">
              <c16:uniqueId val="{00000001-63C7-4763-B1A4-3DE5BCC32855}"/>
            </c:ext>
          </c:extLst>
        </c:ser>
        <c:ser>
          <c:idx val="2"/>
          <c:order val="2"/>
          <c:tx>
            <c:strRef>
              <c:f>'3. Staff'!$B$168</c:f>
              <c:strCache>
                <c:ptCount val="1"/>
                <c:pt idx="0">
                  <c:v>Developer Team</c:v>
                </c:pt>
              </c:strCache>
            </c:strRef>
          </c:tx>
          <c:spPr>
            <a:solidFill>
              <a:schemeClr val="accent3"/>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Staff'!$E$168:$BL$168</c:f>
              <c:numCache>
                <c:formatCode>#,##0</c:formatCode>
                <c:ptCount val="60"/>
                <c:pt idx="0">
                  <c:v>0</c:v>
                </c:pt>
                <c:pt idx="1">
                  <c:v>0</c:v>
                </c:pt>
                <c:pt idx="2">
                  <c:v>0</c:v>
                </c:pt>
                <c:pt idx="3">
                  <c:v>0</c:v>
                </c:pt>
                <c:pt idx="4">
                  <c:v>2</c:v>
                </c:pt>
                <c:pt idx="5">
                  <c:v>2</c:v>
                </c:pt>
                <c:pt idx="6">
                  <c:v>2</c:v>
                </c:pt>
                <c:pt idx="7">
                  <c:v>2</c:v>
                </c:pt>
                <c:pt idx="8">
                  <c:v>2</c:v>
                </c:pt>
                <c:pt idx="9">
                  <c:v>2</c:v>
                </c:pt>
                <c:pt idx="10">
                  <c:v>2</c:v>
                </c:pt>
                <c:pt idx="11">
                  <c:v>2</c:v>
                </c:pt>
                <c:pt idx="12">
                  <c:v>4</c:v>
                </c:pt>
                <c:pt idx="13">
                  <c:v>4</c:v>
                </c:pt>
                <c:pt idx="14">
                  <c:v>4</c:v>
                </c:pt>
                <c:pt idx="15">
                  <c:v>4</c:v>
                </c:pt>
                <c:pt idx="16">
                  <c:v>4</c:v>
                </c:pt>
                <c:pt idx="17">
                  <c:v>5</c:v>
                </c:pt>
                <c:pt idx="18">
                  <c:v>5</c:v>
                </c:pt>
                <c:pt idx="19">
                  <c:v>5</c:v>
                </c:pt>
                <c:pt idx="20">
                  <c:v>5</c:v>
                </c:pt>
                <c:pt idx="21">
                  <c:v>5</c:v>
                </c:pt>
                <c:pt idx="22">
                  <c:v>5</c:v>
                </c:pt>
                <c:pt idx="23">
                  <c:v>5</c:v>
                </c:pt>
                <c:pt idx="24">
                  <c:v>5</c:v>
                </c:pt>
                <c:pt idx="25">
                  <c:v>5</c:v>
                </c:pt>
                <c:pt idx="26">
                  <c:v>5</c:v>
                </c:pt>
                <c:pt idx="27">
                  <c:v>5</c:v>
                </c:pt>
                <c:pt idx="28">
                  <c:v>5</c:v>
                </c:pt>
                <c:pt idx="29">
                  <c:v>6</c:v>
                </c:pt>
                <c:pt idx="30">
                  <c:v>6</c:v>
                </c:pt>
                <c:pt idx="31">
                  <c:v>6</c:v>
                </c:pt>
                <c:pt idx="32">
                  <c:v>6</c:v>
                </c:pt>
                <c:pt idx="33">
                  <c:v>6</c:v>
                </c:pt>
                <c:pt idx="34">
                  <c:v>6</c:v>
                </c:pt>
                <c:pt idx="35">
                  <c:v>6</c:v>
                </c:pt>
                <c:pt idx="36">
                  <c:v>6</c:v>
                </c:pt>
                <c:pt idx="37">
                  <c:v>6</c:v>
                </c:pt>
                <c:pt idx="38">
                  <c:v>7</c:v>
                </c:pt>
                <c:pt idx="39">
                  <c:v>7</c:v>
                </c:pt>
                <c:pt idx="40">
                  <c:v>7</c:v>
                </c:pt>
                <c:pt idx="41">
                  <c:v>7</c:v>
                </c:pt>
                <c:pt idx="42">
                  <c:v>7</c:v>
                </c:pt>
                <c:pt idx="43">
                  <c:v>7</c:v>
                </c:pt>
                <c:pt idx="44">
                  <c:v>7</c:v>
                </c:pt>
                <c:pt idx="45">
                  <c:v>7</c:v>
                </c:pt>
                <c:pt idx="46">
                  <c:v>7</c:v>
                </c:pt>
                <c:pt idx="47">
                  <c:v>7</c:v>
                </c:pt>
                <c:pt idx="48">
                  <c:v>7</c:v>
                </c:pt>
                <c:pt idx="49">
                  <c:v>7</c:v>
                </c:pt>
                <c:pt idx="50">
                  <c:v>7</c:v>
                </c:pt>
                <c:pt idx="51">
                  <c:v>7</c:v>
                </c:pt>
                <c:pt idx="52">
                  <c:v>7</c:v>
                </c:pt>
                <c:pt idx="53">
                  <c:v>7</c:v>
                </c:pt>
                <c:pt idx="54">
                  <c:v>7</c:v>
                </c:pt>
                <c:pt idx="55">
                  <c:v>7</c:v>
                </c:pt>
                <c:pt idx="56">
                  <c:v>7</c:v>
                </c:pt>
                <c:pt idx="57">
                  <c:v>7</c:v>
                </c:pt>
                <c:pt idx="58">
                  <c:v>7</c:v>
                </c:pt>
                <c:pt idx="59">
                  <c:v>7</c:v>
                </c:pt>
              </c:numCache>
            </c:numRef>
          </c:val>
          <c:extLst>
            <c:ext xmlns:c16="http://schemas.microsoft.com/office/drawing/2014/chart" uri="{C3380CC4-5D6E-409C-BE32-E72D297353CC}">
              <c16:uniqueId val="{00000002-63C7-4763-B1A4-3DE5BCC32855}"/>
            </c:ext>
          </c:extLst>
        </c:ser>
        <c:ser>
          <c:idx val="3"/>
          <c:order val="3"/>
          <c:tx>
            <c:strRef>
              <c:f>'3. Staff'!$B$169</c:f>
              <c:strCache>
                <c:ptCount val="1"/>
                <c:pt idx="0">
                  <c:v>Marketing Team</c:v>
                </c:pt>
              </c:strCache>
            </c:strRef>
          </c:tx>
          <c:spPr>
            <a:solidFill>
              <a:schemeClr val="accent4"/>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Staff'!$E$169:$BL$169</c:f>
              <c:numCache>
                <c:formatCode>#,##0</c:formatCode>
                <c:ptCount val="60"/>
                <c:pt idx="0">
                  <c:v>0</c:v>
                </c:pt>
                <c:pt idx="1">
                  <c:v>0</c:v>
                </c:pt>
                <c:pt idx="2">
                  <c:v>0</c:v>
                </c:pt>
                <c:pt idx="3">
                  <c:v>0</c:v>
                </c:pt>
                <c:pt idx="4">
                  <c:v>1</c:v>
                </c:pt>
                <c:pt idx="5">
                  <c:v>1</c:v>
                </c:pt>
                <c:pt idx="6">
                  <c:v>1</c:v>
                </c:pt>
                <c:pt idx="7">
                  <c:v>1</c:v>
                </c:pt>
                <c:pt idx="8">
                  <c:v>1</c:v>
                </c:pt>
                <c:pt idx="9">
                  <c:v>1</c:v>
                </c:pt>
                <c:pt idx="10">
                  <c:v>1</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numCache>
            </c:numRef>
          </c:val>
          <c:extLst>
            <c:ext xmlns:c16="http://schemas.microsoft.com/office/drawing/2014/chart" uri="{C3380CC4-5D6E-409C-BE32-E72D297353CC}">
              <c16:uniqueId val="{00000003-63C7-4763-B1A4-3DE5BCC32855}"/>
            </c:ext>
          </c:extLst>
        </c:ser>
        <c:ser>
          <c:idx val="4"/>
          <c:order val="4"/>
          <c:tx>
            <c:strRef>
              <c:f>'3. Staff'!$B$170</c:f>
              <c:strCache>
                <c:ptCount val="1"/>
                <c:pt idx="0">
                  <c:v>Customer Service Team</c:v>
                </c:pt>
              </c:strCache>
            </c:strRef>
          </c:tx>
          <c:spPr>
            <a:solidFill>
              <a:schemeClr val="accent5"/>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Staff'!$E$170:$BL$170</c:f>
              <c:numCache>
                <c:formatCode>#,##0</c:formatCode>
                <c:ptCount val="60"/>
                <c:pt idx="0">
                  <c:v>0</c:v>
                </c:pt>
                <c:pt idx="1">
                  <c:v>0</c:v>
                </c:pt>
                <c:pt idx="2">
                  <c:v>0</c:v>
                </c:pt>
                <c:pt idx="3">
                  <c:v>0</c:v>
                </c:pt>
                <c:pt idx="4">
                  <c:v>2</c:v>
                </c:pt>
                <c:pt idx="5">
                  <c:v>2</c:v>
                </c:pt>
                <c:pt idx="6">
                  <c:v>2</c:v>
                </c:pt>
                <c:pt idx="7">
                  <c:v>2</c:v>
                </c:pt>
                <c:pt idx="8">
                  <c:v>2</c:v>
                </c:pt>
                <c:pt idx="9">
                  <c:v>2</c:v>
                </c:pt>
                <c:pt idx="10">
                  <c:v>2</c:v>
                </c:pt>
                <c:pt idx="11">
                  <c:v>2</c:v>
                </c:pt>
                <c:pt idx="12">
                  <c:v>2</c:v>
                </c:pt>
                <c:pt idx="13">
                  <c:v>2</c:v>
                </c:pt>
                <c:pt idx="14">
                  <c:v>2</c:v>
                </c:pt>
                <c:pt idx="15">
                  <c:v>2</c:v>
                </c:pt>
                <c:pt idx="16">
                  <c:v>4</c:v>
                </c:pt>
                <c:pt idx="17">
                  <c:v>4</c:v>
                </c:pt>
                <c:pt idx="18">
                  <c:v>4</c:v>
                </c:pt>
                <c:pt idx="19">
                  <c:v>4</c:v>
                </c:pt>
                <c:pt idx="20">
                  <c:v>4</c:v>
                </c:pt>
                <c:pt idx="21">
                  <c:v>4</c:v>
                </c:pt>
                <c:pt idx="22">
                  <c:v>4</c:v>
                </c:pt>
                <c:pt idx="23">
                  <c:v>4</c:v>
                </c:pt>
                <c:pt idx="24">
                  <c:v>4</c:v>
                </c:pt>
                <c:pt idx="25">
                  <c:v>4</c:v>
                </c:pt>
                <c:pt idx="26">
                  <c:v>4</c:v>
                </c:pt>
                <c:pt idx="27">
                  <c:v>4</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numCache>
            </c:numRef>
          </c:val>
          <c:extLst>
            <c:ext xmlns:c16="http://schemas.microsoft.com/office/drawing/2014/chart" uri="{C3380CC4-5D6E-409C-BE32-E72D297353CC}">
              <c16:uniqueId val="{00000004-63C7-4763-B1A4-3DE5BCC32855}"/>
            </c:ext>
          </c:extLst>
        </c:ser>
        <c:ser>
          <c:idx val="5"/>
          <c:order val="5"/>
          <c:tx>
            <c:strRef>
              <c:f>'3. Staff'!$B$171</c:f>
              <c:strCache>
                <c:ptCount val="1"/>
                <c:pt idx="0">
                  <c:v>G&amp;A Team</c:v>
                </c:pt>
              </c:strCache>
            </c:strRef>
          </c:tx>
          <c:spPr>
            <a:solidFill>
              <a:schemeClr val="accent6"/>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Staff'!$E$171:$BL$171</c:f>
              <c:numCache>
                <c:formatCode>#,##0</c:formatCode>
                <c:ptCount val="60"/>
                <c:pt idx="0">
                  <c:v>0</c:v>
                </c:pt>
                <c:pt idx="1">
                  <c:v>0</c:v>
                </c:pt>
                <c:pt idx="2">
                  <c:v>0</c:v>
                </c:pt>
                <c:pt idx="3">
                  <c:v>0</c:v>
                </c:pt>
                <c:pt idx="4">
                  <c:v>0</c:v>
                </c:pt>
                <c:pt idx="5">
                  <c:v>0</c:v>
                </c:pt>
                <c:pt idx="6">
                  <c:v>0</c:v>
                </c:pt>
                <c:pt idx="7">
                  <c:v>0</c:v>
                </c:pt>
                <c:pt idx="8">
                  <c:v>0</c:v>
                </c:pt>
                <c:pt idx="9">
                  <c:v>0</c:v>
                </c:pt>
                <c:pt idx="10">
                  <c:v>0</c:v>
                </c:pt>
                <c:pt idx="11">
                  <c:v>1</c:v>
                </c:pt>
                <c:pt idx="12">
                  <c:v>2</c:v>
                </c:pt>
                <c:pt idx="13">
                  <c:v>2</c:v>
                </c:pt>
                <c:pt idx="14">
                  <c:v>2</c:v>
                </c:pt>
                <c:pt idx="15">
                  <c:v>2</c:v>
                </c:pt>
                <c:pt idx="16">
                  <c:v>3</c:v>
                </c:pt>
                <c:pt idx="17">
                  <c:v>3</c:v>
                </c:pt>
                <c:pt idx="18">
                  <c:v>3</c:v>
                </c:pt>
                <c:pt idx="19">
                  <c:v>3</c:v>
                </c:pt>
                <c:pt idx="20">
                  <c:v>3</c:v>
                </c:pt>
                <c:pt idx="21">
                  <c:v>3</c:v>
                </c:pt>
                <c:pt idx="22">
                  <c:v>3</c:v>
                </c:pt>
                <c:pt idx="23">
                  <c:v>3</c:v>
                </c:pt>
                <c:pt idx="24">
                  <c:v>3</c:v>
                </c:pt>
                <c:pt idx="25">
                  <c:v>3</c:v>
                </c:pt>
                <c:pt idx="26">
                  <c:v>3</c:v>
                </c:pt>
                <c:pt idx="27">
                  <c:v>3</c:v>
                </c:pt>
                <c:pt idx="28">
                  <c:v>3</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numCache>
            </c:numRef>
          </c:val>
          <c:extLst>
            <c:ext xmlns:c16="http://schemas.microsoft.com/office/drawing/2014/chart" uri="{C3380CC4-5D6E-409C-BE32-E72D297353CC}">
              <c16:uniqueId val="{00000005-63C7-4763-B1A4-3DE5BCC32855}"/>
            </c:ext>
          </c:extLst>
        </c:ser>
        <c:ser>
          <c:idx val="6"/>
          <c:order val="6"/>
          <c:tx>
            <c:strRef>
              <c:f>'3. Staff'!$B$172</c:f>
              <c:strCache>
                <c:ptCount val="1"/>
                <c:pt idx="0">
                  <c:v>Other Team</c:v>
                </c:pt>
              </c:strCache>
            </c:strRef>
          </c:tx>
          <c:spPr>
            <a:solidFill>
              <a:schemeClr val="accent1">
                <a:lumMod val="60000"/>
              </a:schemeClr>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Staff'!$E$172:$BL$172</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63C7-4763-B1A4-3DE5BCC32855}"/>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0165527235741874"/>
          <c:w val="0.90692772442669434"/>
          <c:h val="0.1983447276425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Personnel costs by type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527436762720887"/>
          <c:y val="0.14601086613705686"/>
          <c:w val="0.83196902124337357"/>
          <c:h val="0.56340795860420878"/>
        </c:manualLayout>
      </c:layout>
      <c:barChart>
        <c:barDir val="col"/>
        <c:grouping val="stacked"/>
        <c:varyColors val="0"/>
        <c:ser>
          <c:idx val="0"/>
          <c:order val="0"/>
          <c:tx>
            <c:strRef>
              <c:f>'3. Staff'!$B$175</c:f>
              <c:strCache>
                <c:ptCount val="1"/>
                <c:pt idx="0">
                  <c:v>Sales</c:v>
                </c:pt>
              </c:strCache>
            </c:strRef>
          </c:tx>
          <c:spPr>
            <a:solidFill>
              <a:schemeClr val="accent1"/>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Staff'!$E$175:$BL$175</c:f>
              <c:numCache>
                <c:formatCode>#,##0</c:formatCode>
                <c:ptCount val="60"/>
                <c:pt idx="0">
                  <c:v>0</c:v>
                </c:pt>
                <c:pt idx="1">
                  <c:v>0</c:v>
                </c:pt>
                <c:pt idx="2">
                  <c:v>0</c:v>
                </c:pt>
                <c:pt idx="3">
                  <c:v>0</c:v>
                </c:pt>
                <c:pt idx="4">
                  <c:v>28000</c:v>
                </c:pt>
                <c:pt idx="5">
                  <c:v>63999.999999999993</c:v>
                </c:pt>
                <c:pt idx="6">
                  <c:v>93000</c:v>
                </c:pt>
                <c:pt idx="7">
                  <c:v>93000</c:v>
                </c:pt>
                <c:pt idx="8">
                  <c:v>93000</c:v>
                </c:pt>
                <c:pt idx="9">
                  <c:v>93000</c:v>
                </c:pt>
                <c:pt idx="10">
                  <c:v>93000</c:v>
                </c:pt>
                <c:pt idx="11">
                  <c:v>93000</c:v>
                </c:pt>
                <c:pt idx="12">
                  <c:v>113000</c:v>
                </c:pt>
                <c:pt idx="13">
                  <c:v>113000</c:v>
                </c:pt>
                <c:pt idx="14">
                  <c:v>113000</c:v>
                </c:pt>
                <c:pt idx="15">
                  <c:v>113000</c:v>
                </c:pt>
                <c:pt idx="16">
                  <c:v>113000</c:v>
                </c:pt>
                <c:pt idx="17">
                  <c:v>113000</c:v>
                </c:pt>
                <c:pt idx="18">
                  <c:v>113000</c:v>
                </c:pt>
                <c:pt idx="19">
                  <c:v>113000</c:v>
                </c:pt>
                <c:pt idx="20">
                  <c:v>113000</c:v>
                </c:pt>
                <c:pt idx="21">
                  <c:v>113000</c:v>
                </c:pt>
                <c:pt idx="22">
                  <c:v>122000</c:v>
                </c:pt>
                <c:pt idx="23">
                  <c:v>122000</c:v>
                </c:pt>
                <c:pt idx="24">
                  <c:v>131000</c:v>
                </c:pt>
                <c:pt idx="25">
                  <c:v>131000</c:v>
                </c:pt>
                <c:pt idx="26">
                  <c:v>131000</c:v>
                </c:pt>
                <c:pt idx="27">
                  <c:v>131000</c:v>
                </c:pt>
                <c:pt idx="28">
                  <c:v>131000</c:v>
                </c:pt>
                <c:pt idx="29">
                  <c:v>140000</c:v>
                </c:pt>
                <c:pt idx="30">
                  <c:v>140000</c:v>
                </c:pt>
                <c:pt idx="31">
                  <c:v>140000</c:v>
                </c:pt>
                <c:pt idx="32">
                  <c:v>140000</c:v>
                </c:pt>
                <c:pt idx="33">
                  <c:v>140000</c:v>
                </c:pt>
                <c:pt idx="34">
                  <c:v>140000</c:v>
                </c:pt>
                <c:pt idx="35">
                  <c:v>165000</c:v>
                </c:pt>
                <c:pt idx="36">
                  <c:v>183000</c:v>
                </c:pt>
                <c:pt idx="37">
                  <c:v>183000</c:v>
                </c:pt>
                <c:pt idx="38">
                  <c:v>183000</c:v>
                </c:pt>
                <c:pt idx="39">
                  <c:v>183000</c:v>
                </c:pt>
                <c:pt idx="40">
                  <c:v>183000</c:v>
                </c:pt>
                <c:pt idx="41">
                  <c:v>183000</c:v>
                </c:pt>
                <c:pt idx="42">
                  <c:v>183000</c:v>
                </c:pt>
                <c:pt idx="43">
                  <c:v>183000</c:v>
                </c:pt>
                <c:pt idx="44">
                  <c:v>183000</c:v>
                </c:pt>
                <c:pt idx="45">
                  <c:v>183000</c:v>
                </c:pt>
                <c:pt idx="46">
                  <c:v>183000</c:v>
                </c:pt>
                <c:pt idx="47">
                  <c:v>183000</c:v>
                </c:pt>
                <c:pt idx="48">
                  <c:v>192000</c:v>
                </c:pt>
                <c:pt idx="49">
                  <c:v>192000</c:v>
                </c:pt>
                <c:pt idx="50">
                  <c:v>192000</c:v>
                </c:pt>
                <c:pt idx="51">
                  <c:v>192000</c:v>
                </c:pt>
                <c:pt idx="52">
                  <c:v>192000</c:v>
                </c:pt>
                <c:pt idx="53">
                  <c:v>192000</c:v>
                </c:pt>
                <c:pt idx="54">
                  <c:v>201000</c:v>
                </c:pt>
                <c:pt idx="55">
                  <c:v>201000</c:v>
                </c:pt>
                <c:pt idx="56">
                  <c:v>201000</c:v>
                </c:pt>
                <c:pt idx="57">
                  <c:v>201000</c:v>
                </c:pt>
                <c:pt idx="58">
                  <c:v>201000</c:v>
                </c:pt>
                <c:pt idx="59">
                  <c:v>201000</c:v>
                </c:pt>
              </c:numCache>
            </c:numRef>
          </c:val>
          <c:extLst>
            <c:ext xmlns:c16="http://schemas.microsoft.com/office/drawing/2014/chart" uri="{C3380CC4-5D6E-409C-BE32-E72D297353CC}">
              <c16:uniqueId val="{00000000-C784-4E45-80C3-A8EC0865D095}"/>
            </c:ext>
          </c:extLst>
        </c:ser>
        <c:ser>
          <c:idx val="1"/>
          <c:order val="1"/>
          <c:tx>
            <c:strRef>
              <c:f>'3. Staff'!$B$176</c:f>
              <c:strCache>
                <c:ptCount val="1"/>
                <c:pt idx="0">
                  <c:v>Founder</c:v>
                </c:pt>
              </c:strCache>
            </c:strRef>
          </c:tx>
          <c:spPr>
            <a:solidFill>
              <a:schemeClr val="accent2"/>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Staff'!$E$176:$BL$176</c:f>
              <c:numCache>
                <c:formatCode>#,##0</c:formatCode>
                <c:ptCount val="60"/>
                <c:pt idx="0">
                  <c:v>0</c:v>
                </c:pt>
                <c:pt idx="1">
                  <c:v>0</c:v>
                </c:pt>
                <c:pt idx="2">
                  <c:v>0</c:v>
                </c:pt>
                <c:pt idx="3">
                  <c:v>0</c:v>
                </c:pt>
                <c:pt idx="4">
                  <c:v>12000</c:v>
                </c:pt>
                <c:pt idx="5">
                  <c:v>12000</c:v>
                </c:pt>
                <c:pt idx="6">
                  <c:v>12000</c:v>
                </c:pt>
                <c:pt idx="7">
                  <c:v>12000</c:v>
                </c:pt>
                <c:pt idx="8">
                  <c:v>12000</c:v>
                </c:pt>
                <c:pt idx="9">
                  <c:v>12000</c:v>
                </c:pt>
                <c:pt idx="10">
                  <c:v>12000</c:v>
                </c:pt>
                <c:pt idx="11">
                  <c:v>12000</c:v>
                </c:pt>
                <c:pt idx="12">
                  <c:v>16000</c:v>
                </c:pt>
                <c:pt idx="13">
                  <c:v>16000</c:v>
                </c:pt>
                <c:pt idx="14">
                  <c:v>16000</c:v>
                </c:pt>
                <c:pt idx="15">
                  <c:v>16000</c:v>
                </c:pt>
                <c:pt idx="16">
                  <c:v>16000</c:v>
                </c:pt>
                <c:pt idx="17">
                  <c:v>16000</c:v>
                </c:pt>
                <c:pt idx="18">
                  <c:v>16000</c:v>
                </c:pt>
                <c:pt idx="19">
                  <c:v>16000</c:v>
                </c:pt>
                <c:pt idx="20">
                  <c:v>16000</c:v>
                </c:pt>
                <c:pt idx="21">
                  <c:v>16000</c:v>
                </c:pt>
                <c:pt idx="22">
                  <c:v>16000</c:v>
                </c:pt>
                <c:pt idx="23">
                  <c:v>16000</c:v>
                </c:pt>
                <c:pt idx="24">
                  <c:v>17000</c:v>
                </c:pt>
                <c:pt idx="25">
                  <c:v>17000</c:v>
                </c:pt>
                <c:pt idx="26">
                  <c:v>17000</c:v>
                </c:pt>
                <c:pt idx="27">
                  <c:v>17000</c:v>
                </c:pt>
                <c:pt idx="28">
                  <c:v>17000</c:v>
                </c:pt>
                <c:pt idx="29">
                  <c:v>17000</c:v>
                </c:pt>
                <c:pt idx="30">
                  <c:v>17000</c:v>
                </c:pt>
                <c:pt idx="31">
                  <c:v>17000</c:v>
                </c:pt>
                <c:pt idx="32">
                  <c:v>17000</c:v>
                </c:pt>
                <c:pt idx="33">
                  <c:v>17000</c:v>
                </c:pt>
                <c:pt idx="34">
                  <c:v>17000</c:v>
                </c:pt>
                <c:pt idx="35">
                  <c:v>17000</c:v>
                </c:pt>
                <c:pt idx="36">
                  <c:v>20000</c:v>
                </c:pt>
                <c:pt idx="37">
                  <c:v>20000</c:v>
                </c:pt>
                <c:pt idx="38">
                  <c:v>20000</c:v>
                </c:pt>
                <c:pt idx="39">
                  <c:v>20000</c:v>
                </c:pt>
                <c:pt idx="40">
                  <c:v>20000</c:v>
                </c:pt>
                <c:pt idx="41">
                  <c:v>20000</c:v>
                </c:pt>
                <c:pt idx="42">
                  <c:v>20000</c:v>
                </c:pt>
                <c:pt idx="43">
                  <c:v>20000</c:v>
                </c:pt>
                <c:pt idx="44">
                  <c:v>20000</c:v>
                </c:pt>
                <c:pt idx="45">
                  <c:v>20000</c:v>
                </c:pt>
                <c:pt idx="46">
                  <c:v>20000</c:v>
                </c:pt>
                <c:pt idx="47">
                  <c:v>20000</c:v>
                </c:pt>
                <c:pt idx="48">
                  <c:v>20000</c:v>
                </c:pt>
                <c:pt idx="49">
                  <c:v>20000</c:v>
                </c:pt>
                <c:pt idx="50">
                  <c:v>20000</c:v>
                </c:pt>
                <c:pt idx="51">
                  <c:v>20000</c:v>
                </c:pt>
                <c:pt idx="52">
                  <c:v>20000</c:v>
                </c:pt>
                <c:pt idx="53">
                  <c:v>20000</c:v>
                </c:pt>
                <c:pt idx="54">
                  <c:v>20000</c:v>
                </c:pt>
                <c:pt idx="55">
                  <c:v>20000</c:v>
                </c:pt>
                <c:pt idx="56">
                  <c:v>20000</c:v>
                </c:pt>
                <c:pt idx="57">
                  <c:v>20000</c:v>
                </c:pt>
                <c:pt idx="58">
                  <c:v>20000</c:v>
                </c:pt>
                <c:pt idx="59">
                  <c:v>20000</c:v>
                </c:pt>
              </c:numCache>
            </c:numRef>
          </c:val>
          <c:extLst>
            <c:ext xmlns:c16="http://schemas.microsoft.com/office/drawing/2014/chart" uri="{C3380CC4-5D6E-409C-BE32-E72D297353CC}">
              <c16:uniqueId val="{00000001-C784-4E45-80C3-A8EC0865D095}"/>
            </c:ext>
          </c:extLst>
        </c:ser>
        <c:ser>
          <c:idx val="2"/>
          <c:order val="2"/>
          <c:tx>
            <c:strRef>
              <c:f>'3. Staff'!$B$177</c:f>
              <c:strCache>
                <c:ptCount val="1"/>
                <c:pt idx="0">
                  <c:v>Developer Team</c:v>
                </c:pt>
              </c:strCache>
            </c:strRef>
          </c:tx>
          <c:spPr>
            <a:solidFill>
              <a:schemeClr val="accent3"/>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Staff'!$E$177:$BL$177</c:f>
              <c:numCache>
                <c:formatCode>#,##0</c:formatCode>
                <c:ptCount val="60"/>
                <c:pt idx="0">
                  <c:v>0</c:v>
                </c:pt>
                <c:pt idx="1">
                  <c:v>0</c:v>
                </c:pt>
                <c:pt idx="2">
                  <c:v>0</c:v>
                </c:pt>
                <c:pt idx="3">
                  <c:v>0</c:v>
                </c:pt>
                <c:pt idx="4">
                  <c:v>15000</c:v>
                </c:pt>
                <c:pt idx="5">
                  <c:v>15000</c:v>
                </c:pt>
                <c:pt idx="6">
                  <c:v>15000</c:v>
                </c:pt>
                <c:pt idx="7">
                  <c:v>15000</c:v>
                </c:pt>
                <c:pt idx="8">
                  <c:v>15000</c:v>
                </c:pt>
                <c:pt idx="9">
                  <c:v>15000</c:v>
                </c:pt>
                <c:pt idx="10">
                  <c:v>15000</c:v>
                </c:pt>
                <c:pt idx="11">
                  <c:v>15000</c:v>
                </c:pt>
                <c:pt idx="12">
                  <c:v>32325.000000000004</c:v>
                </c:pt>
                <c:pt idx="13">
                  <c:v>32325.000000000004</c:v>
                </c:pt>
                <c:pt idx="14">
                  <c:v>32325.000000000004</c:v>
                </c:pt>
                <c:pt idx="15">
                  <c:v>32325.000000000004</c:v>
                </c:pt>
                <c:pt idx="16">
                  <c:v>32325.000000000004</c:v>
                </c:pt>
                <c:pt idx="17">
                  <c:v>41700.000000000007</c:v>
                </c:pt>
                <c:pt idx="18">
                  <c:v>41700.000000000007</c:v>
                </c:pt>
                <c:pt idx="19">
                  <c:v>41700.000000000007</c:v>
                </c:pt>
                <c:pt idx="20">
                  <c:v>41700.000000000007</c:v>
                </c:pt>
                <c:pt idx="21">
                  <c:v>41700.000000000007</c:v>
                </c:pt>
                <c:pt idx="22">
                  <c:v>41700.000000000007</c:v>
                </c:pt>
                <c:pt idx="23">
                  <c:v>41700.000000000007</c:v>
                </c:pt>
                <c:pt idx="24">
                  <c:v>42951.000000000007</c:v>
                </c:pt>
                <c:pt idx="25">
                  <c:v>42951.000000000007</c:v>
                </c:pt>
                <c:pt idx="26">
                  <c:v>42951.000000000007</c:v>
                </c:pt>
                <c:pt idx="27">
                  <c:v>42951.000000000007</c:v>
                </c:pt>
                <c:pt idx="28">
                  <c:v>42951.000000000007</c:v>
                </c:pt>
                <c:pt idx="29">
                  <c:v>49982.250000000007</c:v>
                </c:pt>
                <c:pt idx="30">
                  <c:v>49982.250000000007</c:v>
                </c:pt>
                <c:pt idx="31">
                  <c:v>49982.250000000007</c:v>
                </c:pt>
                <c:pt idx="32">
                  <c:v>49982.250000000007</c:v>
                </c:pt>
                <c:pt idx="33">
                  <c:v>49982.250000000007</c:v>
                </c:pt>
                <c:pt idx="34">
                  <c:v>49982.250000000007</c:v>
                </c:pt>
                <c:pt idx="35">
                  <c:v>49982.250000000007</c:v>
                </c:pt>
                <c:pt idx="36">
                  <c:v>51481.717500000006</c:v>
                </c:pt>
                <c:pt idx="37">
                  <c:v>51481.717500000006</c:v>
                </c:pt>
                <c:pt idx="38">
                  <c:v>59919.217500000006</c:v>
                </c:pt>
                <c:pt idx="39">
                  <c:v>59919.217500000006</c:v>
                </c:pt>
                <c:pt idx="40">
                  <c:v>59919.217500000006</c:v>
                </c:pt>
                <c:pt idx="41">
                  <c:v>59919.217500000006</c:v>
                </c:pt>
                <c:pt idx="42">
                  <c:v>59919.217500000006</c:v>
                </c:pt>
                <c:pt idx="43">
                  <c:v>59919.217500000006</c:v>
                </c:pt>
                <c:pt idx="44">
                  <c:v>59919.217500000006</c:v>
                </c:pt>
                <c:pt idx="45">
                  <c:v>59919.217500000006</c:v>
                </c:pt>
                <c:pt idx="46">
                  <c:v>59919.217500000006</c:v>
                </c:pt>
                <c:pt idx="47">
                  <c:v>59919.217500000006</c:v>
                </c:pt>
                <c:pt idx="48">
                  <c:v>61716.794025000003</c:v>
                </c:pt>
                <c:pt idx="49">
                  <c:v>61716.794025000003</c:v>
                </c:pt>
                <c:pt idx="50">
                  <c:v>61716.794025000003</c:v>
                </c:pt>
                <c:pt idx="51">
                  <c:v>61716.794025000003</c:v>
                </c:pt>
                <c:pt idx="52">
                  <c:v>61716.794025000003</c:v>
                </c:pt>
                <c:pt idx="53">
                  <c:v>61716.794025000003</c:v>
                </c:pt>
                <c:pt idx="54">
                  <c:v>61716.794025000003</c:v>
                </c:pt>
                <c:pt idx="55">
                  <c:v>61716.794025000003</c:v>
                </c:pt>
                <c:pt idx="56">
                  <c:v>61716.794025000003</c:v>
                </c:pt>
                <c:pt idx="57">
                  <c:v>61716.794025000003</c:v>
                </c:pt>
                <c:pt idx="58">
                  <c:v>61716.794025000003</c:v>
                </c:pt>
                <c:pt idx="59">
                  <c:v>61716.794025000003</c:v>
                </c:pt>
              </c:numCache>
            </c:numRef>
          </c:val>
          <c:extLst>
            <c:ext xmlns:c16="http://schemas.microsoft.com/office/drawing/2014/chart" uri="{C3380CC4-5D6E-409C-BE32-E72D297353CC}">
              <c16:uniqueId val="{00000002-C784-4E45-80C3-A8EC0865D095}"/>
            </c:ext>
          </c:extLst>
        </c:ser>
        <c:ser>
          <c:idx val="3"/>
          <c:order val="3"/>
          <c:tx>
            <c:strRef>
              <c:f>'3. Staff'!$B$178</c:f>
              <c:strCache>
                <c:ptCount val="1"/>
                <c:pt idx="0">
                  <c:v>Marketing Team</c:v>
                </c:pt>
              </c:strCache>
            </c:strRef>
          </c:tx>
          <c:spPr>
            <a:solidFill>
              <a:schemeClr val="accent4"/>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Staff'!$E$178:$BL$178</c:f>
              <c:numCache>
                <c:formatCode>#,##0</c:formatCode>
                <c:ptCount val="60"/>
                <c:pt idx="0">
                  <c:v>0</c:v>
                </c:pt>
                <c:pt idx="1">
                  <c:v>0</c:v>
                </c:pt>
                <c:pt idx="2">
                  <c:v>0</c:v>
                </c:pt>
                <c:pt idx="3">
                  <c:v>0</c:v>
                </c:pt>
                <c:pt idx="4">
                  <c:v>6250</c:v>
                </c:pt>
                <c:pt idx="5">
                  <c:v>6250</c:v>
                </c:pt>
                <c:pt idx="6">
                  <c:v>6250</c:v>
                </c:pt>
                <c:pt idx="7">
                  <c:v>6250</c:v>
                </c:pt>
                <c:pt idx="8">
                  <c:v>6250</c:v>
                </c:pt>
                <c:pt idx="9">
                  <c:v>6250</c:v>
                </c:pt>
                <c:pt idx="10">
                  <c:v>6250</c:v>
                </c:pt>
                <c:pt idx="11">
                  <c:v>11458.333333333336</c:v>
                </c:pt>
                <c:pt idx="12">
                  <c:v>11927.083333333336</c:v>
                </c:pt>
                <c:pt idx="13">
                  <c:v>11927.083333333336</c:v>
                </c:pt>
                <c:pt idx="14">
                  <c:v>11927.083333333336</c:v>
                </c:pt>
                <c:pt idx="15">
                  <c:v>11927.083333333336</c:v>
                </c:pt>
                <c:pt idx="16">
                  <c:v>11927.083333333336</c:v>
                </c:pt>
                <c:pt idx="17">
                  <c:v>11927.083333333336</c:v>
                </c:pt>
                <c:pt idx="18">
                  <c:v>11927.083333333336</c:v>
                </c:pt>
                <c:pt idx="19">
                  <c:v>11927.083333333336</c:v>
                </c:pt>
                <c:pt idx="20">
                  <c:v>11927.083333333336</c:v>
                </c:pt>
                <c:pt idx="21">
                  <c:v>11927.083333333336</c:v>
                </c:pt>
                <c:pt idx="22">
                  <c:v>11927.083333333336</c:v>
                </c:pt>
                <c:pt idx="23">
                  <c:v>11927.083333333336</c:v>
                </c:pt>
                <c:pt idx="24">
                  <c:v>12416.145833333336</c:v>
                </c:pt>
                <c:pt idx="25">
                  <c:v>12416.145833333336</c:v>
                </c:pt>
                <c:pt idx="26">
                  <c:v>12416.145833333336</c:v>
                </c:pt>
                <c:pt idx="27">
                  <c:v>12416.145833333336</c:v>
                </c:pt>
                <c:pt idx="28">
                  <c:v>12416.145833333336</c:v>
                </c:pt>
                <c:pt idx="29">
                  <c:v>22832.8125</c:v>
                </c:pt>
                <c:pt idx="30">
                  <c:v>22832.8125</c:v>
                </c:pt>
                <c:pt idx="31">
                  <c:v>22832.8125</c:v>
                </c:pt>
                <c:pt idx="32">
                  <c:v>22832.8125</c:v>
                </c:pt>
                <c:pt idx="33">
                  <c:v>22832.8125</c:v>
                </c:pt>
                <c:pt idx="34">
                  <c:v>22832.8125</c:v>
                </c:pt>
                <c:pt idx="35">
                  <c:v>22832.8125</c:v>
                </c:pt>
                <c:pt idx="36">
                  <c:v>23863.942708333336</c:v>
                </c:pt>
                <c:pt idx="37">
                  <c:v>23863.942708333336</c:v>
                </c:pt>
                <c:pt idx="38">
                  <c:v>23863.942708333336</c:v>
                </c:pt>
                <c:pt idx="39">
                  <c:v>23863.942708333336</c:v>
                </c:pt>
                <c:pt idx="40">
                  <c:v>23863.942708333336</c:v>
                </c:pt>
                <c:pt idx="41">
                  <c:v>23863.942708333336</c:v>
                </c:pt>
                <c:pt idx="42">
                  <c:v>23863.942708333336</c:v>
                </c:pt>
                <c:pt idx="43">
                  <c:v>23863.942708333336</c:v>
                </c:pt>
                <c:pt idx="44">
                  <c:v>23863.942708333336</c:v>
                </c:pt>
                <c:pt idx="45">
                  <c:v>23863.942708333336</c:v>
                </c:pt>
                <c:pt idx="46">
                  <c:v>23863.942708333336</c:v>
                </c:pt>
                <c:pt idx="47">
                  <c:v>23863.942708333336</c:v>
                </c:pt>
                <c:pt idx="48">
                  <c:v>24943.314114583336</c:v>
                </c:pt>
                <c:pt idx="49">
                  <c:v>24943.314114583336</c:v>
                </c:pt>
                <c:pt idx="50">
                  <c:v>24943.314114583336</c:v>
                </c:pt>
                <c:pt idx="51">
                  <c:v>24943.314114583336</c:v>
                </c:pt>
                <c:pt idx="52">
                  <c:v>24943.314114583336</c:v>
                </c:pt>
                <c:pt idx="53">
                  <c:v>24943.314114583336</c:v>
                </c:pt>
                <c:pt idx="54">
                  <c:v>24943.314114583336</c:v>
                </c:pt>
                <c:pt idx="55">
                  <c:v>24943.314114583336</c:v>
                </c:pt>
                <c:pt idx="56">
                  <c:v>24943.314114583336</c:v>
                </c:pt>
                <c:pt idx="57">
                  <c:v>24943.314114583336</c:v>
                </c:pt>
                <c:pt idx="58">
                  <c:v>24943.314114583336</c:v>
                </c:pt>
                <c:pt idx="59">
                  <c:v>24943.314114583336</c:v>
                </c:pt>
              </c:numCache>
            </c:numRef>
          </c:val>
          <c:extLst>
            <c:ext xmlns:c16="http://schemas.microsoft.com/office/drawing/2014/chart" uri="{C3380CC4-5D6E-409C-BE32-E72D297353CC}">
              <c16:uniqueId val="{00000003-C784-4E45-80C3-A8EC0865D095}"/>
            </c:ext>
          </c:extLst>
        </c:ser>
        <c:ser>
          <c:idx val="4"/>
          <c:order val="4"/>
          <c:tx>
            <c:strRef>
              <c:f>'3. Staff'!$B$179</c:f>
              <c:strCache>
                <c:ptCount val="1"/>
                <c:pt idx="0">
                  <c:v>Customer Service Team</c:v>
                </c:pt>
              </c:strCache>
            </c:strRef>
          </c:tx>
          <c:spPr>
            <a:solidFill>
              <a:schemeClr val="accent5"/>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Staff'!$E$179:$BL$179</c:f>
              <c:numCache>
                <c:formatCode>#,##0</c:formatCode>
                <c:ptCount val="60"/>
                <c:pt idx="0">
                  <c:v>0</c:v>
                </c:pt>
                <c:pt idx="1">
                  <c:v>0</c:v>
                </c:pt>
                <c:pt idx="2">
                  <c:v>0</c:v>
                </c:pt>
                <c:pt idx="3">
                  <c:v>0</c:v>
                </c:pt>
                <c:pt idx="4">
                  <c:v>9375</c:v>
                </c:pt>
                <c:pt idx="5">
                  <c:v>9375</c:v>
                </c:pt>
                <c:pt idx="6">
                  <c:v>9375</c:v>
                </c:pt>
                <c:pt idx="7">
                  <c:v>9375</c:v>
                </c:pt>
                <c:pt idx="8">
                  <c:v>9375</c:v>
                </c:pt>
                <c:pt idx="9">
                  <c:v>9375</c:v>
                </c:pt>
                <c:pt idx="10">
                  <c:v>9375</c:v>
                </c:pt>
                <c:pt idx="11">
                  <c:v>9375</c:v>
                </c:pt>
                <c:pt idx="12">
                  <c:v>9468.7500000000018</c:v>
                </c:pt>
                <c:pt idx="13">
                  <c:v>9468.7500000000018</c:v>
                </c:pt>
                <c:pt idx="14">
                  <c:v>9468.7500000000018</c:v>
                </c:pt>
                <c:pt idx="15">
                  <c:v>9468.7500000000018</c:v>
                </c:pt>
                <c:pt idx="16">
                  <c:v>18843.750000000004</c:v>
                </c:pt>
                <c:pt idx="17">
                  <c:v>18843.750000000004</c:v>
                </c:pt>
                <c:pt idx="18">
                  <c:v>18843.750000000004</c:v>
                </c:pt>
                <c:pt idx="19">
                  <c:v>18843.750000000004</c:v>
                </c:pt>
                <c:pt idx="20">
                  <c:v>18843.750000000004</c:v>
                </c:pt>
                <c:pt idx="21">
                  <c:v>18843.750000000004</c:v>
                </c:pt>
                <c:pt idx="22">
                  <c:v>18843.750000000004</c:v>
                </c:pt>
                <c:pt idx="23">
                  <c:v>18843.750000000004</c:v>
                </c:pt>
                <c:pt idx="24">
                  <c:v>19032.1875</c:v>
                </c:pt>
                <c:pt idx="25">
                  <c:v>19032.1875</c:v>
                </c:pt>
                <c:pt idx="26">
                  <c:v>19032.1875</c:v>
                </c:pt>
                <c:pt idx="27">
                  <c:v>19032.1875</c:v>
                </c:pt>
                <c:pt idx="28">
                  <c:v>28407.187500000004</c:v>
                </c:pt>
                <c:pt idx="29">
                  <c:v>28407.187500000004</c:v>
                </c:pt>
                <c:pt idx="30">
                  <c:v>28407.187500000004</c:v>
                </c:pt>
                <c:pt idx="31">
                  <c:v>28407.187500000004</c:v>
                </c:pt>
                <c:pt idx="32">
                  <c:v>28407.187500000004</c:v>
                </c:pt>
                <c:pt idx="33">
                  <c:v>28407.187500000004</c:v>
                </c:pt>
                <c:pt idx="34">
                  <c:v>28407.187500000004</c:v>
                </c:pt>
                <c:pt idx="35">
                  <c:v>28407.187500000004</c:v>
                </c:pt>
                <c:pt idx="36">
                  <c:v>28691.259375000009</c:v>
                </c:pt>
                <c:pt idx="37">
                  <c:v>28691.259375000009</c:v>
                </c:pt>
                <c:pt idx="38">
                  <c:v>28691.259375000009</c:v>
                </c:pt>
                <c:pt idx="39">
                  <c:v>28691.259375000009</c:v>
                </c:pt>
                <c:pt idx="40">
                  <c:v>28691.259375000009</c:v>
                </c:pt>
                <c:pt idx="41">
                  <c:v>28691.259375000009</c:v>
                </c:pt>
                <c:pt idx="42">
                  <c:v>28691.259375000009</c:v>
                </c:pt>
                <c:pt idx="43">
                  <c:v>28691.259375000009</c:v>
                </c:pt>
                <c:pt idx="44">
                  <c:v>28691.259375000009</c:v>
                </c:pt>
                <c:pt idx="45">
                  <c:v>28691.259375000009</c:v>
                </c:pt>
                <c:pt idx="46">
                  <c:v>28691.259375000009</c:v>
                </c:pt>
                <c:pt idx="47">
                  <c:v>28691.259375000009</c:v>
                </c:pt>
                <c:pt idx="48">
                  <c:v>28978.171968750004</c:v>
                </c:pt>
                <c:pt idx="49">
                  <c:v>28978.171968750004</c:v>
                </c:pt>
                <c:pt idx="50">
                  <c:v>28978.171968750004</c:v>
                </c:pt>
                <c:pt idx="51">
                  <c:v>28978.171968750004</c:v>
                </c:pt>
                <c:pt idx="52">
                  <c:v>28978.171968750004</c:v>
                </c:pt>
                <c:pt idx="53">
                  <c:v>28978.171968750004</c:v>
                </c:pt>
                <c:pt idx="54">
                  <c:v>28978.171968750004</c:v>
                </c:pt>
                <c:pt idx="55">
                  <c:v>28978.171968750004</c:v>
                </c:pt>
                <c:pt idx="56">
                  <c:v>28978.171968750004</c:v>
                </c:pt>
                <c:pt idx="57">
                  <c:v>28978.171968750004</c:v>
                </c:pt>
                <c:pt idx="58">
                  <c:v>28978.171968750004</c:v>
                </c:pt>
                <c:pt idx="59">
                  <c:v>28978.171968750004</c:v>
                </c:pt>
              </c:numCache>
            </c:numRef>
          </c:val>
          <c:extLst>
            <c:ext xmlns:c16="http://schemas.microsoft.com/office/drawing/2014/chart" uri="{C3380CC4-5D6E-409C-BE32-E72D297353CC}">
              <c16:uniqueId val="{00000004-C784-4E45-80C3-A8EC0865D095}"/>
            </c:ext>
          </c:extLst>
        </c:ser>
        <c:ser>
          <c:idx val="5"/>
          <c:order val="5"/>
          <c:tx>
            <c:strRef>
              <c:f>'3. Staff'!$B$180</c:f>
              <c:strCache>
                <c:ptCount val="1"/>
                <c:pt idx="0">
                  <c:v>G&amp;A Team</c:v>
                </c:pt>
              </c:strCache>
            </c:strRef>
          </c:tx>
          <c:spPr>
            <a:solidFill>
              <a:schemeClr val="accent6"/>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Staff'!$E$180:$BL$180</c:f>
              <c:numCache>
                <c:formatCode>#,##0</c:formatCode>
                <c:ptCount val="60"/>
                <c:pt idx="0">
                  <c:v>0</c:v>
                </c:pt>
                <c:pt idx="1">
                  <c:v>0</c:v>
                </c:pt>
                <c:pt idx="2">
                  <c:v>0</c:v>
                </c:pt>
                <c:pt idx="3">
                  <c:v>0</c:v>
                </c:pt>
                <c:pt idx="4">
                  <c:v>0</c:v>
                </c:pt>
                <c:pt idx="5">
                  <c:v>0</c:v>
                </c:pt>
                <c:pt idx="6">
                  <c:v>0</c:v>
                </c:pt>
                <c:pt idx="7">
                  <c:v>0</c:v>
                </c:pt>
                <c:pt idx="8">
                  <c:v>0</c:v>
                </c:pt>
                <c:pt idx="9">
                  <c:v>0</c:v>
                </c:pt>
                <c:pt idx="10">
                  <c:v>0</c:v>
                </c:pt>
                <c:pt idx="11">
                  <c:v>4687.5</c:v>
                </c:pt>
                <c:pt idx="12">
                  <c:v>11078.125</c:v>
                </c:pt>
                <c:pt idx="13">
                  <c:v>11078.125</c:v>
                </c:pt>
                <c:pt idx="14">
                  <c:v>11078.125</c:v>
                </c:pt>
                <c:pt idx="15">
                  <c:v>11078.125</c:v>
                </c:pt>
                <c:pt idx="16">
                  <c:v>17328.125</c:v>
                </c:pt>
                <c:pt idx="17">
                  <c:v>17328.125</c:v>
                </c:pt>
                <c:pt idx="18">
                  <c:v>17328.125</c:v>
                </c:pt>
                <c:pt idx="19">
                  <c:v>17328.125</c:v>
                </c:pt>
                <c:pt idx="20">
                  <c:v>17328.125</c:v>
                </c:pt>
                <c:pt idx="21">
                  <c:v>17328.125</c:v>
                </c:pt>
                <c:pt idx="22">
                  <c:v>17328.125</c:v>
                </c:pt>
                <c:pt idx="23">
                  <c:v>17328.125</c:v>
                </c:pt>
                <c:pt idx="24">
                  <c:v>18097.96875</c:v>
                </c:pt>
                <c:pt idx="25">
                  <c:v>18097.96875</c:v>
                </c:pt>
                <c:pt idx="26">
                  <c:v>18097.96875</c:v>
                </c:pt>
                <c:pt idx="27">
                  <c:v>18097.96875</c:v>
                </c:pt>
                <c:pt idx="28">
                  <c:v>18097.96875</c:v>
                </c:pt>
                <c:pt idx="29">
                  <c:v>25910.46875</c:v>
                </c:pt>
                <c:pt idx="30">
                  <c:v>25910.46875</c:v>
                </c:pt>
                <c:pt idx="31">
                  <c:v>25910.46875</c:v>
                </c:pt>
                <c:pt idx="32">
                  <c:v>25910.46875</c:v>
                </c:pt>
                <c:pt idx="33">
                  <c:v>25910.46875</c:v>
                </c:pt>
                <c:pt idx="34">
                  <c:v>25910.46875</c:v>
                </c:pt>
                <c:pt idx="35">
                  <c:v>25910.46875</c:v>
                </c:pt>
                <c:pt idx="36">
                  <c:v>26950.282812500001</c:v>
                </c:pt>
                <c:pt idx="37">
                  <c:v>26950.282812500001</c:v>
                </c:pt>
                <c:pt idx="38">
                  <c:v>26950.282812500001</c:v>
                </c:pt>
                <c:pt idx="39">
                  <c:v>26950.282812500001</c:v>
                </c:pt>
                <c:pt idx="40">
                  <c:v>26950.282812500001</c:v>
                </c:pt>
                <c:pt idx="41">
                  <c:v>26950.282812500001</c:v>
                </c:pt>
                <c:pt idx="42">
                  <c:v>26950.282812500001</c:v>
                </c:pt>
                <c:pt idx="43">
                  <c:v>26950.282812500001</c:v>
                </c:pt>
                <c:pt idx="44">
                  <c:v>26950.282812500001</c:v>
                </c:pt>
                <c:pt idx="45">
                  <c:v>26950.282812500001</c:v>
                </c:pt>
                <c:pt idx="46">
                  <c:v>26950.282812500001</c:v>
                </c:pt>
                <c:pt idx="47">
                  <c:v>26950.282812500001</c:v>
                </c:pt>
                <c:pt idx="48">
                  <c:v>28034.416296874995</c:v>
                </c:pt>
                <c:pt idx="49">
                  <c:v>28034.416296874995</c:v>
                </c:pt>
                <c:pt idx="50">
                  <c:v>28034.416296874995</c:v>
                </c:pt>
                <c:pt idx="51">
                  <c:v>28034.416296874995</c:v>
                </c:pt>
                <c:pt idx="52">
                  <c:v>28034.416296874995</c:v>
                </c:pt>
                <c:pt idx="53">
                  <c:v>28034.416296874995</c:v>
                </c:pt>
                <c:pt idx="54">
                  <c:v>28034.416296874995</c:v>
                </c:pt>
                <c:pt idx="55">
                  <c:v>28034.416296874995</c:v>
                </c:pt>
                <c:pt idx="56">
                  <c:v>28034.416296874995</c:v>
                </c:pt>
                <c:pt idx="57">
                  <c:v>28034.416296874995</c:v>
                </c:pt>
                <c:pt idx="58">
                  <c:v>28034.416296874995</c:v>
                </c:pt>
                <c:pt idx="59">
                  <c:v>28034.416296874995</c:v>
                </c:pt>
              </c:numCache>
            </c:numRef>
          </c:val>
          <c:extLst>
            <c:ext xmlns:c16="http://schemas.microsoft.com/office/drawing/2014/chart" uri="{C3380CC4-5D6E-409C-BE32-E72D297353CC}">
              <c16:uniqueId val="{00000005-C784-4E45-80C3-A8EC0865D095}"/>
            </c:ext>
          </c:extLst>
        </c:ser>
        <c:ser>
          <c:idx val="6"/>
          <c:order val="6"/>
          <c:tx>
            <c:strRef>
              <c:f>'3. Staff'!$B$181</c:f>
              <c:strCache>
                <c:ptCount val="1"/>
                <c:pt idx="0">
                  <c:v>Other Team</c:v>
                </c:pt>
              </c:strCache>
            </c:strRef>
          </c:tx>
          <c:spPr>
            <a:solidFill>
              <a:schemeClr val="accent1">
                <a:lumMod val="60000"/>
              </a:schemeClr>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Staff'!$E$181:$BL$181</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C784-4E45-80C3-A8EC0865D095}"/>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8"/>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2397508375684005E-2"/>
          <c:y val="0.83760082605834185"/>
          <c:w val="0.91904893365570672"/>
          <c:h val="0.1527334053272024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absloute costs</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3616460602132999"/>
          <c:y val="0.14601086613705686"/>
          <c:w val="0.83877956602730475"/>
          <c:h val="0.56340795860420878"/>
        </c:manualLayout>
      </c:layout>
      <c:barChart>
        <c:barDir val="col"/>
        <c:grouping val="stacked"/>
        <c:varyColors val="0"/>
        <c:ser>
          <c:idx val="0"/>
          <c:order val="0"/>
          <c:tx>
            <c:strRef>
              <c:f>'4. Costs'!$B$108</c:f>
              <c:strCache>
                <c:ptCount val="1"/>
                <c:pt idx="0">
                  <c:v>Total absolute costs</c:v>
                </c:pt>
              </c:strCache>
            </c:strRef>
          </c:tx>
          <c:spPr>
            <a:solidFill>
              <a:schemeClr val="accent1"/>
            </a:solidFill>
            <a:ln>
              <a:noFill/>
            </a:ln>
            <a:effectLst/>
          </c:spPr>
          <c:invertIfNegative val="0"/>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Costs'!$E$108:$BL$108</c:f>
              <c:numCache>
                <c:formatCode>#,##0</c:formatCode>
                <c:ptCount val="60"/>
                <c:pt idx="0">
                  <c:v>0</c:v>
                </c:pt>
                <c:pt idx="1">
                  <c:v>0</c:v>
                </c:pt>
                <c:pt idx="2">
                  <c:v>0</c:v>
                </c:pt>
                <c:pt idx="3">
                  <c:v>0</c:v>
                </c:pt>
                <c:pt idx="4">
                  <c:v>108708.33333333333</c:v>
                </c:pt>
                <c:pt idx="5">
                  <c:v>130428.11083333334</c:v>
                </c:pt>
                <c:pt idx="6">
                  <c:v>165282.633875</c:v>
                </c:pt>
                <c:pt idx="7">
                  <c:v>168247.83281899997</c:v>
                </c:pt>
                <c:pt idx="8">
                  <c:v>170896.50057569583</c:v>
                </c:pt>
                <c:pt idx="9">
                  <c:v>173444.74493760019</c:v>
                </c:pt>
                <c:pt idx="10">
                  <c:v>175820.32233698241</c:v>
                </c:pt>
                <c:pt idx="11">
                  <c:v>188079.63440806168</c:v>
                </c:pt>
                <c:pt idx="12">
                  <c:v>241526.46077182886</c:v>
                </c:pt>
                <c:pt idx="13">
                  <c:v>243508.21788070272</c:v>
                </c:pt>
                <c:pt idx="14">
                  <c:v>245353.21394556345</c:v>
                </c:pt>
                <c:pt idx="15">
                  <c:v>247072.82593405104</c:v>
                </c:pt>
                <c:pt idx="16">
                  <c:v>264802.43457759975</c:v>
                </c:pt>
                <c:pt idx="17">
                  <c:v>275842.68203125533</c:v>
                </c:pt>
                <c:pt idx="18">
                  <c:v>277243.71312526986</c:v>
                </c:pt>
                <c:pt idx="19">
                  <c:v>278555.17580291117</c:v>
                </c:pt>
                <c:pt idx="20">
                  <c:v>279784.46619215485</c:v>
                </c:pt>
                <c:pt idx="21">
                  <c:v>280938.47981485183</c:v>
                </c:pt>
                <c:pt idx="22">
                  <c:v>291107.00281191035</c:v>
                </c:pt>
                <c:pt idx="23">
                  <c:v>292796.06864482007</c:v>
                </c:pt>
                <c:pt idx="24">
                  <c:v>310232.58011075266</c:v>
                </c:pt>
                <c:pt idx="25">
                  <c:v>312227.0661020496</c:v>
                </c:pt>
                <c:pt idx="26">
                  <c:v>313501.84153130342</c:v>
                </c:pt>
                <c:pt idx="27">
                  <c:v>314725.72974348825</c:v>
                </c:pt>
                <c:pt idx="28">
                  <c:v>325609.7749950657</c:v>
                </c:pt>
                <c:pt idx="29">
                  <c:v>362084.13764373941</c:v>
                </c:pt>
                <c:pt idx="30">
                  <c:v>363839.62344926503</c:v>
                </c:pt>
                <c:pt idx="31">
                  <c:v>364890.08413362032</c:v>
                </c:pt>
                <c:pt idx="32">
                  <c:v>365905.67950372311</c:v>
                </c:pt>
                <c:pt idx="33">
                  <c:v>366889.91057335318</c:v>
                </c:pt>
                <c:pt idx="34">
                  <c:v>367846.25165253674</c:v>
                </c:pt>
                <c:pt idx="35">
                  <c:v>393944.7940622032</c:v>
                </c:pt>
                <c:pt idx="36">
                  <c:v>426478.24345826753</c:v>
                </c:pt>
                <c:pt idx="37">
                  <c:v>429085.05725818343</c:v>
                </c:pt>
                <c:pt idx="38">
                  <c:v>439111.03933300753</c:v>
                </c:pt>
                <c:pt idx="39">
                  <c:v>440201.50498240138</c:v>
                </c:pt>
                <c:pt idx="40">
                  <c:v>441225.24872796325</c:v>
                </c:pt>
                <c:pt idx="41">
                  <c:v>442192.83035831345</c:v>
                </c:pt>
                <c:pt idx="42">
                  <c:v>443113.46699748753</c:v>
                </c:pt>
                <c:pt idx="43">
                  <c:v>443994.85708661505</c:v>
                </c:pt>
                <c:pt idx="44">
                  <c:v>444843.21820881875</c:v>
                </c:pt>
                <c:pt idx="45">
                  <c:v>445663.77770817908</c:v>
                </c:pt>
                <c:pt idx="46">
                  <c:v>446461.01075200556</c:v>
                </c:pt>
                <c:pt idx="47">
                  <c:v>447238.75331793382</c:v>
                </c:pt>
                <c:pt idx="48">
                  <c:v>465803.0385109029</c:v>
                </c:pt>
                <c:pt idx="49">
                  <c:v>467361.5015155822</c:v>
                </c:pt>
                <c:pt idx="50">
                  <c:v>468247.41460383945</c:v>
                </c:pt>
                <c:pt idx="51">
                  <c:v>469125.98071970418</c:v>
                </c:pt>
                <c:pt idx="52">
                  <c:v>469995.10188965517</c:v>
                </c:pt>
                <c:pt idx="53">
                  <c:v>470852.49094209971</c:v>
                </c:pt>
                <c:pt idx="54">
                  <c:v>480780.41688999027</c:v>
                </c:pt>
                <c:pt idx="55">
                  <c:v>482278.41579737235</c:v>
                </c:pt>
                <c:pt idx="56">
                  <c:v>483096.2765192067</c:v>
                </c:pt>
                <c:pt idx="57">
                  <c:v>483900.77966621256</c:v>
                </c:pt>
                <c:pt idx="58">
                  <c:v>484692.31053881691</c:v>
                </c:pt>
                <c:pt idx="59">
                  <c:v>485471.42934226419</c:v>
                </c:pt>
              </c:numCache>
            </c:numRef>
          </c:val>
          <c:extLst>
            <c:ext xmlns:c16="http://schemas.microsoft.com/office/drawing/2014/chart" uri="{C3380CC4-5D6E-409C-BE32-E72D297353CC}">
              <c16:uniqueId val="{00000000-0A04-4C18-830D-68B6026BEB96}"/>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7"/>
        <c:min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relative costs</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9.1336413424859597E-2"/>
          <c:y val="0.14601086613705686"/>
          <c:w val="0.8708623548407648"/>
          <c:h val="0.53608556598874146"/>
        </c:manualLayout>
      </c:layout>
      <c:areaChart>
        <c:grouping val="stacked"/>
        <c:varyColors val="0"/>
        <c:ser>
          <c:idx val="0"/>
          <c:order val="0"/>
          <c:tx>
            <c:strRef>
              <c:f>'4. Costs'!$B$126</c:f>
              <c:strCache>
                <c:ptCount val="1"/>
                <c:pt idx="0">
                  <c:v>Payment processing (in % of rev. p.m.)</c:v>
                </c:pt>
              </c:strCache>
            </c:strRef>
          </c:tx>
          <c:spPr>
            <a:solidFill>
              <a:schemeClr val="accent1"/>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Costs'!$C$126:$BL$126</c:f>
              <c:numCache>
                <c:formatCode>General</c:formatCode>
                <c:ptCount val="62"/>
                <c:pt idx="2" formatCode="0%">
                  <c:v>0</c:v>
                </c:pt>
                <c:pt idx="3" formatCode="0%">
                  <c:v>0</c:v>
                </c:pt>
                <c:pt idx="4" formatCode="0%">
                  <c:v>0</c:v>
                </c:pt>
                <c:pt idx="5" formatCode="0%">
                  <c:v>0</c:v>
                </c:pt>
                <c:pt idx="6" formatCode="0%">
                  <c:v>1.2500000000000001E-2</c:v>
                </c:pt>
                <c:pt idx="7" formatCode="0%">
                  <c:v>1.2500000000000001E-2</c:v>
                </c:pt>
                <c:pt idx="8" formatCode="0%">
                  <c:v>1.2500000000000001E-2</c:v>
                </c:pt>
                <c:pt idx="9" formatCode="0%">
                  <c:v>1.2500000000000001E-2</c:v>
                </c:pt>
                <c:pt idx="10" formatCode="0%">
                  <c:v>1.2500000000000001E-2</c:v>
                </c:pt>
                <c:pt idx="11" formatCode="0%">
                  <c:v>1.2500000000000001E-2</c:v>
                </c:pt>
                <c:pt idx="12" formatCode="0%">
                  <c:v>1.2500000000000001E-2</c:v>
                </c:pt>
                <c:pt idx="13" formatCode="0%">
                  <c:v>1.2500000000000001E-2</c:v>
                </c:pt>
                <c:pt idx="14" formatCode="0%">
                  <c:v>1.2500000000000001E-2</c:v>
                </c:pt>
                <c:pt idx="15" formatCode="0%">
                  <c:v>1.2500000000000001E-2</c:v>
                </c:pt>
                <c:pt idx="16" formatCode="0%">
                  <c:v>1.2500000000000001E-2</c:v>
                </c:pt>
                <c:pt idx="17" formatCode="0%">
                  <c:v>1.2500000000000001E-2</c:v>
                </c:pt>
                <c:pt idx="18" formatCode="0%">
                  <c:v>1.2500000000000001E-2</c:v>
                </c:pt>
                <c:pt idx="19" formatCode="0%">
                  <c:v>1.2500000000000002E-2</c:v>
                </c:pt>
                <c:pt idx="20" formatCode="0%">
                  <c:v>1.2500000000000001E-2</c:v>
                </c:pt>
                <c:pt idx="21" formatCode="0%">
                  <c:v>1.2500000000000001E-2</c:v>
                </c:pt>
                <c:pt idx="22" formatCode="0%">
                  <c:v>1.2499999999999999E-2</c:v>
                </c:pt>
                <c:pt idx="23" formatCode="0%">
                  <c:v>1.2500000000000001E-2</c:v>
                </c:pt>
                <c:pt idx="24" formatCode="0%">
                  <c:v>1.2500000000000002E-2</c:v>
                </c:pt>
                <c:pt idx="25" formatCode="0%">
                  <c:v>1.2500000000000001E-2</c:v>
                </c:pt>
                <c:pt idx="26" formatCode="0%">
                  <c:v>1.2500000000000001E-2</c:v>
                </c:pt>
                <c:pt idx="27" formatCode="0%">
                  <c:v>1.2500000000000001E-2</c:v>
                </c:pt>
                <c:pt idx="28" formatCode="0%">
                  <c:v>1.2500000000000001E-2</c:v>
                </c:pt>
                <c:pt idx="29" formatCode="0%">
                  <c:v>1.2500000000000001E-2</c:v>
                </c:pt>
                <c:pt idx="30" formatCode="0%">
                  <c:v>1.2500000000000001E-2</c:v>
                </c:pt>
                <c:pt idx="31" formatCode="0%">
                  <c:v>1.2500000000000001E-2</c:v>
                </c:pt>
                <c:pt idx="32" formatCode="0%">
                  <c:v>1.2500000000000001E-2</c:v>
                </c:pt>
                <c:pt idx="33" formatCode="0%">
                  <c:v>1.2500000000000001E-2</c:v>
                </c:pt>
                <c:pt idx="34" formatCode="0%">
                  <c:v>1.2500000000000001E-2</c:v>
                </c:pt>
                <c:pt idx="35" formatCode="0%">
                  <c:v>1.2500000000000001E-2</c:v>
                </c:pt>
                <c:pt idx="36" formatCode="0%">
                  <c:v>1.2500000000000001E-2</c:v>
                </c:pt>
                <c:pt idx="37" formatCode="0%">
                  <c:v>1.2500000000000001E-2</c:v>
                </c:pt>
                <c:pt idx="38" formatCode="0%">
                  <c:v>1.2499999999999999E-2</c:v>
                </c:pt>
                <c:pt idx="39" formatCode="0%">
                  <c:v>1.2500000000000001E-2</c:v>
                </c:pt>
                <c:pt idx="40" formatCode="0%">
                  <c:v>1.2499999999999999E-2</c:v>
                </c:pt>
                <c:pt idx="41" formatCode="0%">
                  <c:v>1.2500000000000001E-2</c:v>
                </c:pt>
                <c:pt idx="42" formatCode="0%">
                  <c:v>1.2500000000000001E-2</c:v>
                </c:pt>
                <c:pt idx="43" formatCode="0%">
                  <c:v>1.2499999999999999E-2</c:v>
                </c:pt>
                <c:pt idx="44" formatCode="0%">
                  <c:v>1.2500000000000001E-2</c:v>
                </c:pt>
                <c:pt idx="45" formatCode="0%">
                  <c:v>1.2499999999999999E-2</c:v>
                </c:pt>
                <c:pt idx="46" formatCode="0%">
                  <c:v>1.2499999999999999E-2</c:v>
                </c:pt>
                <c:pt idx="47" formatCode="0%">
                  <c:v>1.2500000000000001E-2</c:v>
                </c:pt>
                <c:pt idx="48" formatCode="0%">
                  <c:v>1.2499999999999999E-2</c:v>
                </c:pt>
                <c:pt idx="49" formatCode="0%">
                  <c:v>1.2500000000000001E-2</c:v>
                </c:pt>
                <c:pt idx="50" formatCode="0%">
                  <c:v>1.2500000000000001E-2</c:v>
                </c:pt>
                <c:pt idx="51" formatCode="0%">
                  <c:v>1.2500000000000001E-2</c:v>
                </c:pt>
                <c:pt idx="52" formatCode="0%">
                  <c:v>1.2500000000000002E-2</c:v>
                </c:pt>
                <c:pt idx="53" formatCode="0%">
                  <c:v>1.2500000000000001E-2</c:v>
                </c:pt>
                <c:pt idx="54" formatCode="0%">
                  <c:v>1.2500000000000001E-2</c:v>
                </c:pt>
                <c:pt idx="55" formatCode="0%">
                  <c:v>1.2500000000000002E-2</c:v>
                </c:pt>
                <c:pt idx="56" formatCode="0%">
                  <c:v>1.2500000000000001E-2</c:v>
                </c:pt>
                <c:pt idx="57" formatCode="0%">
                  <c:v>1.2500000000000001E-2</c:v>
                </c:pt>
                <c:pt idx="58" formatCode="0%">
                  <c:v>1.2500000000000001E-2</c:v>
                </c:pt>
                <c:pt idx="59" formatCode="0%">
                  <c:v>1.2500000000000002E-2</c:v>
                </c:pt>
                <c:pt idx="60" formatCode="0%">
                  <c:v>1.2500000000000001E-2</c:v>
                </c:pt>
                <c:pt idx="61" formatCode="0%">
                  <c:v>1.2500000000000001E-2</c:v>
                </c:pt>
              </c:numCache>
            </c:numRef>
          </c:val>
          <c:extLst>
            <c:ext xmlns:c16="http://schemas.microsoft.com/office/drawing/2014/chart" uri="{C3380CC4-5D6E-409C-BE32-E72D297353CC}">
              <c16:uniqueId val="{00000000-2169-48AC-A421-0544B4BE690D}"/>
            </c:ext>
          </c:extLst>
        </c:ser>
        <c:ser>
          <c:idx val="1"/>
          <c:order val="1"/>
          <c:tx>
            <c:strRef>
              <c:f>'4. Costs'!$B$127</c:f>
              <c:strCache>
                <c:ptCount val="1"/>
                <c:pt idx="0">
                  <c:v>Infrastructure (in % of rev. p.m.)</c:v>
                </c:pt>
              </c:strCache>
            </c:strRef>
          </c:tx>
          <c:spPr>
            <a:solidFill>
              <a:schemeClr val="accent2"/>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Costs'!$C$127:$BL$127</c:f>
              <c:numCache>
                <c:formatCode>General</c:formatCode>
                <c:ptCount val="62"/>
                <c:pt idx="2" formatCode="0%">
                  <c:v>0</c:v>
                </c:pt>
                <c:pt idx="3" formatCode="0%">
                  <c:v>0</c:v>
                </c:pt>
                <c:pt idx="4" formatCode="0%">
                  <c:v>0</c:v>
                </c:pt>
                <c:pt idx="5" formatCode="0%">
                  <c:v>0</c:v>
                </c:pt>
                <c:pt idx="6" formatCode="0%">
                  <c:v>0.08</c:v>
                </c:pt>
                <c:pt idx="7" formatCode="0%">
                  <c:v>0.08</c:v>
                </c:pt>
                <c:pt idx="8" formatCode="0%">
                  <c:v>0.08</c:v>
                </c:pt>
                <c:pt idx="9" formatCode="0%">
                  <c:v>0.08</c:v>
                </c:pt>
                <c:pt idx="10" formatCode="0%">
                  <c:v>0.08</c:v>
                </c:pt>
                <c:pt idx="11" formatCode="0%">
                  <c:v>0.08</c:v>
                </c:pt>
                <c:pt idx="12" formatCode="0%">
                  <c:v>0.08</c:v>
                </c:pt>
                <c:pt idx="13" formatCode="0%">
                  <c:v>0.08</c:v>
                </c:pt>
                <c:pt idx="14" formatCode="0%">
                  <c:v>0.08</c:v>
                </c:pt>
                <c:pt idx="15" formatCode="0%">
                  <c:v>0.08</c:v>
                </c:pt>
                <c:pt idx="16" formatCode="0%">
                  <c:v>0.08</c:v>
                </c:pt>
                <c:pt idx="17" formatCode="0%">
                  <c:v>0.08</c:v>
                </c:pt>
                <c:pt idx="18" formatCode="0%">
                  <c:v>0.08</c:v>
                </c:pt>
                <c:pt idx="19" formatCode="0%">
                  <c:v>0.08</c:v>
                </c:pt>
                <c:pt idx="20" formatCode="0%">
                  <c:v>0.08</c:v>
                </c:pt>
                <c:pt idx="21" formatCode="0%">
                  <c:v>0.08</c:v>
                </c:pt>
                <c:pt idx="22" formatCode="0%">
                  <c:v>0.08</c:v>
                </c:pt>
                <c:pt idx="23" formatCode="0%">
                  <c:v>0.08</c:v>
                </c:pt>
                <c:pt idx="24" formatCode="0%">
                  <c:v>0.08</c:v>
                </c:pt>
                <c:pt idx="25" formatCode="0%">
                  <c:v>0.08</c:v>
                </c:pt>
                <c:pt idx="26" formatCode="0%">
                  <c:v>0.08</c:v>
                </c:pt>
                <c:pt idx="27" formatCode="0%">
                  <c:v>0.08</c:v>
                </c:pt>
                <c:pt idx="28" formatCode="0%">
                  <c:v>0.08</c:v>
                </c:pt>
                <c:pt idx="29" formatCode="0%">
                  <c:v>0.08</c:v>
                </c:pt>
                <c:pt idx="30" formatCode="0%">
                  <c:v>0.08</c:v>
                </c:pt>
                <c:pt idx="31" formatCode="0%">
                  <c:v>0.08</c:v>
                </c:pt>
                <c:pt idx="32" formatCode="0%">
                  <c:v>0.08</c:v>
                </c:pt>
                <c:pt idx="33" formatCode="0%">
                  <c:v>0.08</c:v>
                </c:pt>
                <c:pt idx="34" formatCode="0%">
                  <c:v>0.08</c:v>
                </c:pt>
                <c:pt idx="35" formatCode="0%">
                  <c:v>0.08</c:v>
                </c:pt>
                <c:pt idx="36" formatCode="0%">
                  <c:v>0.08</c:v>
                </c:pt>
                <c:pt idx="37" formatCode="0%">
                  <c:v>0.08</c:v>
                </c:pt>
                <c:pt idx="38" formatCode="0%">
                  <c:v>0.08</c:v>
                </c:pt>
                <c:pt idx="39" formatCode="0%">
                  <c:v>0.08</c:v>
                </c:pt>
                <c:pt idx="40" formatCode="0%">
                  <c:v>0.08</c:v>
                </c:pt>
                <c:pt idx="41" formatCode="0%">
                  <c:v>0.08</c:v>
                </c:pt>
                <c:pt idx="42" formatCode="0%">
                  <c:v>0.08</c:v>
                </c:pt>
                <c:pt idx="43" formatCode="0%">
                  <c:v>0.08</c:v>
                </c:pt>
                <c:pt idx="44" formatCode="0%">
                  <c:v>0.08</c:v>
                </c:pt>
                <c:pt idx="45" formatCode="0%">
                  <c:v>0.08</c:v>
                </c:pt>
                <c:pt idx="46" formatCode="0%">
                  <c:v>0.08</c:v>
                </c:pt>
                <c:pt idx="47" formatCode="0%">
                  <c:v>0.08</c:v>
                </c:pt>
                <c:pt idx="48" formatCode="0%">
                  <c:v>0.08</c:v>
                </c:pt>
                <c:pt idx="49" formatCode="0%">
                  <c:v>0.08</c:v>
                </c:pt>
                <c:pt idx="50" formatCode="0%">
                  <c:v>0.08</c:v>
                </c:pt>
                <c:pt idx="51" formatCode="0%">
                  <c:v>8.0000000000000016E-2</c:v>
                </c:pt>
                <c:pt idx="52" formatCode="0%">
                  <c:v>0.08</c:v>
                </c:pt>
                <c:pt idx="53" formatCode="0%">
                  <c:v>8.0000000000000016E-2</c:v>
                </c:pt>
                <c:pt idx="54" formatCode="0%">
                  <c:v>7.9999999999999988E-2</c:v>
                </c:pt>
                <c:pt idx="55" formatCode="0%">
                  <c:v>0.08</c:v>
                </c:pt>
                <c:pt idx="56" formatCode="0%">
                  <c:v>0.08</c:v>
                </c:pt>
                <c:pt idx="57" formatCode="0%">
                  <c:v>8.0000000000000016E-2</c:v>
                </c:pt>
                <c:pt idx="58" formatCode="0%">
                  <c:v>0.08</c:v>
                </c:pt>
                <c:pt idx="59" formatCode="0%">
                  <c:v>0.08</c:v>
                </c:pt>
                <c:pt idx="60" formatCode="0%">
                  <c:v>0.08</c:v>
                </c:pt>
                <c:pt idx="61" formatCode="0%">
                  <c:v>0.08</c:v>
                </c:pt>
              </c:numCache>
            </c:numRef>
          </c:val>
          <c:extLst>
            <c:ext xmlns:c16="http://schemas.microsoft.com/office/drawing/2014/chart" uri="{C3380CC4-5D6E-409C-BE32-E72D297353CC}">
              <c16:uniqueId val="{00000001-2169-48AC-A421-0544B4BE690D}"/>
            </c:ext>
          </c:extLst>
        </c:ser>
        <c:ser>
          <c:idx val="2"/>
          <c:order val="2"/>
          <c:tx>
            <c:strRef>
              <c:f>'4. Costs'!$B$128</c:f>
              <c:strCache>
                <c:ptCount val="1"/>
                <c:pt idx="0">
                  <c:v>Personnel costs</c:v>
                </c:pt>
              </c:strCache>
            </c:strRef>
          </c:tx>
          <c:spPr>
            <a:solidFill>
              <a:schemeClr val="accent3"/>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Costs'!$C$128:$BL$128</c:f>
              <c:numCache>
                <c:formatCode>General</c:formatCode>
                <c:ptCount val="62"/>
                <c:pt idx="2" formatCode="0%">
                  <c:v>0</c:v>
                </c:pt>
                <c:pt idx="3" formatCode="0%">
                  <c:v>0</c:v>
                </c:pt>
                <c:pt idx="4" formatCode="0%">
                  <c:v>0</c:v>
                </c:pt>
                <c:pt idx="5" formatCode="0%">
                  <c:v>0</c:v>
                </c:pt>
                <c:pt idx="6" formatCode="0%">
                  <c:v>4.2374999999999998</c:v>
                </c:pt>
                <c:pt idx="7" formatCode="0%">
                  <c:v>2.3144295957571503</c:v>
                </c:pt>
                <c:pt idx="8" formatCode="0%">
                  <c:v>1.5948849223156301</c:v>
                </c:pt>
                <c:pt idx="9" formatCode="0%">
                  <c:v>1.1582605532551447</c:v>
                </c:pt>
                <c:pt idx="10" formatCode="0%">
                  <c:v>0.93067263177455051</c:v>
                </c:pt>
                <c:pt idx="11" formatCode="0%">
                  <c:v>0.7827084624830275</c:v>
                </c:pt>
                <c:pt idx="12" formatCode="0%">
                  <c:v>0.68167502830619708</c:v>
                </c:pt>
                <c:pt idx="13" formatCode="0%">
                  <c:v>0.65341608997960621</c:v>
                </c:pt>
                <c:pt idx="14" formatCode="0%">
                  <c:v>0.78875378825038989</c:v>
                </c:pt>
                <c:pt idx="15" formatCode="0%">
                  <c:v>0.72549335650739155</c:v>
                </c:pt>
                <c:pt idx="16" formatCode="0%">
                  <c:v>0.67508590365368593</c:v>
                </c:pt>
                <c:pt idx="17" formatCode="0%">
                  <c:v>0.63402728975707168</c:v>
                </c:pt>
                <c:pt idx="18" formatCode="0%">
                  <c:v>0.64835020325210668</c:v>
                </c:pt>
                <c:pt idx="19" formatCode="0%">
                  <c:v>0.64502236859476691</c:v>
                </c:pt>
                <c:pt idx="20" formatCode="0%">
                  <c:v>0.61745223115165271</c:v>
                </c:pt>
                <c:pt idx="21" formatCode="0%">
                  <c:v>0.59369816172834489</c:v>
                </c:pt>
                <c:pt idx="22" formatCode="0%">
                  <c:v>0.57303419259205246</c:v>
                </c:pt>
                <c:pt idx="23" formatCode="0%">
                  <c:v>0.55490319440506364</c:v>
                </c:pt>
                <c:pt idx="24" formatCode="0%">
                  <c:v>0.56103569656967689</c:v>
                </c:pt>
                <c:pt idx="25" formatCode="0%">
                  <c:v>0.5461679974398751</c:v>
                </c:pt>
                <c:pt idx="26" formatCode="0%">
                  <c:v>0.49635630750909321</c:v>
                </c:pt>
                <c:pt idx="27" formatCode="0%">
                  <c:v>0.48207413037807945</c:v>
                </c:pt>
                <c:pt idx="28" formatCode="0%">
                  <c:v>0.46911502817812106</c:v>
                </c:pt>
                <c:pt idx="29" formatCode="0%">
                  <c:v>0.45731230971100145</c:v>
                </c:pt>
                <c:pt idx="30" formatCode="0%">
                  <c:v>0.46392641317396344</c:v>
                </c:pt>
                <c:pt idx="31" formatCode="0%">
                  <c:v>0.51583011925904154</c:v>
                </c:pt>
                <c:pt idx="32" formatCode="0%">
                  <c:v>0.50503759164036865</c:v>
                </c:pt>
                <c:pt idx="33" formatCode="0%">
                  <c:v>0.4950448406131478</c:v>
                </c:pt>
                <c:pt idx="34" formatCode="0%">
                  <c:v>0.48575266385990284</c:v>
                </c:pt>
                <c:pt idx="35" formatCode="0%">
                  <c:v>0.47707435007424337</c:v>
                </c:pt>
                <c:pt idx="36" formatCode="0%">
                  <c:v>0.46893391637219284</c:v>
                </c:pt>
                <c:pt idx="37" formatCode="0%">
                  <c:v>0.50184990912890193</c:v>
                </c:pt>
                <c:pt idx="38" formatCode="0%">
                  <c:v>0.49835937084037546</c:v>
                </c:pt>
                <c:pt idx="39" formatCode="0%">
                  <c:v>0.48832766730789084</c:v>
                </c:pt>
                <c:pt idx="40" formatCode="0%">
                  <c:v>0.49155936661168714</c:v>
                </c:pt>
                <c:pt idx="41" formatCode="0%">
                  <c:v>0.48337907117884232</c:v>
                </c:pt>
                <c:pt idx="42" formatCode="0%">
                  <c:v>0.47594327495885042</c:v>
                </c:pt>
                <c:pt idx="43" formatCode="0%">
                  <c:v>0.46912267753063369</c:v>
                </c:pt>
                <c:pt idx="44" formatCode="0%">
                  <c:v>0.46281205039240342</c:v>
                </c:pt>
                <c:pt idx="45" formatCode="0%">
                  <c:v>0.45692749984337078</c:v>
                </c:pt>
                <c:pt idx="46" formatCode="0%">
                  <c:v>0.45140309160925646</c:v>
                </c:pt>
                <c:pt idx="47" formatCode="0%">
                  <c:v>0.44618534376241031</c:v>
                </c:pt>
                <c:pt idx="48" formatCode="0%">
                  <c:v>0.44123016905202428</c:v>
                </c:pt>
                <c:pt idx="49" formatCode="0%">
                  <c:v>0.43650105760520225</c:v>
                </c:pt>
                <c:pt idx="50" formatCode="0%">
                  <c:v>0.43452816451865289</c:v>
                </c:pt>
                <c:pt idx="51" formatCode="0%">
                  <c:v>0.42946964040944902</c:v>
                </c:pt>
                <c:pt idx="52" formatCode="0%">
                  <c:v>0.4245597684784046</c:v>
                </c:pt>
                <c:pt idx="53" formatCode="0%">
                  <c:v>0.4198002423835861</c:v>
                </c:pt>
                <c:pt idx="54" formatCode="0%">
                  <c:v>0.41519573014106104</c:v>
                </c:pt>
                <c:pt idx="55" formatCode="0%">
                  <c:v>0.41075128567628055</c:v>
                </c:pt>
                <c:pt idx="56" formatCode="0%">
                  <c:v>0.41675049713687157</c:v>
                </c:pt>
                <c:pt idx="57" formatCode="0%">
                  <c:v>0.41251363746697278</c:v>
                </c:pt>
                <c:pt idx="58" formatCode="0%">
                  <c:v>0.40842866721375082</c:v>
                </c:pt>
                <c:pt idx="59" formatCode="0%">
                  <c:v>0.40448858527351067</c:v>
                </c:pt>
                <c:pt idx="60" formatCode="0%">
                  <c:v>0.4006855285305766</c:v>
                </c:pt>
                <c:pt idx="61" formatCode="0%">
                  <c:v>0.39701130783599498</c:v>
                </c:pt>
              </c:numCache>
            </c:numRef>
          </c:val>
          <c:extLst>
            <c:ext xmlns:c16="http://schemas.microsoft.com/office/drawing/2014/chart" uri="{C3380CC4-5D6E-409C-BE32-E72D297353CC}">
              <c16:uniqueId val="{00000002-2169-48AC-A421-0544B4BE690D}"/>
            </c:ext>
          </c:extLst>
        </c:ser>
        <c:ser>
          <c:idx val="3"/>
          <c:order val="3"/>
          <c:tx>
            <c:strRef>
              <c:f>'4. Costs'!$B$129</c:f>
              <c:strCache>
                <c:ptCount val="1"/>
                <c:pt idx="0">
                  <c:v>Freelancer</c:v>
                </c:pt>
              </c:strCache>
            </c:strRef>
          </c:tx>
          <c:spPr>
            <a:solidFill>
              <a:schemeClr val="accent4"/>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Costs'!$C$129:$BL$129</c:f>
              <c:numCache>
                <c:formatCode>General</c:formatCode>
                <c:ptCount val="62"/>
                <c:pt idx="2" formatCode="0%">
                  <c:v>0</c:v>
                </c:pt>
                <c:pt idx="3" formatCode="0%">
                  <c:v>0</c:v>
                </c:pt>
                <c:pt idx="4" formatCode="0%">
                  <c:v>0</c:v>
                </c:pt>
                <c:pt idx="5" formatCode="0%">
                  <c:v>0</c:v>
                </c:pt>
                <c:pt idx="6" formatCode="0%">
                  <c:v>0.6</c:v>
                </c:pt>
                <c:pt idx="7" formatCode="0%">
                  <c:v>0.21706256466655571</c:v>
                </c:pt>
                <c:pt idx="8" formatCode="0%">
                  <c:v>0.11759520164539207</c:v>
                </c:pt>
                <c:pt idx="9" formatCode="0%">
                  <c:v>8.5401699779181162E-2</c:v>
                </c:pt>
                <c:pt idx="10" formatCode="0%">
                  <c:v>6.862102354098068E-2</c:v>
                </c:pt>
                <c:pt idx="11" formatCode="0%">
                  <c:v>5.7711223040223227E-2</c:v>
                </c:pt>
                <c:pt idx="12" formatCode="0%">
                  <c:v>5.0261753239166602E-2</c:v>
                </c:pt>
                <c:pt idx="13" formatCode="0%">
                  <c:v>4.4901893083781098E-2</c:v>
                </c:pt>
                <c:pt idx="14" formatCode="0%">
                  <c:v>4.0699588637299944E-2</c:v>
                </c:pt>
                <c:pt idx="15" formatCode="0%">
                  <c:v>3.7435358927964221E-2</c:v>
                </c:pt>
                <c:pt idx="16" formatCode="0%">
                  <c:v>3.4834341188384577E-2</c:v>
                </c:pt>
                <c:pt idx="17" formatCode="0%">
                  <c:v>3.2715722272693933E-2</c:v>
                </c:pt>
                <c:pt idx="18" formatCode="0%">
                  <c:v>3.0958740748283854E-2</c:v>
                </c:pt>
                <c:pt idx="19" formatCode="0%">
                  <c:v>2.9480138914194261E-2</c:v>
                </c:pt>
                <c:pt idx="20" formatCode="0%">
                  <c:v>2.8220071788960879E-2</c:v>
                </c:pt>
                <c:pt idx="21" formatCode="0%">
                  <c:v>2.7134414452918209E-2</c:v>
                </c:pt>
                <c:pt idx="22" formatCode="0%">
                  <c:v>2.6189987235636328E-2</c:v>
                </c:pt>
                <c:pt idx="23" formatCode="0%">
                  <c:v>2.5361327066269031E-2</c:v>
                </c:pt>
                <c:pt idx="24" formatCode="0%">
                  <c:v>2.4628545304791312E-2</c:v>
                </c:pt>
                <c:pt idx="25" formatCode="0%">
                  <c:v>2.3975877740436337E-2</c:v>
                </c:pt>
                <c:pt idx="26" formatCode="0%">
                  <c:v>1.0319373714577132E-2</c:v>
                </c:pt>
                <c:pt idx="27" formatCode="0%">
                  <c:v>1.0022443624150067E-2</c:v>
                </c:pt>
                <c:pt idx="28" formatCode="0%">
                  <c:v>9.7530205976192347E-3</c:v>
                </c:pt>
                <c:pt idx="29" formatCode="0%">
                  <c:v>9.5076390826318042E-3</c:v>
                </c:pt>
                <c:pt idx="30" formatCode="0%">
                  <c:v>9.2832700804757907E-3</c:v>
                </c:pt>
                <c:pt idx="31" formatCode="0%">
                  <c:v>9.0772741965156282E-3</c:v>
                </c:pt>
                <c:pt idx="32" formatCode="0%">
                  <c:v>8.8873536610321931E-3</c:v>
                </c:pt>
                <c:pt idx="33" formatCode="0%">
                  <c:v>8.7115071222882146E-3</c:v>
                </c:pt>
                <c:pt idx="34" formatCode="0%">
                  <c:v>8.5479888764113474E-3</c:v>
                </c:pt>
                <c:pt idx="35" formatCode="0%">
                  <c:v>8.3952730289750081E-3</c:v>
                </c:pt>
                <c:pt idx="36" formatCode="0%">
                  <c:v>8.2520224780025069E-3</c:v>
                </c:pt>
                <c:pt idx="37" formatCode="0%">
                  <c:v>8.1170623277627731E-3</c:v>
                </c:pt>
                <c:pt idx="38" formatCode="0%">
                  <c:v>7.4607554910102849E-3</c:v>
                </c:pt>
                <c:pt idx="39" formatCode="0%">
                  <c:v>7.3105745340675803E-3</c:v>
                </c:pt>
                <c:pt idx="40" formatCode="0%">
                  <c:v>7.1776271275466891E-3</c:v>
                </c:pt>
                <c:pt idx="41" formatCode="0%">
                  <c:v>7.058180496278414E-3</c:v>
                </c:pt>
                <c:pt idx="42" formatCode="0%">
                  <c:v>6.9496048566127285E-3</c:v>
                </c:pt>
                <c:pt idx="43" formatCode="0%">
                  <c:v>6.850012196087725E-3</c:v>
                </c:pt>
                <c:pt idx="44" formatCode="0%">
                  <c:v>6.7578659943961289E-3</c:v>
                </c:pt>
                <c:pt idx="45" formatCode="0%">
                  <c:v>6.6719412566675074E-3</c:v>
                </c:pt>
                <c:pt idx="46" formatCode="0%">
                  <c:v>6.5912752270928026E-3</c:v>
                </c:pt>
                <c:pt idx="47" formatCode="0%">
                  <c:v>6.515086975919052E-3</c:v>
                </c:pt>
                <c:pt idx="48" formatCode="0%">
                  <c:v>6.4427327521186621E-3</c:v>
                </c:pt>
                <c:pt idx="49" formatCode="0%">
                  <c:v>6.3736794476442179E-3</c:v>
                </c:pt>
                <c:pt idx="50" formatCode="0%">
                  <c:v>6.1085398023300415E-3</c:v>
                </c:pt>
                <c:pt idx="51" formatCode="0%">
                  <c:v>6.0374277355291529E-3</c:v>
                </c:pt>
                <c:pt idx="52" formatCode="0%">
                  <c:v>5.968405401503115E-3</c:v>
                </c:pt>
                <c:pt idx="53" formatCode="0%">
                  <c:v>5.9014966094743312E-3</c:v>
                </c:pt>
                <c:pt idx="54" formatCode="0%">
                  <c:v>5.8367669817989019E-3</c:v>
                </c:pt>
                <c:pt idx="55" formatCode="0%">
                  <c:v>5.7742875658962954E-3</c:v>
                </c:pt>
                <c:pt idx="56" formatCode="0%">
                  <c:v>5.7140348214306212E-3</c:v>
                </c:pt>
                <c:pt idx="57" formatCode="0%">
                  <c:v>5.6559435561444622E-3</c:v>
                </c:pt>
                <c:pt idx="58" formatCode="0%">
                  <c:v>5.5999348352628346E-3</c:v>
                </c:pt>
                <c:pt idx="59" formatCode="0%">
                  <c:v>5.545912667177866E-3</c:v>
                </c:pt>
                <c:pt idx="60" formatCode="0%">
                  <c:v>5.4937692413000441E-3</c:v>
                </c:pt>
                <c:pt idx="61" formatCode="0%">
                  <c:v>5.4433922768220263E-3</c:v>
                </c:pt>
              </c:numCache>
            </c:numRef>
          </c:val>
          <c:extLst>
            <c:ext xmlns:c16="http://schemas.microsoft.com/office/drawing/2014/chart" uri="{C3380CC4-5D6E-409C-BE32-E72D297353CC}">
              <c16:uniqueId val="{00000003-2169-48AC-A421-0544B4BE690D}"/>
            </c:ext>
          </c:extLst>
        </c:ser>
        <c:ser>
          <c:idx val="4"/>
          <c:order val="4"/>
          <c:tx>
            <c:strRef>
              <c:f>'4. Costs'!$B$130</c:f>
              <c:strCache>
                <c:ptCount val="1"/>
                <c:pt idx="0">
                  <c:v>Travel costs</c:v>
                </c:pt>
              </c:strCache>
            </c:strRef>
          </c:tx>
          <c:spPr>
            <a:solidFill>
              <a:schemeClr val="accent5"/>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Costs'!$C$130:$BL$130</c:f>
              <c:numCache>
                <c:formatCode>General</c:formatCode>
                <c:ptCount val="62"/>
                <c:pt idx="2" formatCode="0%">
                  <c:v>0</c:v>
                </c:pt>
                <c:pt idx="3" formatCode="0%">
                  <c:v>0</c:v>
                </c:pt>
                <c:pt idx="4" formatCode="0%">
                  <c:v>0</c:v>
                </c:pt>
                <c:pt idx="5" formatCode="0%">
                  <c:v>0</c:v>
                </c:pt>
                <c:pt idx="6" formatCode="0%">
                  <c:v>0.24</c:v>
                </c:pt>
                <c:pt idx="7" formatCode="0%">
                  <c:v>0.14470837644437046</c:v>
                </c:pt>
                <c:pt idx="8" formatCode="0%">
                  <c:v>0.10191584142600646</c:v>
                </c:pt>
                <c:pt idx="9" formatCode="0%">
                  <c:v>7.4014806475290337E-2</c:v>
                </c:pt>
                <c:pt idx="10" formatCode="0%">
                  <c:v>5.9471553735516589E-2</c:v>
                </c:pt>
                <c:pt idx="11" formatCode="0%">
                  <c:v>5.0016393301526796E-2</c:v>
                </c:pt>
                <c:pt idx="12" formatCode="0%">
                  <c:v>4.3560186140611058E-2</c:v>
                </c:pt>
                <c:pt idx="13" formatCode="0%">
                  <c:v>3.8914974005943612E-2</c:v>
                </c:pt>
                <c:pt idx="14" formatCode="0%">
                  <c:v>3.527297681899328E-2</c:v>
                </c:pt>
                <c:pt idx="15" formatCode="0%">
                  <c:v>3.2443977737568991E-2</c:v>
                </c:pt>
                <c:pt idx="16" formatCode="0%">
                  <c:v>3.0189762363266631E-2</c:v>
                </c:pt>
                <c:pt idx="17" formatCode="0%">
                  <c:v>2.8353625969668075E-2</c:v>
                </c:pt>
                <c:pt idx="18" formatCode="0%">
                  <c:v>2.6830908648512671E-2</c:v>
                </c:pt>
                <c:pt idx="19" formatCode="0%">
                  <c:v>2.5549453725635024E-2</c:v>
                </c:pt>
                <c:pt idx="20" formatCode="0%">
                  <c:v>2.4457395550432762E-2</c:v>
                </c:pt>
                <c:pt idx="21" formatCode="0%">
                  <c:v>2.3516492525862444E-2</c:v>
                </c:pt>
                <c:pt idx="22" formatCode="0%">
                  <c:v>2.2697988937551483E-2</c:v>
                </c:pt>
                <c:pt idx="23" formatCode="0%">
                  <c:v>2.1979816790766493E-2</c:v>
                </c:pt>
                <c:pt idx="24" formatCode="0%">
                  <c:v>2.1344739264152469E-2</c:v>
                </c:pt>
                <c:pt idx="25" formatCode="0%">
                  <c:v>2.2377485891073915E-2</c:v>
                </c:pt>
                <c:pt idx="26" formatCode="0%">
                  <c:v>2.2874611733979307E-2</c:v>
                </c:pt>
                <c:pt idx="27" formatCode="0%">
                  <c:v>2.355274251675266E-2</c:v>
                </c:pt>
                <c:pt idx="28" formatCode="0%">
                  <c:v>2.29195984044052E-2</c:v>
                </c:pt>
                <c:pt idx="29" formatCode="0%">
                  <c:v>2.2342951844184739E-2</c:v>
                </c:pt>
                <c:pt idx="30" formatCode="0%">
                  <c:v>2.1815684689118108E-2</c:v>
                </c:pt>
                <c:pt idx="31" formatCode="0%">
                  <c:v>2.2239321781463289E-2</c:v>
                </c:pt>
                <c:pt idx="32" formatCode="0%">
                  <c:v>2.2958996957666501E-2</c:v>
                </c:pt>
                <c:pt idx="33" formatCode="0%">
                  <c:v>2.2504726732577886E-2</c:v>
                </c:pt>
                <c:pt idx="34" formatCode="0%">
                  <c:v>2.208230459739598E-2</c:v>
                </c:pt>
                <c:pt idx="35" formatCode="0%">
                  <c:v>2.168778865818544E-2</c:v>
                </c:pt>
                <c:pt idx="36" formatCode="0%">
                  <c:v>2.1317724734839807E-2</c:v>
                </c:pt>
                <c:pt idx="37" formatCode="0%">
                  <c:v>2.0969077680053832E-2</c:v>
                </c:pt>
                <c:pt idx="38" formatCode="0%">
                  <c:v>2.1760536848779995E-2</c:v>
                </c:pt>
                <c:pt idx="39" formatCode="0%">
                  <c:v>2.3271995600115128E-2</c:v>
                </c:pt>
                <c:pt idx="40" formatCode="0%">
                  <c:v>2.3207661045734296E-2</c:v>
                </c:pt>
                <c:pt idx="41" formatCode="0%">
                  <c:v>2.2821450271300205E-2</c:v>
                </c:pt>
                <c:pt idx="42" formatCode="0%">
                  <c:v>2.2470389036381155E-2</c:v>
                </c:pt>
                <c:pt idx="43" formatCode="0%">
                  <c:v>2.2148372767350311E-2</c:v>
                </c:pt>
                <c:pt idx="44" formatCode="0%">
                  <c:v>2.1850433381880818E-2</c:v>
                </c:pt>
                <c:pt idx="45" formatCode="0%">
                  <c:v>2.1572610063224942E-2</c:v>
                </c:pt>
                <c:pt idx="46" formatCode="0%">
                  <c:v>2.1311789900933395E-2</c:v>
                </c:pt>
                <c:pt idx="47" formatCode="0%">
                  <c:v>2.1065447888804933E-2</c:v>
                </c:pt>
                <c:pt idx="48" formatCode="0%">
                  <c:v>2.0831502565183672E-2</c:v>
                </c:pt>
                <c:pt idx="49" formatCode="0%">
                  <c:v>2.0608230214049637E-2</c:v>
                </c:pt>
                <c:pt idx="50" formatCode="0%">
                  <c:v>1.9750945360867134E-2</c:v>
                </c:pt>
                <c:pt idx="51" formatCode="0%">
                  <c:v>2.0326006709614812E-2</c:v>
                </c:pt>
                <c:pt idx="52" formatCode="0%">
                  <c:v>2.0093631518393818E-2</c:v>
                </c:pt>
                <c:pt idx="53" formatCode="0%">
                  <c:v>1.9868371918563582E-2</c:v>
                </c:pt>
                <c:pt idx="54" formatCode="0%">
                  <c:v>1.9650448838722967E-2</c:v>
                </c:pt>
                <c:pt idx="55" formatCode="0%">
                  <c:v>1.9440101471850858E-2</c:v>
                </c:pt>
                <c:pt idx="56" formatCode="0%">
                  <c:v>1.9237250565483088E-2</c:v>
                </c:pt>
                <c:pt idx="57" formatCode="0%">
                  <c:v>1.9795802446505618E-2</c:v>
                </c:pt>
                <c:pt idx="58" formatCode="0%">
                  <c:v>1.9599771923419919E-2</c:v>
                </c:pt>
                <c:pt idx="59" formatCode="0%">
                  <c:v>1.9410694335122533E-2</c:v>
                </c:pt>
                <c:pt idx="60" formatCode="0%">
                  <c:v>1.9228192344550154E-2</c:v>
                </c:pt>
                <c:pt idx="61" formatCode="0%">
                  <c:v>1.9051872968877094E-2</c:v>
                </c:pt>
              </c:numCache>
            </c:numRef>
          </c:val>
          <c:extLst>
            <c:ext xmlns:c16="http://schemas.microsoft.com/office/drawing/2014/chart" uri="{C3380CC4-5D6E-409C-BE32-E72D297353CC}">
              <c16:uniqueId val="{00000004-2169-48AC-A421-0544B4BE690D}"/>
            </c:ext>
          </c:extLst>
        </c:ser>
        <c:ser>
          <c:idx val="5"/>
          <c:order val="5"/>
          <c:tx>
            <c:strRef>
              <c:f>'4. Costs'!$B$131</c:f>
              <c:strCache>
                <c:ptCount val="1"/>
                <c:pt idx="0">
                  <c:v>Other operating costs</c:v>
                </c:pt>
              </c:strCache>
            </c:strRef>
          </c:tx>
          <c:spPr>
            <a:solidFill>
              <a:schemeClr val="accent6"/>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Costs'!$C$131:$BL$131</c:f>
              <c:numCache>
                <c:formatCode>General</c:formatCode>
                <c:ptCount val="62"/>
                <c:pt idx="2" formatCode="0%">
                  <c:v>0</c:v>
                </c:pt>
                <c:pt idx="3" formatCode="0%">
                  <c:v>0</c:v>
                </c:pt>
                <c:pt idx="4" formatCode="0%">
                  <c:v>0</c:v>
                </c:pt>
                <c:pt idx="5" formatCode="0%">
                  <c:v>0</c:v>
                </c:pt>
                <c:pt idx="6" formatCode="0%">
                  <c:v>9.5000000000000001E-2</c:v>
                </c:pt>
                <c:pt idx="7" formatCode="0%">
                  <c:v>4.160365822775651E-2</c:v>
                </c:pt>
                <c:pt idx="8" formatCode="0%">
                  <c:v>2.5478960356501615E-2</c:v>
                </c:pt>
                <c:pt idx="9" formatCode="0%">
                  <c:v>1.8503701618822584E-2</c:v>
                </c:pt>
                <c:pt idx="10" formatCode="0%">
                  <c:v>1.4867888433879147E-2</c:v>
                </c:pt>
                <c:pt idx="11" formatCode="0%">
                  <c:v>1.2504098325381699E-2</c:v>
                </c:pt>
                <c:pt idx="12" formatCode="0%">
                  <c:v>1.0890046535152765E-2</c:v>
                </c:pt>
                <c:pt idx="13" formatCode="0%">
                  <c:v>1.047710838621559E-2</c:v>
                </c:pt>
                <c:pt idx="14" formatCode="0%">
                  <c:v>1.7297325170852477E-2</c:v>
                </c:pt>
                <c:pt idx="15" formatCode="0%">
                  <c:v>1.5910027544384794E-2</c:v>
                </c:pt>
                <c:pt idx="16" formatCode="0%">
                  <c:v>1.4804595005063445E-2</c:v>
                </c:pt>
                <c:pt idx="17" formatCode="0%">
                  <c:v>1.3904181965894921E-2</c:v>
                </c:pt>
                <c:pt idx="18" formatCode="0%">
                  <c:v>1.470540185543483E-2</c:v>
                </c:pt>
                <c:pt idx="19" formatCode="0%">
                  <c:v>1.4494401632812178E-2</c:v>
                </c:pt>
                <c:pt idx="20" formatCode="0%">
                  <c:v>1.3874868629572434E-2</c:v>
                </c:pt>
                <c:pt idx="21" formatCode="0%">
                  <c:v>1.3341087106018119E-2</c:v>
                </c:pt>
                <c:pt idx="22" formatCode="0%">
                  <c:v>1.2876743724187862E-2</c:v>
                </c:pt>
                <c:pt idx="23" formatCode="0%">
                  <c:v>1.2469319140915607E-2</c:v>
                </c:pt>
                <c:pt idx="24" formatCode="0%">
                  <c:v>1.2314272652395656E-2</c:v>
                </c:pt>
                <c:pt idx="25" formatCode="0%">
                  <c:v>1.1987938870218168E-2</c:v>
                </c:pt>
                <c:pt idx="26" formatCode="0%">
                  <c:v>1.0491363276486749E-2</c:v>
                </c:pt>
                <c:pt idx="27" formatCode="0%">
                  <c:v>1.0189484351219235E-2</c:v>
                </c:pt>
                <c:pt idx="28" formatCode="0%">
                  <c:v>9.9155709409128878E-3</c:v>
                </c:pt>
                <c:pt idx="29" formatCode="0%">
                  <c:v>9.6660997340090003E-3</c:v>
                </c:pt>
                <c:pt idx="30" formatCode="0%">
                  <c:v>1.005687592051544E-2</c:v>
                </c:pt>
                <c:pt idx="31" formatCode="0%">
                  <c:v>1.0892729035818755E-2</c:v>
                </c:pt>
                <c:pt idx="32" formatCode="0%">
                  <c:v>1.0664824393238632E-2</c:v>
                </c:pt>
                <c:pt idx="33" formatCode="0%">
                  <c:v>1.0453808546745857E-2</c:v>
                </c:pt>
                <c:pt idx="34" formatCode="0%">
                  <c:v>1.0257586651693618E-2</c:v>
                </c:pt>
                <c:pt idx="35" formatCode="0%">
                  <c:v>1.007432763477001E-2</c:v>
                </c:pt>
                <c:pt idx="36" formatCode="0%">
                  <c:v>9.9024269736030079E-3</c:v>
                </c:pt>
                <c:pt idx="37" formatCode="0%">
                  <c:v>1.0011043537574088E-2</c:v>
                </c:pt>
                <c:pt idx="38" formatCode="0%">
                  <c:v>9.4502902886130277E-3</c:v>
                </c:pt>
                <c:pt idx="39" formatCode="0%">
                  <c:v>9.2600610764856026E-3</c:v>
                </c:pt>
                <c:pt idx="40" formatCode="0%">
                  <c:v>9.3309152658106968E-3</c:v>
                </c:pt>
                <c:pt idx="41" formatCode="0%">
                  <c:v>9.1756346451619397E-3</c:v>
                </c:pt>
                <c:pt idx="42" formatCode="0%">
                  <c:v>9.0344863135965493E-3</c:v>
                </c:pt>
                <c:pt idx="43" formatCode="0%">
                  <c:v>8.9050158549140446E-3</c:v>
                </c:pt>
                <c:pt idx="44" formatCode="0%">
                  <c:v>8.785225792714969E-3</c:v>
                </c:pt>
                <c:pt idx="45" formatCode="0%">
                  <c:v>8.6735236336677613E-3</c:v>
                </c:pt>
                <c:pt idx="46" formatCode="0%">
                  <c:v>8.5686577952206449E-3</c:v>
                </c:pt>
                <c:pt idx="47" formatCode="0%">
                  <c:v>8.4696130686947695E-3</c:v>
                </c:pt>
                <c:pt idx="48" formatCode="0%">
                  <c:v>8.3755525777542607E-3</c:v>
                </c:pt>
                <c:pt idx="49" formatCode="0%">
                  <c:v>8.2857832819374852E-3</c:v>
                </c:pt>
                <c:pt idx="50" formatCode="0%">
                  <c:v>8.0429107397345535E-3</c:v>
                </c:pt>
                <c:pt idx="51" formatCode="0%">
                  <c:v>7.9492798517800511E-3</c:v>
                </c:pt>
                <c:pt idx="52" formatCode="0%">
                  <c:v>7.8584004453124343E-3</c:v>
                </c:pt>
                <c:pt idx="53" formatCode="0%">
                  <c:v>7.7703038691412027E-3</c:v>
                </c:pt>
                <c:pt idx="54" formatCode="0%">
                  <c:v>7.6850765260352205E-3</c:v>
                </c:pt>
                <c:pt idx="55" formatCode="0%">
                  <c:v>7.6028119617634546E-3</c:v>
                </c:pt>
                <c:pt idx="56" formatCode="0%">
                  <c:v>7.6187130952408283E-3</c:v>
                </c:pt>
                <c:pt idx="57" formatCode="0%">
                  <c:v>7.5412580748592832E-3</c:v>
                </c:pt>
                <c:pt idx="58" formatCode="0%">
                  <c:v>7.4665797803504467E-3</c:v>
                </c:pt>
                <c:pt idx="59" formatCode="0%">
                  <c:v>7.3945502229038219E-3</c:v>
                </c:pt>
                <c:pt idx="60" formatCode="0%">
                  <c:v>7.3250256550667255E-3</c:v>
                </c:pt>
                <c:pt idx="61" formatCode="0%">
                  <c:v>7.2578563690960359E-3</c:v>
                </c:pt>
              </c:numCache>
            </c:numRef>
          </c:val>
          <c:extLst>
            <c:ext xmlns:c16="http://schemas.microsoft.com/office/drawing/2014/chart" uri="{C3380CC4-5D6E-409C-BE32-E72D297353CC}">
              <c16:uniqueId val="{00000005-2169-48AC-A421-0544B4BE690D}"/>
            </c:ext>
          </c:extLst>
        </c:ser>
        <c:ser>
          <c:idx val="6"/>
          <c:order val="6"/>
          <c:tx>
            <c:strRef>
              <c:f>'4. Costs'!$B$132</c:f>
              <c:strCache>
                <c:ptCount val="1"/>
                <c:pt idx="0">
                  <c:v>Office rent</c:v>
                </c:pt>
              </c:strCache>
            </c:strRef>
          </c:tx>
          <c:spPr>
            <a:solidFill>
              <a:schemeClr val="accent1">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Costs'!$C$132:$BL$132</c:f>
              <c:numCache>
                <c:formatCode>General</c:formatCode>
                <c:ptCount val="62"/>
                <c:pt idx="2" formatCode="0%">
                  <c:v>0</c:v>
                </c:pt>
                <c:pt idx="3" formatCode="0%">
                  <c:v>0</c:v>
                </c:pt>
                <c:pt idx="4" formatCode="0%">
                  <c:v>0</c:v>
                </c:pt>
                <c:pt idx="5" formatCode="0%">
                  <c:v>0</c:v>
                </c:pt>
                <c:pt idx="6" formatCode="0%">
                  <c:v>3.9999999999999994E-2</c:v>
                </c:pt>
                <c:pt idx="7" formatCode="0%">
                  <c:v>1.4470837644437046E-2</c:v>
                </c:pt>
                <c:pt idx="8" formatCode="0%">
                  <c:v>7.8396801096928051E-3</c:v>
                </c:pt>
                <c:pt idx="9" formatCode="0%">
                  <c:v>5.6934466519454104E-3</c:v>
                </c:pt>
                <c:pt idx="10" formatCode="0%">
                  <c:v>4.5747349027320458E-3</c:v>
                </c:pt>
                <c:pt idx="11" formatCode="0%">
                  <c:v>3.8474148693482149E-3</c:v>
                </c:pt>
                <c:pt idx="12" formatCode="0%">
                  <c:v>3.3507835492777734E-3</c:v>
                </c:pt>
                <c:pt idx="13" formatCode="0%">
                  <c:v>2.9934595389187395E-3</c:v>
                </c:pt>
                <c:pt idx="14" formatCode="0%">
                  <c:v>5.087448579662493E-3</c:v>
                </c:pt>
                <c:pt idx="15" formatCode="0%">
                  <c:v>4.6794198659955277E-3</c:v>
                </c:pt>
                <c:pt idx="16" formatCode="0%">
                  <c:v>4.3542926485480721E-3</c:v>
                </c:pt>
                <c:pt idx="17" formatCode="0%">
                  <c:v>4.0894652840867416E-3</c:v>
                </c:pt>
                <c:pt idx="18" formatCode="0%">
                  <c:v>3.8698425935354817E-3</c:v>
                </c:pt>
                <c:pt idx="19" formatCode="0%">
                  <c:v>3.6850173642742827E-3</c:v>
                </c:pt>
                <c:pt idx="20" formatCode="0%">
                  <c:v>3.5275089736201098E-3</c:v>
                </c:pt>
                <c:pt idx="21" formatCode="0%">
                  <c:v>3.3918018066147761E-3</c:v>
                </c:pt>
                <c:pt idx="22" formatCode="0%">
                  <c:v>3.273748404454541E-3</c:v>
                </c:pt>
                <c:pt idx="23" formatCode="0%">
                  <c:v>3.1701658832836289E-3</c:v>
                </c:pt>
                <c:pt idx="24" formatCode="0%">
                  <c:v>3.078568163098914E-3</c:v>
                </c:pt>
                <c:pt idx="25" formatCode="0%">
                  <c:v>2.9969847175545421E-3</c:v>
                </c:pt>
                <c:pt idx="26" formatCode="0%">
                  <c:v>4.2997390477404716E-3</c:v>
                </c:pt>
                <c:pt idx="27" formatCode="0%">
                  <c:v>4.1760181767291956E-3</c:v>
                </c:pt>
                <c:pt idx="28" formatCode="0%">
                  <c:v>4.0637585823413477E-3</c:v>
                </c:pt>
                <c:pt idx="29" formatCode="0%">
                  <c:v>3.961516284429918E-3</c:v>
                </c:pt>
                <c:pt idx="30" formatCode="0%">
                  <c:v>3.8680292001982467E-3</c:v>
                </c:pt>
                <c:pt idx="31" formatCode="0%">
                  <c:v>3.7821975818815123E-3</c:v>
                </c:pt>
                <c:pt idx="32" formatCode="0%">
                  <c:v>3.7030640254300811E-3</c:v>
                </c:pt>
                <c:pt idx="33" formatCode="0%">
                  <c:v>3.6297946342867564E-3</c:v>
                </c:pt>
                <c:pt idx="34" formatCode="0%">
                  <c:v>3.5616620318380619E-3</c:v>
                </c:pt>
                <c:pt idx="35" formatCode="0%">
                  <c:v>3.4980304287395873E-3</c:v>
                </c:pt>
                <c:pt idx="36" formatCode="0%">
                  <c:v>3.4383426991677112E-3</c:v>
                </c:pt>
                <c:pt idx="37" formatCode="0%">
                  <c:v>3.3821093032344891E-3</c:v>
                </c:pt>
                <c:pt idx="38" formatCode="0%">
                  <c:v>3.1086481212542856E-3</c:v>
                </c:pt>
                <c:pt idx="39" formatCode="0%">
                  <c:v>3.0460727225281588E-3</c:v>
                </c:pt>
                <c:pt idx="40" formatCode="0%">
                  <c:v>2.9906779698111209E-3</c:v>
                </c:pt>
                <c:pt idx="41" formatCode="0%">
                  <c:v>2.9409085401160061E-3</c:v>
                </c:pt>
                <c:pt idx="42" formatCode="0%">
                  <c:v>2.895668690255304E-3</c:v>
                </c:pt>
                <c:pt idx="43" formatCode="0%">
                  <c:v>2.8541717483698856E-3</c:v>
                </c:pt>
                <c:pt idx="44" formatCode="0%">
                  <c:v>2.8157774976650539E-3</c:v>
                </c:pt>
                <c:pt idx="45" formatCode="0%">
                  <c:v>2.7799755236114615E-3</c:v>
                </c:pt>
                <c:pt idx="46" formatCode="0%">
                  <c:v>2.7463646779553349E-3</c:v>
                </c:pt>
                <c:pt idx="47" formatCode="0%">
                  <c:v>2.7146195732996054E-3</c:v>
                </c:pt>
                <c:pt idx="48" formatCode="0%">
                  <c:v>2.6844719800494425E-3</c:v>
                </c:pt>
                <c:pt idx="49" formatCode="0%">
                  <c:v>2.6556997698517579E-3</c:v>
                </c:pt>
                <c:pt idx="50" formatCode="0%">
                  <c:v>5.0904498352750353E-3</c:v>
                </c:pt>
                <c:pt idx="51" formatCode="0%">
                  <c:v>5.0311897796076277E-3</c:v>
                </c:pt>
                <c:pt idx="52" formatCode="0%">
                  <c:v>4.9736711679192625E-3</c:v>
                </c:pt>
                <c:pt idx="53" formatCode="0%">
                  <c:v>4.9179138412286097E-3</c:v>
                </c:pt>
                <c:pt idx="54" formatCode="0%">
                  <c:v>4.8639724848324184E-3</c:v>
                </c:pt>
                <c:pt idx="55" formatCode="0%">
                  <c:v>4.81190630491358E-3</c:v>
                </c:pt>
                <c:pt idx="56" formatCode="0%">
                  <c:v>4.7616956845255177E-3</c:v>
                </c:pt>
                <c:pt idx="57" formatCode="0%">
                  <c:v>4.7132862967870521E-3</c:v>
                </c:pt>
                <c:pt idx="58" formatCode="0%">
                  <c:v>4.666612362719029E-3</c:v>
                </c:pt>
                <c:pt idx="59" formatCode="0%">
                  <c:v>4.6215938893148885E-3</c:v>
                </c:pt>
                <c:pt idx="60" formatCode="0%">
                  <c:v>4.5781410344167038E-3</c:v>
                </c:pt>
                <c:pt idx="61" formatCode="0%">
                  <c:v>4.5361602306850223E-3</c:v>
                </c:pt>
              </c:numCache>
            </c:numRef>
          </c:val>
          <c:extLst>
            <c:ext xmlns:c16="http://schemas.microsoft.com/office/drawing/2014/chart" uri="{C3380CC4-5D6E-409C-BE32-E72D297353CC}">
              <c16:uniqueId val="{00000006-2169-48AC-A421-0544B4BE690D}"/>
            </c:ext>
          </c:extLst>
        </c:ser>
        <c:ser>
          <c:idx val="7"/>
          <c:order val="7"/>
          <c:tx>
            <c:strRef>
              <c:f>'4. Costs'!$B$133</c:f>
              <c:strCache>
                <c:ptCount val="1"/>
                <c:pt idx="0">
                  <c:v>Legal</c:v>
                </c:pt>
              </c:strCache>
            </c:strRef>
          </c:tx>
          <c:spPr>
            <a:solidFill>
              <a:schemeClr val="accent2">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Costs'!$C$133:$BL$133</c:f>
              <c:numCache>
                <c:formatCode>General</c:formatCode>
                <c:ptCount val="62"/>
                <c:pt idx="2" formatCode="0%">
                  <c:v>0</c:v>
                </c:pt>
                <c:pt idx="3" formatCode="0%">
                  <c:v>0</c:v>
                </c:pt>
                <c:pt idx="4" formatCode="0%">
                  <c:v>0</c:v>
                </c:pt>
                <c:pt idx="5" formatCode="0%">
                  <c:v>0</c:v>
                </c:pt>
                <c:pt idx="6" formatCode="0%">
                  <c:v>4.9999999999999992E-3</c:v>
                </c:pt>
                <c:pt idx="7" formatCode="0%">
                  <c:v>1.8088547055546307E-3</c:v>
                </c:pt>
                <c:pt idx="8" formatCode="0%">
                  <c:v>9.7996001371160064E-4</c:v>
                </c:pt>
                <c:pt idx="9" formatCode="0%">
                  <c:v>7.116808314931763E-4</c:v>
                </c:pt>
                <c:pt idx="10" formatCode="0%">
                  <c:v>5.7184186284150573E-4</c:v>
                </c:pt>
                <c:pt idx="11" formatCode="0%">
                  <c:v>4.8092685866852686E-4</c:v>
                </c:pt>
                <c:pt idx="12" formatCode="0%">
                  <c:v>4.1884794365972168E-4</c:v>
                </c:pt>
                <c:pt idx="13" formatCode="0%">
                  <c:v>3.7418244236484243E-4</c:v>
                </c:pt>
                <c:pt idx="14" formatCode="0%">
                  <c:v>1.695816193220831E-3</c:v>
                </c:pt>
                <c:pt idx="15" formatCode="0%">
                  <c:v>1.5598066219985093E-3</c:v>
                </c:pt>
                <c:pt idx="16" formatCode="0%">
                  <c:v>1.4514308828493573E-3</c:v>
                </c:pt>
                <c:pt idx="17" formatCode="0%">
                  <c:v>1.3631550946955806E-3</c:v>
                </c:pt>
                <c:pt idx="18" formatCode="0%">
                  <c:v>1.2899475311784938E-3</c:v>
                </c:pt>
                <c:pt idx="19" formatCode="0%">
                  <c:v>1.2283391214247608E-3</c:v>
                </c:pt>
                <c:pt idx="20" formatCode="0%">
                  <c:v>1.1758363245400368E-3</c:v>
                </c:pt>
                <c:pt idx="21" formatCode="0%">
                  <c:v>1.1306006022049253E-3</c:v>
                </c:pt>
                <c:pt idx="22" formatCode="0%">
                  <c:v>1.0912494681515137E-3</c:v>
                </c:pt>
                <c:pt idx="23" formatCode="0%">
                  <c:v>1.056721961094543E-3</c:v>
                </c:pt>
                <c:pt idx="24" formatCode="0%">
                  <c:v>1.0261893876996381E-3</c:v>
                </c:pt>
                <c:pt idx="25" formatCode="0%">
                  <c:v>9.9899490585151404E-4</c:v>
                </c:pt>
                <c:pt idx="26" formatCode="0%">
                  <c:v>1.7198956190961885E-3</c:v>
                </c:pt>
                <c:pt idx="27" formatCode="0%">
                  <c:v>1.6704072706916781E-3</c:v>
                </c:pt>
                <c:pt idx="28" formatCode="0%">
                  <c:v>1.6255034329365392E-3</c:v>
                </c:pt>
                <c:pt idx="29" formatCode="0%">
                  <c:v>1.5846065137719674E-3</c:v>
                </c:pt>
                <c:pt idx="30" formatCode="0%">
                  <c:v>1.5472116800792986E-3</c:v>
                </c:pt>
                <c:pt idx="31" formatCode="0%">
                  <c:v>1.5128790327526048E-3</c:v>
                </c:pt>
                <c:pt idx="32" formatCode="0%">
                  <c:v>1.4812256101720323E-3</c:v>
                </c:pt>
                <c:pt idx="33" formatCode="0%">
                  <c:v>1.4519178537147025E-3</c:v>
                </c:pt>
                <c:pt idx="34" formatCode="0%">
                  <c:v>1.4246648127352248E-3</c:v>
                </c:pt>
                <c:pt idx="35" formatCode="0%">
                  <c:v>1.3992121714958348E-3</c:v>
                </c:pt>
                <c:pt idx="36" formatCode="0%">
                  <c:v>1.3753370796670845E-3</c:v>
                </c:pt>
                <c:pt idx="37" formatCode="0%">
                  <c:v>1.3528437212937956E-3</c:v>
                </c:pt>
                <c:pt idx="38" formatCode="0%">
                  <c:v>2.4869184970034283E-3</c:v>
                </c:pt>
                <c:pt idx="39" formatCode="0%">
                  <c:v>2.4368581780225269E-3</c:v>
                </c:pt>
                <c:pt idx="40" formatCode="0%">
                  <c:v>2.3925423758488968E-3</c:v>
                </c:pt>
                <c:pt idx="41" formatCode="0%">
                  <c:v>2.3527268320928047E-3</c:v>
                </c:pt>
                <c:pt idx="42" formatCode="0%">
                  <c:v>2.3165349522042428E-3</c:v>
                </c:pt>
                <c:pt idx="43" formatCode="0%">
                  <c:v>2.2833373986959086E-3</c:v>
                </c:pt>
                <c:pt idx="44" formatCode="0%">
                  <c:v>2.252621998132043E-3</c:v>
                </c:pt>
                <c:pt idx="45" formatCode="0%">
                  <c:v>2.2239804188891694E-3</c:v>
                </c:pt>
                <c:pt idx="46" formatCode="0%">
                  <c:v>2.1970917423642677E-3</c:v>
                </c:pt>
                <c:pt idx="47" formatCode="0%">
                  <c:v>2.171695658639684E-3</c:v>
                </c:pt>
                <c:pt idx="48" formatCode="0%">
                  <c:v>2.147577584039554E-3</c:v>
                </c:pt>
                <c:pt idx="49" formatCode="0%">
                  <c:v>2.1245598158814061E-3</c:v>
                </c:pt>
                <c:pt idx="50" formatCode="0%">
                  <c:v>2.0361799341100141E-3</c:v>
                </c:pt>
                <c:pt idx="51" formatCode="0%">
                  <c:v>2.0124759118430508E-3</c:v>
                </c:pt>
                <c:pt idx="52" formatCode="0%">
                  <c:v>1.989468467167705E-3</c:v>
                </c:pt>
                <c:pt idx="53" formatCode="0%">
                  <c:v>1.967165536491444E-3</c:v>
                </c:pt>
                <c:pt idx="54" formatCode="0%">
                  <c:v>1.9455889939329674E-3</c:v>
                </c:pt>
                <c:pt idx="55" formatCode="0%">
                  <c:v>1.9247625219654318E-3</c:v>
                </c:pt>
                <c:pt idx="56" formatCode="0%">
                  <c:v>1.9046782738102071E-3</c:v>
                </c:pt>
                <c:pt idx="57" formatCode="0%">
                  <c:v>1.8853145187148208E-3</c:v>
                </c:pt>
                <c:pt idx="58" formatCode="0%">
                  <c:v>1.8666449450876117E-3</c:v>
                </c:pt>
                <c:pt idx="59" formatCode="0%">
                  <c:v>1.8486375557259555E-3</c:v>
                </c:pt>
                <c:pt idx="60" formatCode="0%">
                  <c:v>1.8312564137666814E-3</c:v>
                </c:pt>
                <c:pt idx="61" formatCode="0%">
                  <c:v>1.814464092274009E-3</c:v>
                </c:pt>
              </c:numCache>
            </c:numRef>
          </c:val>
          <c:extLst>
            <c:ext xmlns:c16="http://schemas.microsoft.com/office/drawing/2014/chart" uri="{C3380CC4-5D6E-409C-BE32-E72D297353CC}">
              <c16:uniqueId val="{00000007-2169-48AC-A421-0544B4BE690D}"/>
            </c:ext>
          </c:extLst>
        </c:ser>
        <c:ser>
          <c:idx val="8"/>
          <c:order val="8"/>
          <c:tx>
            <c:strRef>
              <c:f>'4. Costs'!$B$134</c:f>
              <c:strCache>
                <c:ptCount val="1"/>
              </c:strCache>
            </c:strRef>
          </c:tx>
          <c:spPr>
            <a:solidFill>
              <a:schemeClr val="accent3">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Costs'!$C$134:$BL$134</c:f>
              <c:numCache>
                <c:formatCode>General</c:formatCode>
                <c:ptCount val="62"/>
                <c:pt idx="2" formatCode="0%">
                  <c:v>0</c:v>
                </c:pt>
                <c:pt idx="3" formatCode="0%">
                  <c:v>0</c:v>
                </c:pt>
                <c:pt idx="4" formatCode="0%">
                  <c:v>0</c:v>
                </c:pt>
                <c:pt idx="5" formatCode="0%">
                  <c:v>0</c:v>
                </c:pt>
                <c:pt idx="6" formatCode="0%">
                  <c:v>1.2</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8-2169-48AC-A421-0544B4BE690D}"/>
            </c:ext>
          </c:extLst>
        </c:ser>
        <c:ser>
          <c:idx val="9"/>
          <c:order val="9"/>
          <c:tx>
            <c:strRef>
              <c:f>'4. Costs'!$B$135</c:f>
              <c:strCache>
                <c:ptCount val="1"/>
                <c:pt idx="0">
                  <c:v>Other (insurance etc.)</c:v>
                </c:pt>
              </c:strCache>
            </c:strRef>
          </c:tx>
          <c:spPr>
            <a:solidFill>
              <a:schemeClr val="accent4">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Costs'!$C$135:$BL$135</c:f>
              <c:numCache>
                <c:formatCode>General</c:formatCode>
                <c:ptCount val="62"/>
                <c:pt idx="2" formatCode="0%">
                  <c:v>0</c:v>
                </c:pt>
                <c:pt idx="3" formatCode="0%">
                  <c:v>0</c:v>
                </c:pt>
                <c:pt idx="4" formatCode="0%">
                  <c:v>0</c:v>
                </c:pt>
                <c:pt idx="5" formatCode="0%">
                  <c:v>0</c:v>
                </c:pt>
                <c:pt idx="6" formatCode="0%">
                  <c:v>1.2499999999999999E-2</c:v>
                </c:pt>
                <c:pt idx="7" formatCode="0%">
                  <c:v>4.5221367638865776E-3</c:v>
                </c:pt>
                <c:pt idx="8" formatCode="0%">
                  <c:v>2.4499000342790016E-3</c:v>
                </c:pt>
                <c:pt idx="9" formatCode="0%">
                  <c:v>1.7792020787329411E-3</c:v>
                </c:pt>
                <c:pt idx="10" formatCode="0%">
                  <c:v>1.4296046571037643E-3</c:v>
                </c:pt>
                <c:pt idx="11" formatCode="0%">
                  <c:v>1.2023171466713173E-3</c:v>
                </c:pt>
                <c:pt idx="12" formatCode="0%">
                  <c:v>1.0471198591493044E-3</c:v>
                </c:pt>
                <c:pt idx="13" formatCode="0%">
                  <c:v>9.3545610591210622E-4</c:v>
                </c:pt>
                <c:pt idx="14" formatCode="0%">
                  <c:v>1.695816193220831E-3</c:v>
                </c:pt>
                <c:pt idx="15" formatCode="0%">
                  <c:v>1.5598066219985093E-3</c:v>
                </c:pt>
                <c:pt idx="16" formatCode="0%">
                  <c:v>1.4514308828493573E-3</c:v>
                </c:pt>
                <c:pt idx="17" formatCode="0%">
                  <c:v>1.3631550946955806E-3</c:v>
                </c:pt>
                <c:pt idx="18" formatCode="0%">
                  <c:v>1.2899475311784938E-3</c:v>
                </c:pt>
                <c:pt idx="19" formatCode="0%">
                  <c:v>1.2283391214247608E-3</c:v>
                </c:pt>
                <c:pt idx="20" formatCode="0%">
                  <c:v>1.1758363245400368E-3</c:v>
                </c:pt>
                <c:pt idx="21" formatCode="0%">
                  <c:v>1.1306006022049253E-3</c:v>
                </c:pt>
                <c:pt idx="22" formatCode="0%">
                  <c:v>1.0912494681515137E-3</c:v>
                </c:pt>
                <c:pt idx="23" formatCode="0%">
                  <c:v>1.056721961094543E-3</c:v>
                </c:pt>
                <c:pt idx="24" formatCode="0%">
                  <c:v>1.0261893876996381E-3</c:v>
                </c:pt>
                <c:pt idx="25" formatCode="0%">
                  <c:v>9.9899490585151404E-4</c:v>
                </c:pt>
                <c:pt idx="26" formatCode="0%">
                  <c:v>1.7198956190961885E-3</c:v>
                </c:pt>
                <c:pt idx="27" formatCode="0%">
                  <c:v>1.6704072706916781E-3</c:v>
                </c:pt>
                <c:pt idx="28" formatCode="0%">
                  <c:v>1.6255034329365392E-3</c:v>
                </c:pt>
                <c:pt idx="29" formatCode="0%">
                  <c:v>1.5846065137719674E-3</c:v>
                </c:pt>
                <c:pt idx="30" formatCode="0%">
                  <c:v>1.5472116800792986E-3</c:v>
                </c:pt>
                <c:pt idx="31" formatCode="0%">
                  <c:v>1.5128790327526048E-3</c:v>
                </c:pt>
                <c:pt idx="32" formatCode="0%">
                  <c:v>1.4812256101720323E-3</c:v>
                </c:pt>
                <c:pt idx="33" formatCode="0%">
                  <c:v>1.4519178537147025E-3</c:v>
                </c:pt>
                <c:pt idx="34" formatCode="0%">
                  <c:v>1.4246648127352248E-3</c:v>
                </c:pt>
                <c:pt idx="35" formatCode="0%">
                  <c:v>1.3992121714958348E-3</c:v>
                </c:pt>
                <c:pt idx="36" formatCode="0%">
                  <c:v>1.3753370796670845E-3</c:v>
                </c:pt>
                <c:pt idx="37" formatCode="0%">
                  <c:v>1.3528437212937956E-3</c:v>
                </c:pt>
                <c:pt idx="38" formatCode="0%">
                  <c:v>1.2434592485017141E-3</c:v>
                </c:pt>
                <c:pt idx="39" formatCode="0%">
                  <c:v>1.2184290890112635E-3</c:v>
                </c:pt>
                <c:pt idx="40" formatCode="0%">
                  <c:v>1.1962711879244484E-3</c:v>
                </c:pt>
                <c:pt idx="41" formatCode="0%">
                  <c:v>1.1763634160464023E-3</c:v>
                </c:pt>
                <c:pt idx="42" formatCode="0%">
                  <c:v>1.1582674761021214E-3</c:v>
                </c:pt>
                <c:pt idx="43" formatCode="0%">
                  <c:v>1.1416686993479543E-3</c:v>
                </c:pt>
                <c:pt idx="44" formatCode="0%">
                  <c:v>1.1263109990660215E-3</c:v>
                </c:pt>
                <c:pt idx="45" formatCode="0%">
                  <c:v>1.1119902094445847E-3</c:v>
                </c:pt>
                <c:pt idx="46" formatCode="0%">
                  <c:v>1.0985458711821338E-3</c:v>
                </c:pt>
                <c:pt idx="47" formatCode="0%">
                  <c:v>1.085847829319842E-3</c:v>
                </c:pt>
                <c:pt idx="48" formatCode="0%">
                  <c:v>1.073788792019777E-3</c:v>
                </c:pt>
                <c:pt idx="49" formatCode="0%">
                  <c:v>1.062279907940703E-3</c:v>
                </c:pt>
                <c:pt idx="50" formatCode="0%">
                  <c:v>1.0180899670550071E-3</c:v>
                </c:pt>
                <c:pt idx="51" formatCode="0%">
                  <c:v>1.0062379559215254E-3</c:v>
                </c:pt>
                <c:pt idx="52" formatCode="0%">
                  <c:v>9.947342335838525E-4</c:v>
                </c:pt>
                <c:pt idx="53" formatCode="0%">
                  <c:v>9.8358276824572202E-4</c:v>
                </c:pt>
                <c:pt idx="54" formatCode="0%">
                  <c:v>9.7279449696648372E-4</c:v>
                </c:pt>
                <c:pt idx="55" formatCode="0%">
                  <c:v>9.6238126098271591E-4</c:v>
                </c:pt>
                <c:pt idx="56" formatCode="0%">
                  <c:v>9.5233913690510354E-4</c:v>
                </c:pt>
                <c:pt idx="57" formatCode="0%">
                  <c:v>9.426572593574104E-4</c:v>
                </c:pt>
                <c:pt idx="58" formatCode="0%">
                  <c:v>9.3332247254380584E-4</c:v>
                </c:pt>
                <c:pt idx="59" formatCode="0%">
                  <c:v>9.2431877786297773E-4</c:v>
                </c:pt>
                <c:pt idx="60" formatCode="0%">
                  <c:v>9.1562820688334068E-4</c:v>
                </c:pt>
                <c:pt idx="61" formatCode="0%">
                  <c:v>9.0723204613700449E-4</c:v>
                </c:pt>
              </c:numCache>
            </c:numRef>
          </c:val>
          <c:extLst>
            <c:ext xmlns:c16="http://schemas.microsoft.com/office/drawing/2014/chart" uri="{C3380CC4-5D6E-409C-BE32-E72D297353CC}">
              <c16:uniqueId val="{00000009-2169-48AC-A421-0544B4BE690D}"/>
            </c:ext>
          </c:extLst>
        </c:ser>
        <c:ser>
          <c:idx val="10"/>
          <c:order val="10"/>
          <c:tx>
            <c:strRef>
              <c:f>'4. Costs'!$B$136</c:f>
              <c:strCache>
                <c:ptCount val="1"/>
                <c:pt idx="0">
                  <c:v>Additional cost item 1</c:v>
                </c:pt>
              </c:strCache>
            </c:strRef>
          </c:tx>
          <c:spPr>
            <a:solidFill>
              <a:schemeClr val="accent5">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Costs'!$C$136:$BL$136</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A-2169-48AC-A421-0544B4BE690D}"/>
            </c:ext>
          </c:extLst>
        </c:ser>
        <c:ser>
          <c:idx val="11"/>
          <c:order val="11"/>
          <c:tx>
            <c:strRef>
              <c:f>'4. Costs'!$B$137</c:f>
              <c:strCache>
                <c:ptCount val="1"/>
                <c:pt idx="0">
                  <c:v>Additional cost item 2</c:v>
                </c:pt>
              </c:strCache>
            </c:strRef>
          </c:tx>
          <c:spPr>
            <a:solidFill>
              <a:schemeClr val="accent6">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Costs'!$C$137:$BL$137</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B-2169-48AC-A421-0544B4BE690D}"/>
            </c:ext>
          </c:extLst>
        </c:ser>
        <c:ser>
          <c:idx val="12"/>
          <c:order val="12"/>
          <c:tx>
            <c:strRef>
              <c:f>'4. Costs'!$B$138</c:f>
              <c:strCache>
                <c:ptCount val="1"/>
                <c:pt idx="0">
                  <c:v>Additional cost item 3</c:v>
                </c:pt>
              </c:strCache>
            </c:strRef>
          </c:tx>
          <c:spPr>
            <a:solidFill>
              <a:schemeClr val="accent1">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Costs'!$C$138:$BL$138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C-2169-48AC-A421-0544B4BE690D}"/>
            </c:ext>
          </c:extLst>
        </c:ser>
        <c:ser>
          <c:idx val="13"/>
          <c:order val="13"/>
          <c:tx>
            <c:strRef>
              <c:f>'4. Costs'!$B$139</c:f>
              <c:strCache>
                <c:ptCount val="1"/>
                <c:pt idx="0">
                  <c:v>Additional cost item 4</c:v>
                </c:pt>
              </c:strCache>
            </c:strRef>
          </c:tx>
          <c:spPr>
            <a:solidFill>
              <a:schemeClr val="accent2">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Costs'!$C$139:$BL$139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D-2169-48AC-A421-0544B4BE690D}"/>
            </c:ext>
          </c:extLst>
        </c:ser>
        <c:ser>
          <c:idx val="14"/>
          <c:order val="14"/>
          <c:tx>
            <c:strRef>
              <c:f>'4. Costs'!$B$140</c:f>
              <c:strCache>
                <c:ptCount val="1"/>
                <c:pt idx="0">
                  <c:v>Additional cost item 5</c:v>
                </c:pt>
              </c:strCache>
            </c:strRef>
          </c:tx>
          <c:spPr>
            <a:solidFill>
              <a:schemeClr val="accent3">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Costs'!$C$140:$BL$140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E-2169-48AC-A421-0544B4BE690D}"/>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minorUnit val="1"/>
      </c:dateAx>
      <c:valAx>
        <c:axId val="345174831"/>
        <c:scaling>
          <c:orientation val="minMax"/>
          <c:max val="2"/>
        </c:scaling>
        <c:delete val="0"/>
        <c:axPos val="l"/>
        <c:majorGridlines>
          <c:spPr>
            <a:ln w="9525" cap="flat" cmpd="sng" algn="ctr">
              <a:solidFill>
                <a:schemeClr val="tx1">
                  <a:lumMod val="15000"/>
                  <a:lumOff val="85000"/>
                </a:schemeClr>
              </a:solidFill>
              <a:prstDash val="sysDot"/>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layout>
        <c:manualLayout>
          <c:xMode val="edge"/>
          <c:yMode val="edge"/>
          <c:x val="1.6836311897801982E-2"/>
          <c:y val="0.77866710611974266"/>
          <c:w val="0.97541804451967429"/>
          <c:h val="0.21166743687362527"/>
        </c:manualLayout>
      </c:layout>
      <c:overlay val="0"/>
      <c:spPr>
        <a:noFill/>
        <a:ln>
          <a:noFill/>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Cash position</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'5. Funding'!$B$59</c:f>
              <c:strCache>
                <c:ptCount val="1"/>
                <c:pt idx="0">
                  <c:v>Ending cash position</c:v>
                </c:pt>
              </c:strCache>
            </c:strRef>
          </c:tx>
          <c:spPr>
            <a:ln w="28575" cap="rnd">
              <a:solidFill>
                <a:schemeClr val="accent1"/>
              </a:solidFill>
              <a:round/>
            </a:ln>
            <a:effectLst/>
          </c:spPr>
          <c:marker>
            <c:symbol val="none"/>
          </c:marker>
          <c:cat>
            <c:numRef>
              <c:f>'5. Funding'!$E$51:$BL$51</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'5. Funding'!$E$59:$BL$59</c:f>
              <c:numCache>
                <c:formatCode>#,##0</c:formatCode>
                <c:ptCount val="60"/>
                <c:pt idx="0">
                  <c:v>0</c:v>
                </c:pt>
                <c:pt idx="1">
                  <c:v>0</c:v>
                </c:pt>
                <c:pt idx="2">
                  <c:v>0</c:v>
                </c:pt>
                <c:pt idx="3">
                  <c:v>0</c:v>
                </c:pt>
                <c:pt idx="4">
                  <c:v>2788958.3333333335</c:v>
                </c:pt>
                <c:pt idx="5">
                  <c:v>2589599.8891666667</c:v>
                </c:pt>
                <c:pt idx="6">
                  <c:v>2394354.7386250002</c:v>
                </c:pt>
                <c:pt idx="7">
                  <c:v>2228200.5939393337</c:v>
                </c:pt>
                <c:pt idx="8">
                  <c:v>2088032.0275153045</c:v>
                </c:pt>
                <c:pt idx="9">
                  <c:v>1972863.8044256342</c:v>
                </c:pt>
                <c:pt idx="10">
                  <c:v>1881001.921767741</c:v>
                </c:pt>
                <c:pt idx="11">
                  <c:v>1791630.0467261118</c:v>
                </c:pt>
                <c:pt idx="12">
                  <c:v>1659806.3150190995</c:v>
                </c:pt>
                <c:pt idx="13">
                  <c:v>1568425.227380228</c:v>
                </c:pt>
                <c:pt idx="14">
                  <c:v>1495145.0470803955</c:v>
                </c:pt>
                <c:pt idx="15">
                  <c:v>1438735.6546676171</c:v>
                </c:pt>
                <c:pt idx="16">
                  <c:v>1372943.774082086</c:v>
                </c:pt>
                <c:pt idx="17">
                  <c:v>1313312.519415752</c:v>
                </c:pt>
                <c:pt idx="18">
                  <c:v>1275426.5157528585</c:v>
                </c:pt>
                <c:pt idx="19">
                  <c:v>1250407.0243057427</c:v>
                </c:pt>
                <c:pt idx="20">
                  <c:v>1237447.8682990449</c:v>
                </c:pt>
                <c:pt idx="21">
                  <c:v>1235810.5216177253</c:v>
                </c:pt>
                <c:pt idx="22">
                  <c:v>1235736.4320877281</c:v>
                </c:pt>
                <c:pt idx="23">
                  <c:v>1245026.2406842061</c:v>
                </c:pt>
                <c:pt idx="24">
                  <c:v>1304319.1887978076</c:v>
                </c:pt>
                <c:pt idx="25">
                  <c:v>1375972.4544296283</c:v>
                </c:pt>
                <c:pt idx="26">
                  <c:v>1460132.3006241282</c:v>
                </c:pt>
                <c:pt idx="27">
                  <c:v>1556299.4825219549</c:v>
                </c:pt>
                <c:pt idx="28">
                  <c:v>1650293.0182843565</c:v>
                </c:pt>
                <c:pt idx="29">
                  <c:v>1707035.0308432057</c:v>
                </c:pt>
                <c:pt idx="30">
                  <c:v>1790792.5753139232</c:v>
                </c:pt>
                <c:pt idx="31">
                  <c:v>1884855.9908230456</c:v>
                </c:pt>
                <c:pt idx="32">
                  <c:v>1988883.2203685818</c:v>
                </c:pt>
                <c:pt idx="33">
                  <c:v>2102566.5547323809</c:v>
                </c:pt>
                <c:pt idx="34">
                  <c:v>2225632.3704946563</c:v>
                </c:pt>
                <c:pt idx="35">
                  <c:v>2332673.9762040195</c:v>
                </c:pt>
                <c:pt idx="36">
                  <c:v>2461369.1496369326</c:v>
                </c:pt>
                <c:pt idx="37">
                  <c:v>2601224.8656654167</c:v>
                </c:pt>
                <c:pt idx="38">
                  <c:v>2735722.8743018596</c:v>
                </c:pt>
                <c:pt idx="39">
                  <c:v>2888919.2351201931</c:v>
                </c:pt>
                <c:pt idx="40">
                  <c:v>3052159.352144985</c:v>
                </c:pt>
                <c:pt idx="41">
                  <c:v>3224892.2294891588</c:v>
                </c:pt>
                <c:pt idx="42">
                  <c:v>3406657.2987257699</c:v>
                </c:pt>
                <c:pt idx="43">
                  <c:v>3597069.519377335</c:v>
                </c:pt>
                <c:pt idx="44">
                  <c:v>3795804.8504980877</c:v>
                </c:pt>
                <c:pt idx="45">
                  <c:v>4002590.535626078</c:v>
                </c:pt>
                <c:pt idx="46">
                  <c:v>4217197.7233191766</c:v>
                </c:pt>
                <c:pt idx="47">
                  <c:v>4439435.1961861122</c:v>
                </c:pt>
                <c:pt idx="48">
                  <c:v>4677158.3786376724</c:v>
                </c:pt>
                <c:pt idx="49">
                  <c:v>4922964.1395765822</c:v>
                </c:pt>
                <c:pt idx="50">
                  <c:v>5177461.4262192054</c:v>
                </c:pt>
                <c:pt idx="51">
                  <c:v>5440578.1588093657</c:v>
                </c:pt>
                <c:pt idx="52">
                  <c:v>5712221.674769586</c:v>
                </c:pt>
                <c:pt idx="53">
                  <c:v>5992276.8725145999</c:v>
                </c:pt>
                <c:pt idx="54">
                  <c:v>6271534.875279909</c:v>
                </c:pt>
                <c:pt idx="55">
                  <c:v>6558282.2547131376</c:v>
                </c:pt>
                <c:pt idx="56">
                  <c:v>6853053.5109578772</c:v>
                </c:pt>
                <c:pt idx="57">
                  <c:v>7155717.5953745926</c:v>
                </c:pt>
                <c:pt idx="58">
                  <c:v>7466147.2394333445</c:v>
                </c:pt>
                <c:pt idx="59">
                  <c:v>7784220.6706718635</c:v>
                </c:pt>
              </c:numCache>
            </c:numRef>
          </c:val>
          <c:smooth val="0"/>
          <c:extLst>
            <c:ext xmlns:c16="http://schemas.microsoft.com/office/drawing/2014/chart" uri="{C3380CC4-5D6E-409C-BE32-E72D297353CC}">
              <c16:uniqueId val="{00000000-75F9-4F07-A5A6-248AE0A5F1AA}"/>
            </c:ext>
          </c:extLst>
        </c:ser>
        <c:dLbls>
          <c:showLegendKey val="0"/>
          <c:showVal val="0"/>
          <c:showCatName val="0"/>
          <c:showSerName val="0"/>
          <c:showPercent val="0"/>
          <c:showBubbleSize val="0"/>
        </c:dLbls>
        <c:smooth val="0"/>
        <c:axId val="345173999"/>
        <c:axId val="345174831"/>
      </c:line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8"/>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515417977881141"/>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subscriber base by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366218022145857"/>
          <c:y val="0.14601086613705686"/>
          <c:w val="0.84428765750286372"/>
          <c:h val="0.60712378678895629"/>
        </c:manualLayout>
      </c:layout>
      <c:areaChart>
        <c:grouping val="stacked"/>
        <c:varyColors val="0"/>
        <c:ser>
          <c:idx val="0"/>
          <c:order val="0"/>
          <c:tx>
            <c:strRef>
              <c:f>'2. Revenues'!$B$138</c:f>
              <c:strCache>
                <c:ptCount val="1"/>
                <c:pt idx="0">
                  <c:v>Basic subscriber base</c:v>
                </c:pt>
              </c:strCache>
            </c:strRef>
          </c:tx>
          <c:spPr>
            <a:solidFill>
              <a:schemeClr val="accent1"/>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Revenues'!$C$138:$BL$138</c:f>
              <c:numCache>
                <c:formatCode>General</c:formatCode>
                <c:ptCount val="62"/>
                <c:pt idx="2" formatCode="#,##0">
                  <c:v>0</c:v>
                </c:pt>
                <c:pt idx="3" formatCode="#,##0">
                  <c:v>0</c:v>
                </c:pt>
                <c:pt idx="4" formatCode="#,##0">
                  <c:v>0</c:v>
                </c:pt>
                <c:pt idx="5" formatCode="#,##0">
                  <c:v>0</c:v>
                </c:pt>
                <c:pt idx="6" formatCode="#,##0">
                  <c:v>253.33333333333334</c:v>
                </c:pt>
                <c:pt idx="7" formatCode="#,##0">
                  <c:v>693.90000000000009</c:v>
                </c:pt>
                <c:pt idx="8" formatCode="#,##0">
                  <c:v>1269.5813333333333</c:v>
                </c:pt>
                <c:pt idx="9" formatCode="#,##0">
                  <c:v>1727.8434866666664</c:v>
                </c:pt>
                <c:pt idx="10" formatCode="#,##0">
                  <c:v>2126.3573653666663</c:v>
                </c:pt>
                <c:pt idx="11" formatCode="#,##0">
                  <c:v>2503.3113390006661</c:v>
                </c:pt>
                <c:pt idx="12" formatCode="#,##0">
                  <c:v>2848.1916355300791</c:v>
                </c:pt>
                <c:pt idx="13" formatCode="#,##0">
                  <c:v>3161.3582739400008</c:v>
                </c:pt>
                <c:pt idx="14" formatCode="#,##0">
                  <c:v>3448.9001895844458</c:v>
                </c:pt>
                <c:pt idx="15" formatCode="#,##0">
                  <c:v>3713.9056637410204</c:v>
                </c:pt>
                <c:pt idx="16" formatCode="#,##0">
                  <c:v>3958.1187337285105</c:v>
                </c:pt>
                <c:pt idx="17" formatCode="#,##0">
                  <c:v>4183.6611699369269</c:v>
                </c:pt>
                <c:pt idx="18" formatCode="#,##0">
                  <c:v>4392.4099734137326</c:v>
                </c:pt>
                <c:pt idx="19" formatCode="#,##0">
                  <c:v>4585.9431677784742</c:v>
                </c:pt>
                <c:pt idx="20" formatCode="#,##0">
                  <c:v>4765.6996499051265</c:v>
                </c:pt>
                <c:pt idx="21" formatCode="#,##0">
                  <c:v>4932.9906622006438</c:v>
                </c:pt>
                <c:pt idx="22" formatCode="#,##0">
                  <c:v>5088.9952401724877</c:v>
                </c:pt>
                <c:pt idx="23" formatCode="#,##0">
                  <c:v>5234.7818521505915</c:v>
                </c:pt>
                <c:pt idx="24" formatCode="#,##0">
                  <c:v>5371.324610768851</c:v>
                </c:pt>
                <c:pt idx="25" formatCode="#,##0">
                  <c:v>5499.512838915206</c:v>
                </c:pt>
                <c:pt idx="26" formatCode="#,##0">
                  <c:v>5675.1557186657483</c:v>
                </c:pt>
                <c:pt idx="27" formatCode="#,##0">
                  <c:v>5840.1377232143495</c:v>
                </c:pt>
                <c:pt idx="28" formatCode="#,##0">
                  <c:v>5995.5815449947022</c:v>
                </c:pt>
                <c:pt idx="29" formatCode="#,##0">
                  <c:v>6142.4887087473826</c:v>
                </c:pt>
                <c:pt idx="30" formatCode="#,##0">
                  <c:v>6281.7583554809617</c:v>
                </c:pt>
                <c:pt idx="31" formatCode="#,##0">
                  <c:v>6414.2026932694425</c:v>
                </c:pt>
                <c:pt idx="32" formatCode="#,##0">
                  <c:v>6540.5597663286835</c:v>
                </c:pt>
                <c:pt idx="33" formatCode="#,##0">
                  <c:v>6661.5040805824583</c:v>
                </c:pt>
                <c:pt idx="34" formatCode="#,##0">
                  <c:v>6777.6554952327942</c:v>
                </c:pt>
                <c:pt idx="35" formatCode="#,##0">
                  <c:v>6889.5867059505299</c:v>
                </c:pt>
                <c:pt idx="36" formatCode="#,##0">
                  <c:v>6997.8295835661165</c:v>
                </c:pt>
                <c:pt idx="37" formatCode="#,##0">
                  <c:v>7102.8805791348668</c:v>
                </c:pt>
                <c:pt idx="38" formatCode="#,##0">
                  <c:v>7204.2977563995682</c:v>
                </c:pt>
                <c:pt idx="39" formatCode="#,##0">
                  <c:v>7302.7815327633425</c:v>
                </c:pt>
                <c:pt idx="40" formatCode="#,##0">
                  <c:v>7397.9161503030118</c:v>
                </c:pt>
                <c:pt idx="41" formatCode="#,##0">
                  <c:v>7490.1413364578584</c:v>
                </c:pt>
                <c:pt idx="42" formatCode="#,##0">
                  <c:v>7579.7017452726459</c:v>
                </c:pt>
                <c:pt idx="43" formatCode="#,##0">
                  <c:v>7666.7203711508837</c:v>
                </c:pt>
                <c:pt idx="44" formatCode="#,##0">
                  <c:v>7751.4039054327395</c:v>
                </c:pt>
                <c:pt idx="45" formatCode="#,##0">
                  <c:v>7833.9742757539716</c:v>
                </c:pt>
                <c:pt idx="46" formatCode="#,##0">
                  <c:v>7914.6332977045649</c:v>
                </c:pt>
                <c:pt idx="47" formatCode="#,##0">
                  <c:v>7993.5817322900884</c:v>
                </c:pt>
                <c:pt idx="48" formatCode="#,##0">
                  <c:v>8071.0201947412288</c:v>
                </c:pt>
                <c:pt idx="49" formatCode="#,##0">
                  <c:v>8147.1429265592978</c:v>
                </c:pt>
                <c:pt idx="50" formatCode="#,##0">
                  <c:v>8302.9621794464911</c:v>
                </c:pt>
                <c:pt idx="51" formatCode="#,##0">
                  <c:v>8447.6637899714478</c:v>
                </c:pt>
                <c:pt idx="52" formatCode="#,##0">
                  <c:v>8582.398938131957</c:v>
                </c:pt>
                <c:pt idx="53" formatCode="#,##0">
                  <c:v>8708.6771714622391</c:v>
                </c:pt>
                <c:pt idx="54" formatCode="#,##0">
                  <c:v>8827.6543342649111</c:v>
                </c:pt>
                <c:pt idx="55" formatCode="#,##0">
                  <c:v>8940.2262252234341</c:v>
                </c:pt>
                <c:pt idx="56" formatCode="#,##0">
                  <c:v>9047.2082519028609</c:v>
                </c:pt>
                <c:pt idx="57" formatCode="#,##0">
                  <c:v>9149.3112455963364</c:v>
                </c:pt>
                <c:pt idx="58" formatCode="#,##0">
                  <c:v>9247.1369095960072</c:v>
                </c:pt>
                <c:pt idx="59" formatCode="#,##0">
                  <c:v>9341.2086232435431</c:v>
                </c:pt>
                <c:pt idx="60" formatCode="#,##0">
                  <c:v>9431.9858996504663</c:v>
                </c:pt>
                <c:pt idx="61" formatCode="#,##0">
                  <c:v>9519.8711682653648</c:v>
                </c:pt>
              </c:numCache>
            </c:numRef>
          </c:val>
          <c:extLst>
            <c:ext xmlns:c16="http://schemas.microsoft.com/office/drawing/2014/chart" uri="{C3380CC4-5D6E-409C-BE32-E72D297353CC}">
              <c16:uniqueId val="{00000000-C350-47B3-A7D4-B841C015C9A9}"/>
            </c:ext>
          </c:extLst>
        </c:ser>
        <c:ser>
          <c:idx val="1"/>
          <c:order val="1"/>
          <c:tx>
            <c:strRef>
              <c:f>'2. Revenues'!$B$139</c:f>
              <c:strCache>
                <c:ptCount val="1"/>
                <c:pt idx="0">
                  <c:v>Standard subscriber base</c:v>
                </c:pt>
              </c:strCache>
            </c:strRef>
          </c:tx>
          <c:spPr>
            <a:solidFill>
              <a:schemeClr val="accent2"/>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Revenues'!$C$139:$BL$139</c:f>
              <c:numCache>
                <c:formatCode>General</c:formatCode>
                <c:ptCount val="62"/>
                <c:pt idx="2" formatCode="#,##0">
                  <c:v>0</c:v>
                </c:pt>
                <c:pt idx="3" formatCode="#,##0">
                  <c:v>0</c:v>
                </c:pt>
                <c:pt idx="4" formatCode="#,##0">
                  <c:v>0</c:v>
                </c:pt>
                <c:pt idx="5" formatCode="#,##0">
                  <c:v>0</c:v>
                </c:pt>
                <c:pt idx="6" formatCode="#,##0">
                  <c:v>141.33333333333334</c:v>
                </c:pt>
                <c:pt idx="7" formatCode="#,##0">
                  <c:v>398.22666666666669</c:v>
                </c:pt>
                <c:pt idx="8" formatCode="#,##0">
                  <c:v>747.65926666666667</c:v>
                </c:pt>
                <c:pt idx="9" formatCode="#,##0">
                  <c:v>1051.3766066666667</c:v>
                </c:pt>
                <c:pt idx="10" formatCode="#,##0">
                  <c:v>1332.5947384799999</c:v>
                </c:pt>
                <c:pt idx="11" formatCode="#,##0">
                  <c:v>1607.9354543952666</c:v>
                </c:pt>
                <c:pt idx="12" formatCode="#,##0">
                  <c:v>1869.4501669799229</c:v>
                </c:pt>
                <c:pt idx="13" formatCode="#,##0">
                  <c:v>2115.2401847465985</c:v>
                </c:pt>
                <c:pt idx="14" formatCode="#,##0">
                  <c:v>2347.0293466437079</c:v>
                </c:pt>
                <c:pt idx="15" formatCode="#,##0">
                  <c:v>2566.0446373419927</c:v>
                </c:pt>
                <c:pt idx="16" formatCode="#,##0">
                  <c:v>2772.2759236315592</c:v>
                </c:pt>
                <c:pt idx="17" formatCode="#,##0">
                  <c:v>2966.2122662032216</c:v>
                </c:pt>
                <c:pt idx="18" formatCode="#,##0">
                  <c:v>3148.4405518148851</c:v>
                </c:pt>
                <c:pt idx="19" formatCode="#,##0">
                  <c:v>3319.5563926092113</c:v>
                </c:pt>
                <c:pt idx="20" formatCode="#,##0">
                  <c:v>3480.2071885873347</c:v>
                </c:pt>
                <c:pt idx="21" formatCode="#,##0">
                  <c:v>3631.0655690453723</c:v>
                </c:pt>
                <c:pt idx="22" formatCode="#,##0">
                  <c:v>3772.8013581772248</c:v>
                </c:pt>
                <c:pt idx="23" formatCode="#,##0">
                  <c:v>3906.0740938986605</c:v>
                </c:pt>
                <c:pt idx="24" formatCode="#,##0">
                  <c:v>4031.5272472121146</c:v>
                </c:pt>
                <c:pt idx="25" formatCode="#,##0">
                  <c:v>4149.7822738113346</c:v>
                </c:pt>
                <c:pt idx="26" formatCode="#,##0">
                  <c:v>4302.9332260968104</c:v>
                </c:pt>
                <c:pt idx="27" formatCode="#,##0">
                  <c:v>4447.693422372</c:v>
                </c:pt>
                <c:pt idx="28" formatCode="#,##0">
                  <c:v>4584.9395081359417</c:v>
                </c:pt>
                <c:pt idx="29" formatCode="#,##0">
                  <c:v>4715.4266182258098</c:v>
                </c:pt>
                <c:pt idx="30" formatCode="#,##0">
                  <c:v>4839.8183339600209</c:v>
                </c:pt>
                <c:pt idx="31" formatCode="#,##0">
                  <c:v>4958.7082984555427</c:v>
                </c:pt>
                <c:pt idx="32" formatCode="#,##0">
                  <c:v>5072.6358516062792</c:v>
                </c:pt>
                <c:pt idx="33" formatCode="#,##0">
                  <c:v>5182.0973996520552</c:v>
                </c:pt>
                <c:pt idx="34" formatCode="#,##0">
                  <c:v>5287.5547425309633</c:v>
                </c:pt>
                <c:pt idx="35" formatCode="#,##0">
                  <c:v>5389.441236086941</c:v>
                </c:pt>
                <c:pt idx="36" formatCode="#,##0">
                  <c:v>5488.1664188822942</c:v>
                </c:pt>
                <c:pt idx="37" formatCode="#,##0">
                  <c:v>5584.1195526493984</c:v>
                </c:pt>
                <c:pt idx="38" formatCode="#,##0">
                  <c:v>5637.805377173022</c:v>
                </c:pt>
                <c:pt idx="39" formatCode="#,##0">
                  <c:v>5698.0983961445427</c:v>
                </c:pt>
                <c:pt idx="40" formatCode="#,##0">
                  <c:v>5762.4122393258112</c:v>
                </c:pt>
                <c:pt idx="41" formatCode="#,##0">
                  <c:v>5829.385581189722</c:v>
                </c:pt>
                <c:pt idx="42" formatCode="#,##0">
                  <c:v>5897.9260832571499</c:v>
                </c:pt>
                <c:pt idx="43" formatCode="#,##0">
                  <c:v>5967.1628815140675</c:v>
                </c:pt>
                <c:pt idx="44" formatCode="#,##0">
                  <c:v>6036.5314533915744</c:v>
                </c:pt>
                <c:pt idx="45" formatCode="#,##0">
                  <c:v>6105.6622336591208</c:v>
                </c:pt>
                <c:pt idx="46" formatCode="#,##0">
                  <c:v>6174.308207423519</c:v>
                </c:pt>
                <c:pt idx="47" formatCode="#,##0">
                  <c:v>6242.3260672950564</c:v>
                </c:pt>
                <c:pt idx="48" formatCode="#,##0">
                  <c:v>6309.6514352427575</c:v>
                </c:pt>
                <c:pt idx="49" formatCode="#,##0">
                  <c:v>6376.2745726523008</c:v>
                </c:pt>
                <c:pt idx="50" formatCode="#,##0">
                  <c:v>6441.708010334627</c:v>
                </c:pt>
                <c:pt idx="51" formatCode="#,##0">
                  <c:v>6509.6796822036104</c:v>
                </c:pt>
                <c:pt idx="52" formatCode="#,##0">
                  <c:v>6579.0207406699137</c:v>
                </c:pt>
                <c:pt idx="53" formatCode="#,##0">
                  <c:v>6649.2247804820672</c:v>
                </c:pt>
                <c:pt idx="54" formatCode="#,##0">
                  <c:v>6719.8163504322802</c:v>
                </c:pt>
                <c:pt idx="55" formatCode="#,##0">
                  <c:v>6790.3672213528134</c:v>
                </c:pt>
                <c:pt idx="56" formatCode="#,##0">
                  <c:v>6860.5928448609884</c:v>
                </c:pt>
                <c:pt idx="57" formatCode="#,##0">
                  <c:v>6930.2959037948785</c:v>
                </c:pt>
                <c:pt idx="58" formatCode="#,##0">
                  <c:v>6999.3317705668205</c:v>
                </c:pt>
                <c:pt idx="59" formatCode="#,##0">
                  <c:v>7067.6076095033504</c:v>
                </c:pt>
                <c:pt idx="60" formatCode="#,##0">
                  <c:v>7135.0731945346824</c:v>
                </c:pt>
                <c:pt idx="61" formatCode="#,##0">
                  <c:v>7201.7093599540713</c:v>
                </c:pt>
              </c:numCache>
            </c:numRef>
          </c:val>
          <c:extLst>
            <c:ext xmlns:c16="http://schemas.microsoft.com/office/drawing/2014/chart" uri="{C3380CC4-5D6E-409C-BE32-E72D297353CC}">
              <c16:uniqueId val="{00000001-C350-47B3-A7D4-B841C015C9A9}"/>
            </c:ext>
          </c:extLst>
        </c:ser>
        <c:ser>
          <c:idx val="2"/>
          <c:order val="2"/>
          <c:tx>
            <c:strRef>
              <c:f>'2. Revenues'!$B$140</c:f>
              <c:strCache>
                <c:ptCount val="1"/>
                <c:pt idx="0">
                  <c:v>Premium subscriber base</c:v>
                </c:pt>
              </c:strCache>
            </c:strRef>
          </c:tx>
          <c:spPr>
            <a:solidFill>
              <a:schemeClr val="accent3"/>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Revenues'!$C$140:$BL$140</c:f>
              <c:numCache>
                <c:formatCode>General</c:formatCode>
                <c:ptCount val="62"/>
                <c:pt idx="2" formatCode="#,##0">
                  <c:v>0</c:v>
                </c:pt>
                <c:pt idx="3" formatCode="#,##0">
                  <c:v>0</c:v>
                </c:pt>
                <c:pt idx="4" formatCode="#,##0">
                  <c:v>0</c:v>
                </c:pt>
                <c:pt idx="5" formatCode="#,##0">
                  <c:v>0</c:v>
                </c:pt>
                <c:pt idx="6" formatCode="#,##0">
                  <c:v>70.666666666666671</c:v>
                </c:pt>
                <c:pt idx="7" formatCode="#,##0">
                  <c:v>192.19333333333333</c:v>
                </c:pt>
                <c:pt idx="8" formatCode="#,##0">
                  <c:v>349.5870666666666</c:v>
                </c:pt>
                <c:pt idx="9" formatCode="#,##0">
                  <c:v>472.46422933333326</c:v>
                </c:pt>
                <c:pt idx="10" formatCode="#,##0">
                  <c:v>578.34623573999988</c:v>
                </c:pt>
                <c:pt idx="11" formatCode="#,##0">
                  <c:v>678.46635738159989</c:v>
                </c:pt>
                <c:pt idx="12" formatCode="#,##0">
                  <c:v>770.04014974792392</c:v>
                </c:pt>
                <c:pt idx="13" formatCode="#,##0">
                  <c:v>853.3216738970259</c:v>
                </c:pt>
                <c:pt idx="14" formatCode="#,##0">
                  <c:v>938.6225983678687</c:v>
                </c:pt>
                <c:pt idx="15" formatCode="#,##0">
                  <c:v>1016.8584173732147</c:v>
                </c:pt>
                <c:pt idx="16" formatCode="#,##0">
                  <c:v>1088.7805012686797</c:v>
                </c:pt>
                <c:pt idx="17" formatCode="#,##0">
                  <c:v>1155.1620851174227</c:v>
                </c:pt>
                <c:pt idx="18" formatCode="#,##0">
                  <c:v>1216.6442666718719</c:v>
                </c:pt>
                <c:pt idx="19" formatCode="#,##0">
                  <c:v>1273.7417605667608</c:v>
                </c:pt>
                <c:pt idx="20" formatCode="#,##0">
                  <c:v>1326.9035353395827</c:v>
                </c:pt>
                <c:pt idx="21" formatCode="#,##0">
                  <c:v>1376.5249928152041</c:v>
                </c:pt>
                <c:pt idx="22" formatCode="#,##0">
                  <c:v>1422.9528987487085</c:v>
                </c:pt>
                <c:pt idx="23" formatCode="#,##0">
                  <c:v>1466.4960991709327</c:v>
                </c:pt>
                <c:pt idx="24" formatCode="#,##0">
                  <c:v>1507.4330481361885</c:v>
                </c:pt>
                <c:pt idx="25" formatCode="#,##0">
                  <c:v>1546.0163516157922</c:v>
                </c:pt>
                <c:pt idx="26" formatCode="#,##0">
                  <c:v>1582.4766603455648</c:v>
                </c:pt>
                <c:pt idx="27" formatCode="#,##0">
                  <c:v>1619.3707371297824</c:v>
                </c:pt>
                <c:pt idx="28" formatCode="#,##0">
                  <c:v>1656.1833869771042</c:v>
                </c:pt>
                <c:pt idx="29" formatCode="#,##0">
                  <c:v>1692.5745004279781</c:v>
                </c:pt>
                <c:pt idx="30" formatCode="#,##0">
                  <c:v>1728.3311045409432</c:v>
                </c:pt>
                <c:pt idx="31" formatCode="#,##0">
                  <c:v>1763.3321997602279</c:v>
                </c:pt>
                <c:pt idx="32" formatCode="#,##0">
                  <c:v>1797.522996276615</c:v>
                </c:pt>
                <c:pt idx="33" formatCode="#,##0">
                  <c:v>1830.8960669663002</c:v>
                </c:pt>
                <c:pt idx="34" formatCode="#,##0">
                  <c:v>1863.4775855460805</c:v>
                </c:pt>
                <c:pt idx="35" formatCode="#,##0">
                  <c:v>1895.3173030052931</c:v>
                </c:pt>
                <c:pt idx="36" formatCode="#,##0">
                  <c:v>1926.4812727908111</c:v>
                </c:pt>
                <c:pt idx="37" formatCode="#,##0">
                  <c:v>1957.0465966298391</c:v>
                </c:pt>
                <c:pt idx="38" formatCode="#,##0">
                  <c:v>2045.4460098667032</c:v>
                </c:pt>
                <c:pt idx="39" formatCode="#,##0">
                  <c:v>2120.1790927069574</c:v>
                </c:pt>
                <c:pt idx="40" formatCode="#,##0">
                  <c:v>2184.0776650522125</c:v>
                </c:pt>
                <c:pt idx="41" formatCode="#,##0">
                  <c:v>2239.6086240988097</c:v>
                </c:pt>
                <c:pt idx="42" formatCode="#,##0">
                  <c:v>2288.6114984504529</c:v>
                </c:pt>
                <c:pt idx="43" formatCode="#,##0">
                  <c:v>2332.4607529819364</c:v>
                </c:pt>
                <c:pt idx="44" formatCode="#,##0">
                  <c:v>2372.2483513784282</c:v>
                </c:pt>
                <c:pt idx="45" formatCode="#,##0">
                  <c:v>2408.8304367465462</c:v>
                </c:pt>
                <c:pt idx="46" formatCode="#,##0">
                  <c:v>2442.8704775975461</c:v>
                </c:pt>
                <c:pt idx="47" formatCode="#,##0">
                  <c:v>2474.8909834248748</c:v>
                </c:pt>
                <c:pt idx="48" formatCode="#,##0">
                  <c:v>2505.3072499470368</c:v>
                </c:pt>
                <c:pt idx="49" formatCode="#,##0">
                  <c:v>2534.4503058918326</c:v>
                </c:pt>
                <c:pt idx="50" formatCode="#,##0">
                  <c:v>2562.3275637557335</c:v>
                </c:pt>
                <c:pt idx="51" formatCode="#,##0">
                  <c:v>2590.5960389391953</c:v>
                </c:pt>
                <c:pt idx="52" formatCode="#,##0">
                  <c:v>2618.8956061190697</c:v>
                </c:pt>
                <c:pt idx="53" formatCode="#,##0">
                  <c:v>2647.1589075750599</c:v>
                </c:pt>
                <c:pt idx="54" formatCode="#,##0">
                  <c:v>2675.2901817497077</c:v>
                </c:pt>
                <c:pt idx="55" formatCode="#,##0">
                  <c:v>2703.1855168966117</c:v>
                </c:pt>
                <c:pt idx="56" formatCode="#,##0">
                  <c:v>2730.7893765424747</c:v>
                </c:pt>
                <c:pt idx="57" formatCode="#,##0">
                  <c:v>2758.0697693246907</c:v>
                </c:pt>
                <c:pt idx="58" formatCode="#,##0">
                  <c:v>2785.0047740499704</c:v>
                </c:pt>
                <c:pt idx="59" formatCode="#,##0">
                  <c:v>2811.5856513672788</c:v>
                </c:pt>
                <c:pt idx="60" formatCode="#,##0">
                  <c:v>2837.8147869227591</c:v>
                </c:pt>
                <c:pt idx="61" formatCode="#,##0">
                  <c:v>2863.7019288296533</c:v>
                </c:pt>
              </c:numCache>
            </c:numRef>
          </c:val>
          <c:extLst>
            <c:ext xmlns:c16="http://schemas.microsoft.com/office/drawing/2014/chart" uri="{C3380CC4-5D6E-409C-BE32-E72D297353CC}">
              <c16:uniqueId val="{00000002-C350-47B3-A7D4-B841C015C9A9}"/>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layout>
        <c:manualLayout>
          <c:xMode val="edge"/>
          <c:yMode val="edge"/>
          <c:x val="4.2396668575792287E-2"/>
          <c:y val="0.86716584978203082"/>
          <c:w val="0.89999978525416724"/>
          <c:h val="8.5613749144292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revenue by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4356880372970565"/>
          <c:y val="0.14601086613705686"/>
          <c:w val="0.82438563006785248"/>
          <c:h val="0.60712378678895629"/>
        </c:manualLayout>
      </c:layout>
      <c:areaChart>
        <c:grouping val="stacked"/>
        <c:varyColors val="0"/>
        <c:ser>
          <c:idx val="0"/>
          <c:order val="0"/>
          <c:tx>
            <c:strRef>
              <c:f>'2. Revenues'!$B$148</c:f>
              <c:strCache>
                <c:ptCount val="1"/>
                <c:pt idx="0">
                  <c:v>Basic revenue</c:v>
                </c:pt>
              </c:strCache>
            </c:strRef>
          </c:tx>
          <c:spPr>
            <a:solidFill>
              <a:schemeClr val="accent1"/>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Revenues'!$C$148:$BL$148</c:f>
              <c:numCache>
                <c:formatCode>General</c:formatCode>
                <c:ptCount val="62"/>
                <c:pt idx="2" formatCode="#,##0">
                  <c:v>0</c:v>
                </c:pt>
                <c:pt idx="3" formatCode="#,##0">
                  <c:v>0</c:v>
                </c:pt>
                <c:pt idx="4" formatCode="#,##0">
                  <c:v>0</c:v>
                </c:pt>
                <c:pt idx="5" formatCode="#,##0">
                  <c:v>0</c:v>
                </c:pt>
                <c:pt idx="6" formatCode="#,##0">
                  <c:v>2533.3333333333335</c:v>
                </c:pt>
                <c:pt idx="7" formatCode="#,##0">
                  <c:v>6939.0000000000009</c:v>
                </c:pt>
                <c:pt idx="8" formatCode="#,##0">
                  <c:v>12695.813333333334</c:v>
                </c:pt>
                <c:pt idx="9" formatCode="#,##0">
                  <c:v>17278.434866666663</c:v>
                </c:pt>
                <c:pt idx="10" formatCode="#,##0">
                  <c:v>21263.573653666663</c:v>
                </c:pt>
                <c:pt idx="11" formatCode="#,##0">
                  <c:v>25033.11339000666</c:v>
                </c:pt>
                <c:pt idx="12" formatCode="#,##0">
                  <c:v>28481.916355300789</c:v>
                </c:pt>
                <c:pt idx="13" formatCode="#,##0">
                  <c:v>31613.582739400008</c:v>
                </c:pt>
                <c:pt idx="14" formatCode="#,##0">
                  <c:v>34489.001895844456</c:v>
                </c:pt>
                <c:pt idx="15" formatCode="#,##0">
                  <c:v>37139.056637410205</c:v>
                </c:pt>
                <c:pt idx="16" formatCode="#,##0">
                  <c:v>39581.187337285104</c:v>
                </c:pt>
                <c:pt idx="17" formatCode="#,##0">
                  <c:v>41836.61169936927</c:v>
                </c:pt>
                <c:pt idx="18" formatCode="#,##0">
                  <c:v>43924.09973413733</c:v>
                </c:pt>
                <c:pt idx="19" formatCode="#,##0">
                  <c:v>45859.431677784742</c:v>
                </c:pt>
                <c:pt idx="20" formatCode="#,##0">
                  <c:v>47656.996499051267</c:v>
                </c:pt>
                <c:pt idx="21" formatCode="#,##0">
                  <c:v>49329.906622006441</c:v>
                </c:pt>
                <c:pt idx="22" formatCode="#,##0">
                  <c:v>50889.952401724877</c:v>
                </c:pt>
                <c:pt idx="23" formatCode="#,##0">
                  <c:v>52347.818521505913</c:v>
                </c:pt>
                <c:pt idx="24" formatCode="#,##0">
                  <c:v>53713.246107688508</c:v>
                </c:pt>
                <c:pt idx="25" formatCode="#,##0">
                  <c:v>54995.128389152058</c:v>
                </c:pt>
                <c:pt idx="26" formatCode="#,##0">
                  <c:v>68101.868623988979</c:v>
                </c:pt>
                <c:pt idx="27" formatCode="#,##0">
                  <c:v>70081.652678572194</c:v>
                </c:pt>
                <c:pt idx="28" formatCode="#,##0">
                  <c:v>71946.978539936419</c:v>
                </c:pt>
                <c:pt idx="29" formatCode="#,##0">
                  <c:v>73709.864504968587</c:v>
                </c:pt>
                <c:pt idx="30" formatCode="#,##0">
                  <c:v>75381.100265771543</c:v>
                </c:pt>
                <c:pt idx="31" formatCode="#,##0">
                  <c:v>76970.43231923331</c:v>
                </c:pt>
                <c:pt idx="32" formatCode="#,##0">
                  <c:v>78486.717195944206</c:v>
                </c:pt>
                <c:pt idx="33" formatCode="#,##0">
                  <c:v>79938.048966989503</c:v>
                </c:pt>
                <c:pt idx="34" formatCode="#,##0">
                  <c:v>81331.865942793534</c:v>
                </c:pt>
                <c:pt idx="35" formatCode="#,##0">
                  <c:v>82675.040471406362</c:v>
                </c:pt>
                <c:pt idx="36" formatCode="#,##0">
                  <c:v>83973.955002793402</c:v>
                </c:pt>
                <c:pt idx="37" formatCode="#,##0">
                  <c:v>85234.566949618398</c:v>
                </c:pt>
                <c:pt idx="38" formatCode="#,##0">
                  <c:v>86451.573076794826</c:v>
                </c:pt>
                <c:pt idx="39" formatCode="#,##0">
                  <c:v>87633.378393160106</c:v>
                </c:pt>
                <c:pt idx="40" formatCode="#,##0">
                  <c:v>88774.993803636142</c:v>
                </c:pt>
                <c:pt idx="41" formatCode="#,##0">
                  <c:v>89881.696037494301</c:v>
                </c:pt>
                <c:pt idx="42" formatCode="#,##0">
                  <c:v>90956.420943271747</c:v>
                </c:pt>
                <c:pt idx="43" formatCode="#,##0">
                  <c:v>92000.644453810601</c:v>
                </c:pt>
                <c:pt idx="44" formatCode="#,##0">
                  <c:v>93016.846865192871</c:v>
                </c:pt>
                <c:pt idx="45" formatCode="#,##0">
                  <c:v>94007.691309047659</c:v>
                </c:pt>
                <c:pt idx="46" formatCode="#,##0">
                  <c:v>94975.599572454783</c:v>
                </c:pt>
                <c:pt idx="47" formatCode="#,##0">
                  <c:v>95922.980787481065</c:v>
                </c:pt>
                <c:pt idx="48" formatCode="#,##0">
                  <c:v>96852.242336894749</c:v>
                </c:pt>
                <c:pt idx="49" formatCode="#,##0">
                  <c:v>97765.715118711581</c:v>
                </c:pt>
                <c:pt idx="50" formatCode="#,##0">
                  <c:v>124544.43269169737</c:v>
                </c:pt>
                <c:pt idx="51" formatCode="#,##0">
                  <c:v>126714.95684957172</c:v>
                </c:pt>
                <c:pt idx="52" formatCode="#,##0">
                  <c:v>128735.98407197936</c:v>
                </c:pt>
                <c:pt idx="53" formatCode="#,##0">
                  <c:v>130630.15757193358</c:v>
                </c:pt>
                <c:pt idx="54" formatCode="#,##0">
                  <c:v>132414.81501397365</c:v>
                </c:pt>
                <c:pt idx="55" formatCode="#,##0">
                  <c:v>134103.39337835152</c:v>
                </c:pt>
                <c:pt idx="56" formatCode="#,##0">
                  <c:v>135708.12377854291</c:v>
                </c:pt>
                <c:pt idx="57" formatCode="#,##0">
                  <c:v>137239.66868394506</c:v>
                </c:pt>
                <c:pt idx="58" formatCode="#,##0">
                  <c:v>138707.0536439401</c:v>
                </c:pt>
                <c:pt idx="59" formatCode="#,##0">
                  <c:v>140118.12934865314</c:v>
                </c:pt>
                <c:pt idx="60" formatCode="#,##0">
                  <c:v>141479.788494757</c:v>
                </c:pt>
                <c:pt idx="61" formatCode="#,##0">
                  <c:v>142798.06752398048</c:v>
                </c:pt>
              </c:numCache>
            </c:numRef>
          </c:val>
          <c:extLst>
            <c:ext xmlns:c16="http://schemas.microsoft.com/office/drawing/2014/chart" uri="{C3380CC4-5D6E-409C-BE32-E72D297353CC}">
              <c16:uniqueId val="{00000000-C4B1-4D1F-8823-FFFADB68CACB}"/>
            </c:ext>
          </c:extLst>
        </c:ser>
        <c:ser>
          <c:idx val="1"/>
          <c:order val="1"/>
          <c:tx>
            <c:strRef>
              <c:f>'2. Revenues'!$B$149</c:f>
              <c:strCache>
                <c:ptCount val="1"/>
                <c:pt idx="0">
                  <c:v>Standard revenue</c:v>
                </c:pt>
              </c:strCache>
            </c:strRef>
          </c:tx>
          <c:spPr>
            <a:solidFill>
              <a:schemeClr val="accent2"/>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Revenues'!$C$149:$BL$149</c:f>
              <c:numCache>
                <c:formatCode>General</c:formatCode>
                <c:ptCount val="62"/>
                <c:pt idx="2" formatCode="#,##0">
                  <c:v>0</c:v>
                </c:pt>
                <c:pt idx="3" formatCode="#,##0">
                  <c:v>0</c:v>
                </c:pt>
                <c:pt idx="4" formatCode="#,##0">
                  <c:v>0</c:v>
                </c:pt>
                <c:pt idx="5" formatCode="#,##0">
                  <c:v>0</c:v>
                </c:pt>
                <c:pt idx="6" formatCode="#,##0">
                  <c:v>7066.666666666667</c:v>
                </c:pt>
                <c:pt idx="7" formatCode="#,##0">
                  <c:v>19911.333333333336</c:v>
                </c:pt>
                <c:pt idx="8" formatCode="#,##0">
                  <c:v>37382.963333333333</c:v>
                </c:pt>
                <c:pt idx="9" formatCode="#,##0">
                  <c:v>52568.830333333332</c:v>
                </c:pt>
                <c:pt idx="10" formatCode="#,##0">
                  <c:v>66629.736923999997</c:v>
                </c:pt>
                <c:pt idx="11" formatCode="#,##0">
                  <c:v>80396.772719763321</c:v>
                </c:pt>
                <c:pt idx="12" formatCode="#,##0">
                  <c:v>93472.50834899614</c:v>
                </c:pt>
                <c:pt idx="13" formatCode="#,##0">
                  <c:v>105762.00923732993</c:v>
                </c:pt>
                <c:pt idx="14" formatCode="#,##0">
                  <c:v>117351.46733218539</c:v>
                </c:pt>
                <c:pt idx="15" formatCode="#,##0">
                  <c:v>128302.23186709963</c:v>
                </c:pt>
                <c:pt idx="16" formatCode="#,##0">
                  <c:v>138613.79618157796</c:v>
                </c:pt>
                <c:pt idx="17" formatCode="#,##0">
                  <c:v>148310.61331016108</c:v>
                </c:pt>
                <c:pt idx="18" formatCode="#,##0">
                  <c:v>157422.02759074426</c:v>
                </c:pt>
                <c:pt idx="19" formatCode="#,##0">
                  <c:v>165977.81963046058</c:v>
                </c:pt>
                <c:pt idx="20" formatCode="#,##0">
                  <c:v>174010.35942936674</c:v>
                </c:pt>
                <c:pt idx="21" formatCode="#,##0">
                  <c:v>181553.27845226863</c:v>
                </c:pt>
                <c:pt idx="22" formatCode="#,##0">
                  <c:v>188640.06790886124</c:v>
                </c:pt>
                <c:pt idx="23" formatCode="#,##0">
                  <c:v>195303.70469493303</c:v>
                </c:pt>
                <c:pt idx="24" formatCode="#,##0">
                  <c:v>201576.36236060574</c:v>
                </c:pt>
                <c:pt idx="25" formatCode="#,##0">
                  <c:v>207489.11369056674</c:v>
                </c:pt>
                <c:pt idx="26" formatCode="#,##0">
                  <c:v>258175.99356580863</c:v>
                </c:pt>
                <c:pt idx="27" formatCode="#,##0">
                  <c:v>266861.60534231999</c:v>
                </c:pt>
                <c:pt idx="28" formatCode="#,##0">
                  <c:v>275096.37048815651</c:v>
                </c:pt>
                <c:pt idx="29" formatCode="#,##0">
                  <c:v>282925.59709354857</c:v>
                </c:pt>
                <c:pt idx="30" formatCode="#,##0">
                  <c:v>290389.10003760125</c:v>
                </c:pt>
                <c:pt idx="31" formatCode="#,##0">
                  <c:v>297522.49790733255</c:v>
                </c:pt>
                <c:pt idx="32" formatCode="#,##0">
                  <c:v>304358.15109637677</c:v>
                </c:pt>
                <c:pt idx="33" formatCode="#,##0">
                  <c:v>310925.84397912328</c:v>
                </c:pt>
                <c:pt idx="34" formatCode="#,##0">
                  <c:v>317253.2845518578</c:v>
                </c:pt>
                <c:pt idx="35" formatCode="#,##0">
                  <c:v>323366.47416521644</c:v>
                </c:pt>
                <c:pt idx="36" formatCode="#,##0">
                  <c:v>329289.98513293767</c:v>
                </c:pt>
                <c:pt idx="37" formatCode="#,##0">
                  <c:v>335047.17315896391</c:v>
                </c:pt>
                <c:pt idx="38" formatCode="#,##0">
                  <c:v>338268.32263038133</c:v>
                </c:pt>
                <c:pt idx="39" formatCode="#,##0">
                  <c:v>341885.90376867255</c:v>
                </c:pt>
                <c:pt idx="40" formatCode="#,##0">
                  <c:v>345744.73435954866</c:v>
                </c:pt>
                <c:pt idx="41" formatCode="#,##0">
                  <c:v>349763.13487138331</c:v>
                </c:pt>
                <c:pt idx="42" formatCode="#,##0">
                  <c:v>353875.56499542901</c:v>
                </c:pt>
                <c:pt idx="43" formatCode="#,##0">
                  <c:v>358029.77289084403</c:v>
                </c:pt>
                <c:pt idx="44" formatCode="#,##0">
                  <c:v>362191.88720349444</c:v>
                </c:pt>
                <c:pt idx="45" formatCode="#,##0">
                  <c:v>366339.73401954724</c:v>
                </c:pt>
                <c:pt idx="46" formatCode="#,##0">
                  <c:v>370458.49244541116</c:v>
                </c:pt>
                <c:pt idx="47" formatCode="#,##0">
                  <c:v>374539.56403770339</c:v>
                </c:pt>
                <c:pt idx="48" formatCode="#,##0">
                  <c:v>378579.08611456543</c:v>
                </c:pt>
                <c:pt idx="49" formatCode="#,##0">
                  <c:v>382576.47435913805</c:v>
                </c:pt>
                <c:pt idx="50" formatCode="#,##0">
                  <c:v>386502.48062007764</c:v>
                </c:pt>
                <c:pt idx="51" formatCode="#,##0">
                  <c:v>390580.78093221661</c:v>
                </c:pt>
                <c:pt idx="52" formatCode="#,##0">
                  <c:v>394741.2444401948</c:v>
                </c:pt>
                <c:pt idx="53" formatCode="#,##0">
                  <c:v>398953.48682892404</c:v>
                </c:pt>
                <c:pt idx="54" formatCode="#,##0">
                  <c:v>403188.98102593678</c:v>
                </c:pt>
                <c:pt idx="55" formatCode="#,##0">
                  <c:v>407422.03328116878</c:v>
                </c:pt>
                <c:pt idx="56" formatCode="#,##0">
                  <c:v>411635.57069165929</c:v>
                </c:pt>
                <c:pt idx="57" formatCode="#,##0">
                  <c:v>415817.75422769273</c:v>
                </c:pt>
                <c:pt idx="58" formatCode="#,##0">
                  <c:v>419959.90623400925</c:v>
                </c:pt>
                <c:pt idx="59" formatCode="#,##0">
                  <c:v>424056.45657020103</c:v>
                </c:pt>
                <c:pt idx="60" formatCode="#,##0">
                  <c:v>428104.39167208096</c:v>
                </c:pt>
                <c:pt idx="61" formatCode="#,##0">
                  <c:v>432102.56159724429</c:v>
                </c:pt>
              </c:numCache>
            </c:numRef>
          </c:val>
          <c:extLst>
            <c:ext xmlns:c16="http://schemas.microsoft.com/office/drawing/2014/chart" uri="{C3380CC4-5D6E-409C-BE32-E72D297353CC}">
              <c16:uniqueId val="{00000001-C4B1-4D1F-8823-FFFADB68CACB}"/>
            </c:ext>
          </c:extLst>
        </c:ser>
        <c:ser>
          <c:idx val="2"/>
          <c:order val="2"/>
          <c:tx>
            <c:strRef>
              <c:f>'2. Revenues'!$B$150</c:f>
              <c:strCache>
                <c:ptCount val="1"/>
                <c:pt idx="0">
                  <c:v>Premium revenue</c:v>
                </c:pt>
              </c:strCache>
            </c:strRef>
          </c:tx>
          <c:spPr>
            <a:solidFill>
              <a:schemeClr val="accent3"/>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Revenues'!$C$150:$BL$150</c:f>
              <c:numCache>
                <c:formatCode>General</c:formatCode>
                <c:ptCount val="62"/>
                <c:pt idx="2" formatCode="#,##0">
                  <c:v>0</c:v>
                </c:pt>
                <c:pt idx="3" formatCode="#,##0">
                  <c:v>0</c:v>
                </c:pt>
                <c:pt idx="4" formatCode="#,##0">
                  <c:v>0</c:v>
                </c:pt>
                <c:pt idx="5" formatCode="#,##0">
                  <c:v>0</c:v>
                </c:pt>
                <c:pt idx="6" formatCode="#,##0">
                  <c:v>7066.666666666667</c:v>
                </c:pt>
                <c:pt idx="7" formatCode="#,##0">
                  <c:v>19219.333333333332</c:v>
                </c:pt>
                <c:pt idx="8" formatCode="#,##0">
                  <c:v>34958.706666666658</c:v>
                </c:pt>
                <c:pt idx="9" formatCode="#,##0">
                  <c:v>47246.422933333328</c:v>
                </c:pt>
                <c:pt idx="10" formatCode="#,##0">
                  <c:v>57834.62357399999</c:v>
                </c:pt>
                <c:pt idx="11" formatCode="#,##0">
                  <c:v>67846.635738159996</c:v>
                </c:pt>
                <c:pt idx="12" formatCode="#,##0">
                  <c:v>77004.014974792386</c:v>
                </c:pt>
                <c:pt idx="13" formatCode="#,##0">
                  <c:v>85332.16738970259</c:v>
                </c:pt>
                <c:pt idx="14" formatCode="#,##0">
                  <c:v>93862.259836786863</c:v>
                </c:pt>
                <c:pt idx="15" formatCode="#,##0">
                  <c:v>101685.84173732148</c:v>
                </c:pt>
                <c:pt idx="16" formatCode="#,##0">
                  <c:v>108878.05012686797</c:v>
                </c:pt>
                <c:pt idx="17" formatCode="#,##0">
                  <c:v>115516.20851174227</c:v>
                </c:pt>
                <c:pt idx="18" formatCode="#,##0">
                  <c:v>121664.42666718719</c:v>
                </c:pt>
                <c:pt idx="19" formatCode="#,##0">
                  <c:v>127374.17605667608</c:v>
                </c:pt>
                <c:pt idx="20" formatCode="#,##0">
                  <c:v>132690.35353395826</c:v>
                </c:pt>
                <c:pt idx="21" formatCode="#,##0">
                  <c:v>137652.4992815204</c:v>
                </c:pt>
                <c:pt idx="22" formatCode="#,##0">
                  <c:v>142295.28987487085</c:v>
                </c:pt>
                <c:pt idx="23" formatCode="#,##0">
                  <c:v>146649.60991709327</c:v>
                </c:pt>
                <c:pt idx="24" formatCode="#,##0">
                  <c:v>150743.30481361886</c:v>
                </c:pt>
                <c:pt idx="25" formatCode="#,##0">
                  <c:v>154601.63516157924</c:v>
                </c:pt>
                <c:pt idx="26" formatCode="#,##0">
                  <c:v>158247.66603455649</c:v>
                </c:pt>
                <c:pt idx="27" formatCode="#,##0">
                  <c:v>161937.07371297822</c:v>
                </c:pt>
                <c:pt idx="28" formatCode="#,##0">
                  <c:v>165618.33869771042</c:v>
                </c:pt>
                <c:pt idx="29" formatCode="#,##0">
                  <c:v>169257.45004279781</c:v>
                </c:pt>
                <c:pt idx="30" formatCode="#,##0">
                  <c:v>172833.11045409433</c:v>
                </c:pt>
                <c:pt idx="31" formatCode="#,##0">
                  <c:v>176333.21997602278</c:v>
                </c:pt>
                <c:pt idx="32" formatCode="#,##0">
                  <c:v>179752.2996276615</c:v>
                </c:pt>
                <c:pt idx="33" formatCode="#,##0">
                  <c:v>183089.60669663001</c:v>
                </c:pt>
                <c:pt idx="34" formatCode="#,##0">
                  <c:v>186347.75855460804</c:v>
                </c:pt>
                <c:pt idx="35" formatCode="#,##0">
                  <c:v>189531.73030052931</c:v>
                </c:pt>
                <c:pt idx="36" formatCode="#,##0">
                  <c:v>192648.12727908112</c:v>
                </c:pt>
                <c:pt idx="37" formatCode="#,##0">
                  <c:v>195704.6596629839</c:v>
                </c:pt>
                <c:pt idx="38" formatCode="#,##0">
                  <c:v>245453.52118400438</c:v>
                </c:pt>
                <c:pt idx="39" formatCode="#,##0">
                  <c:v>254421.49112483489</c:v>
                </c:pt>
                <c:pt idx="40" formatCode="#,##0">
                  <c:v>262089.3198062655</c:v>
                </c:pt>
                <c:pt idx="41" formatCode="#,##0">
                  <c:v>268753.03489185718</c:v>
                </c:pt>
                <c:pt idx="42" formatCode="#,##0">
                  <c:v>274633.37981405435</c:v>
                </c:pt>
                <c:pt idx="43" formatCode="#,##0">
                  <c:v>279895.29035783239</c:v>
                </c:pt>
                <c:pt idx="44" formatCode="#,##0">
                  <c:v>284669.80216541141</c:v>
                </c:pt>
                <c:pt idx="45" formatCode="#,##0">
                  <c:v>289059.65240958554</c:v>
                </c:pt>
                <c:pt idx="46" formatCode="#,##0">
                  <c:v>293144.45731170551</c:v>
                </c:pt>
                <c:pt idx="47" formatCode="#,##0">
                  <c:v>296986.91801098495</c:v>
                </c:pt>
                <c:pt idx="48" formatCode="#,##0">
                  <c:v>300636.86999364442</c:v>
                </c:pt>
                <c:pt idx="49" formatCode="#,##0">
                  <c:v>304134.0367070199</c:v>
                </c:pt>
                <c:pt idx="50" formatCode="#,##0">
                  <c:v>307479.30765068805</c:v>
                </c:pt>
                <c:pt idx="51" formatCode="#,##0">
                  <c:v>310871.52467270341</c:v>
                </c:pt>
                <c:pt idx="52" formatCode="#,##0">
                  <c:v>314267.47273428837</c:v>
                </c:pt>
                <c:pt idx="53" formatCode="#,##0">
                  <c:v>317659.06890900718</c:v>
                </c:pt>
                <c:pt idx="54" formatCode="#,##0">
                  <c:v>321034.82180996495</c:v>
                </c:pt>
                <c:pt idx="55" formatCode="#,##0">
                  <c:v>324382.26202759339</c:v>
                </c:pt>
                <c:pt idx="56" formatCode="#,##0">
                  <c:v>327694.72518509696</c:v>
                </c:pt>
                <c:pt idx="57" formatCode="#,##0">
                  <c:v>330968.37231896288</c:v>
                </c:pt>
                <c:pt idx="58" formatCode="#,##0">
                  <c:v>334200.57288599643</c:v>
                </c:pt>
                <c:pt idx="59" formatCode="#,##0">
                  <c:v>337390.27816407348</c:v>
                </c:pt>
                <c:pt idx="60" formatCode="#,##0">
                  <c:v>340537.77443073108</c:v>
                </c:pt>
                <c:pt idx="61" formatCode="#,##0">
                  <c:v>343644.23145955842</c:v>
                </c:pt>
              </c:numCache>
            </c:numRef>
          </c:val>
          <c:extLst>
            <c:ext xmlns:c16="http://schemas.microsoft.com/office/drawing/2014/chart" uri="{C3380CC4-5D6E-409C-BE32-E72D297353CC}">
              <c16:uniqueId val="{00000002-C4B1-4D1F-8823-FFFADB68CACB}"/>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At val="1"/>
        <c:crossBetween val="midCat"/>
      </c:valAx>
      <c:spPr>
        <a:noFill/>
        <a:ln>
          <a:noFill/>
        </a:ln>
        <a:effectLst/>
      </c:spPr>
    </c:plotArea>
    <c:legend>
      <c:legendPos val="b"/>
      <c:layout>
        <c:manualLayout>
          <c:xMode val="edge"/>
          <c:yMode val="edge"/>
          <c:x val="4.8458112990190171E-2"/>
          <c:y val="0.86716584978203082"/>
          <c:w val="0.89999978525416724"/>
          <c:h val="8.5613749144292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leads by sales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78069439735282"/>
          <c:y val="0.14601086613705686"/>
          <c:w val="0.85362112774489918"/>
          <c:h val="0.60712378678895629"/>
        </c:manualLayout>
      </c:layout>
      <c:barChart>
        <c:barDir val="col"/>
        <c:grouping val="stacked"/>
        <c:varyColors val="0"/>
        <c:ser>
          <c:idx val="0"/>
          <c:order val="0"/>
          <c:tx>
            <c:strRef>
              <c:f>'2. Revenues'!$B$122</c:f>
              <c:strCache>
                <c:ptCount val="1"/>
                <c:pt idx="0">
                  <c:v>Organic sales leads</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Revenues'!$C$122:$BL$122</c:f>
              <c:numCache>
                <c:formatCode>General</c:formatCode>
                <c:ptCount val="62"/>
                <c:pt idx="2" formatCode="#,##0">
                  <c:v>0</c:v>
                </c:pt>
                <c:pt idx="3" formatCode="#,##0">
                  <c:v>0</c:v>
                </c:pt>
                <c:pt idx="4" formatCode="#,##0">
                  <c:v>0</c:v>
                </c:pt>
                <c:pt idx="5" formatCode="#,##0">
                  <c:v>0</c:v>
                </c:pt>
                <c:pt idx="6" formatCode="#,##0">
                  <c:v>100</c:v>
                </c:pt>
                <c:pt idx="7" formatCode="#,##0">
                  <c:v>105</c:v>
                </c:pt>
                <c:pt idx="8" formatCode="#,##0">
                  <c:v>110.25</c:v>
                </c:pt>
                <c:pt idx="9" formatCode="#,##0">
                  <c:v>115.7625</c:v>
                </c:pt>
                <c:pt idx="10" formatCode="#,##0">
                  <c:v>121.55062500000001</c:v>
                </c:pt>
                <c:pt idx="11" formatCode="#,##0">
                  <c:v>127.62815625000002</c:v>
                </c:pt>
                <c:pt idx="12" formatCode="#,##0">
                  <c:v>134.00956406250003</c:v>
                </c:pt>
                <c:pt idx="13" formatCode="#,##0">
                  <c:v>140.71004226562505</c:v>
                </c:pt>
                <c:pt idx="14" formatCode="#,##0">
                  <c:v>147.74554437890632</c:v>
                </c:pt>
                <c:pt idx="15" formatCode="#,##0">
                  <c:v>155.13282159785163</c:v>
                </c:pt>
                <c:pt idx="16" formatCode="#,##0">
                  <c:v>162.88946267774421</c:v>
                </c:pt>
                <c:pt idx="17" formatCode="#,##0">
                  <c:v>171.03393581163144</c:v>
                </c:pt>
                <c:pt idx="18" formatCode="#,##0">
                  <c:v>179.58563260221302</c:v>
                </c:pt>
                <c:pt idx="19" formatCode="#,##0">
                  <c:v>188.56491423232367</c:v>
                </c:pt>
                <c:pt idx="20" formatCode="#,##0">
                  <c:v>197.99315994393987</c:v>
                </c:pt>
                <c:pt idx="21" formatCode="#,##0">
                  <c:v>207.89281794113688</c:v>
                </c:pt>
                <c:pt idx="22" formatCode="#,##0">
                  <c:v>218.28745883819374</c:v>
                </c:pt>
                <c:pt idx="23" formatCode="#,##0">
                  <c:v>229.20183178010345</c:v>
                </c:pt>
                <c:pt idx="24" formatCode="#,##0">
                  <c:v>240.66192336910862</c:v>
                </c:pt>
                <c:pt idx="25" formatCode="#,##0">
                  <c:v>252.69501953756406</c:v>
                </c:pt>
                <c:pt idx="26" formatCode="#,##0">
                  <c:v>265.32977051444226</c:v>
                </c:pt>
                <c:pt idx="27" formatCode="#,##0">
                  <c:v>278.5962590401644</c:v>
                </c:pt>
                <c:pt idx="28" formatCode="#,##0">
                  <c:v>292.5260719921726</c:v>
                </c:pt>
                <c:pt idx="29" formatCode="#,##0">
                  <c:v>307.15237559178127</c:v>
                </c:pt>
                <c:pt idx="30" formatCode="#,##0">
                  <c:v>322.50999437137034</c:v>
                </c:pt>
                <c:pt idx="31" formatCode="#,##0">
                  <c:v>338.63549408993885</c:v>
                </c:pt>
                <c:pt idx="32" formatCode="#,##0">
                  <c:v>355.56726879443579</c:v>
                </c:pt>
                <c:pt idx="33" formatCode="#,##0">
                  <c:v>373.34563223415762</c:v>
                </c:pt>
                <c:pt idx="34" formatCode="#,##0">
                  <c:v>392.01291384586551</c:v>
                </c:pt>
                <c:pt idx="35" formatCode="#,##0">
                  <c:v>411.61355953815882</c:v>
                </c:pt>
                <c:pt idx="36" formatCode="#,##0">
                  <c:v>432.19423751506679</c:v>
                </c:pt>
                <c:pt idx="37" formatCode="#,##0">
                  <c:v>453.80394939082015</c:v>
                </c:pt>
                <c:pt idx="38" formatCode="#,##0">
                  <c:v>467.41806787254478</c:v>
                </c:pt>
                <c:pt idx="39" formatCode="#,##0">
                  <c:v>481.44060990872111</c:v>
                </c:pt>
                <c:pt idx="40" formatCode="#,##0">
                  <c:v>495.88382820598275</c:v>
                </c:pt>
                <c:pt idx="41" formatCode="#,##0">
                  <c:v>510.76034305216223</c:v>
                </c:pt>
                <c:pt idx="42" formatCode="#,##0">
                  <c:v>526.08315334372708</c:v>
                </c:pt>
                <c:pt idx="43" formatCode="#,##0">
                  <c:v>541.86564794403887</c:v>
                </c:pt>
                <c:pt idx="44" formatCode="#,##0">
                  <c:v>558.12161738236</c:v>
                </c:pt>
                <c:pt idx="45" formatCode="#,##0">
                  <c:v>574.86526590383085</c:v>
                </c:pt>
                <c:pt idx="46" formatCode="#,##0">
                  <c:v>592.11122388094577</c:v>
                </c:pt>
                <c:pt idx="47" formatCode="#,##0">
                  <c:v>609.87456059737417</c:v>
                </c:pt>
                <c:pt idx="48" formatCode="#,##0">
                  <c:v>628.1707974152954</c:v>
                </c:pt>
                <c:pt idx="49" formatCode="#,##0">
                  <c:v>647.01592133775432</c:v>
                </c:pt>
                <c:pt idx="50" formatCode="#,##0">
                  <c:v>659.95623976450941</c:v>
                </c:pt>
                <c:pt idx="51" formatCode="#,##0">
                  <c:v>673.15536455979964</c:v>
                </c:pt>
                <c:pt idx="52" formatCode="#,##0">
                  <c:v>686.61847185099566</c:v>
                </c:pt>
                <c:pt idx="53" formatCode="#,##0">
                  <c:v>700.35084128801554</c:v>
                </c:pt>
                <c:pt idx="54" formatCode="#,##0">
                  <c:v>714.35785811377582</c:v>
                </c:pt>
                <c:pt idx="55" formatCode="#,##0">
                  <c:v>728.64501527605137</c:v>
                </c:pt>
                <c:pt idx="56" formatCode="#,##0">
                  <c:v>743.21791558157236</c:v>
                </c:pt>
                <c:pt idx="57" formatCode="#,##0">
                  <c:v>758.08227389320382</c:v>
                </c:pt>
                <c:pt idx="58" formatCode="#,##0">
                  <c:v>773.24391937106793</c:v>
                </c:pt>
                <c:pt idx="59" formatCode="#,##0">
                  <c:v>788.70879775848925</c:v>
                </c:pt>
                <c:pt idx="60" formatCode="#,##0">
                  <c:v>804.48297371365902</c:v>
                </c:pt>
                <c:pt idx="61" formatCode="#,##0">
                  <c:v>820.57263318793218</c:v>
                </c:pt>
              </c:numCache>
            </c:numRef>
          </c:val>
          <c:extLst>
            <c:ext xmlns:c16="http://schemas.microsoft.com/office/drawing/2014/chart" uri="{C3380CC4-5D6E-409C-BE32-E72D297353CC}">
              <c16:uniqueId val="{0000000A-68C4-466C-8E5F-31CB7A85DA62}"/>
            </c:ext>
          </c:extLst>
        </c:ser>
        <c:ser>
          <c:idx val="1"/>
          <c:order val="1"/>
          <c:tx>
            <c:strRef>
              <c:f>'2. Revenues'!$B$123</c:f>
              <c:strCache>
                <c:ptCount val="1"/>
                <c:pt idx="0">
                  <c:v>New Google Ads sales leads</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Revenues'!$C$123:$BL$123</c:f>
              <c:numCache>
                <c:formatCode>General</c:formatCode>
                <c:ptCount val="62"/>
                <c:pt idx="2" formatCode="#,##0">
                  <c:v>0</c:v>
                </c:pt>
                <c:pt idx="3" formatCode="#,##0">
                  <c:v>0</c:v>
                </c:pt>
                <c:pt idx="4" formatCode="#,##0">
                  <c:v>0</c:v>
                </c:pt>
                <c:pt idx="5" formatCode="#,##0">
                  <c:v>0</c:v>
                </c:pt>
                <c:pt idx="6" formatCode="#,##0">
                  <c:v>1000</c:v>
                </c:pt>
                <c:pt idx="7" formatCode="#,##0">
                  <c:v>1000</c:v>
                </c:pt>
                <c:pt idx="8" formatCode="#,##0">
                  <c:v>1000</c:v>
                </c:pt>
                <c:pt idx="9" formatCode="#,##0">
                  <c:v>1000</c:v>
                </c:pt>
                <c:pt idx="10" formatCode="#,##0">
                  <c:v>1000</c:v>
                </c:pt>
                <c:pt idx="11" formatCode="#,##0">
                  <c:v>1000</c:v>
                </c:pt>
                <c:pt idx="12" formatCode="#,##0">
                  <c:v>1000</c:v>
                </c:pt>
                <c:pt idx="13" formatCode="#,##0">
                  <c:v>1000</c:v>
                </c:pt>
                <c:pt idx="14" formatCode="#,##0">
                  <c:v>1000</c:v>
                </c:pt>
                <c:pt idx="15" formatCode="#,##0">
                  <c:v>1000</c:v>
                </c:pt>
                <c:pt idx="16" formatCode="#,##0">
                  <c:v>1000</c:v>
                </c:pt>
                <c:pt idx="17" formatCode="#,##0">
                  <c:v>1000</c:v>
                </c:pt>
                <c:pt idx="18" formatCode="#,##0">
                  <c:v>1000</c:v>
                </c:pt>
                <c:pt idx="19" formatCode="#,##0">
                  <c:v>1000</c:v>
                </c:pt>
                <c:pt idx="20" formatCode="#,##0">
                  <c:v>1000</c:v>
                </c:pt>
                <c:pt idx="21" formatCode="#,##0">
                  <c:v>1000</c:v>
                </c:pt>
                <c:pt idx="22" formatCode="#,##0">
                  <c:v>1000</c:v>
                </c:pt>
                <c:pt idx="23" formatCode="#,##0">
                  <c:v>1000</c:v>
                </c:pt>
                <c:pt idx="24" formatCode="#,##0">
                  <c:v>1000</c:v>
                </c:pt>
                <c:pt idx="25" formatCode="#,##0">
                  <c:v>1000</c:v>
                </c:pt>
                <c:pt idx="26" formatCode="#,##0">
                  <c:v>1000</c:v>
                </c:pt>
                <c:pt idx="27" formatCode="#,##0">
                  <c:v>1000</c:v>
                </c:pt>
                <c:pt idx="28" formatCode="#,##0">
                  <c:v>1000</c:v>
                </c:pt>
                <c:pt idx="29" formatCode="#,##0">
                  <c:v>1000</c:v>
                </c:pt>
                <c:pt idx="30" formatCode="#,##0">
                  <c:v>1000</c:v>
                </c:pt>
                <c:pt idx="31" formatCode="#,##0">
                  <c:v>1000</c:v>
                </c:pt>
                <c:pt idx="32" formatCode="#,##0">
                  <c:v>1000</c:v>
                </c:pt>
                <c:pt idx="33" formatCode="#,##0">
                  <c:v>1000</c:v>
                </c:pt>
                <c:pt idx="34" formatCode="#,##0">
                  <c:v>1000</c:v>
                </c:pt>
                <c:pt idx="35" formatCode="#,##0">
                  <c:v>1000</c:v>
                </c:pt>
                <c:pt idx="36" formatCode="#,##0">
                  <c:v>1000</c:v>
                </c:pt>
                <c:pt idx="37" formatCode="#,##0">
                  <c:v>1000</c:v>
                </c:pt>
                <c:pt idx="38" formatCode="#,##0">
                  <c:v>1000</c:v>
                </c:pt>
                <c:pt idx="39" formatCode="#,##0">
                  <c:v>1000</c:v>
                </c:pt>
                <c:pt idx="40" formatCode="#,##0">
                  <c:v>1000</c:v>
                </c:pt>
                <c:pt idx="41" formatCode="#,##0">
                  <c:v>1000</c:v>
                </c:pt>
                <c:pt idx="42" formatCode="#,##0">
                  <c:v>1000</c:v>
                </c:pt>
                <c:pt idx="43" formatCode="#,##0">
                  <c:v>1000</c:v>
                </c:pt>
                <c:pt idx="44" formatCode="#,##0">
                  <c:v>1000</c:v>
                </c:pt>
                <c:pt idx="45" formatCode="#,##0">
                  <c:v>1000</c:v>
                </c:pt>
                <c:pt idx="46" formatCode="#,##0">
                  <c:v>1000</c:v>
                </c:pt>
                <c:pt idx="47" formatCode="#,##0">
                  <c:v>1000</c:v>
                </c:pt>
                <c:pt idx="48" formatCode="#,##0">
                  <c:v>1000</c:v>
                </c:pt>
                <c:pt idx="49" formatCode="#,##0">
                  <c:v>1000</c:v>
                </c:pt>
                <c:pt idx="50" formatCode="#,##0">
                  <c:v>1000</c:v>
                </c:pt>
                <c:pt idx="51" formatCode="#,##0">
                  <c:v>1000</c:v>
                </c:pt>
                <c:pt idx="52" formatCode="#,##0">
                  <c:v>1000</c:v>
                </c:pt>
                <c:pt idx="53" formatCode="#,##0">
                  <c:v>1000</c:v>
                </c:pt>
                <c:pt idx="54" formatCode="#,##0">
                  <c:v>1000</c:v>
                </c:pt>
                <c:pt idx="55" formatCode="#,##0">
                  <c:v>1000</c:v>
                </c:pt>
                <c:pt idx="56" formatCode="#,##0">
                  <c:v>1000</c:v>
                </c:pt>
                <c:pt idx="57" formatCode="#,##0">
                  <c:v>1000</c:v>
                </c:pt>
                <c:pt idx="58" formatCode="#,##0">
                  <c:v>1000</c:v>
                </c:pt>
                <c:pt idx="59" formatCode="#,##0">
                  <c:v>1000</c:v>
                </c:pt>
                <c:pt idx="60" formatCode="#,##0">
                  <c:v>1000</c:v>
                </c:pt>
                <c:pt idx="61" formatCode="#,##0">
                  <c:v>1000</c:v>
                </c:pt>
              </c:numCache>
            </c:numRef>
          </c:val>
          <c:extLst>
            <c:ext xmlns:c16="http://schemas.microsoft.com/office/drawing/2014/chart" uri="{C3380CC4-5D6E-409C-BE32-E72D297353CC}">
              <c16:uniqueId val="{0000000B-68C4-466C-8E5F-31CB7A85DA62}"/>
            </c:ext>
          </c:extLst>
        </c:ser>
        <c:ser>
          <c:idx val="2"/>
          <c:order val="2"/>
          <c:tx>
            <c:strRef>
              <c:f>'2. Revenues'!$B$124</c:f>
              <c:strCache>
                <c:ptCount val="1"/>
                <c:pt idx="0">
                  <c:v>New LinkedIn sales leads</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Revenues'!$C$124:$BL$124</c:f>
              <c:numCache>
                <c:formatCode>General</c:formatCode>
                <c:ptCount val="62"/>
                <c:pt idx="2" formatCode="#,##0">
                  <c:v>0</c:v>
                </c:pt>
                <c:pt idx="3" formatCode="#,##0">
                  <c:v>0</c:v>
                </c:pt>
                <c:pt idx="4" formatCode="#,##0">
                  <c:v>0</c:v>
                </c:pt>
                <c:pt idx="5" formatCode="#,##0">
                  <c:v>0</c:v>
                </c:pt>
                <c:pt idx="6" formatCode="#,##0">
                  <c:v>1000</c:v>
                </c:pt>
                <c:pt idx="7" formatCode="#,##0">
                  <c:v>1000</c:v>
                </c:pt>
                <c:pt idx="8" formatCode="#,##0">
                  <c:v>1000</c:v>
                </c:pt>
                <c:pt idx="9" formatCode="#,##0">
                  <c:v>1000</c:v>
                </c:pt>
                <c:pt idx="10" formatCode="#,##0">
                  <c:v>1000</c:v>
                </c:pt>
                <c:pt idx="11" formatCode="#,##0">
                  <c:v>1000</c:v>
                </c:pt>
                <c:pt idx="12" formatCode="#,##0">
                  <c:v>1000</c:v>
                </c:pt>
                <c:pt idx="13" formatCode="#,##0">
                  <c:v>1000</c:v>
                </c:pt>
                <c:pt idx="14" formatCode="#,##0">
                  <c:v>1000</c:v>
                </c:pt>
                <c:pt idx="15" formatCode="#,##0">
                  <c:v>1000</c:v>
                </c:pt>
                <c:pt idx="16" formatCode="#,##0">
                  <c:v>1000</c:v>
                </c:pt>
                <c:pt idx="17" formatCode="#,##0">
                  <c:v>1000</c:v>
                </c:pt>
                <c:pt idx="18" formatCode="#,##0">
                  <c:v>1000</c:v>
                </c:pt>
                <c:pt idx="19" formatCode="#,##0">
                  <c:v>1000</c:v>
                </c:pt>
                <c:pt idx="20" formatCode="#,##0">
                  <c:v>1000</c:v>
                </c:pt>
                <c:pt idx="21" formatCode="#,##0">
                  <c:v>1000</c:v>
                </c:pt>
                <c:pt idx="22" formatCode="#,##0">
                  <c:v>1000</c:v>
                </c:pt>
                <c:pt idx="23" formatCode="#,##0">
                  <c:v>1000</c:v>
                </c:pt>
                <c:pt idx="24" formatCode="#,##0">
                  <c:v>1000</c:v>
                </c:pt>
                <c:pt idx="25" formatCode="#,##0">
                  <c:v>1000</c:v>
                </c:pt>
                <c:pt idx="26" formatCode="#,##0">
                  <c:v>1000</c:v>
                </c:pt>
                <c:pt idx="27" formatCode="#,##0">
                  <c:v>1000</c:v>
                </c:pt>
                <c:pt idx="28" formatCode="#,##0">
                  <c:v>1000</c:v>
                </c:pt>
                <c:pt idx="29" formatCode="#,##0">
                  <c:v>1000</c:v>
                </c:pt>
                <c:pt idx="30" formatCode="#,##0">
                  <c:v>1000</c:v>
                </c:pt>
                <c:pt idx="31" formatCode="#,##0">
                  <c:v>1000</c:v>
                </c:pt>
                <c:pt idx="32" formatCode="#,##0">
                  <c:v>1000</c:v>
                </c:pt>
                <c:pt idx="33" formatCode="#,##0">
                  <c:v>1000</c:v>
                </c:pt>
                <c:pt idx="34" formatCode="#,##0">
                  <c:v>1000</c:v>
                </c:pt>
                <c:pt idx="35" formatCode="#,##0">
                  <c:v>1000</c:v>
                </c:pt>
                <c:pt idx="36" formatCode="#,##0">
                  <c:v>1000</c:v>
                </c:pt>
                <c:pt idx="37" formatCode="#,##0">
                  <c:v>1000</c:v>
                </c:pt>
                <c:pt idx="38" formatCode="#,##0">
                  <c:v>1000</c:v>
                </c:pt>
                <c:pt idx="39" formatCode="#,##0">
                  <c:v>1000</c:v>
                </c:pt>
                <c:pt idx="40" formatCode="#,##0">
                  <c:v>1000</c:v>
                </c:pt>
                <c:pt idx="41" formatCode="#,##0">
                  <c:v>1000</c:v>
                </c:pt>
                <c:pt idx="42" formatCode="#,##0">
                  <c:v>1000</c:v>
                </c:pt>
                <c:pt idx="43" formatCode="#,##0">
                  <c:v>1000</c:v>
                </c:pt>
                <c:pt idx="44" formatCode="#,##0">
                  <c:v>1000</c:v>
                </c:pt>
                <c:pt idx="45" formatCode="#,##0">
                  <c:v>1000</c:v>
                </c:pt>
                <c:pt idx="46" formatCode="#,##0">
                  <c:v>1000</c:v>
                </c:pt>
                <c:pt idx="47" formatCode="#,##0">
                  <c:v>1000</c:v>
                </c:pt>
                <c:pt idx="48" formatCode="#,##0">
                  <c:v>1000</c:v>
                </c:pt>
                <c:pt idx="49" formatCode="#,##0">
                  <c:v>1000</c:v>
                </c:pt>
                <c:pt idx="50" formatCode="#,##0">
                  <c:v>1000</c:v>
                </c:pt>
                <c:pt idx="51" formatCode="#,##0">
                  <c:v>1000</c:v>
                </c:pt>
                <c:pt idx="52" formatCode="#,##0">
                  <c:v>1000</c:v>
                </c:pt>
                <c:pt idx="53" formatCode="#,##0">
                  <c:v>1000</c:v>
                </c:pt>
                <c:pt idx="54" formatCode="#,##0">
                  <c:v>1000</c:v>
                </c:pt>
                <c:pt idx="55" formatCode="#,##0">
                  <c:v>1000</c:v>
                </c:pt>
                <c:pt idx="56" formatCode="#,##0">
                  <c:v>1000</c:v>
                </c:pt>
                <c:pt idx="57" formatCode="#,##0">
                  <c:v>1000</c:v>
                </c:pt>
                <c:pt idx="58" formatCode="#,##0">
                  <c:v>1000</c:v>
                </c:pt>
                <c:pt idx="59" formatCode="#,##0">
                  <c:v>1000</c:v>
                </c:pt>
                <c:pt idx="60" formatCode="#,##0">
                  <c:v>1000</c:v>
                </c:pt>
                <c:pt idx="61" formatCode="#,##0">
                  <c:v>1000</c:v>
                </c:pt>
              </c:numCache>
            </c:numRef>
          </c:val>
          <c:extLst>
            <c:ext xmlns:c16="http://schemas.microsoft.com/office/drawing/2014/chart" uri="{C3380CC4-5D6E-409C-BE32-E72D297353CC}">
              <c16:uniqueId val="{0000000C-68C4-466C-8E5F-31CB7A85DA62}"/>
            </c:ext>
          </c:extLst>
        </c:ser>
        <c:ser>
          <c:idx val="3"/>
          <c:order val="3"/>
          <c:tx>
            <c:strRef>
              <c:f>'2. Revenues'!$B$125</c:f>
              <c:strCache>
                <c:ptCount val="1"/>
                <c:pt idx="0">
                  <c:v>New Instagram sales leads</c:v>
                </c:pt>
              </c:strCache>
            </c:strRef>
          </c:tx>
          <c:spPr>
            <a:solidFill>
              <a:schemeClr val="accent4"/>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Revenues'!$C$125:$BL$125</c:f>
              <c:numCache>
                <c:formatCode>General</c:formatCode>
                <c:ptCount val="62"/>
                <c:pt idx="2" formatCode="#,##0">
                  <c:v>0</c:v>
                </c:pt>
                <c:pt idx="3" formatCode="#,##0">
                  <c:v>0</c:v>
                </c:pt>
                <c:pt idx="4" formatCode="#,##0">
                  <c:v>0</c:v>
                </c:pt>
                <c:pt idx="5" formatCode="#,##0">
                  <c:v>0</c:v>
                </c:pt>
                <c:pt idx="6" formatCode="#,##0">
                  <c:v>833.33333333333337</c:v>
                </c:pt>
                <c:pt idx="7" formatCode="#,##0">
                  <c:v>833.33333333333337</c:v>
                </c:pt>
                <c:pt idx="8" formatCode="#,##0">
                  <c:v>833.33333333333337</c:v>
                </c:pt>
                <c:pt idx="9" formatCode="#,##0">
                  <c:v>833.33333333333337</c:v>
                </c:pt>
                <c:pt idx="10" formatCode="#,##0">
                  <c:v>833.33333333333337</c:v>
                </c:pt>
                <c:pt idx="11" formatCode="#,##0">
                  <c:v>833.33333333333337</c:v>
                </c:pt>
                <c:pt idx="12" formatCode="#,##0">
                  <c:v>833.33333333333337</c:v>
                </c:pt>
                <c:pt idx="13" formatCode="#,##0">
                  <c:v>833.33333333333337</c:v>
                </c:pt>
                <c:pt idx="14" formatCode="#,##0">
                  <c:v>833.33333333333337</c:v>
                </c:pt>
                <c:pt idx="15" formatCode="#,##0">
                  <c:v>833.33333333333337</c:v>
                </c:pt>
                <c:pt idx="16" formatCode="#,##0">
                  <c:v>833.33333333333337</c:v>
                </c:pt>
                <c:pt idx="17" formatCode="#,##0">
                  <c:v>833.33333333333337</c:v>
                </c:pt>
                <c:pt idx="18" formatCode="#,##0">
                  <c:v>833.33333333333337</c:v>
                </c:pt>
                <c:pt idx="19" formatCode="#,##0">
                  <c:v>833.33333333333337</c:v>
                </c:pt>
                <c:pt idx="20" formatCode="#,##0">
                  <c:v>833.33333333333337</c:v>
                </c:pt>
                <c:pt idx="21" formatCode="#,##0">
                  <c:v>833.33333333333337</c:v>
                </c:pt>
                <c:pt idx="22" formatCode="#,##0">
                  <c:v>833.33333333333337</c:v>
                </c:pt>
                <c:pt idx="23" formatCode="#,##0">
                  <c:v>833.33333333333337</c:v>
                </c:pt>
                <c:pt idx="24" formatCode="#,##0">
                  <c:v>833.33333333333337</c:v>
                </c:pt>
                <c:pt idx="25" formatCode="#,##0">
                  <c:v>833.33333333333337</c:v>
                </c:pt>
                <c:pt idx="26" formatCode="#,##0">
                  <c:v>833.33333333333337</c:v>
                </c:pt>
                <c:pt idx="27" formatCode="#,##0">
                  <c:v>833.33333333333337</c:v>
                </c:pt>
                <c:pt idx="28" formatCode="#,##0">
                  <c:v>833.33333333333337</c:v>
                </c:pt>
                <c:pt idx="29" formatCode="#,##0">
                  <c:v>833.33333333333337</c:v>
                </c:pt>
                <c:pt idx="30" formatCode="#,##0">
                  <c:v>833.33333333333337</c:v>
                </c:pt>
                <c:pt idx="31" formatCode="#,##0">
                  <c:v>833.33333333333337</c:v>
                </c:pt>
                <c:pt idx="32" formatCode="#,##0">
                  <c:v>833.33333333333337</c:v>
                </c:pt>
                <c:pt idx="33" formatCode="#,##0">
                  <c:v>833.33333333333337</c:v>
                </c:pt>
                <c:pt idx="34" formatCode="#,##0">
                  <c:v>833.33333333333337</c:v>
                </c:pt>
                <c:pt idx="35" formatCode="#,##0">
                  <c:v>833.33333333333337</c:v>
                </c:pt>
                <c:pt idx="36" formatCode="#,##0">
                  <c:v>833.33333333333337</c:v>
                </c:pt>
                <c:pt idx="37" formatCode="#,##0">
                  <c:v>833.33333333333337</c:v>
                </c:pt>
                <c:pt idx="38" formatCode="#,##0">
                  <c:v>833.33333333333337</c:v>
                </c:pt>
                <c:pt idx="39" formatCode="#,##0">
                  <c:v>833.33333333333337</c:v>
                </c:pt>
                <c:pt idx="40" formatCode="#,##0">
                  <c:v>833.33333333333337</c:v>
                </c:pt>
                <c:pt idx="41" formatCode="#,##0">
                  <c:v>833.33333333333337</c:v>
                </c:pt>
                <c:pt idx="42" formatCode="#,##0">
                  <c:v>833.33333333333337</c:v>
                </c:pt>
                <c:pt idx="43" formatCode="#,##0">
                  <c:v>833.33333333333337</c:v>
                </c:pt>
                <c:pt idx="44" formatCode="#,##0">
                  <c:v>833.33333333333337</c:v>
                </c:pt>
                <c:pt idx="45" formatCode="#,##0">
                  <c:v>833.33333333333337</c:v>
                </c:pt>
                <c:pt idx="46" formatCode="#,##0">
                  <c:v>833.33333333333337</c:v>
                </c:pt>
                <c:pt idx="47" formatCode="#,##0">
                  <c:v>833.33333333333337</c:v>
                </c:pt>
                <c:pt idx="48" formatCode="#,##0">
                  <c:v>833.33333333333337</c:v>
                </c:pt>
                <c:pt idx="49" formatCode="#,##0">
                  <c:v>833.33333333333337</c:v>
                </c:pt>
                <c:pt idx="50" formatCode="#,##0">
                  <c:v>833.33333333333337</c:v>
                </c:pt>
                <c:pt idx="51" formatCode="#,##0">
                  <c:v>833.33333333333337</c:v>
                </c:pt>
                <c:pt idx="52" formatCode="#,##0">
                  <c:v>833.33333333333337</c:v>
                </c:pt>
                <c:pt idx="53" formatCode="#,##0">
                  <c:v>833.33333333333337</c:v>
                </c:pt>
                <c:pt idx="54" formatCode="#,##0">
                  <c:v>833.33333333333337</c:v>
                </c:pt>
                <c:pt idx="55" formatCode="#,##0">
                  <c:v>833.33333333333337</c:v>
                </c:pt>
                <c:pt idx="56" formatCode="#,##0">
                  <c:v>833.33333333333337</c:v>
                </c:pt>
                <c:pt idx="57" formatCode="#,##0">
                  <c:v>833.33333333333337</c:v>
                </c:pt>
                <c:pt idx="58" formatCode="#,##0">
                  <c:v>833.33333333333337</c:v>
                </c:pt>
                <c:pt idx="59" formatCode="#,##0">
                  <c:v>833.33333333333337</c:v>
                </c:pt>
                <c:pt idx="60" formatCode="#,##0">
                  <c:v>833.33333333333337</c:v>
                </c:pt>
                <c:pt idx="61" formatCode="#,##0">
                  <c:v>833.33333333333337</c:v>
                </c:pt>
              </c:numCache>
            </c:numRef>
          </c:val>
          <c:extLst>
            <c:ext xmlns:c16="http://schemas.microsoft.com/office/drawing/2014/chart" uri="{C3380CC4-5D6E-409C-BE32-E72D297353CC}">
              <c16:uniqueId val="{0000000D-68C4-466C-8E5F-31CB7A85DA62}"/>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minorUnit val="1"/>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6.0338806886469374E-3"/>
          <c:y val="0.88643366667162271"/>
          <c:w val="0.9592429111804075"/>
          <c:h val="9.5433041908867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Number of headcount by type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51822726837812"/>
          <c:y val="0.14601086613705686"/>
          <c:w val="0.85268054099724622"/>
          <c:h val="0.56340795860420878"/>
        </c:manualLayout>
      </c:layout>
      <c:barChart>
        <c:barDir val="col"/>
        <c:grouping val="stacked"/>
        <c:varyColors val="0"/>
        <c:ser>
          <c:idx val="0"/>
          <c:order val="0"/>
          <c:tx>
            <c:strRef>
              <c:f>'3. Staff'!$B$166</c:f>
              <c:strCache>
                <c:ptCount val="1"/>
                <c:pt idx="0">
                  <c:v>Sales headcount</c:v>
                </c:pt>
              </c:strCache>
            </c:strRef>
          </c:tx>
          <c:spPr>
            <a:solidFill>
              <a:schemeClr val="accent1"/>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Staff'!$E$166:$BL$166</c:f>
              <c:numCache>
                <c:formatCode>#,##0</c:formatCode>
                <c:ptCount val="60"/>
                <c:pt idx="0">
                  <c:v>0</c:v>
                </c:pt>
                <c:pt idx="1">
                  <c:v>0</c:v>
                </c:pt>
                <c:pt idx="2">
                  <c:v>0</c:v>
                </c:pt>
                <c:pt idx="3">
                  <c:v>0</c:v>
                </c:pt>
                <c:pt idx="4">
                  <c:v>4</c:v>
                </c:pt>
                <c:pt idx="5">
                  <c:v>9</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14</c:v>
                </c:pt>
                <c:pt idx="23">
                  <c:v>14</c:v>
                </c:pt>
                <c:pt idx="24">
                  <c:v>15</c:v>
                </c:pt>
                <c:pt idx="25">
                  <c:v>15</c:v>
                </c:pt>
                <c:pt idx="26">
                  <c:v>15</c:v>
                </c:pt>
                <c:pt idx="27">
                  <c:v>15</c:v>
                </c:pt>
                <c:pt idx="28">
                  <c:v>15</c:v>
                </c:pt>
                <c:pt idx="29">
                  <c:v>16</c:v>
                </c:pt>
                <c:pt idx="30">
                  <c:v>16</c:v>
                </c:pt>
                <c:pt idx="31">
                  <c:v>16</c:v>
                </c:pt>
                <c:pt idx="32">
                  <c:v>16</c:v>
                </c:pt>
                <c:pt idx="33">
                  <c:v>16</c:v>
                </c:pt>
                <c:pt idx="34">
                  <c:v>16</c:v>
                </c:pt>
                <c:pt idx="35">
                  <c:v>19</c:v>
                </c:pt>
                <c:pt idx="36">
                  <c:v>21</c:v>
                </c:pt>
                <c:pt idx="37">
                  <c:v>21</c:v>
                </c:pt>
                <c:pt idx="38">
                  <c:v>21</c:v>
                </c:pt>
                <c:pt idx="39">
                  <c:v>21</c:v>
                </c:pt>
                <c:pt idx="40">
                  <c:v>21</c:v>
                </c:pt>
                <c:pt idx="41">
                  <c:v>21</c:v>
                </c:pt>
                <c:pt idx="42">
                  <c:v>21</c:v>
                </c:pt>
                <c:pt idx="43">
                  <c:v>21</c:v>
                </c:pt>
                <c:pt idx="44">
                  <c:v>21</c:v>
                </c:pt>
                <c:pt idx="45">
                  <c:v>21</c:v>
                </c:pt>
                <c:pt idx="46">
                  <c:v>21</c:v>
                </c:pt>
                <c:pt idx="47">
                  <c:v>21</c:v>
                </c:pt>
                <c:pt idx="48">
                  <c:v>22</c:v>
                </c:pt>
                <c:pt idx="49">
                  <c:v>22</c:v>
                </c:pt>
                <c:pt idx="50">
                  <c:v>22</c:v>
                </c:pt>
                <c:pt idx="51">
                  <c:v>22</c:v>
                </c:pt>
                <c:pt idx="52">
                  <c:v>22</c:v>
                </c:pt>
                <c:pt idx="53">
                  <c:v>22</c:v>
                </c:pt>
                <c:pt idx="54">
                  <c:v>23</c:v>
                </c:pt>
                <c:pt idx="55">
                  <c:v>23</c:v>
                </c:pt>
                <c:pt idx="56">
                  <c:v>23</c:v>
                </c:pt>
                <c:pt idx="57">
                  <c:v>23</c:v>
                </c:pt>
                <c:pt idx="58">
                  <c:v>23</c:v>
                </c:pt>
                <c:pt idx="59">
                  <c:v>23</c:v>
                </c:pt>
              </c:numCache>
            </c:numRef>
          </c:val>
          <c:extLst>
            <c:ext xmlns:c16="http://schemas.microsoft.com/office/drawing/2014/chart" uri="{C3380CC4-5D6E-409C-BE32-E72D297353CC}">
              <c16:uniqueId val="{00000005-1C61-48C0-A238-947E53E744CF}"/>
            </c:ext>
          </c:extLst>
        </c:ser>
        <c:ser>
          <c:idx val="1"/>
          <c:order val="1"/>
          <c:tx>
            <c:strRef>
              <c:f>'3. Staff'!$B$167</c:f>
              <c:strCache>
                <c:ptCount val="1"/>
                <c:pt idx="0">
                  <c:v>Founder headcount</c:v>
                </c:pt>
              </c:strCache>
            </c:strRef>
          </c:tx>
          <c:spPr>
            <a:solidFill>
              <a:schemeClr val="accent2"/>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Staff'!$E$167:$BL$167</c:f>
              <c:numCache>
                <c:formatCode>General</c:formatCode>
                <c:ptCount val="60"/>
                <c:pt idx="0">
                  <c:v>0</c:v>
                </c:pt>
                <c:pt idx="1">
                  <c:v>0</c:v>
                </c:pt>
                <c:pt idx="2">
                  <c:v>0</c:v>
                </c:pt>
                <c:pt idx="3">
                  <c:v>0</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numCache>
            </c:numRef>
          </c:val>
          <c:extLst>
            <c:ext xmlns:c16="http://schemas.microsoft.com/office/drawing/2014/chart" uri="{C3380CC4-5D6E-409C-BE32-E72D297353CC}">
              <c16:uniqueId val="{00000006-1C61-48C0-A238-947E53E744CF}"/>
            </c:ext>
          </c:extLst>
        </c:ser>
        <c:ser>
          <c:idx val="2"/>
          <c:order val="2"/>
          <c:tx>
            <c:strRef>
              <c:f>'3. Staff'!$B$168</c:f>
              <c:strCache>
                <c:ptCount val="1"/>
                <c:pt idx="0">
                  <c:v>Developer Team</c:v>
                </c:pt>
              </c:strCache>
            </c:strRef>
          </c:tx>
          <c:spPr>
            <a:solidFill>
              <a:schemeClr val="accent3"/>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Staff'!$E$168:$BL$168</c:f>
              <c:numCache>
                <c:formatCode>#,##0</c:formatCode>
                <c:ptCount val="60"/>
                <c:pt idx="0">
                  <c:v>0</c:v>
                </c:pt>
                <c:pt idx="1">
                  <c:v>0</c:v>
                </c:pt>
                <c:pt idx="2">
                  <c:v>0</c:v>
                </c:pt>
                <c:pt idx="3">
                  <c:v>0</c:v>
                </c:pt>
                <c:pt idx="4">
                  <c:v>2</c:v>
                </c:pt>
                <c:pt idx="5">
                  <c:v>2</c:v>
                </c:pt>
                <c:pt idx="6">
                  <c:v>2</c:v>
                </c:pt>
                <c:pt idx="7">
                  <c:v>2</c:v>
                </c:pt>
                <c:pt idx="8">
                  <c:v>2</c:v>
                </c:pt>
                <c:pt idx="9">
                  <c:v>2</c:v>
                </c:pt>
                <c:pt idx="10">
                  <c:v>2</c:v>
                </c:pt>
                <c:pt idx="11">
                  <c:v>2</c:v>
                </c:pt>
                <c:pt idx="12">
                  <c:v>4</c:v>
                </c:pt>
                <c:pt idx="13">
                  <c:v>4</c:v>
                </c:pt>
                <c:pt idx="14">
                  <c:v>4</c:v>
                </c:pt>
                <c:pt idx="15">
                  <c:v>4</c:v>
                </c:pt>
                <c:pt idx="16">
                  <c:v>4</c:v>
                </c:pt>
                <c:pt idx="17">
                  <c:v>5</c:v>
                </c:pt>
                <c:pt idx="18">
                  <c:v>5</c:v>
                </c:pt>
                <c:pt idx="19">
                  <c:v>5</c:v>
                </c:pt>
                <c:pt idx="20">
                  <c:v>5</c:v>
                </c:pt>
                <c:pt idx="21">
                  <c:v>5</c:v>
                </c:pt>
                <c:pt idx="22">
                  <c:v>5</c:v>
                </c:pt>
                <c:pt idx="23">
                  <c:v>5</c:v>
                </c:pt>
                <c:pt idx="24">
                  <c:v>5</c:v>
                </c:pt>
                <c:pt idx="25">
                  <c:v>5</c:v>
                </c:pt>
                <c:pt idx="26">
                  <c:v>5</c:v>
                </c:pt>
                <c:pt idx="27">
                  <c:v>5</c:v>
                </c:pt>
                <c:pt idx="28">
                  <c:v>5</c:v>
                </c:pt>
                <c:pt idx="29">
                  <c:v>6</c:v>
                </c:pt>
                <c:pt idx="30">
                  <c:v>6</c:v>
                </c:pt>
                <c:pt idx="31">
                  <c:v>6</c:v>
                </c:pt>
                <c:pt idx="32">
                  <c:v>6</c:v>
                </c:pt>
                <c:pt idx="33">
                  <c:v>6</c:v>
                </c:pt>
                <c:pt idx="34">
                  <c:v>6</c:v>
                </c:pt>
                <c:pt idx="35">
                  <c:v>6</c:v>
                </c:pt>
                <c:pt idx="36">
                  <c:v>6</c:v>
                </c:pt>
                <c:pt idx="37">
                  <c:v>6</c:v>
                </c:pt>
                <c:pt idx="38">
                  <c:v>7</c:v>
                </c:pt>
                <c:pt idx="39">
                  <c:v>7</c:v>
                </c:pt>
                <c:pt idx="40">
                  <c:v>7</c:v>
                </c:pt>
                <c:pt idx="41">
                  <c:v>7</c:v>
                </c:pt>
                <c:pt idx="42">
                  <c:v>7</c:v>
                </c:pt>
                <c:pt idx="43">
                  <c:v>7</c:v>
                </c:pt>
                <c:pt idx="44">
                  <c:v>7</c:v>
                </c:pt>
                <c:pt idx="45">
                  <c:v>7</c:v>
                </c:pt>
                <c:pt idx="46">
                  <c:v>7</c:v>
                </c:pt>
                <c:pt idx="47">
                  <c:v>7</c:v>
                </c:pt>
                <c:pt idx="48">
                  <c:v>7</c:v>
                </c:pt>
                <c:pt idx="49">
                  <c:v>7</c:v>
                </c:pt>
                <c:pt idx="50">
                  <c:v>7</c:v>
                </c:pt>
                <c:pt idx="51">
                  <c:v>7</c:v>
                </c:pt>
                <c:pt idx="52">
                  <c:v>7</c:v>
                </c:pt>
                <c:pt idx="53">
                  <c:v>7</c:v>
                </c:pt>
                <c:pt idx="54">
                  <c:v>7</c:v>
                </c:pt>
                <c:pt idx="55">
                  <c:v>7</c:v>
                </c:pt>
                <c:pt idx="56">
                  <c:v>7</c:v>
                </c:pt>
                <c:pt idx="57">
                  <c:v>7</c:v>
                </c:pt>
                <c:pt idx="58">
                  <c:v>7</c:v>
                </c:pt>
                <c:pt idx="59">
                  <c:v>7</c:v>
                </c:pt>
              </c:numCache>
            </c:numRef>
          </c:val>
          <c:extLst>
            <c:ext xmlns:c16="http://schemas.microsoft.com/office/drawing/2014/chart" uri="{C3380CC4-5D6E-409C-BE32-E72D297353CC}">
              <c16:uniqueId val="{00000007-1C61-48C0-A238-947E53E744CF}"/>
            </c:ext>
          </c:extLst>
        </c:ser>
        <c:ser>
          <c:idx val="3"/>
          <c:order val="3"/>
          <c:tx>
            <c:strRef>
              <c:f>'3. Staff'!$B$169</c:f>
              <c:strCache>
                <c:ptCount val="1"/>
                <c:pt idx="0">
                  <c:v>Marketing Team</c:v>
                </c:pt>
              </c:strCache>
            </c:strRef>
          </c:tx>
          <c:spPr>
            <a:solidFill>
              <a:schemeClr val="accent4"/>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Staff'!$E$169:$BL$169</c:f>
              <c:numCache>
                <c:formatCode>#,##0</c:formatCode>
                <c:ptCount val="60"/>
                <c:pt idx="0">
                  <c:v>0</c:v>
                </c:pt>
                <c:pt idx="1">
                  <c:v>0</c:v>
                </c:pt>
                <c:pt idx="2">
                  <c:v>0</c:v>
                </c:pt>
                <c:pt idx="3">
                  <c:v>0</c:v>
                </c:pt>
                <c:pt idx="4">
                  <c:v>1</c:v>
                </c:pt>
                <c:pt idx="5">
                  <c:v>1</c:v>
                </c:pt>
                <c:pt idx="6">
                  <c:v>1</c:v>
                </c:pt>
                <c:pt idx="7">
                  <c:v>1</c:v>
                </c:pt>
                <c:pt idx="8">
                  <c:v>1</c:v>
                </c:pt>
                <c:pt idx="9">
                  <c:v>1</c:v>
                </c:pt>
                <c:pt idx="10">
                  <c:v>1</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numCache>
            </c:numRef>
          </c:val>
          <c:extLst>
            <c:ext xmlns:c16="http://schemas.microsoft.com/office/drawing/2014/chart" uri="{C3380CC4-5D6E-409C-BE32-E72D297353CC}">
              <c16:uniqueId val="{00000008-1C61-48C0-A238-947E53E744CF}"/>
            </c:ext>
          </c:extLst>
        </c:ser>
        <c:ser>
          <c:idx val="4"/>
          <c:order val="4"/>
          <c:tx>
            <c:strRef>
              <c:f>'3. Staff'!$B$170</c:f>
              <c:strCache>
                <c:ptCount val="1"/>
                <c:pt idx="0">
                  <c:v>Customer Service Team</c:v>
                </c:pt>
              </c:strCache>
            </c:strRef>
          </c:tx>
          <c:spPr>
            <a:solidFill>
              <a:schemeClr val="accent5"/>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Staff'!$E$170:$BL$170</c:f>
              <c:numCache>
                <c:formatCode>#,##0</c:formatCode>
                <c:ptCount val="60"/>
                <c:pt idx="0">
                  <c:v>0</c:v>
                </c:pt>
                <c:pt idx="1">
                  <c:v>0</c:v>
                </c:pt>
                <c:pt idx="2">
                  <c:v>0</c:v>
                </c:pt>
                <c:pt idx="3">
                  <c:v>0</c:v>
                </c:pt>
                <c:pt idx="4">
                  <c:v>2</c:v>
                </c:pt>
                <c:pt idx="5">
                  <c:v>2</c:v>
                </c:pt>
                <c:pt idx="6">
                  <c:v>2</c:v>
                </c:pt>
                <c:pt idx="7">
                  <c:v>2</c:v>
                </c:pt>
                <c:pt idx="8">
                  <c:v>2</c:v>
                </c:pt>
                <c:pt idx="9">
                  <c:v>2</c:v>
                </c:pt>
                <c:pt idx="10">
                  <c:v>2</c:v>
                </c:pt>
                <c:pt idx="11">
                  <c:v>2</c:v>
                </c:pt>
                <c:pt idx="12">
                  <c:v>2</c:v>
                </c:pt>
                <c:pt idx="13">
                  <c:v>2</c:v>
                </c:pt>
                <c:pt idx="14">
                  <c:v>2</c:v>
                </c:pt>
                <c:pt idx="15">
                  <c:v>2</c:v>
                </c:pt>
                <c:pt idx="16">
                  <c:v>4</c:v>
                </c:pt>
                <c:pt idx="17">
                  <c:v>4</c:v>
                </c:pt>
                <c:pt idx="18">
                  <c:v>4</c:v>
                </c:pt>
                <c:pt idx="19">
                  <c:v>4</c:v>
                </c:pt>
                <c:pt idx="20">
                  <c:v>4</c:v>
                </c:pt>
                <c:pt idx="21">
                  <c:v>4</c:v>
                </c:pt>
                <c:pt idx="22">
                  <c:v>4</c:v>
                </c:pt>
                <c:pt idx="23">
                  <c:v>4</c:v>
                </c:pt>
                <c:pt idx="24">
                  <c:v>4</c:v>
                </c:pt>
                <c:pt idx="25">
                  <c:v>4</c:v>
                </c:pt>
                <c:pt idx="26">
                  <c:v>4</c:v>
                </c:pt>
                <c:pt idx="27">
                  <c:v>4</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numCache>
            </c:numRef>
          </c:val>
          <c:extLst>
            <c:ext xmlns:c16="http://schemas.microsoft.com/office/drawing/2014/chart" uri="{C3380CC4-5D6E-409C-BE32-E72D297353CC}">
              <c16:uniqueId val="{00000009-1C61-48C0-A238-947E53E744CF}"/>
            </c:ext>
          </c:extLst>
        </c:ser>
        <c:ser>
          <c:idx val="5"/>
          <c:order val="5"/>
          <c:tx>
            <c:strRef>
              <c:f>'3. Staff'!$B$171</c:f>
              <c:strCache>
                <c:ptCount val="1"/>
                <c:pt idx="0">
                  <c:v>G&amp;A Team</c:v>
                </c:pt>
              </c:strCache>
            </c:strRef>
          </c:tx>
          <c:spPr>
            <a:solidFill>
              <a:schemeClr val="accent6"/>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Staff'!$E$171:$BL$171</c:f>
              <c:numCache>
                <c:formatCode>#,##0</c:formatCode>
                <c:ptCount val="60"/>
                <c:pt idx="0">
                  <c:v>0</c:v>
                </c:pt>
                <c:pt idx="1">
                  <c:v>0</c:v>
                </c:pt>
                <c:pt idx="2">
                  <c:v>0</c:v>
                </c:pt>
                <c:pt idx="3">
                  <c:v>0</c:v>
                </c:pt>
                <c:pt idx="4">
                  <c:v>0</c:v>
                </c:pt>
                <c:pt idx="5">
                  <c:v>0</c:v>
                </c:pt>
                <c:pt idx="6">
                  <c:v>0</c:v>
                </c:pt>
                <c:pt idx="7">
                  <c:v>0</c:v>
                </c:pt>
                <c:pt idx="8">
                  <c:v>0</c:v>
                </c:pt>
                <c:pt idx="9">
                  <c:v>0</c:v>
                </c:pt>
                <c:pt idx="10">
                  <c:v>0</c:v>
                </c:pt>
                <c:pt idx="11">
                  <c:v>1</c:v>
                </c:pt>
                <c:pt idx="12">
                  <c:v>2</c:v>
                </c:pt>
                <c:pt idx="13">
                  <c:v>2</c:v>
                </c:pt>
                <c:pt idx="14">
                  <c:v>2</c:v>
                </c:pt>
                <c:pt idx="15">
                  <c:v>2</c:v>
                </c:pt>
                <c:pt idx="16">
                  <c:v>3</c:v>
                </c:pt>
                <c:pt idx="17">
                  <c:v>3</c:v>
                </c:pt>
                <c:pt idx="18">
                  <c:v>3</c:v>
                </c:pt>
                <c:pt idx="19">
                  <c:v>3</c:v>
                </c:pt>
                <c:pt idx="20">
                  <c:v>3</c:v>
                </c:pt>
                <c:pt idx="21">
                  <c:v>3</c:v>
                </c:pt>
                <c:pt idx="22">
                  <c:v>3</c:v>
                </c:pt>
                <c:pt idx="23">
                  <c:v>3</c:v>
                </c:pt>
                <c:pt idx="24">
                  <c:v>3</c:v>
                </c:pt>
                <c:pt idx="25">
                  <c:v>3</c:v>
                </c:pt>
                <c:pt idx="26">
                  <c:v>3</c:v>
                </c:pt>
                <c:pt idx="27">
                  <c:v>3</c:v>
                </c:pt>
                <c:pt idx="28">
                  <c:v>3</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numCache>
            </c:numRef>
          </c:val>
          <c:extLst>
            <c:ext xmlns:c16="http://schemas.microsoft.com/office/drawing/2014/chart" uri="{C3380CC4-5D6E-409C-BE32-E72D297353CC}">
              <c16:uniqueId val="{0000000A-1C61-48C0-A238-947E53E744CF}"/>
            </c:ext>
          </c:extLst>
        </c:ser>
        <c:ser>
          <c:idx val="6"/>
          <c:order val="6"/>
          <c:tx>
            <c:strRef>
              <c:f>'3. Staff'!$B$172</c:f>
              <c:strCache>
                <c:ptCount val="1"/>
                <c:pt idx="0">
                  <c:v>Other Team</c:v>
                </c:pt>
              </c:strCache>
            </c:strRef>
          </c:tx>
          <c:spPr>
            <a:solidFill>
              <a:schemeClr val="accent1">
                <a:lumMod val="60000"/>
              </a:schemeClr>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Staff'!$E$172:$BL$172</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B-1C61-48C0-A238-947E53E744CF}"/>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0165527235741874"/>
          <c:w val="0.90692772442669434"/>
          <c:h val="0.1983447276425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Personnel costs by type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527436762720887"/>
          <c:y val="0.14601086613705686"/>
          <c:w val="0.83196902124337357"/>
          <c:h val="0.56340795860420878"/>
        </c:manualLayout>
      </c:layout>
      <c:barChart>
        <c:barDir val="col"/>
        <c:grouping val="stacked"/>
        <c:varyColors val="0"/>
        <c:ser>
          <c:idx val="0"/>
          <c:order val="0"/>
          <c:tx>
            <c:strRef>
              <c:f>'3. Staff'!$B$175</c:f>
              <c:strCache>
                <c:ptCount val="1"/>
                <c:pt idx="0">
                  <c:v>Sales</c:v>
                </c:pt>
              </c:strCache>
            </c:strRef>
          </c:tx>
          <c:spPr>
            <a:solidFill>
              <a:schemeClr val="accent1"/>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Staff'!$E$175:$BL$175</c:f>
              <c:numCache>
                <c:formatCode>#,##0</c:formatCode>
                <c:ptCount val="60"/>
                <c:pt idx="0">
                  <c:v>0</c:v>
                </c:pt>
                <c:pt idx="1">
                  <c:v>0</c:v>
                </c:pt>
                <c:pt idx="2">
                  <c:v>0</c:v>
                </c:pt>
                <c:pt idx="3">
                  <c:v>0</c:v>
                </c:pt>
                <c:pt idx="4">
                  <c:v>28000</c:v>
                </c:pt>
                <c:pt idx="5">
                  <c:v>63999.999999999993</c:v>
                </c:pt>
                <c:pt idx="6">
                  <c:v>93000</c:v>
                </c:pt>
                <c:pt idx="7">
                  <c:v>93000</c:v>
                </c:pt>
                <c:pt idx="8">
                  <c:v>93000</c:v>
                </c:pt>
                <c:pt idx="9">
                  <c:v>93000</c:v>
                </c:pt>
                <c:pt idx="10">
                  <c:v>93000</c:v>
                </c:pt>
                <c:pt idx="11">
                  <c:v>93000</c:v>
                </c:pt>
                <c:pt idx="12">
                  <c:v>113000</c:v>
                </c:pt>
                <c:pt idx="13">
                  <c:v>113000</c:v>
                </c:pt>
                <c:pt idx="14">
                  <c:v>113000</c:v>
                </c:pt>
                <c:pt idx="15">
                  <c:v>113000</c:v>
                </c:pt>
                <c:pt idx="16">
                  <c:v>113000</c:v>
                </c:pt>
                <c:pt idx="17">
                  <c:v>113000</c:v>
                </c:pt>
                <c:pt idx="18">
                  <c:v>113000</c:v>
                </c:pt>
                <c:pt idx="19">
                  <c:v>113000</c:v>
                </c:pt>
                <c:pt idx="20">
                  <c:v>113000</c:v>
                </c:pt>
                <c:pt idx="21">
                  <c:v>113000</c:v>
                </c:pt>
                <c:pt idx="22">
                  <c:v>122000</c:v>
                </c:pt>
                <c:pt idx="23">
                  <c:v>122000</c:v>
                </c:pt>
                <c:pt idx="24">
                  <c:v>131000</c:v>
                </c:pt>
                <c:pt idx="25">
                  <c:v>131000</c:v>
                </c:pt>
                <c:pt idx="26">
                  <c:v>131000</c:v>
                </c:pt>
                <c:pt idx="27">
                  <c:v>131000</c:v>
                </c:pt>
                <c:pt idx="28">
                  <c:v>131000</c:v>
                </c:pt>
                <c:pt idx="29">
                  <c:v>140000</c:v>
                </c:pt>
                <c:pt idx="30">
                  <c:v>140000</c:v>
                </c:pt>
                <c:pt idx="31">
                  <c:v>140000</c:v>
                </c:pt>
                <c:pt idx="32">
                  <c:v>140000</c:v>
                </c:pt>
                <c:pt idx="33">
                  <c:v>140000</c:v>
                </c:pt>
                <c:pt idx="34">
                  <c:v>140000</c:v>
                </c:pt>
                <c:pt idx="35">
                  <c:v>165000</c:v>
                </c:pt>
                <c:pt idx="36">
                  <c:v>183000</c:v>
                </c:pt>
                <c:pt idx="37">
                  <c:v>183000</c:v>
                </c:pt>
                <c:pt idx="38">
                  <c:v>183000</c:v>
                </c:pt>
                <c:pt idx="39">
                  <c:v>183000</c:v>
                </c:pt>
                <c:pt idx="40">
                  <c:v>183000</c:v>
                </c:pt>
                <c:pt idx="41">
                  <c:v>183000</c:v>
                </c:pt>
                <c:pt idx="42">
                  <c:v>183000</c:v>
                </c:pt>
                <c:pt idx="43">
                  <c:v>183000</c:v>
                </c:pt>
                <c:pt idx="44">
                  <c:v>183000</c:v>
                </c:pt>
                <c:pt idx="45">
                  <c:v>183000</c:v>
                </c:pt>
                <c:pt idx="46">
                  <c:v>183000</c:v>
                </c:pt>
                <c:pt idx="47">
                  <c:v>183000</c:v>
                </c:pt>
                <c:pt idx="48">
                  <c:v>192000</c:v>
                </c:pt>
                <c:pt idx="49">
                  <c:v>192000</c:v>
                </c:pt>
                <c:pt idx="50">
                  <c:v>192000</c:v>
                </c:pt>
                <c:pt idx="51">
                  <c:v>192000</c:v>
                </c:pt>
                <c:pt idx="52">
                  <c:v>192000</c:v>
                </c:pt>
                <c:pt idx="53">
                  <c:v>192000</c:v>
                </c:pt>
                <c:pt idx="54">
                  <c:v>201000</c:v>
                </c:pt>
                <c:pt idx="55">
                  <c:v>201000</c:v>
                </c:pt>
                <c:pt idx="56">
                  <c:v>201000</c:v>
                </c:pt>
                <c:pt idx="57">
                  <c:v>201000</c:v>
                </c:pt>
                <c:pt idx="58">
                  <c:v>201000</c:v>
                </c:pt>
                <c:pt idx="59">
                  <c:v>201000</c:v>
                </c:pt>
              </c:numCache>
            </c:numRef>
          </c:val>
          <c:extLst>
            <c:ext xmlns:c16="http://schemas.microsoft.com/office/drawing/2014/chart" uri="{C3380CC4-5D6E-409C-BE32-E72D297353CC}">
              <c16:uniqueId val="{00000000-E618-434B-90E6-1396CEE58A8B}"/>
            </c:ext>
          </c:extLst>
        </c:ser>
        <c:ser>
          <c:idx val="1"/>
          <c:order val="1"/>
          <c:tx>
            <c:strRef>
              <c:f>'3. Staff'!$B$176</c:f>
              <c:strCache>
                <c:ptCount val="1"/>
                <c:pt idx="0">
                  <c:v>Founder</c:v>
                </c:pt>
              </c:strCache>
            </c:strRef>
          </c:tx>
          <c:spPr>
            <a:solidFill>
              <a:schemeClr val="accent2"/>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Staff'!$E$176:$BL$176</c:f>
              <c:numCache>
                <c:formatCode>#,##0</c:formatCode>
                <c:ptCount val="60"/>
                <c:pt idx="0">
                  <c:v>0</c:v>
                </c:pt>
                <c:pt idx="1">
                  <c:v>0</c:v>
                </c:pt>
                <c:pt idx="2">
                  <c:v>0</c:v>
                </c:pt>
                <c:pt idx="3">
                  <c:v>0</c:v>
                </c:pt>
                <c:pt idx="4">
                  <c:v>12000</c:v>
                </c:pt>
                <c:pt idx="5">
                  <c:v>12000</c:v>
                </c:pt>
                <c:pt idx="6">
                  <c:v>12000</c:v>
                </c:pt>
                <c:pt idx="7">
                  <c:v>12000</c:v>
                </c:pt>
                <c:pt idx="8">
                  <c:v>12000</c:v>
                </c:pt>
                <c:pt idx="9">
                  <c:v>12000</c:v>
                </c:pt>
                <c:pt idx="10">
                  <c:v>12000</c:v>
                </c:pt>
                <c:pt idx="11">
                  <c:v>12000</c:v>
                </c:pt>
                <c:pt idx="12">
                  <c:v>16000</c:v>
                </c:pt>
                <c:pt idx="13">
                  <c:v>16000</c:v>
                </c:pt>
                <c:pt idx="14">
                  <c:v>16000</c:v>
                </c:pt>
                <c:pt idx="15">
                  <c:v>16000</c:v>
                </c:pt>
                <c:pt idx="16">
                  <c:v>16000</c:v>
                </c:pt>
                <c:pt idx="17">
                  <c:v>16000</c:v>
                </c:pt>
                <c:pt idx="18">
                  <c:v>16000</c:v>
                </c:pt>
                <c:pt idx="19">
                  <c:v>16000</c:v>
                </c:pt>
                <c:pt idx="20">
                  <c:v>16000</c:v>
                </c:pt>
                <c:pt idx="21">
                  <c:v>16000</c:v>
                </c:pt>
                <c:pt idx="22">
                  <c:v>16000</c:v>
                </c:pt>
                <c:pt idx="23">
                  <c:v>16000</c:v>
                </c:pt>
                <c:pt idx="24">
                  <c:v>17000</c:v>
                </c:pt>
                <c:pt idx="25">
                  <c:v>17000</c:v>
                </c:pt>
                <c:pt idx="26">
                  <c:v>17000</c:v>
                </c:pt>
                <c:pt idx="27">
                  <c:v>17000</c:v>
                </c:pt>
                <c:pt idx="28">
                  <c:v>17000</c:v>
                </c:pt>
                <c:pt idx="29">
                  <c:v>17000</c:v>
                </c:pt>
                <c:pt idx="30">
                  <c:v>17000</c:v>
                </c:pt>
                <c:pt idx="31">
                  <c:v>17000</c:v>
                </c:pt>
                <c:pt idx="32">
                  <c:v>17000</c:v>
                </c:pt>
                <c:pt idx="33">
                  <c:v>17000</c:v>
                </c:pt>
                <c:pt idx="34">
                  <c:v>17000</c:v>
                </c:pt>
                <c:pt idx="35">
                  <c:v>17000</c:v>
                </c:pt>
                <c:pt idx="36">
                  <c:v>20000</c:v>
                </c:pt>
                <c:pt idx="37">
                  <c:v>20000</c:v>
                </c:pt>
                <c:pt idx="38">
                  <c:v>20000</c:v>
                </c:pt>
                <c:pt idx="39">
                  <c:v>20000</c:v>
                </c:pt>
                <c:pt idx="40">
                  <c:v>20000</c:v>
                </c:pt>
                <c:pt idx="41">
                  <c:v>20000</c:v>
                </c:pt>
                <c:pt idx="42">
                  <c:v>20000</c:v>
                </c:pt>
                <c:pt idx="43">
                  <c:v>20000</c:v>
                </c:pt>
                <c:pt idx="44">
                  <c:v>20000</c:v>
                </c:pt>
                <c:pt idx="45">
                  <c:v>20000</c:v>
                </c:pt>
                <c:pt idx="46">
                  <c:v>20000</c:v>
                </c:pt>
                <c:pt idx="47">
                  <c:v>20000</c:v>
                </c:pt>
                <c:pt idx="48">
                  <c:v>20000</c:v>
                </c:pt>
                <c:pt idx="49">
                  <c:v>20000</c:v>
                </c:pt>
                <c:pt idx="50">
                  <c:v>20000</c:v>
                </c:pt>
                <c:pt idx="51">
                  <c:v>20000</c:v>
                </c:pt>
                <c:pt idx="52">
                  <c:v>20000</c:v>
                </c:pt>
                <c:pt idx="53">
                  <c:v>20000</c:v>
                </c:pt>
                <c:pt idx="54">
                  <c:v>20000</c:v>
                </c:pt>
                <c:pt idx="55">
                  <c:v>20000</c:v>
                </c:pt>
                <c:pt idx="56">
                  <c:v>20000</c:v>
                </c:pt>
                <c:pt idx="57">
                  <c:v>20000</c:v>
                </c:pt>
                <c:pt idx="58">
                  <c:v>20000</c:v>
                </c:pt>
                <c:pt idx="59">
                  <c:v>20000</c:v>
                </c:pt>
              </c:numCache>
            </c:numRef>
          </c:val>
          <c:extLst>
            <c:ext xmlns:c16="http://schemas.microsoft.com/office/drawing/2014/chart" uri="{C3380CC4-5D6E-409C-BE32-E72D297353CC}">
              <c16:uniqueId val="{00000001-E618-434B-90E6-1396CEE58A8B}"/>
            </c:ext>
          </c:extLst>
        </c:ser>
        <c:ser>
          <c:idx val="2"/>
          <c:order val="2"/>
          <c:tx>
            <c:strRef>
              <c:f>'3. Staff'!$B$177</c:f>
              <c:strCache>
                <c:ptCount val="1"/>
                <c:pt idx="0">
                  <c:v>Developer Team</c:v>
                </c:pt>
              </c:strCache>
            </c:strRef>
          </c:tx>
          <c:spPr>
            <a:solidFill>
              <a:schemeClr val="accent3"/>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Staff'!$E$177:$BL$177</c:f>
              <c:numCache>
                <c:formatCode>#,##0</c:formatCode>
                <c:ptCount val="60"/>
                <c:pt idx="0">
                  <c:v>0</c:v>
                </c:pt>
                <c:pt idx="1">
                  <c:v>0</c:v>
                </c:pt>
                <c:pt idx="2">
                  <c:v>0</c:v>
                </c:pt>
                <c:pt idx="3">
                  <c:v>0</c:v>
                </c:pt>
                <c:pt idx="4">
                  <c:v>15000</c:v>
                </c:pt>
                <c:pt idx="5">
                  <c:v>15000</c:v>
                </c:pt>
                <c:pt idx="6">
                  <c:v>15000</c:v>
                </c:pt>
                <c:pt idx="7">
                  <c:v>15000</c:v>
                </c:pt>
                <c:pt idx="8">
                  <c:v>15000</c:v>
                </c:pt>
                <c:pt idx="9">
                  <c:v>15000</c:v>
                </c:pt>
                <c:pt idx="10">
                  <c:v>15000</c:v>
                </c:pt>
                <c:pt idx="11">
                  <c:v>15000</c:v>
                </c:pt>
                <c:pt idx="12">
                  <c:v>32325.000000000004</c:v>
                </c:pt>
                <c:pt idx="13">
                  <c:v>32325.000000000004</c:v>
                </c:pt>
                <c:pt idx="14">
                  <c:v>32325.000000000004</c:v>
                </c:pt>
                <c:pt idx="15">
                  <c:v>32325.000000000004</c:v>
                </c:pt>
                <c:pt idx="16">
                  <c:v>32325.000000000004</c:v>
                </c:pt>
                <c:pt idx="17">
                  <c:v>41700.000000000007</c:v>
                </c:pt>
                <c:pt idx="18">
                  <c:v>41700.000000000007</c:v>
                </c:pt>
                <c:pt idx="19">
                  <c:v>41700.000000000007</c:v>
                </c:pt>
                <c:pt idx="20">
                  <c:v>41700.000000000007</c:v>
                </c:pt>
                <c:pt idx="21">
                  <c:v>41700.000000000007</c:v>
                </c:pt>
                <c:pt idx="22">
                  <c:v>41700.000000000007</c:v>
                </c:pt>
                <c:pt idx="23">
                  <c:v>41700.000000000007</c:v>
                </c:pt>
                <c:pt idx="24">
                  <c:v>42951.000000000007</c:v>
                </c:pt>
                <c:pt idx="25">
                  <c:v>42951.000000000007</c:v>
                </c:pt>
                <c:pt idx="26">
                  <c:v>42951.000000000007</c:v>
                </c:pt>
                <c:pt idx="27">
                  <c:v>42951.000000000007</c:v>
                </c:pt>
                <c:pt idx="28">
                  <c:v>42951.000000000007</c:v>
                </c:pt>
                <c:pt idx="29">
                  <c:v>49982.250000000007</c:v>
                </c:pt>
                <c:pt idx="30">
                  <c:v>49982.250000000007</c:v>
                </c:pt>
                <c:pt idx="31">
                  <c:v>49982.250000000007</c:v>
                </c:pt>
                <c:pt idx="32">
                  <c:v>49982.250000000007</c:v>
                </c:pt>
                <c:pt idx="33">
                  <c:v>49982.250000000007</c:v>
                </c:pt>
                <c:pt idx="34">
                  <c:v>49982.250000000007</c:v>
                </c:pt>
                <c:pt idx="35">
                  <c:v>49982.250000000007</c:v>
                </c:pt>
                <c:pt idx="36">
                  <c:v>51481.717500000006</c:v>
                </c:pt>
                <c:pt idx="37">
                  <c:v>51481.717500000006</c:v>
                </c:pt>
                <c:pt idx="38">
                  <c:v>59919.217500000006</c:v>
                </c:pt>
                <c:pt idx="39">
                  <c:v>59919.217500000006</c:v>
                </c:pt>
                <c:pt idx="40">
                  <c:v>59919.217500000006</c:v>
                </c:pt>
                <c:pt idx="41">
                  <c:v>59919.217500000006</c:v>
                </c:pt>
                <c:pt idx="42">
                  <c:v>59919.217500000006</c:v>
                </c:pt>
                <c:pt idx="43">
                  <c:v>59919.217500000006</c:v>
                </c:pt>
                <c:pt idx="44">
                  <c:v>59919.217500000006</c:v>
                </c:pt>
                <c:pt idx="45">
                  <c:v>59919.217500000006</c:v>
                </c:pt>
                <c:pt idx="46">
                  <c:v>59919.217500000006</c:v>
                </c:pt>
                <c:pt idx="47">
                  <c:v>59919.217500000006</c:v>
                </c:pt>
                <c:pt idx="48">
                  <c:v>61716.794025000003</c:v>
                </c:pt>
                <c:pt idx="49">
                  <c:v>61716.794025000003</c:v>
                </c:pt>
                <c:pt idx="50">
                  <c:v>61716.794025000003</c:v>
                </c:pt>
                <c:pt idx="51">
                  <c:v>61716.794025000003</c:v>
                </c:pt>
                <c:pt idx="52">
                  <c:v>61716.794025000003</c:v>
                </c:pt>
                <c:pt idx="53">
                  <c:v>61716.794025000003</c:v>
                </c:pt>
                <c:pt idx="54">
                  <c:v>61716.794025000003</c:v>
                </c:pt>
                <c:pt idx="55">
                  <c:v>61716.794025000003</c:v>
                </c:pt>
                <c:pt idx="56">
                  <c:v>61716.794025000003</c:v>
                </c:pt>
                <c:pt idx="57">
                  <c:v>61716.794025000003</c:v>
                </c:pt>
                <c:pt idx="58">
                  <c:v>61716.794025000003</c:v>
                </c:pt>
                <c:pt idx="59">
                  <c:v>61716.794025000003</c:v>
                </c:pt>
              </c:numCache>
            </c:numRef>
          </c:val>
          <c:extLst>
            <c:ext xmlns:c16="http://schemas.microsoft.com/office/drawing/2014/chart" uri="{C3380CC4-5D6E-409C-BE32-E72D297353CC}">
              <c16:uniqueId val="{00000002-E618-434B-90E6-1396CEE58A8B}"/>
            </c:ext>
          </c:extLst>
        </c:ser>
        <c:ser>
          <c:idx val="3"/>
          <c:order val="3"/>
          <c:tx>
            <c:strRef>
              <c:f>'3. Staff'!$B$178</c:f>
              <c:strCache>
                <c:ptCount val="1"/>
                <c:pt idx="0">
                  <c:v>Marketing Team</c:v>
                </c:pt>
              </c:strCache>
            </c:strRef>
          </c:tx>
          <c:spPr>
            <a:solidFill>
              <a:schemeClr val="accent4"/>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Staff'!$E$178:$BL$178</c:f>
              <c:numCache>
                <c:formatCode>#,##0</c:formatCode>
                <c:ptCount val="60"/>
                <c:pt idx="0">
                  <c:v>0</c:v>
                </c:pt>
                <c:pt idx="1">
                  <c:v>0</c:v>
                </c:pt>
                <c:pt idx="2">
                  <c:v>0</c:v>
                </c:pt>
                <c:pt idx="3">
                  <c:v>0</c:v>
                </c:pt>
                <c:pt idx="4">
                  <c:v>6250</c:v>
                </c:pt>
                <c:pt idx="5">
                  <c:v>6250</c:v>
                </c:pt>
                <c:pt idx="6">
                  <c:v>6250</c:v>
                </c:pt>
                <c:pt idx="7">
                  <c:v>6250</c:v>
                </c:pt>
                <c:pt idx="8">
                  <c:v>6250</c:v>
                </c:pt>
                <c:pt idx="9">
                  <c:v>6250</c:v>
                </c:pt>
                <c:pt idx="10">
                  <c:v>6250</c:v>
                </c:pt>
                <c:pt idx="11">
                  <c:v>11458.333333333336</c:v>
                </c:pt>
                <c:pt idx="12">
                  <c:v>11927.083333333336</c:v>
                </c:pt>
                <c:pt idx="13">
                  <c:v>11927.083333333336</c:v>
                </c:pt>
                <c:pt idx="14">
                  <c:v>11927.083333333336</c:v>
                </c:pt>
                <c:pt idx="15">
                  <c:v>11927.083333333336</c:v>
                </c:pt>
                <c:pt idx="16">
                  <c:v>11927.083333333336</c:v>
                </c:pt>
                <c:pt idx="17">
                  <c:v>11927.083333333336</c:v>
                </c:pt>
                <c:pt idx="18">
                  <c:v>11927.083333333336</c:v>
                </c:pt>
                <c:pt idx="19">
                  <c:v>11927.083333333336</c:v>
                </c:pt>
                <c:pt idx="20">
                  <c:v>11927.083333333336</c:v>
                </c:pt>
                <c:pt idx="21">
                  <c:v>11927.083333333336</c:v>
                </c:pt>
                <c:pt idx="22">
                  <c:v>11927.083333333336</c:v>
                </c:pt>
                <c:pt idx="23">
                  <c:v>11927.083333333336</c:v>
                </c:pt>
                <c:pt idx="24">
                  <c:v>12416.145833333336</c:v>
                </c:pt>
                <c:pt idx="25">
                  <c:v>12416.145833333336</c:v>
                </c:pt>
                <c:pt idx="26">
                  <c:v>12416.145833333336</c:v>
                </c:pt>
                <c:pt idx="27">
                  <c:v>12416.145833333336</c:v>
                </c:pt>
                <c:pt idx="28">
                  <c:v>12416.145833333336</c:v>
                </c:pt>
                <c:pt idx="29">
                  <c:v>22832.8125</c:v>
                </c:pt>
                <c:pt idx="30">
                  <c:v>22832.8125</c:v>
                </c:pt>
                <c:pt idx="31">
                  <c:v>22832.8125</c:v>
                </c:pt>
                <c:pt idx="32">
                  <c:v>22832.8125</c:v>
                </c:pt>
                <c:pt idx="33">
                  <c:v>22832.8125</c:v>
                </c:pt>
                <c:pt idx="34">
                  <c:v>22832.8125</c:v>
                </c:pt>
                <c:pt idx="35">
                  <c:v>22832.8125</c:v>
                </c:pt>
                <c:pt idx="36">
                  <c:v>23863.942708333336</c:v>
                </c:pt>
                <c:pt idx="37">
                  <c:v>23863.942708333336</c:v>
                </c:pt>
                <c:pt idx="38">
                  <c:v>23863.942708333336</c:v>
                </c:pt>
                <c:pt idx="39">
                  <c:v>23863.942708333336</c:v>
                </c:pt>
                <c:pt idx="40">
                  <c:v>23863.942708333336</c:v>
                </c:pt>
                <c:pt idx="41">
                  <c:v>23863.942708333336</c:v>
                </c:pt>
                <c:pt idx="42">
                  <c:v>23863.942708333336</c:v>
                </c:pt>
                <c:pt idx="43">
                  <c:v>23863.942708333336</c:v>
                </c:pt>
                <c:pt idx="44">
                  <c:v>23863.942708333336</c:v>
                </c:pt>
                <c:pt idx="45">
                  <c:v>23863.942708333336</c:v>
                </c:pt>
                <c:pt idx="46">
                  <c:v>23863.942708333336</c:v>
                </c:pt>
                <c:pt idx="47">
                  <c:v>23863.942708333336</c:v>
                </c:pt>
                <c:pt idx="48">
                  <c:v>24943.314114583336</c:v>
                </c:pt>
                <c:pt idx="49">
                  <c:v>24943.314114583336</c:v>
                </c:pt>
                <c:pt idx="50">
                  <c:v>24943.314114583336</c:v>
                </c:pt>
                <c:pt idx="51">
                  <c:v>24943.314114583336</c:v>
                </c:pt>
                <c:pt idx="52">
                  <c:v>24943.314114583336</c:v>
                </c:pt>
                <c:pt idx="53">
                  <c:v>24943.314114583336</c:v>
                </c:pt>
                <c:pt idx="54">
                  <c:v>24943.314114583336</c:v>
                </c:pt>
                <c:pt idx="55">
                  <c:v>24943.314114583336</c:v>
                </c:pt>
                <c:pt idx="56">
                  <c:v>24943.314114583336</c:v>
                </c:pt>
                <c:pt idx="57">
                  <c:v>24943.314114583336</c:v>
                </c:pt>
                <c:pt idx="58">
                  <c:v>24943.314114583336</c:v>
                </c:pt>
                <c:pt idx="59">
                  <c:v>24943.314114583336</c:v>
                </c:pt>
              </c:numCache>
            </c:numRef>
          </c:val>
          <c:extLst>
            <c:ext xmlns:c16="http://schemas.microsoft.com/office/drawing/2014/chart" uri="{C3380CC4-5D6E-409C-BE32-E72D297353CC}">
              <c16:uniqueId val="{00000005-E618-434B-90E6-1396CEE58A8B}"/>
            </c:ext>
          </c:extLst>
        </c:ser>
        <c:ser>
          <c:idx val="4"/>
          <c:order val="4"/>
          <c:tx>
            <c:strRef>
              <c:f>'3. Staff'!$B$179</c:f>
              <c:strCache>
                <c:ptCount val="1"/>
                <c:pt idx="0">
                  <c:v>Customer Service Team</c:v>
                </c:pt>
              </c:strCache>
            </c:strRef>
          </c:tx>
          <c:spPr>
            <a:solidFill>
              <a:schemeClr val="accent5"/>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Staff'!$E$179:$BL$179</c:f>
              <c:numCache>
                <c:formatCode>#,##0</c:formatCode>
                <c:ptCount val="60"/>
                <c:pt idx="0">
                  <c:v>0</c:v>
                </c:pt>
                <c:pt idx="1">
                  <c:v>0</c:v>
                </c:pt>
                <c:pt idx="2">
                  <c:v>0</c:v>
                </c:pt>
                <c:pt idx="3">
                  <c:v>0</c:v>
                </c:pt>
                <c:pt idx="4">
                  <c:v>9375</c:v>
                </c:pt>
                <c:pt idx="5">
                  <c:v>9375</c:v>
                </c:pt>
                <c:pt idx="6">
                  <c:v>9375</c:v>
                </c:pt>
                <c:pt idx="7">
                  <c:v>9375</c:v>
                </c:pt>
                <c:pt idx="8">
                  <c:v>9375</c:v>
                </c:pt>
                <c:pt idx="9">
                  <c:v>9375</c:v>
                </c:pt>
                <c:pt idx="10">
                  <c:v>9375</c:v>
                </c:pt>
                <c:pt idx="11">
                  <c:v>9375</c:v>
                </c:pt>
                <c:pt idx="12">
                  <c:v>9468.7500000000018</c:v>
                </c:pt>
                <c:pt idx="13">
                  <c:v>9468.7500000000018</c:v>
                </c:pt>
                <c:pt idx="14">
                  <c:v>9468.7500000000018</c:v>
                </c:pt>
                <c:pt idx="15">
                  <c:v>9468.7500000000018</c:v>
                </c:pt>
                <c:pt idx="16">
                  <c:v>18843.750000000004</c:v>
                </c:pt>
                <c:pt idx="17">
                  <c:v>18843.750000000004</c:v>
                </c:pt>
                <c:pt idx="18">
                  <c:v>18843.750000000004</c:v>
                </c:pt>
                <c:pt idx="19">
                  <c:v>18843.750000000004</c:v>
                </c:pt>
                <c:pt idx="20">
                  <c:v>18843.750000000004</c:v>
                </c:pt>
                <c:pt idx="21">
                  <c:v>18843.750000000004</c:v>
                </c:pt>
                <c:pt idx="22">
                  <c:v>18843.750000000004</c:v>
                </c:pt>
                <c:pt idx="23">
                  <c:v>18843.750000000004</c:v>
                </c:pt>
                <c:pt idx="24">
                  <c:v>19032.1875</c:v>
                </c:pt>
                <c:pt idx="25">
                  <c:v>19032.1875</c:v>
                </c:pt>
                <c:pt idx="26">
                  <c:v>19032.1875</c:v>
                </c:pt>
                <c:pt idx="27">
                  <c:v>19032.1875</c:v>
                </c:pt>
                <c:pt idx="28">
                  <c:v>28407.187500000004</c:v>
                </c:pt>
                <c:pt idx="29">
                  <c:v>28407.187500000004</c:v>
                </c:pt>
                <c:pt idx="30">
                  <c:v>28407.187500000004</c:v>
                </c:pt>
                <c:pt idx="31">
                  <c:v>28407.187500000004</c:v>
                </c:pt>
                <c:pt idx="32">
                  <c:v>28407.187500000004</c:v>
                </c:pt>
                <c:pt idx="33">
                  <c:v>28407.187500000004</c:v>
                </c:pt>
                <c:pt idx="34">
                  <c:v>28407.187500000004</c:v>
                </c:pt>
                <c:pt idx="35">
                  <c:v>28407.187500000004</c:v>
                </c:pt>
                <c:pt idx="36">
                  <c:v>28691.259375000009</c:v>
                </c:pt>
                <c:pt idx="37">
                  <c:v>28691.259375000009</c:v>
                </c:pt>
                <c:pt idx="38">
                  <c:v>28691.259375000009</c:v>
                </c:pt>
                <c:pt idx="39">
                  <c:v>28691.259375000009</c:v>
                </c:pt>
                <c:pt idx="40">
                  <c:v>28691.259375000009</c:v>
                </c:pt>
                <c:pt idx="41">
                  <c:v>28691.259375000009</c:v>
                </c:pt>
                <c:pt idx="42">
                  <c:v>28691.259375000009</c:v>
                </c:pt>
                <c:pt idx="43">
                  <c:v>28691.259375000009</c:v>
                </c:pt>
                <c:pt idx="44">
                  <c:v>28691.259375000009</c:v>
                </c:pt>
                <c:pt idx="45">
                  <c:v>28691.259375000009</c:v>
                </c:pt>
                <c:pt idx="46">
                  <c:v>28691.259375000009</c:v>
                </c:pt>
                <c:pt idx="47">
                  <c:v>28691.259375000009</c:v>
                </c:pt>
                <c:pt idx="48">
                  <c:v>28978.171968750004</c:v>
                </c:pt>
                <c:pt idx="49">
                  <c:v>28978.171968750004</c:v>
                </c:pt>
                <c:pt idx="50">
                  <c:v>28978.171968750004</c:v>
                </c:pt>
                <c:pt idx="51">
                  <c:v>28978.171968750004</c:v>
                </c:pt>
                <c:pt idx="52">
                  <c:v>28978.171968750004</c:v>
                </c:pt>
                <c:pt idx="53">
                  <c:v>28978.171968750004</c:v>
                </c:pt>
                <c:pt idx="54">
                  <c:v>28978.171968750004</c:v>
                </c:pt>
                <c:pt idx="55">
                  <c:v>28978.171968750004</c:v>
                </c:pt>
                <c:pt idx="56">
                  <c:v>28978.171968750004</c:v>
                </c:pt>
                <c:pt idx="57">
                  <c:v>28978.171968750004</c:v>
                </c:pt>
                <c:pt idx="58">
                  <c:v>28978.171968750004</c:v>
                </c:pt>
                <c:pt idx="59">
                  <c:v>28978.171968750004</c:v>
                </c:pt>
              </c:numCache>
            </c:numRef>
          </c:val>
          <c:extLst>
            <c:ext xmlns:c16="http://schemas.microsoft.com/office/drawing/2014/chart" uri="{C3380CC4-5D6E-409C-BE32-E72D297353CC}">
              <c16:uniqueId val="{00000006-E618-434B-90E6-1396CEE58A8B}"/>
            </c:ext>
          </c:extLst>
        </c:ser>
        <c:ser>
          <c:idx val="5"/>
          <c:order val="5"/>
          <c:tx>
            <c:strRef>
              <c:f>'3. Staff'!$B$180</c:f>
              <c:strCache>
                <c:ptCount val="1"/>
                <c:pt idx="0">
                  <c:v>G&amp;A Team</c:v>
                </c:pt>
              </c:strCache>
            </c:strRef>
          </c:tx>
          <c:spPr>
            <a:solidFill>
              <a:schemeClr val="accent6"/>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Staff'!$E$180:$BL$180</c:f>
              <c:numCache>
                <c:formatCode>#,##0</c:formatCode>
                <c:ptCount val="60"/>
                <c:pt idx="0">
                  <c:v>0</c:v>
                </c:pt>
                <c:pt idx="1">
                  <c:v>0</c:v>
                </c:pt>
                <c:pt idx="2">
                  <c:v>0</c:v>
                </c:pt>
                <c:pt idx="3">
                  <c:v>0</c:v>
                </c:pt>
                <c:pt idx="4">
                  <c:v>0</c:v>
                </c:pt>
                <c:pt idx="5">
                  <c:v>0</c:v>
                </c:pt>
                <c:pt idx="6">
                  <c:v>0</c:v>
                </c:pt>
                <c:pt idx="7">
                  <c:v>0</c:v>
                </c:pt>
                <c:pt idx="8">
                  <c:v>0</c:v>
                </c:pt>
                <c:pt idx="9">
                  <c:v>0</c:v>
                </c:pt>
                <c:pt idx="10">
                  <c:v>0</c:v>
                </c:pt>
                <c:pt idx="11">
                  <c:v>4687.5</c:v>
                </c:pt>
                <c:pt idx="12">
                  <c:v>11078.125</c:v>
                </c:pt>
                <c:pt idx="13">
                  <c:v>11078.125</c:v>
                </c:pt>
                <c:pt idx="14">
                  <c:v>11078.125</c:v>
                </c:pt>
                <c:pt idx="15">
                  <c:v>11078.125</c:v>
                </c:pt>
                <c:pt idx="16">
                  <c:v>17328.125</c:v>
                </c:pt>
                <c:pt idx="17">
                  <c:v>17328.125</c:v>
                </c:pt>
                <c:pt idx="18">
                  <c:v>17328.125</c:v>
                </c:pt>
                <c:pt idx="19">
                  <c:v>17328.125</c:v>
                </c:pt>
                <c:pt idx="20">
                  <c:v>17328.125</c:v>
                </c:pt>
                <c:pt idx="21">
                  <c:v>17328.125</c:v>
                </c:pt>
                <c:pt idx="22">
                  <c:v>17328.125</c:v>
                </c:pt>
                <c:pt idx="23">
                  <c:v>17328.125</c:v>
                </c:pt>
                <c:pt idx="24">
                  <c:v>18097.96875</c:v>
                </c:pt>
                <c:pt idx="25">
                  <c:v>18097.96875</c:v>
                </c:pt>
                <c:pt idx="26">
                  <c:v>18097.96875</c:v>
                </c:pt>
                <c:pt idx="27">
                  <c:v>18097.96875</c:v>
                </c:pt>
                <c:pt idx="28">
                  <c:v>18097.96875</c:v>
                </c:pt>
                <c:pt idx="29">
                  <c:v>25910.46875</c:v>
                </c:pt>
                <c:pt idx="30">
                  <c:v>25910.46875</c:v>
                </c:pt>
                <c:pt idx="31">
                  <c:v>25910.46875</c:v>
                </c:pt>
                <c:pt idx="32">
                  <c:v>25910.46875</c:v>
                </c:pt>
                <c:pt idx="33">
                  <c:v>25910.46875</c:v>
                </c:pt>
                <c:pt idx="34">
                  <c:v>25910.46875</c:v>
                </c:pt>
                <c:pt idx="35">
                  <c:v>25910.46875</c:v>
                </c:pt>
                <c:pt idx="36">
                  <c:v>26950.282812500001</c:v>
                </c:pt>
                <c:pt idx="37">
                  <c:v>26950.282812500001</c:v>
                </c:pt>
                <c:pt idx="38">
                  <c:v>26950.282812500001</c:v>
                </c:pt>
                <c:pt idx="39">
                  <c:v>26950.282812500001</c:v>
                </c:pt>
                <c:pt idx="40">
                  <c:v>26950.282812500001</c:v>
                </c:pt>
                <c:pt idx="41">
                  <c:v>26950.282812500001</c:v>
                </c:pt>
                <c:pt idx="42">
                  <c:v>26950.282812500001</c:v>
                </c:pt>
                <c:pt idx="43">
                  <c:v>26950.282812500001</c:v>
                </c:pt>
                <c:pt idx="44">
                  <c:v>26950.282812500001</c:v>
                </c:pt>
                <c:pt idx="45">
                  <c:v>26950.282812500001</c:v>
                </c:pt>
                <c:pt idx="46">
                  <c:v>26950.282812500001</c:v>
                </c:pt>
                <c:pt idx="47">
                  <c:v>26950.282812500001</c:v>
                </c:pt>
                <c:pt idx="48">
                  <c:v>28034.416296874995</c:v>
                </c:pt>
                <c:pt idx="49">
                  <c:v>28034.416296874995</c:v>
                </c:pt>
                <c:pt idx="50">
                  <c:v>28034.416296874995</c:v>
                </c:pt>
                <c:pt idx="51">
                  <c:v>28034.416296874995</c:v>
                </c:pt>
                <c:pt idx="52">
                  <c:v>28034.416296874995</c:v>
                </c:pt>
                <c:pt idx="53">
                  <c:v>28034.416296874995</c:v>
                </c:pt>
                <c:pt idx="54">
                  <c:v>28034.416296874995</c:v>
                </c:pt>
                <c:pt idx="55">
                  <c:v>28034.416296874995</c:v>
                </c:pt>
                <c:pt idx="56">
                  <c:v>28034.416296874995</c:v>
                </c:pt>
                <c:pt idx="57">
                  <c:v>28034.416296874995</c:v>
                </c:pt>
                <c:pt idx="58">
                  <c:v>28034.416296874995</c:v>
                </c:pt>
                <c:pt idx="59">
                  <c:v>28034.416296874995</c:v>
                </c:pt>
              </c:numCache>
            </c:numRef>
          </c:val>
          <c:extLst>
            <c:ext xmlns:c16="http://schemas.microsoft.com/office/drawing/2014/chart" uri="{C3380CC4-5D6E-409C-BE32-E72D297353CC}">
              <c16:uniqueId val="{00000009-E618-434B-90E6-1396CEE58A8B}"/>
            </c:ext>
          </c:extLst>
        </c:ser>
        <c:ser>
          <c:idx val="6"/>
          <c:order val="6"/>
          <c:tx>
            <c:strRef>
              <c:f>'3. Staff'!$B$181</c:f>
              <c:strCache>
                <c:ptCount val="1"/>
                <c:pt idx="0">
                  <c:v>Other Team</c:v>
                </c:pt>
              </c:strCache>
            </c:strRef>
          </c:tx>
          <c:spPr>
            <a:solidFill>
              <a:schemeClr val="accent1">
                <a:lumMod val="60000"/>
              </a:schemeClr>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Staff'!$E$181:$BL$181</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C-E618-434B-90E6-1396CEE58A8B}"/>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8"/>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2397508375684005E-2"/>
          <c:y val="0.83760082605834185"/>
          <c:w val="0.91904893365570672"/>
          <c:h val="0.1527334053272024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absloute costs</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3616460602132999"/>
          <c:y val="0.14601086613705686"/>
          <c:w val="0.83877956602730475"/>
          <c:h val="0.56340795860420878"/>
        </c:manualLayout>
      </c:layout>
      <c:barChart>
        <c:barDir val="col"/>
        <c:grouping val="stacked"/>
        <c:varyColors val="0"/>
        <c:ser>
          <c:idx val="0"/>
          <c:order val="0"/>
          <c:tx>
            <c:strRef>
              <c:f>'4. Costs'!$B$108</c:f>
              <c:strCache>
                <c:ptCount val="1"/>
                <c:pt idx="0">
                  <c:v>Total absolute costs</c:v>
                </c:pt>
              </c:strCache>
            </c:strRef>
          </c:tx>
          <c:spPr>
            <a:solidFill>
              <a:schemeClr val="accent1"/>
            </a:solidFill>
            <a:ln>
              <a:noFill/>
            </a:ln>
            <a:effectLst/>
          </c:spPr>
          <c:invertIfNegative val="0"/>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Costs'!$E$108:$BL$108</c:f>
              <c:numCache>
                <c:formatCode>#,##0</c:formatCode>
                <c:ptCount val="60"/>
                <c:pt idx="0">
                  <c:v>0</c:v>
                </c:pt>
                <c:pt idx="1">
                  <c:v>0</c:v>
                </c:pt>
                <c:pt idx="2">
                  <c:v>0</c:v>
                </c:pt>
                <c:pt idx="3">
                  <c:v>0</c:v>
                </c:pt>
                <c:pt idx="4">
                  <c:v>108708.33333333333</c:v>
                </c:pt>
                <c:pt idx="5">
                  <c:v>130428.11083333334</c:v>
                </c:pt>
                <c:pt idx="6">
                  <c:v>165282.633875</c:v>
                </c:pt>
                <c:pt idx="7">
                  <c:v>168247.83281899997</c:v>
                </c:pt>
                <c:pt idx="8">
                  <c:v>170896.50057569583</c:v>
                </c:pt>
                <c:pt idx="9">
                  <c:v>173444.74493760019</c:v>
                </c:pt>
                <c:pt idx="10">
                  <c:v>175820.32233698241</c:v>
                </c:pt>
                <c:pt idx="11">
                  <c:v>188079.63440806168</c:v>
                </c:pt>
                <c:pt idx="12">
                  <c:v>241526.46077182886</c:v>
                </c:pt>
                <c:pt idx="13">
                  <c:v>243508.21788070272</c:v>
                </c:pt>
                <c:pt idx="14">
                  <c:v>245353.21394556345</c:v>
                </c:pt>
                <c:pt idx="15">
                  <c:v>247072.82593405104</c:v>
                </c:pt>
                <c:pt idx="16">
                  <c:v>264802.43457759975</c:v>
                </c:pt>
                <c:pt idx="17">
                  <c:v>275842.68203125533</c:v>
                </c:pt>
                <c:pt idx="18">
                  <c:v>277243.71312526986</c:v>
                </c:pt>
                <c:pt idx="19">
                  <c:v>278555.17580291117</c:v>
                </c:pt>
                <c:pt idx="20">
                  <c:v>279784.46619215485</c:v>
                </c:pt>
                <c:pt idx="21">
                  <c:v>280938.47981485183</c:v>
                </c:pt>
                <c:pt idx="22">
                  <c:v>291107.00281191035</c:v>
                </c:pt>
                <c:pt idx="23">
                  <c:v>292796.06864482007</c:v>
                </c:pt>
                <c:pt idx="24">
                  <c:v>310232.58011075266</c:v>
                </c:pt>
                <c:pt idx="25">
                  <c:v>312227.0661020496</c:v>
                </c:pt>
                <c:pt idx="26">
                  <c:v>313501.84153130342</c:v>
                </c:pt>
                <c:pt idx="27">
                  <c:v>314725.72974348825</c:v>
                </c:pt>
                <c:pt idx="28">
                  <c:v>325609.7749950657</c:v>
                </c:pt>
                <c:pt idx="29">
                  <c:v>362084.13764373941</c:v>
                </c:pt>
                <c:pt idx="30">
                  <c:v>363839.62344926503</c:v>
                </c:pt>
                <c:pt idx="31">
                  <c:v>364890.08413362032</c:v>
                </c:pt>
                <c:pt idx="32">
                  <c:v>365905.67950372311</c:v>
                </c:pt>
                <c:pt idx="33">
                  <c:v>366889.91057335318</c:v>
                </c:pt>
                <c:pt idx="34">
                  <c:v>367846.25165253674</c:v>
                </c:pt>
                <c:pt idx="35">
                  <c:v>393944.7940622032</c:v>
                </c:pt>
                <c:pt idx="36">
                  <c:v>426478.24345826753</c:v>
                </c:pt>
                <c:pt idx="37">
                  <c:v>429085.05725818343</c:v>
                </c:pt>
                <c:pt idx="38">
                  <c:v>439111.03933300753</c:v>
                </c:pt>
                <c:pt idx="39">
                  <c:v>440201.50498240138</c:v>
                </c:pt>
                <c:pt idx="40">
                  <c:v>441225.24872796325</c:v>
                </c:pt>
                <c:pt idx="41">
                  <c:v>442192.83035831345</c:v>
                </c:pt>
                <c:pt idx="42">
                  <c:v>443113.46699748753</c:v>
                </c:pt>
                <c:pt idx="43">
                  <c:v>443994.85708661505</c:v>
                </c:pt>
                <c:pt idx="44">
                  <c:v>444843.21820881875</c:v>
                </c:pt>
                <c:pt idx="45">
                  <c:v>445663.77770817908</c:v>
                </c:pt>
                <c:pt idx="46">
                  <c:v>446461.01075200556</c:v>
                </c:pt>
                <c:pt idx="47">
                  <c:v>447238.75331793382</c:v>
                </c:pt>
                <c:pt idx="48">
                  <c:v>465803.0385109029</c:v>
                </c:pt>
                <c:pt idx="49">
                  <c:v>467361.5015155822</c:v>
                </c:pt>
                <c:pt idx="50">
                  <c:v>468247.41460383945</c:v>
                </c:pt>
                <c:pt idx="51">
                  <c:v>469125.98071970418</c:v>
                </c:pt>
                <c:pt idx="52">
                  <c:v>469995.10188965517</c:v>
                </c:pt>
                <c:pt idx="53">
                  <c:v>470852.49094209971</c:v>
                </c:pt>
                <c:pt idx="54">
                  <c:v>480780.41688999027</c:v>
                </c:pt>
                <c:pt idx="55">
                  <c:v>482278.41579737235</c:v>
                </c:pt>
                <c:pt idx="56">
                  <c:v>483096.2765192067</c:v>
                </c:pt>
                <c:pt idx="57">
                  <c:v>483900.77966621256</c:v>
                </c:pt>
                <c:pt idx="58">
                  <c:v>484692.31053881691</c:v>
                </c:pt>
                <c:pt idx="59">
                  <c:v>485471.42934226419</c:v>
                </c:pt>
              </c:numCache>
            </c:numRef>
          </c:val>
          <c:extLst>
            <c:ext xmlns:c16="http://schemas.microsoft.com/office/drawing/2014/chart" uri="{C3380CC4-5D6E-409C-BE32-E72D297353CC}">
              <c16:uniqueId val="{0000000E-1281-40E4-9E2A-C7CE2F744B38}"/>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7"/>
        <c:min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relative costs</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9.1336413424859597E-2"/>
          <c:y val="0.14601086613705686"/>
          <c:w val="0.8708623548407648"/>
          <c:h val="0.53608556598874146"/>
        </c:manualLayout>
      </c:layout>
      <c:areaChart>
        <c:grouping val="stacked"/>
        <c:varyColors val="0"/>
        <c:ser>
          <c:idx val="0"/>
          <c:order val="0"/>
          <c:tx>
            <c:strRef>
              <c:f>'4. Costs'!$B$126</c:f>
              <c:strCache>
                <c:ptCount val="1"/>
                <c:pt idx="0">
                  <c:v>Payment processing (in % of rev. p.m.)</c:v>
                </c:pt>
              </c:strCache>
            </c:strRef>
          </c:tx>
          <c:spPr>
            <a:solidFill>
              <a:schemeClr val="accent1"/>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Costs'!$C$126:$BL$126</c:f>
              <c:numCache>
                <c:formatCode>General</c:formatCode>
                <c:ptCount val="62"/>
                <c:pt idx="2" formatCode="0%">
                  <c:v>0</c:v>
                </c:pt>
                <c:pt idx="3" formatCode="0%">
                  <c:v>0</c:v>
                </c:pt>
                <c:pt idx="4" formatCode="0%">
                  <c:v>0</c:v>
                </c:pt>
                <c:pt idx="5" formatCode="0%">
                  <c:v>0</c:v>
                </c:pt>
                <c:pt idx="6" formatCode="0%">
                  <c:v>1.2500000000000001E-2</c:v>
                </c:pt>
                <c:pt idx="7" formatCode="0%">
                  <c:v>1.2500000000000001E-2</c:v>
                </c:pt>
                <c:pt idx="8" formatCode="0%">
                  <c:v>1.2500000000000001E-2</c:v>
                </c:pt>
                <c:pt idx="9" formatCode="0%">
                  <c:v>1.2500000000000001E-2</c:v>
                </c:pt>
                <c:pt idx="10" formatCode="0%">
                  <c:v>1.2500000000000001E-2</c:v>
                </c:pt>
                <c:pt idx="11" formatCode="0%">
                  <c:v>1.2500000000000001E-2</c:v>
                </c:pt>
                <c:pt idx="12" formatCode="0%">
                  <c:v>1.2500000000000001E-2</c:v>
                </c:pt>
                <c:pt idx="13" formatCode="0%">
                  <c:v>1.2500000000000001E-2</c:v>
                </c:pt>
                <c:pt idx="14" formatCode="0%">
                  <c:v>1.2500000000000001E-2</c:v>
                </c:pt>
                <c:pt idx="15" formatCode="0%">
                  <c:v>1.2500000000000001E-2</c:v>
                </c:pt>
                <c:pt idx="16" formatCode="0%">
                  <c:v>1.2500000000000001E-2</c:v>
                </c:pt>
                <c:pt idx="17" formatCode="0%">
                  <c:v>1.2500000000000001E-2</c:v>
                </c:pt>
                <c:pt idx="18" formatCode="0%">
                  <c:v>1.2500000000000001E-2</c:v>
                </c:pt>
                <c:pt idx="19" formatCode="0%">
                  <c:v>1.2500000000000002E-2</c:v>
                </c:pt>
                <c:pt idx="20" formatCode="0%">
                  <c:v>1.2500000000000001E-2</c:v>
                </c:pt>
                <c:pt idx="21" formatCode="0%">
                  <c:v>1.2500000000000001E-2</c:v>
                </c:pt>
                <c:pt idx="22" formatCode="0%">
                  <c:v>1.2499999999999999E-2</c:v>
                </c:pt>
                <c:pt idx="23" formatCode="0%">
                  <c:v>1.2500000000000001E-2</c:v>
                </c:pt>
                <c:pt idx="24" formatCode="0%">
                  <c:v>1.2500000000000002E-2</c:v>
                </c:pt>
                <c:pt idx="25" formatCode="0%">
                  <c:v>1.2500000000000001E-2</c:v>
                </c:pt>
                <c:pt idx="26" formatCode="0%">
                  <c:v>1.2500000000000001E-2</c:v>
                </c:pt>
                <c:pt idx="27" formatCode="0%">
                  <c:v>1.2500000000000001E-2</c:v>
                </c:pt>
                <c:pt idx="28" formatCode="0%">
                  <c:v>1.2500000000000001E-2</c:v>
                </c:pt>
                <c:pt idx="29" formatCode="0%">
                  <c:v>1.2500000000000001E-2</c:v>
                </c:pt>
                <c:pt idx="30" formatCode="0%">
                  <c:v>1.2500000000000001E-2</c:v>
                </c:pt>
                <c:pt idx="31" formatCode="0%">
                  <c:v>1.2500000000000001E-2</c:v>
                </c:pt>
                <c:pt idx="32" formatCode="0%">
                  <c:v>1.2500000000000001E-2</c:v>
                </c:pt>
                <c:pt idx="33" formatCode="0%">
                  <c:v>1.2500000000000001E-2</c:v>
                </c:pt>
                <c:pt idx="34" formatCode="0%">
                  <c:v>1.2500000000000001E-2</c:v>
                </c:pt>
                <c:pt idx="35" formatCode="0%">
                  <c:v>1.2500000000000001E-2</c:v>
                </c:pt>
                <c:pt idx="36" formatCode="0%">
                  <c:v>1.2500000000000001E-2</c:v>
                </c:pt>
                <c:pt idx="37" formatCode="0%">
                  <c:v>1.2500000000000001E-2</c:v>
                </c:pt>
                <c:pt idx="38" formatCode="0%">
                  <c:v>1.2499999999999999E-2</c:v>
                </c:pt>
                <c:pt idx="39" formatCode="0%">
                  <c:v>1.2500000000000001E-2</c:v>
                </c:pt>
                <c:pt idx="40" formatCode="0%">
                  <c:v>1.2499999999999999E-2</c:v>
                </c:pt>
                <c:pt idx="41" formatCode="0%">
                  <c:v>1.2500000000000001E-2</c:v>
                </c:pt>
                <c:pt idx="42" formatCode="0%">
                  <c:v>1.2500000000000001E-2</c:v>
                </c:pt>
                <c:pt idx="43" formatCode="0%">
                  <c:v>1.2499999999999999E-2</c:v>
                </c:pt>
                <c:pt idx="44" formatCode="0%">
                  <c:v>1.2500000000000001E-2</c:v>
                </c:pt>
                <c:pt idx="45" formatCode="0%">
                  <c:v>1.2499999999999999E-2</c:v>
                </c:pt>
                <c:pt idx="46" formatCode="0%">
                  <c:v>1.2499999999999999E-2</c:v>
                </c:pt>
                <c:pt idx="47" formatCode="0%">
                  <c:v>1.2500000000000001E-2</c:v>
                </c:pt>
                <c:pt idx="48" formatCode="0%">
                  <c:v>1.2499999999999999E-2</c:v>
                </c:pt>
                <c:pt idx="49" formatCode="0%">
                  <c:v>1.2500000000000001E-2</c:v>
                </c:pt>
                <c:pt idx="50" formatCode="0%">
                  <c:v>1.2500000000000001E-2</c:v>
                </c:pt>
                <c:pt idx="51" formatCode="0%">
                  <c:v>1.2500000000000001E-2</c:v>
                </c:pt>
                <c:pt idx="52" formatCode="0%">
                  <c:v>1.2500000000000002E-2</c:v>
                </c:pt>
                <c:pt idx="53" formatCode="0%">
                  <c:v>1.2500000000000001E-2</c:v>
                </c:pt>
                <c:pt idx="54" formatCode="0%">
                  <c:v>1.2500000000000001E-2</c:v>
                </c:pt>
                <c:pt idx="55" formatCode="0%">
                  <c:v>1.2500000000000002E-2</c:v>
                </c:pt>
                <c:pt idx="56" formatCode="0%">
                  <c:v>1.2500000000000001E-2</c:v>
                </c:pt>
                <c:pt idx="57" formatCode="0%">
                  <c:v>1.2500000000000001E-2</c:v>
                </c:pt>
                <c:pt idx="58" formatCode="0%">
                  <c:v>1.2500000000000001E-2</c:v>
                </c:pt>
                <c:pt idx="59" formatCode="0%">
                  <c:v>1.2500000000000002E-2</c:v>
                </c:pt>
                <c:pt idx="60" formatCode="0%">
                  <c:v>1.2500000000000001E-2</c:v>
                </c:pt>
                <c:pt idx="61" formatCode="0%">
                  <c:v>1.2500000000000001E-2</c:v>
                </c:pt>
              </c:numCache>
            </c:numRef>
          </c:val>
          <c:extLst>
            <c:ext xmlns:c16="http://schemas.microsoft.com/office/drawing/2014/chart" uri="{C3380CC4-5D6E-409C-BE32-E72D297353CC}">
              <c16:uniqueId val="{00000002-B736-40C8-883A-8A694A600784}"/>
            </c:ext>
          </c:extLst>
        </c:ser>
        <c:ser>
          <c:idx val="1"/>
          <c:order val="1"/>
          <c:tx>
            <c:strRef>
              <c:f>'4. Costs'!$B$127</c:f>
              <c:strCache>
                <c:ptCount val="1"/>
                <c:pt idx="0">
                  <c:v>Infrastructure (in % of rev. p.m.)</c:v>
                </c:pt>
              </c:strCache>
            </c:strRef>
          </c:tx>
          <c:spPr>
            <a:solidFill>
              <a:schemeClr val="accent2"/>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Costs'!$C$127:$BL$127</c:f>
              <c:numCache>
                <c:formatCode>General</c:formatCode>
                <c:ptCount val="62"/>
                <c:pt idx="2" formatCode="0%">
                  <c:v>0</c:v>
                </c:pt>
                <c:pt idx="3" formatCode="0%">
                  <c:v>0</c:v>
                </c:pt>
                <c:pt idx="4" formatCode="0%">
                  <c:v>0</c:v>
                </c:pt>
                <c:pt idx="5" formatCode="0%">
                  <c:v>0</c:v>
                </c:pt>
                <c:pt idx="6" formatCode="0%">
                  <c:v>0.08</c:v>
                </c:pt>
                <c:pt idx="7" formatCode="0%">
                  <c:v>0.08</c:v>
                </c:pt>
                <c:pt idx="8" formatCode="0%">
                  <c:v>0.08</c:v>
                </c:pt>
                <c:pt idx="9" formatCode="0%">
                  <c:v>0.08</c:v>
                </c:pt>
                <c:pt idx="10" formatCode="0%">
                  <c:v>0.08</c:v>
                </c:pt>
                <c:pt idx="11" formatCode="0%">
                  <c:v>0.08</c:v>
                </c:pt>
                <c:pt idx="12" formatCode="0%">
                  <c:v>0.08</c:v>
                </c:pt>
                <c:pt idx="13" formatCode="0%">
                  <c:v>0.08</c:v>
                </c:pt>
                <c:pt idx="14" formatCode="0%">
                  <c:v>0.08</c:v>
                </c:pt>
                <c:pt idx="15" formatCode="0%">
                  <c:v>0.08</c:v>
                </c:pt>
                <c:pt idx="16" formatCode="0%">
                  <c:v>0.08</c:v>
                </c:pt>
                <c:pt idx="17" formatCode="0%">
                  <c:v>0.08</c:v>
                </c:pt>
                <c:pt idx="18" formatCode="0%">
                  <c:v>0.08</c:v>
                </c:pt>
                <c:pt idx="19" formatCode="0%">
                  <c:v>0.08</c:v>
                </c:pt>
                <c:pt idx="20" formatCode="0%">
                  <c:v>0.08</c:v>
                </c:pt>
                <c:pt idx="21" formatCode="0%">
                  <c:v>0.08</c:v>
                </c:pt>
                <c:pt idx="22" formatCode="0%">
                  <c:v>0.08</c:v>
                </c:pt>
                <c:pt idx="23" formatCode="0%">
                  <c:v>0.08</c:v>
                </c:pt>
                <c:pt idx="24" formatCode="0%">
                  <c:v>0.08</c:v>
                </c:pt>
                <c:pt idx="25" formatCode="0%">
                  <c:v>0.08</c:v>
                </c:pt>
                <c:pt idx="26" formatCode="0%">
                  <c:v>0.08</c:v>
                </c:pt>
                <c:pt idx="27" formatCode="0%">
                  <c:v>0.08</c:v>
                </c:pt>
                <c:pt idx="28" formatCode="0%">
                  <c:v>0.08</c:v>
                </c:pt>
                <c:pt idx="29" formatCode="0%">
                  <c:v>0.08</c:v>
                </c:pt>
                <c:pt idx="30" formatCode="0%">
                  <c:v>0.08</c:v>
                </c:pt>
                <c:pt idx="31" formatCode="0%">
                  <c:v>0.08</c:v>
                </c:pt>
                <c:pt idx="32" formatCode="0%">
                  <c:v>0.08</c:v>
                </c:pt>
                <c:pt idx="33" formatCode="0%">
                  <c:v>0.08</c:v>
                </c:pt>
                <c:pt idx="34" formatCode="0%">
                  <c:v>0.08</c:v>
                </c:pt>
                <c:pt idx="35" formatCode="0%">
                  <c:v>0.08</c:v>
                </c:pt>
                <c:pt idx="36" formatCode="0%">
                  <c:v>0.08</c:v>
                </c:pt>
                <c:pt idx="37" formatCode="0%">
                  <c:v>0.08</c:v>
                </c:pt>
                <c:pt idx="38" formatCode="0%">
                  <c:v>0.08</c:v>
                </c:pt>
                <c:pt idx="39" formatCode="0%">
                  <c:v>0.08</c:v>
                </c:pt>
                <c:pt idx="40" formatCode="0%">
                  <c:v>0.08</c:v>
                </c:pt>
                <c:pt idx="41" formatCode="0%">
                  <c:v>0.08</c:v>
                </c:pt>
                <c:pt idx="42" formatCode="0%">
                  <c:v>0.08</c:v>
                </c:pt>
                <c:pt idx="43" formatCode="0%">
                  <c:v>0.08</c:v>
                </c:pt>
                <c:pt idx="44" formatCode="0%">
                  <c:v>0.08</c:v>
                </c:pt>
                <c:pt idx="45" formatCode="0%">
                  <c:v>0.08</c:v>
                </c:pt>
                <c:pt idx="46" formatCode="0%">
                  <c:v>0.08</c:v>
                </c:pt>
                <c:pt idx="47" formatCode="0%">
                  <c:v>0.08</c:v>
                </c:pt>
                <c:pt idx="48" formatCode="0%">
                  <c:v>0.08</c:v>
                </c:pt>
                <c:pt idx="49" formatCode="0%">
                  <c:v>0.08</c:v>
                </c:pt>
                <c:pt idx="50" formatCode="0%">
                  <c:v>0.08</c:v>
                </c:pt>
                <c:pt idx="51" formatCode="0%">
                  <c:v>8.0000000000000016E-2</c:v>
                </c:pt>
                <c:pt idx="52" formatCode="0%">
                  <c:v>0.08</c:v>
                </c:pt>
                <c:pt idx="53" formatCode="0%">
                  <c:v>8.0000000000000016E-2</c:v>
                </c:pt>
                <c:pt idx="54" formatCode="0%">
                  <c:v>7.9999999999999988E-2</c:v>
                </c:pt>
                <c:pt idx="55" formatCode="0%">
                  <c:v>0.08</c:v>
                </c:pt>
                <c:pt idx="56" formatCode="0%">
                  <c:v>0.08</c:v>
                </c:pt>
                <c:pt idx="57" formatCode="0%">
                  <c:v>8.0000000000000016E-2</c:v>
                </c:pt>
                <c:pt idx="58" formatCode="0%">
                  <c:v>0.08</c:v>
                </c:pt>
                <c:pt idx="59" formatCode="0%">
                  <c:v>0.08</c:v>
                </c:pt>
                <c:pt idx="60" formatCode="0%">
                  <c:v>0.08</c:v>
                </c:pt>
                <c:pt idx="61" formatCode="0%">
                  <c:v>0.08</c:v>
                </c:pt>
              </c:numCache>
            </c:numRef>
          </c:val>
          <c:extLst>
            <c:ext xmlns:c16="http://schemas.microsoft.com/office/drawing/2014/chart" uri="{C3380CC4-5D6E-409C-BE32-E72D297353CC}">
              <c16:uniqueId val="{00000003-B736-40C8-883A-8A694A600784}"/>
            </c:ext>
          </c:extLst>
        </c:ser>
        <c:ser>
          <c:idx val="2"/>
          <c:order val="2"/>
          <c:tx>
            <c:strRef>
              <c:f>'4. Costs'!$B$128</c:f>
              <c:strCache>
                <c:ptCount val="1"/>
                <c:pt idx="0">
                  <c:v>Personnel costs</c:v>
                </c:pt>
              </c:strCache>
            </c:strRef>
          </c:tx>
          <c:spPr>
            <a:solidFill>
              <a:schemeClr val="accent3"/>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Costs'!$C$128:$BL$128</c:f>
              <c:numCache>
                <c:formatCode>General</c:formatCode>
                <c:ptCount val="62"/>
                <c:pt idx="2" formatCode="0%">
                  <c:v>0</c:v>
                </c:pt>
                <c:pt idx="3" formatCode="0%">
                  <c:v>0</c:v>
                </c:pt>
                <c:pt idx="4" formatCode="0%">
                  <c:v>0</c:v>
                </c:pt>
                <c:pt idx="5" formatCode="0%">
                  <c:v>0</c:v>
                </c:pt>
                <c:pt idx="6" formatCode="0%">
                  <c:v>4.2374999999999998</c:v>
                </c:pt>
                <c:pt idx="7" formatCode="0%">
                  <c:v>2.3144295957571503</c:v>
                </c:pt>
                <c:pt idx="8" formatCode="0%">
                  <c:v>1.5948849223156301</c:v>
                </c:pt>
                <c:pt idx="9" formatCode="0%">
                  <c:v>1.1582605532551447</c:v>
                </c:pt>
                <c:pt idx="10" formatCode="0%">
                  <c:v>0.93067263177455051</c:v>
                </c:pt>
                <c:pt idx="11" formatCode="0%">
                  <c:v>0.7827084624830275</c:v>
                </c:pt>
                <c:pt idx="12" formatCode="0%">
                  <c:v>0.68167502830619708</c:v>
                </c:pt>
                <c:pt idx="13" formatCode="0%">
                  <c:v>0.65341608997960621</c:v>
                </c:pt>
                <c:pt idx="14" formatCode="0%">
                  <c:v>0.78875378825038989</c:v>
                </c:pt>
                <c:pt idx="15" formatCode="0%">
                  <c:v>0.72549335650739155</c:v>
                </c:pt>
                <c:pt idx="16" formatCode="0%">
                  <c:v>0.67508590365368593</c:v>
                </c:pt>
                <c:pt idx="17" formatCode="0%">
                  <c:v>0.63402728975707168</c:v>
                </c:pt>
                <c:pt idx="18" formatCode="0%">
                  <c:v>0.64835020325210668</c:v>
                </c:pt>
                <c:pt idx="19" formatCode="0%">
                  <c:v>0.64502236859476691</c:v>
                </c:pt>
                <c:pt idx="20" formatCode="0%">
                  <c:v>0.61745223115165271</c:v>
                </c:pt>
                <c:pt idx="21" formatCode="0%">
                  <c:v>0.59369816172834489</c:v>
                </c:pt>
                <c:pt idx="22" formatCode="0%">
                  <c:v>0.57303419259205246</c:v>
                </c:pt>
                <c:pt idx="23" formatCode="0%">
                  <c:v>0.55490319440506364</c:v>
                </c:pt>
                <c:pt idx="24" formatCode="0%">
                  <c:v>0.56103569656967689</c:v>
                </c:pt>
                <c:pt idx="25" formatCode="0%">
                  <c:v>0.5461679974398751</c:v>
                </c:pt>
                <c:pt idx="26" formatCode="0%">
                  <c:v>0.49635630750909321</c:v>
                </c:pt>
                <c:pt idx="27" formatCode="0%">
                  <c:v>0.48207413037807945</c:v>
                </c:pt>
                <c:pt idx="28" formatCode="0%">
                  <c:v>0.46911502817812106</c:v>
                </c:pt>
                <c:pt idx="29" formatCode="0%">
                  <c:v>0.45731230971100145</c:v>
                </c:pt>
                <c:pt idx="30" formatCode="0%">
                  <c:v>0.46392641317396344</c:v>
                </c:pt>
                <c:pt idx="31" formatCode="0%">
                  <c:v>0.51583011925904154</c:v>
                </c:pt>
                <c:pt idx="32" formatCode="0%">
                  <c:v>0.50503759164036865</c:v>
                </c:pt>
                <c:pt idx="33" formatCode="0%">
                  <c:v>0.4950448406131478</c:v>
                </c:pt>
                <c:pt idx="34" formatCode="0%">
                  <c:v>0.48575266385990284</c:v>
                </c:pt>
                <c:pt idx="35" formatCode="0%">
                  <c:v>0.47707435007424337</c:v>
                </c:pt>
                <c:pt idx="36" formatCode="0%">
                  <c:v>0.46893391637219284</c:v>
                </c:pt>
                <c:pt idx="37" formatCode="0%">
                  <c:v>0.50184990912890193</c:v>
                </c:pt>
                <c:pt idx="38" formatCode="0%">
                  <c:v>0.49835937084037546</c:v>
                </c:pt>
                <c:pt idx="39" formatCode="0%">
                  <c:v>0.48832766730789084</c:v>
                </c:pt>
                <c:pt idx="40" formatCode="0%">
                  <c:v>0.49155936661168714</c:v>
                </c:pt>
                <c:pt idx="41" formatCode="0%">
                  <c:v>0.48337907117884232</c:v>
                </c:pt>
                <c:pt idx="42" formatCode="0%">
                  <c:v>0.47594327495885042</c:v>
                </c:pt>
                <c:pt idx="43" formatCode="0%">
                  <c:v>0.46912267753063369</c:v>
                </c:pt>
                <c:pt idx="44" formatCode="0%">
                  <c:v>0.46281205039240342</c:v>
                </c:pt>
                <c:pt idx="45" formatCode="0%">
                  <c:v>0.45692749984337078</c:v>
                </c:pt>
                <c:pt idx="46" formatCode="0%">
                  <c:v>0.45140309160925646</c:v>
                </c:pt>
                <c:pt idx="47" formatCode="0%">
                  <c:v>0.44618534376241031</c:v>
                </c:pt>
                <c:pt idx="48" formatCode="0%">
                  <c:v>0.44123016905202428</c:v>
                </c:pt>
                <c:pt idx="49" formatCode="0%">
                  <c:v>0.43650105760520225</c:v>
                </c:pt>
                <c:pt idx="50" formatCode="0%">
                  <c:v>0.43452816451865289</c:v>
                </c:pt>
                <c:pt idx="51" formatCode="0%">
                  <c:v>0.42946964040944902</c:v>
                </c:pt>
                <c:pt idx="52" formatCode="0%">
                  <c:v>0.4245597684784046</c:v>
                </c:pt>
                <c:pt idx="53" formatCode="0%">
                  <c:v>0.4198002423835861</c:v>
                </c:pt>
                <c:pt idx="54" formatCode="0%">
                  <c:v>0.41519573014106104</c:v>
                </c:pt>
                <c:pt idx="55" formatCode="0%">
                  <c:v>0.41075128567628055</c:v>
                </c:pt>
                <c:pt idx="56" formatCode="0%">
                  <c:v>0.41675049713687157</c:v>
                </c:pt>
                <c:pt idx="57" formatCode="0%">
                  <c:v>0.41251363746697278</c:v>
                </c:pt>
                <c:pt idx="58" formatCode="0%">
                  <c:v>0.40842866721375082</c:v>
                </c:pt>
                <c:pt idx="59" formatCode="0%">
                  <c:v>0.40448858527351067</c:v>
                </c:pt>
                <c:pt idx="60" formatCode="0%">
                  <c:v>0.4006855285305766</c:v>
                </c:pt>
                <c:pt idx="61" formatCode="0%">
                  <c:v>0.39701130783599498</c:v>
                </c:pt>
              </c:numCache>
            </c:numRef>
          </c:val>
          <c:extLst>
            <c:ext xmlns:c16="http://schemas.microsoft.com/office/drawing/2014/chart" uri="{C3380CC4-5D6E-409C-BE32-E72D297353CC}">
              <c16:uniqueId val="{00000004-B736-40C8-883A-8A694A600784}"/>
            </c:ext>
          </c:extLst>
        </c:ser>
        <c:ser>
          <c:idx val="3"/>
          <c:order val="3"/>
          <c:tx>
            <c:strRef>
              <c:f>'4. Costs'!$B$129</c:f>
              <c:strCache>
                <c:ptCount val="1"/>
                <c:pt idx="0">
                  <c:v>Freelancer</c:v>
                </c:pt>
              </c:strCache>
            </c:strRef>
          </c:tx>
          <c:spPr>
            <a:solidFill>
              <a:schemeClr val="accent4"/>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Costs'!$C$129:$BL$129</c:f>
              <c:numCache>
                <c:formatCode>General</c:formatCode>
                <c:ptCount val="62"/>
                <c:pt idx="2" formatCode="0%">
                  <c:v>0</c:v>
                </c:pt>
                <c:pt idx="3" formatCode="0%">
                  <c:v>0</c:v>
                </c:pt>
                <c:pt idx="4" formatCode="0%">
                  <c:v>0</c:v>
                </c:pt>
                <c:pt idx="5" formatCode="0%">
                  <c:v>0</c:v>
                </c:pt>
                <c:pt idx="6" formatCode="0%">
                  <c:v>0.6</c:v>
                </c:pt>
                <c:pt idx="7" formatCode="0%">
                  <c:v>0.21706256466655571</c:v>
                </c:pt>
                <c:pt idx="8" formatCode="0%">
                  <c:v>0.11759520164539207</c:v>
                </c:pt>
                <c:pt idx="9" formatCode="0%">
                  <c:v>8.5401699779181162E-2</c:v>
                </c:pt>
                <c:pt idx="10" formatCode="0%">
                  <c:v>6.862102354098068E-2</c:v>
                </c:pt>
                <c:pt idx="11" formatCode="0%">
                  <c:v>5.7711223040223227E-2</c:v>
                </c:pt>
                <c:pt idx="12" formatCode="0%">
                  <c:v>5.0261753239166602E-2</c:v>
                </c:pt>
                <c:pt idx="13" formatCode="0%">
                  <c:v>4.4901893083781098E-2</c:v>
                </c:pt>
                <c:pt idx="14" formatCode="0%">
                  <c:v>4.0699588637299944E-2</c:v>
                </c:pt>
                <c:pt idx="15" formatCode="0%">
                  <c:v>3.7435358927964221E-2</c:v>
                </c:pt>
                <c:pt idx="16" formatCode="0%">
                  <c:v>3.4834341188384577E-2</c:v>
                </c:pt>
                <c:pt idx="17" formatCode="0%">
                  <c:v>3.2715722272693933E-2</c:v>
                </c:pt>
                <c:pt idx="18" formatCode="0%">
                  <c:v>3.0958740748283854E-2</c:v>
                </c:pt>
                <c:pt idx="19" formatCode="0%">
                  <c:v>2.9480138914194261E-2</c:v>
                </c:pt>
                <c:pt idx="20" formatCode="0%">
                  <c:v>2.8220071788960879E-2</c:v>
                </c:pt>
                <c:pt idx="21" formatCode="0%">
                  <c:v>2.7134414452918209E-2</c:v>
                </c:pt>
                <c:pt idx="22" formatCode="0%">
                  <c:v>2.6189987235636328E-2</c:v>
                </c:pt>
                <c:pt idx="23" formatCode="0%">
                  <c:v>2.5361327066269031E-2</c:v>
                </c:pt>
                <c:pt idx="24" formatCode="0%">
                  <c:v>2.4628545304791312E-2</c:v>
                </c:pt>
                <c:pt idx="25" formatCode="0%">
                  <c:v>2.3975877740436337E-2</c:v>
                </c:pt>
                <c:pt idx="26" formatCode="0%">
                  <c:v>1.0319373714577132E-2</c:v>
                </c:pt>
                <c:pt idx="27" formatCode="0%">
                  <c:v>1.0022443624150067E-2</c:v>
                </c:pt>
                <c:pt idx="28" formatCode="0%">
                  <c:v>9.7530205976192347E-3</c:v>
                </c:pt>
                <c:pt idx="29" formatCode="0%">
                  <c:v>9.5076390826318042E-3</c:v>
                </c:pt>
                <c:pt idx="30" formatCode="0%">
                  <c:v>9.2832700804757907E-3</c:v>
                </c:pt>
                <c:pt idx="31" formatCode="0%">
                  <c:v>9.0772741965156282E-3</c:v>
                </c:pt>
                <c:pt idx="32" formatCode="0%">
                  <c:v>8.8873536610321931E-3</c:v>
                </c:pt>
                <c:pt idx="33" formatCode="0%">
                  <c:v>8.7115071222882146E-3</c:v>
                </c:pt>
                <c:pt idx="34" formatCode="0%">
                  <c:v>8.5479888764113474E-3</c:v>
                </c:pt>
                <c:pt idx="35" formatCode="0%">
                  <c:v>8.3952730289750081E-3</c:v>
                </c:pt>
                <c:pt idx="36" formatCode="0%">
                  <c:v>8.2520224780025069E-3</c:v>
                </c:pt>
                <c:pt idx="37" formatCode="0%">
                  <c:v>8.1170623277627731E-3</c:v>
                </c:pt>
                <c:pt idx="38" formatCode="0%">
                  <c:v>7.4607554910102849E-3</c:v>
                </c:pt>
                <c:pt idx="39" formatCode="0%">
                  <c:v>7.3105745340675803E-3</c:v>
                </c:pt>
                <c:pt idx="40" formatCode="0%">
                  <c:v>7.1776271275466891E-3</c:v>
                </c:pt>
                <c:pt idx="41" formatCode="0%">
                  <c:v>7.058180496278414E-3</c:v>
                </c:pt>
                <c:pt idx="42" formatCode="0%">
                  <c:v>6.9496048566127285E-3</c:v>
                </c:pt>
                <c:pt idx="43" formatCode="0%">
                  <c:v>6.850012196087725E-3</c:v>
                </c:pt>
                <c:pt idx="44" formatCode="0%">
                  <c:v>6.7578659943961289E-3</c:v>
                </c:pt>
                <c:pt idx="45" formatCode="0%">
                  <c:v>6.6719412566675074E-3</c:v>
                </c:pt>
                <c:pt idx="46" formatCode="0%">
                  <c:v>6.5912752270928026E-3</c:v>
                </c:pt>
                <c:pt idx="47" formatCode="0%">
                  <c:v>6.515086975919052E-3</c:v>
                </c:pt>
                <c:pt idx="48" formatCode="0%">
                  <c:v>6.4427327521186621E-3</c:v>
                </c:pt>
                <c:pt idx="49" formatCode="0%">
                  <c:v>6.3736794476442179E-3</c:v>
                </c:pt>
                <c:pt idx="50" formatCode="0%">
                  <c:v>6.1085398023300415E-3</c:v>
                </c:pt>
                <c:pt idx="51" formatCode="0%">
                  <c:v>6.0374277355291529E-3</c:v>
                </c:pt>
                <c:pt idx="52" formatCode="0%">
                  <c:v>5.968405401503115E-3</c:v>
                </c:pt>
                <c:pt idx="53" formatCode="0%">
                  <c:v>5.9014966094743312E-3</c:v>
                </c:pt>
                <c:pt idx="54" formatCode="0%">
                  <c:v>5.8367669817989019E-3</c:v>
                </c:pt>
                <c:pt idx="55" formatCode="0%">
                  <c:v>5.7742875658962954E-3</c:v>
                </c:pt>
                <c:pt idx="56" formatCode="0%">
                  <c:v>5.7140348214306212E-3</c:v>
                </c:pt>
                <c:pt idx="57" formatCode="0%">
                  <c:v>5.6559435561444622E-3</c:v>
                </c:pt>
                <c:pt idx="58" formatCode="0%">
                  <c:v>5.5999348352628346E-3</c:v>
                </c:pt>
                <c:pt idx="59" formatCode="0%">
                  <c:v>5.545912667177866E-3</c:v>
                </c:pt>
                <c:pt idx="60" formatCode="0%">
                  <c:v>5.4937692413000441E-3</c:v>
                </c:pt>
                <c:pt idx="61" formatCode="0%">
                  <c:v>5.4433922768220263E-3</c:v>
                </c:pt>
              </c:numCache>
            </c:numRef>
          </c:val>
          <c:extLst>
            <c:ext xmlns:c16="http://schemas.microsoft.com/office/drawing/2014/chart" uri="{C3380CC4-5D6E-409C-BE32-E72D297353CC}">
              <c16:uniqueId val="{00000005-B736-40C8-883A-8A694A600784}"/>
            </c:ext>
          </c:extLst>
        </c:ser>
        <c:ser>
          <c:idx val="4"/>
          <c:order val="4"/>
          <c:tx>
            <c:strRef>
              <c:f>'4. Costs'!$B$130</c:f>
              <c:strCache>
                <c:ptCount val="1"/>
                <c:pt idx="0">
                  <c:v>Travel costs</c:v>
                </c:pt>
              </c:strCache>
            </c:strRef>
          </c:tx>
          <c:spPr>
            <a:solidFill>
              <a:schemeClr val="accent5"/>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Costs'!$C$130:$BL$130</c:f>
              <c:numCache>
                <c:formatCode>General</c:formatCode>
                <c:ptCount val="62"/>
                <c:pt idx="2" formatCode="0%">
                  <c:v>0</c:v>
                </c:pt>
                <c:pt idx="3" formatCode="0%">
                  <c:v>0</c:v>
                </c:pt>
                <c:pt idx="4" formatCode="0%">
                  <c:v>0</c:v>
                </c:pt>
                <c:pt idx="5" formatCode="0%">
                  <c:v>0</c:v>
                </c:pt>
                <c:pt idx="6" formatCode="0%">
                  <c:v>0.24</c:v>
                </c:pt>
                <c:pt idx="7" formatCode="0%">
                  <c:v>0.14470837644437046</c:v>
                </c:pt>
                <c:pt idx="8" formatCode="0%">
                  <c:v>0.10191584142600646</c:v>
                </c:pt>
                <c:pt idx="9" formatCode="0%">
                  <c:v>7.4014806475290337E-2</c:v>
                </c:pt>
                <c:pt idx="10" formatCode="0%">
                  <c:v>5.9471553735516589E-2</c:v>
                </c:pt>
                <c:pt idx="11" formatCode="0%">
                  <c:v>5.0016393301526796E-2</c:v>
                </c:pt>
                <c:pt idx="12" formatCode="0%">
                  <c:v>4.3560186140611058E-2</c:v>
                </c:pt>
                <c:pt idx="13" formatCode="0%">
                  <c:v>3.8914974005943612E-2</c:v>
                </c:pt>
                <c:pt idx="14" formatCode="0%">
                  <c:v>3.527297681899328E-2</c:v>
                </c:pt>
                <c:pt idx="15" formatCode="0%">
                  <c:v>3.2443977737568991E-2</c:v>
                </c:pt>
                <c:pt idx="16" formatCode="0%">
                  <c:v>3.0189762363266631E-2</c:v>
                </c:pt>
                <c:pt idx="17" formatCode="0%">
                  <c:v>2.8353625969668075E-2</c:v>
                </c:pt>
                <c:pt idx="18" formatCode="0%">
                  <c:v>2.6830908648512671E-2</c:v>
                </c:pt>
                <c:pt idx="19" formatCode="0%">
                  <c:v>2.5549453725635024E-2</c:v>
                </c:pt>
                <c:pt idx="20" formatCode="0%">
                  <c:v>2.4457395550432762E-2</c:v>
                </c:pt>
                <c:pt idx="21" formatCode="0%">
                  <c:v>2.3516492525862444E-2</c:v>
                </c:pt>
                <c:pt idx="22" formatCode="0%">
                  <c:v>2.2697988937551483E-2</c:v>
                </c:pt>
                <c:pt idx="23" formatCode="0%">
                  <c:v>2.1979816790766493E-2</c:v>
                </c:pt>
                <c:pt idx="24" formatCode="0%">
                  <c:v>2.1344739264152469E-2</c:v>
                </c:pt>
                <c:pt idx="25" formatCode="0%">
                  <c:v>2.2377485891073915E-2</c:v>
                </c:pt>
                <c:pt idx="26" formatCode="0%">
                  <c:v>2.2874611733979307E-2</c:v>
                </c:pt>
                <c:pt idx="27" formatCode="0%">
                  <c:v>2.355274251675266E-2</c:v>
                </c:pt>
                <c:pt idx="28" formatCode="0%">
                  <c:v>2.29195984044052E-2</c:v>
                </c:pt>
                <c:pt idx="29" formatCode="0%">
                  <c:v>2.2342951844184739E-2</c:v>
                </c:pt>
                <c:pt idx="30" formatCode="0%">
                  <c:v>2.1815684689118108E-2</c:v>
                </c:pt>
                <c:pt idx="31" formatCode="0%">
                  <c:v>2.2239321781463289E-2</c:v>
                </c:pt>
                <c:pt idx="32" formatCode="0%">
                  <c:v>2.2958996957666501E-2</c:v>
                </c:pt>
                <c:pt idx="33" formatCode="0%">
                  <c:v>2.2504726732577886E-2</c:v>
                </c:pt>
                <c:pt idx="34" formatCode="0%">
                  <c:v>2.208230459739598E-2</c:v>
                </c:pt>
                <c:pt idx="35" formatCode="0%">
                  <c:v>2.168778865818544E-2</c:v>
                </c:pt>
                <c:pt idx="36" formatCode="0%">
                  <c:v>2.1317724734839807E-2</c:v>
                </c:pt>
                <c:pt idx="37" formatCode="0%">
                  <c:v>2.0969077680053832E-2</c:v>
                </c:pt>
                <c:pt idx="38" formatCode="0%">
                  <c:v>2.1760536848779995E-2</c:v>
                </c:pt>
                <c:pt idx="39" formatCode="0%">
                  <c:v>2.3271995600115128E-2</c:v>
                </c:pt>
                <c:pt idx="40" formatCode="0%">
                  <c:v>2.3207661045734296E-2</c:v>
                </c:pt>
                <c:pt idx="41" formatCode="0%">
                  <c:v>2.2821450271300205E-2</c:v>
                </c:pt>
                <c:pt idx="42" formatCode="0%">
                  <c:v>2.2470389036381155E-2</c:v>
                </c:pt>
                <c:pt idx="43" formatCode="0%">
                  <c:v>2.2148372767350311E-2</c:v>
                </c:pt>
                <c:pt idx="44" formatCode="0%">
                  <c:v>2.1850433381880818E-2</c:v>
                </c:pt>
                <c:pt idx="45" formatCode="0%">
                  <c:v>2.1572610063224942E-2</c:v>
                </c:pt>
                <c:pt idx="46" formatCode="0%">
                  <c:v>2.1311789900933395E-2</c:v>
                </c:pt>
                <c:pt idx="47" formatCode="0%">
                  <c:v>2.1065447888804933E-2</c:v>
                </c:pt>
                <c:pt idx="48" formatCode="0%">
                  <c:v>2.0831502565183672E-2</c:v>
                </c:pt>
                <c:pt idx="49" formatCode="0%">
                  <c:v>2.0608230214049637E-2</c:v>
                </c:pt>
                <c:pt idx="50" formatCode="0%">
                  <c:v>1.9750945360867134E-2</c:v>
                </c:pt>
                <c:pt idx="51" formatCode="0%">
                  <c:v>2.0326006709614812E-2</c:v>
                </c:pt>
                <c:pt idx="52" formatCode="0%">
                  <c:v>2.0093631518393818E-2</c:v>
                </c:pt>
                <c:pt idx="53" formatCode="0%">
                  <c:v>1.9868371918563582E-2</c:v>
                </c:pt>
                <c:pt idx="54" formatCode="0%">
                  <c:v>1.9650448838722967E-2</c:v>
                </c:pt>
                <c:pt idx="55" formatCode="0%">
                  <c:v>1.9440101471850858E-2</c:v>
                </c:pt>
                <c:pt idx="56" formatCode="0%">
                  <c:v>1.9237250565483088E-2</c:v>
                </c:pt>
                <c:pt idx="57" formatCode="0%">
                  <c:v>1.9795802446505618E-2</c:v>
                </c:pt>
                <c:pt idx="58" formatCode="0%">
                  <c:v>1.9599771923419919E-2</c:v>
                </c:pt>
                <c:pt idx="59" formatCode="0%">
                  <c:v>1.9410694335122533E-2</c:v>
                </c:pt>
                <c:pt idx="60" formatCode="0%">
                  <c:v>1.9228192344550154E-2</c:v>
                </c:pt>
                <c:pt idx="61" formatCode="0%">
                  <c:v>1.9051872968877094E-2</c:v>
                </c:pt>
              </c:numCache>
            </c:numRef>
          </c:val>
          <c:extLst>
            <c:ext xmlns:c16="http://schemas.microsoft.com/office/drawing/2014/chart" uri="{C3380CC4-5D6E-409C-BE32-E72D297353CC}">
              <c16:uniqueId val="{00000006-B736-40C8-883A-8A694A600784}"/>
            </c:ext>
          </c:extLst>
        </c:ser>
        <c:ser>
          <c:idx val="5"/>
          <c:order val="5"/>
          <c:tx>
            <c:strRef>
              <c:f>'4. Costs'!$B$131</c:f>
              <c:strCache>
                <c:ptCount val="1"/>
                <c:pt idx="0">
                  <c:v>Other operating costs</c:v>
                </c:pt>
              </c:strCache>
            </c:strRef>
          </c:tx>
          <c:spPr>
            <a:solidFill>
              <a:schemeClr val="accent6"/>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Costs'!$C$131:$BL$131</c:f>
              <c:numCache>
                <c:formatCode>General</c:formatCode>
                <c:ptCount val="62"/>
                <c:pt idx="2" formatCode="0%">
                  <c:v>0</c:v>
                </c:pt>
                <c:pt idx="3" formatCode="0%">
                  <c:v>0</c:v>
                </c:pt>
                <c:pt idx="4" formatCode="0%">
                  <c:v>0</c:v>
                </c:pt>
                <c:pt idx="5" formatCode="0%">
                  <c:v>0</c:v>
                </c:pt>
                <c:pt idx="6" formatCode="0%">
                  <c:v>9.5000000000000001E-2</c:v>
                </c:pt>
                <c:pt idx="7" formatCode="0%">
                  <c:v>4.160365822775651E-2</c:v>
                </c:pt>
                <c:pt idx="8" formatCode="0%">
                  <c:v>2.5478960356501615E-2</c:v>
                </c:pt>
                <c:pt idx="9" formatCode="0%">
                  <c:v>1.8503701618822584E-2</c:v>
                </c:pt>
                <c:pt idx="10" formatCode="0%">
                  <c:v>1.4867888433879147E-2</c:v>
                </c:pt>
                <c:pt idx="11" formatCode="0%">
                  <c:v>1.2504098325381699E-2</c:v>
                </c:pt>
                <c:pt idx="12" formatCode="0%">
                  <c:v>1.0890046535152765E-2</c:v>
                </c:pt>
                <c:pt idx="13" formatCode="0%">
                  <c:v>1.047710838621559E-2</c:v>
                </c:pt>
                <c:pt idx="14" formatCode="0%">
                  <c:v>1.7297325170852477E-2</c:v>
                </c:pt>
                <c:pt idx="15" formatCode="0%">
                  <c:v>1.5910027544384794E-2</c:v>
                </c:pt>
                <c:pt idx="16" formatCode="0%">
                  <c:v>1.4804595005063445E-2</c:v>
                </c:pt>
                <c:pt idx="17" formatCode="0%">
                  <c:v>1.3904181965894921E-2</c:v>
                </c:pt>
                <c:pt idx="18" formatCode="0%">
                  <c:v>1.470540185543483E-2</c:v>
                </c:pt>
                <c:pt idx="19" formatCode="0%">
                  <c:v>1.4494401632812178E-2</c:v>
                </c:pt>
                <c:pt idx="20" formatCode="0%">
                  <c:v>1.3874868629572434E-2</c:v>
                </c:pt>
                <c:pt idx="21" formatCode="0%">
                  <c:v>1.3341087106018119E-2</c:v>
                </c:pt>
                <c:pt idx="22" formatCode="0%">
                  <c:v>1.2876743724187862E-2</c:v>
                </c:pt>
                <c:pt idx="23" formatCode="0%">
                  <c:v>1.2469319140915607E-2</c:v>
                </c:pt>
                <c:pt idx="24" formatCode="0%">
                  <c:v>1.2314272652395656E-2</c:v>
                </c:pt>
                <c:pt idx="25" formatCode="0%">
                  <c:v>1.1987938870218168E-2</c:v>
                </c:pt>
                <c:pt idx="26" formatCode="0%">
                  <c:v>1.0491363276486749E-2</c:v>
                </c:pt>
                <c:pt idx="27" formatCode="0%">
                  <c:v>1.0189484351219235E-2</c:v>
                </c:pt>
                <c:pt idx="28" formatCode="0%">
                  <c:v>9.9155709409128878E-3</c:v>
                </c:pt>
                <c:pt idx="29" formatCode="0%">
                  <c:v>9.6660997340090003E-3</c:v>
                </c:pt>
                <c:pt idx="30" formatCode="0%">
                  <c:v>1.005687592051544E-2</c:v>
                </c:pt>
                <c:pt idx="31" formatCode="0%">
                  <c:v>1.0892729035818755E-2</c:v>
                </c:pt>
                <c:pt idx="32" formatCode="0%">
                  <c:v>1.0664824393238632E-2</c:v>
                </c:pt>
                <c:pt idx="33" formatCode="0%">
                  <c:v>1.0453808546745857E-2</c:v>
                </c:pt>
                <c:pt idx="34" formatCode="0%">
                  <c:v>1.0257586651693618E-2</c:v>
                </c:pt>
                <c:pt idx="35" formatCode="0%">
                  <c:v>1.007432763477001E-2</c:v>
                </c:pt>
                <c:pt idx="36" formatCode="0%">
                  <c:v>9.9024269736030079E-3</c:v>
                </c:pt>
                <c:pt idx="37" formatCode="0%">
                  <c:v>1.0011043537574088E-2</c:v>
                </c:pt>
                <c:pt idx="38" formatCode="0%">
                  <c:v>9.4502902886130277E-3</c:v>
                </c:pt>
                <c:pt idx="39" formatCode="0%">
                  <c:v>9.2600610764856026E-3</c:v>
                </c:pt>
                <c:pt idx="40" formatCode="0%">
                  <c:v>9.3309152658106968E-3</c:v>
                </c:pt>
                <c:pt idx="41" formatCode="0%">
                  <c:v>9.1756346451619397E-3</c:v>
                </c:pt>
                <c:pt idx="42" formatCode="0%">
                  <c:v>9.0344863135965493E-3</c:v>
                </c:pt>
                <c:pt idx="43" formatCode="0%">
                  <c:v>8.9050158549140446E-3</c:v>
                </c:pt>
                <c:pt idx="44" formatCode="0%">
                  <c:v>8.785225792714969E-3</c:v>
                </c:pt>
                <c:pt idx="45" formatCode="0%">
                  <c:v>8.6735236336677613E-3</c:v>
                </c:pt>
                <c:pt idx="46" formatCode="0%">
                  <c:v>8.5686577952206449E-3</c:v>
                </c:pt>
                <c:pt idx="47" formatCode="0%">
                  <c:v>8.4696130686947695E-3</c:v>
                </c:pt>
                <c:pt idx="48" formatCode="0%">
                  <c:v>8.3755525777542607E-3</c:v>
                </c:pt>
                <c:pt idx="49" formatCode="0%">
                  <c:v>8.2857832819374852E-3</c:v>
                </c:pt>
                <c:pt idx="50" formatCode="0%">
                  <c:v>8.0429107397345535E-3</c:v>
                </c:pt>
                <c:pt idx="51" formatCode="0%">
                  <c:v>7.9492798517800511E-3</c:v>
                </c:pt>
                <c:pt idx="52" formatCode="0%">
                  <c:v>7.8584004453124343E-3</c:v>
                </c:pt>
                <c:pt idx="53" formatCode="0%">
                  <c:v>7.7703038691412027E-3</c:v>
                </c:pt>
                <c:pt idx="54" formatCode="0%">
                  <c:v>7.6850765260352205E-3</c:v>
                </c:pt>
                <c:pt idx="55" formatCode="0%">
                  <c:v>7.6028119617634546E-3</c:v>
                </c:pt>
                <c:pt idx="56" formatCode="0%">
                  <c:v>7.6187130952408283E-3</c:v>
                </c:pt>
                <c:pt idx="57" formatCode="0%">
                  <c:v>7.5412580748592832E-3</c:v>
                </c:pt>
                <c:pt idx="58" formatCode="0%">
                  <c:v>7.4665797803504467E-3</c:v>
                </c:pt>
                <c:pt idx="59" formatCode="0%">
                  <c:v>7.3945502229038219E-3</c:v>
                </c:pt>
                <c:pt idx="60" formatCode="0%">
                  <c:v>7.3250256550667255E-3</c:v>
                </c:pt>
                <c:pt idx="61" formatCode="0%">
                  <c:v>7.2578563690960359E-3</c:v>
                </c:pt>
              </c:numCache>
            </c:numRef>
          </c:val>
          <c:extLst>
            <c:ext xmlns:c16="http://schemas.microsoft.com/office/drawing/2014/chart" uri="{C3380CC4-5D6E-409C-BE32-E72D297353CC}">
              <c16:uniqueId val="{00000007-B736-40C8-883A-8A694A600784}"/>
            </c:ext>
          </c:extLst>
        </c:ser>
        <c:ser>
          <c:idx val="6"/>
          <c:order val="6"/>
          <c:tx>
            <c:strRef>
              <c:f>'4. Costs'!$B$132</c:f>
              <c:strCache>
                <c:ptCount val="1"/>
                <c:pt idx="0">
                  <c:v>Office rent</c:v>
                </c:pt>
              </c:strCache>
            </c:strRef>
          </c:tx>
          <c:spPr>
            <a:solidFill>
              <a:schemeClr val="accent1">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Costs'!$C$132:$BL$132</c:f>
              <c:numCache>
                <c:formatCode>General</c:formatCode>
                <c:ptCount val="62"/>
                <c:pt idx="2" formatCode="0%">
                  <c:v>0</c:v>
                </c:pt>
                <c:pt idx="3" formatCode="0%">
                  <c:v>0</c:v>
                </c:pt>
                <c:pt idx="4" formatCode="0%">
                  <c:v>0</c:v>
                </c:pt>
                <c:pt idx="5" formatCode="0%">
                  <c:v>0</c:v>
                </c:pt>
                <c:pt idx="6" formatCode="0%">
                  <c:v>3.9999999999999994E-2</c:v>
                </c:pt>
                <c:pt idx="7" formatCode="0%">
                  <c:v>1.4470837644437046E-2</c:v>
                </c:pt>
                <c:pt idx="8" formatCode="0%">
                  <c:v>7.8396801096928051E-3</c:v>
                </c:pt>
                <c:pt idx="9" formatCode="0%">
                  <c:v>5.6934466519454104E-3</c:v>
                </c:pt>
                <c:pt idx="10" formatCode="0%">
                  <c:v>4.5747349027320458E-3</c:v>
                </c:pt>
                <c:pt idx="11" formatCode="0%">
                  <c:v>3.8474148693482149E-3</c:v>
                </c:pt>
                <c:pt idx="12" formatCode="0%">
                  <c:v>3.3507835492777734E-3</c:v>
                </c:pt>
                <c:pt idx="13" formatCode="0%">
                  <c:v>2.9934595389187395E-3</c:v>
                </c:pt>
                <c:pt idx="14" formatCode="0%">
                  <c:v>5.087448579662493E-3</c:v>
                </c:pt>
                <c:pt idx="15" formatCode="0%">
                  <c:v>4.6794198659955277E-3</c:v>
                </c:pt>
                <c:pt idx="16" formatCode="0%">
                  <c:v>4.3542926485480721E-3</c:v>
                </c:pt>
                <c:pt idx="17" formatCode="0%">
                  <c:v>4.0894652840867416E-3</c:v>
                </c:pt>
                <c:pt idx="18" formatCode="0%">
                  <c:v>3.8698425935354817E-3</c:v>
                </c:pt>
                <c:pt idx="19" formatCode="0%">
                  <c:v>3.6850173642742827E-3</c:v>
                </c:pt>
                <c:pt idx="20" formatCode="0%">
                  <c:v>3.5275089736201098E-3</c:v>
                </c:pt>
                <c:pt idx="21" formatCode="0%">
                  <c:v>3.3918018066147761E-3</c:v>
                </c:pt>
                <c:pt idx="22" formatCode="0%">
                  <c:v>3.273748404454541E-3</c:v>
                </c:pt>
                <c:pt idx="23" formatCode="0%">
                  <c:v>3.1701658832836289E-3</c:v>
                </c:pt>
                <c:pt idx="24" formatCode="0%">
                  <c:v>3.078568163098914E-3</c:v>
                </c:pt>
                <c:pt idx="25" formatCode="0%">
                  <c:v>2.9969847175545421E-3</c:v>
                </c:pt>
                <c:pt idx="26" formatCode="0%">
                  <c:v>4.2997390477404716E-3</c:v>
                </c:pt>
                <c:pt idx="27" formatCode="0%">
                  <c:v>4.1760181767291956E-3</c:v>
                </c:pt>
                <c:pt idx="28" formatCode="0%">
                  <c:v>4.0637585823413477E-3</c:v>
                </c:pt>
                <c:pt idx="29" formatCode="0%">
                  <c:v>3.961516284429918E-3</c:v>
                </c:pt>
                <c:pt idx="30" formatCode="0%">
                  <c:v>3.8680292001982467E-3</c:v>
                </c:pt>
                <c:pt idx="31" formatCode="0%">
                  <c:v>3.7821975818815123E-3</c:v>
                </c:pt>
                <c:pt idx="32" formatCode="0%">
                  <c:v>3.7030640254300811E-3</c:v>
                </c:pt>
                <c:pt idx="33" formatCode="0%">
                  <c:v>3.6297946342867564E-3</c:v>
                </c:pt>
                <c:pt idx="34" formatCode="0%">
                  <c:v>3.5616620318380619E-3</c:v>
                </c:pt>
                <c:pt idx="35" formatCode="0%">
                  <c:v>3.4980304287395873E-3</c:v>
                </c:pt>
                <c:pt idx="36" formatCode="0%">
                  <c:v>3.4383426991677112E-3</c:v>
                </c:pt>
                <c:pt idx="37" formatCode="0%">
                  <c:v>3.3821093032344891E-3</c:v>
                </c:pt>
                <c:pt idx="38" formatCode="0%">
                  <c:v>3.1086481212542856E-3</c:v>
                </c:pt>
                <c:pt idx="39" formatCode="0%">
                  <c:v>3.0460727225281588E-3</c:v>
                </c:pt>
                <c:pt idx="40" formatCode="0%">
                  <c:v>2.9906779698111209E-3</c:v>
                </c:pt>
                <c:pt idx="41" formatCode="0%">
                  <c:v>2.9409085401160061E-3</c:v>
                </c:pt>
                <c:pt idx="42" formatCode="0%">
                  <c:v>2.895668690255304E-3</c:v>
                </c:pt>
                <c:pt idx="43" formatCode="0%">
                  <c:v>2.8541717483698856E-3</c:v>
                </c:pt>
                <c:pt idx="44" formatCode="0%">
                  <c:v>2.8157774976650539E-3</c:v>
                </c:pt>
                <c:pt idx="45" formatCode="0%">
                  <c:v>2.7799755236114615E-3</c:v>
                </c:pt>
                <c:pt idx="46" formatCode="0%">
                  <c:v>2.7463646779553349E-3</c:v>
                </c:pt>
                <c:pt idx="47" formatCode="0%">
                  <c:v>2.7146195732996054E-3</c:v>
                </c:pt>
                <c:pt idx="48" formatCode="0%">
                  <c:v>2.6844719800494425E-3</c:v>
                </c:pt>
                <c:pt idx="49" formatCode="0%">
                  <c:v>2.6556997698517579E-3</c:v>
                </c:pt>
                <c:pt idx="50" formatCode="0%">
                  <c:v>5.0904498352750353E-3</c:v>
                </c:pt>
                <c:pt idx="51" formatCode="0%">
                  <c:v>5.0311897796076277E-3</c:v>
                </c:pt>
                <c:pt idx="52" formatCode="0%">
                  <c:v>4.9736711679192625E-3</c:v>
                </c:pt>
                <c:pt idx="53" formatCode="0%">
                  <c:v>4.9179138412286097E-3</c:v>
                </c:pt>
                <c:pt idx="54" formatCode="0%">
                  <c:v>4.8639724848324184E-3</c:v>
                </c:pt>
                <c:pt idx="55" formatCode="0%">
                  <c:v>4.81190630491358E-3</c:v>
                </c:pt>
                <c:pt idx="56" formatCode="0%">
                  <c:v>4.7616956845255177E-3</c:v>
                </c:pt>
                <c:pt idx="57" formatCode="0%">
                  <c:v>4.7132862967870521E-3</c:v>
                </c:pt>
                <c:pt idx="58" formatCode="0%">
                  <c:v>4.666612362719029E-3</c:v>
                </c:pt>
                <c:pt idx="59" formatCode="0%">
                  <c:v>4.6215938893148885E-3</c:v>
                </c:pt>
                <c:pt idx="60" formatCode="0%">
                  <c:v>4.5781410344167038E-3</c:v>
                </c:pt>
                <c:pt idx="61" formatCode="0%">
                  <c:v>4.5361602306850223E-3</c:v>
                </c:pt>
              </c:numCache>
            </c:numRef>
          </c:val>
          <c:extLst>
            <c:ext xmlns:c16="http://schemas.microsoft.com/office/drawing/2014/chart" uri="{C3380CC4-5D6E-409C-BE32-E72D297353CC}">
              <c16:uniqueId val="{00000008-B736-40C8-883A-8A694A600784}"/>
            </c:ext>
          </c:extLst>
        </c:ser>
        <c:ser>
          <c:idx val="7"/>
          <c:order val="7"/>
          <c:tx>
            <c:strRef>
              <c:f>'4. Costs'!$B$133</c:f>
              <c:strCache>
                <c:ptCount val="1"/>
                <c:pt idx="0">
                  <c:v>Legal</c:v>
                </c:pt>
              </c:strCache>
            </c:strRef>
          </c:tx>
          <c:spPr>
            <a:solidFill>
              <a:schemeClr val="accent2">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Costs'!$C$133:$BL$133</c:f>
              <c:numCache>
                <c:formatCode>General</c:formatCode>
                <c:ptCount val="62"/>
                <c:pt idx="2" formatCode="0%">
                  <c:v>0</c:v>
                </c:pt>
                <c:pt idx="3" formatCode="0%">
                  <c:v>0</c:v>
                </c:pt>
                <c:pt idx="4" formatCode="0%">
                  <c:v>0</c:v>
                </c:pt>
                <c:pt idx="5" formatCode="0%">
                  <c:v>0</c:v>
                </c:pt>
                <c:pt idx="6" formatCode="0%">
                  <c:v>4.9999999999999992E-3</c:v>
                </c:pt>
                <c:pt idx="7" formatCode="0%">
                  <c:v>1.8088547055546307E-3</c:v>
                </c:pt>
                <c:pt idx="8" formatCode="0%">
                  <c:v>9.7996001371160064E-4</c:v>
                </c:pt>
                <c:pt idx="9" formatCode="0%">
                  <c:v>7.116808314931763E-4</c:v>
                </c:pt>
                <c:pt idx="10" formatCode="0%">
                  <c:v>5.7184186284150573E-4</c:v>
                </c:pt>
                <c:pt idx="11" formatCode="0%">
                  <c:v>4.8092685866852686E-4</c:v>
                </c:pt>
                <c:pt idx="12" formatCode="0%">
                  <c:v>4.1884794365972168E-4</c:v>
                </c:pt>
                <c:pt idx="13" formatCode="0%">
                  <c:v>3.7418244236484243E-4</c:v>
                </c:pt>
                <c:pt idx="14" formatCode="0%">
                  <c:v>1.695816193220831E-3</c:v>
                </c:pt>
                <c:pt idx="15" formatCode="0%">
                  <c:v>1.5598066219985093E-3</c:v>
                </c:pt>
                <c:pt idx="16" formatCode="0%">
                  <c:v>1.4514308828493573E-3</c:v>
                </c:pt>
                <c:pt idx="17" formatCode="0%">
                  <c:v>1.3631550946955806E-3</c:v>
                </c:pt>
                <c:pt idx="18" formatCode="0%">
                  <c:v>1.2899475311784938E-3</c:v>
                </c:pt>
                <c:pt idx="19" formatCode="0%">
                  <c:v>1.2283391214247608E-3</c:v>
                </c:pt>
                <c:pt idx="20" formatCode="0%">
                  <c:v>1.1758363245400368E-3</c:v>
                </c:pt>
                <c:pt idx="21" formatCode="0%">
                  <c:v>1.1306006022049253E-3</c:v>
                </c:pt>
                <c:pt idx="22" formatCode="0%">
                  <c:v>1.0912494681515137E-3</c:v>
                </c:pt>
                <c:pt idx="23" formatCode="0%">
                  <c:v>1.056721961094543E-3</c:v>
                </c:pt>
                <c:pt idx="24" formatCode="0%">
                  <c:v>1.0261893876996381E-3</c:v>
                </c:pt>
                <c:pt idx="25" formatCode="0%">
                  <c:v>9.9899490585151404E-4</c:v>
                </c:pt>
                <c:pt idx="26" formatCode="0%">
                  <c:v>1.7198956190961885E-3</c:v>
                </c:pt>
                <c:pt idx="27" formatCode="0%">
                  <c:v>1.6704072706916781E-3</c:v>
                </c:pt>
                <c:pt idx="28" formatCode="0%">
                  <c:v>1.6255034329365392E-3</c:v>
                </c:pt>
                <c:pt idx="29" formatCode="0%">
                  <c:v>1.5846065137719674E-3</c:v>
                </c:pt>
                <c:pt idx="30" formatCode="0%">
                  <c:v>1.5472116800792986E-3</c:v>
                </c:pt>
                <c:pt idx="31" formatCode="0%">
                  <c:v>1.5128790327526048E-3</c:v>
                </c:pt>
                <c:pt idx="32" formatCode="0%">
                  <c:v>1.4812256101720323E-3</c:v>
                </c:pt>
                <c:pt idx="33" formatCode="0%">
                  <c:v>1.4519178537147025E-3</c:v>
                </c:pt>
                <c:pt idx="34" formatCode="0%">
                  <c:v>1.4246648127352248E-3</c:v>
                </c:pt>
                <c:pt idx="35" formatCode="0%">
                  <c:v>1.3992121714958348E-3</c:v>
                </c:pt>
                <c:pt idx="36" formatCode="0%">
                  <c:v>1.3753370796670845E-3</c:v>
                </c:pt>
                <c:pt idx="37" formatCode="0%">
                  <c:v>1.3528437212937956E-3</c:v>
                </c:pt>
                <c:pt idx="38" formatCode="0%">
                  <c:v>2.4869184970034283E-3</c:v>
                </c:pt>
                <c:pt idx="39" formatCode="0%">
                  <c:v>2.4368581780225269E-3</c:v>
                </c:pt>
                <c:pt idx="40" formatCode="0%">
                  <c:v>2.3925423758488968E-3</c:v>
                </c:pt>
                <c:pt idx="41" formatCode="0%">
                  <c:v>2.3527268320928047E-3</c:v>
                </c:pt>
                <c:pt idx="42" formatCode="0%">
                  <c:v>2.3165349522042428E-3</c:v>
                </c:pt>
                <c:pt idx="43" formatCode="0%">
                  <c:v>2.2833373986959086E-3</c:v>
                </c:pt>
                <c:pt idx="44" formatCode="0%">
                  <c:v>2.252621998132043E-3</c:v>
                </c:pt>
                <c:pt idx="45" formatCode="0%">
                  <c:v>2.2239804188891694E-3</c:v>
                </c:pt>
                <c:pt idx="46" formatCode="0%">
                  <c:v>2.1970917423642677E-3</c:v>
                </c:pt>
                <c:pt idx="47" formatCode="0%">
                  <c:v>2.171695658639684E-3</c:v>
                </c:pt>
                <c:pt idx="48" formatCode="0%">
                  <c:v>2.147577584039554E-3</c:v>
                </c:pt>
                <c:pt idx="49" formatCode="0%">
                  <c:v>2.1245598158814061E-3</c:v>
                </c:pt>
                <c:pt idx="50" formatCode="0%">
                  <c:v>2.0361799341100141E-3</c:v>
                </c:pt>
                <c:pt idx="51" formatCode="0%">
                  <c:v>2.0124759118430508E-3</c:v>
                </c:pt>
                <c:pt idx="52" formatCode="0%">
                  <c:v>1.989468467167705E-3</c:v>
                </c:pt>
                <c:pt idx="53" formatCode="0%">
                  <c:v>1.967165536491444E-3</c:v>
                </c:pt>
                <c:pt idx="54" formatCode="0%">
                  <c:v>1.9455889939329674E-3</c:v>
                </c:pt>
                <c:pt idx="55" formatCode="0%">
                  <c:v>1.9247625219654318E-3</c:v>
                </c:pt>
                <c:pt idx="56" formatCode="0%">
                  <c:v>1.9046782738102071E-3</c:v>
                </c:pt>
                <c:pt idx="57" formatCode="0%">
                  <c:v>1.8853145187148208E-3</c:v>
                </c:pt>
                <c:pt idx="58" formatCode="0%">
                  <c:v>1.8666449450876117E-3</c:v>
                </c:pt>
                <c:pt idx="59" formatCode="0%">
                  <c:v>1.8486375557259555E-3</c:v>
                </c:pt>
                <c:pt idx="60" formatCode="0%">
                  <c:v>1.8312564137666814E-3</c:v>
                </c:pt>
                <c:pt idx="61" formatCode="0%">
                  <c:v>1.814464092274009E-3</c:v>
                </c:pt>
              </c:numCache>
            </c:numRef>
          </c:val>
          <c:extLst>
            <c:ext xmlns:c16="http://schemas.microsoft.com/office/drawing/2014/chart" uri="{C3380CC4-5D6E-409C-BE32-E72D297353CC}">
              <c16:uniqueId val="{00000009-B736-40C8-883A-8A694A600784}"/>
            </c:ext>
          </c:extLst>
        </c:ser>
        <c:ser>
          <c:idx val="8"/>
          <c:order val="8"/>
          <c:tx>
            <c:strRef>
              <c:f>'4. Costs'!$B$134</c:f>
              <c:strCache>
                <c:ptCount val="1"/>
              </c:strCache>
            </c:strRef>
          </c:tx>
          <c:spPr>
            <a:solidFill>
              <a:schemeClr val="accent3">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Costs'!$C$134:$BL$134</c:f>
              <c:numCache>
                <c:formatCode>General</c:formatCode>
                <c:ptCount val="62"/>
                <c:pt idx="2" formatCode="0%">
                  <c:v>0</c:v>
                </c:pt>
                <c:pt idx="3" formatCode="0%">
                  <c:v>0</c:v>
                </c:pt>
                <c:pt idx="4" formatCode="0%">
                  <c:v>0</c:v>
                </c:pt>
                <c:pt idx="5" formatCode="0%">
                  <c:v>0</c:v>
                </c:pt>
                <c:pt idx="6" formatCode="0%">
                  <c:v>1.2</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A-B736-40C8-883A-8A694A600784}"/>
            </c:ext>
          </c:extLst>
        </c:ser>
        <c:ser>
          <c:idx val="9"/>
          <c:order val="9"/>
          <c:tx>
            <c:strRef>
              <c:f>'4. Costs'!$B$135</c:f>
              <c:strCache>
                <c:ptCount val="1"/>
                <c:pt idx="0">
                  <c:v>Other (insurance etc.)</c:v>
                </c:pt>
              </c:strCache>
            </c:strRef>
          </c:tx>
          <c:spPr>
            <a:solidFill>
              <a:schemeClr val="accent4">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Costs'!$C$135:$BL$135</c:f>
              <c:numCache>
                <c:formatCode>General</c:formatCode>
                <c:ptCount val="62"/>
                <c:pt idx="2" formatCode="0%">
                  <c:v>0</c:v>
                </c:pt>
                <c:pt idx="3" formatCode="0%">
                  <c:v>0</c:v>
                </c:pt>
                <c:pt idx="4" formatCode="0%">
                  <c:v>0</c:v>
                </c:pt>
                <c:pt idx="5" formatCode="0%">
                  <c:v>0</c:v>
                </c:pt>
                <c:pt idx="6" formatCode="0%">
                  <c:v>1.2499999999999999E-2</c:v>
                </c:pt>
                <c:pt idx="7" formatCode="0%">
                  <c:v>4.5221367638865776E-3</c:v>
                </c:pt>
                <c:pt idx="8" formatCode="0%">
                  <c:v>2.4499000342790016E-3</c:v>
                </c:pt>
                <c:pt idx="9" formatCode="0%">
                  <c:v>1.7792020787329411E-3</c:v>
                </c:pt>
                <c:pt idx="10" formatCode="0%">
                  <c:v>1.4296046571037643E-3</c:v>
                </c:pt>
                <c:pt idx="11" formatCode="0%">
                  <c:v>1.2023171466713173E-3</c:v>
                </c:pt>
                <c:pt idx="12" formatCode="0%">
                  <c:v>1.0471198591493044E-3</c:v>
                </c:pt>
                <c:pt idx="13" formatCode="0%">
                  <c:v>9.3545610591210622E-4</c:v>
                </c:pt>
                <c:pt idx="14" formatCode="0%">
                  <c:v>1.695816193220831E-3</c:v>
                </c:pt>
                <c:pt idx="15" formatCode="0%">
                  <c:v>1.5598066219985093E-3</c:v>
                </c:pt>
                <c:pt idx="16" formatCode="0%">
                  <c:v>1.4514308828493573E-3</c:v>
                </c:pt>
                <c:pt idx="17" formatCode="0%">
                  <c:v>1.3631550946955806E-3</c:v>
                </c:pt>
                <c:pt idx="18" formatCode="0%">
                  <c:v>1.2899475311784938E-3</c:v>
                </c:pt>
                <c:pt idx="19" formatCode="0%">
                  <c:v>1.2283391214247608E-3</c:v>
                </c:pt>
                <c:pt idx="20" formatCode="0%">
                  <c:v>1.1758363245400368E-3</c:v>
                </c:pt>
                <c:pt idx="21" formatCode="0%">
                  <c:v>1.1306006022049253E-3</c:v>
                </c:pt>
                <c:pt idx="22" formatCode="0%">
                  <c:v>1.0912494681515137E-3</c:v>
                </c:pt>
                <c:pt idx="23" formatCode="0%">
                  <c:v>1.056721961094543E-3</c:v>
                </c:pt>
                <c:pt idx="24" formatCode="0%">
                  <c:v>1.0261893876996381E-3</c:v>
                </c:pt>
                <c:pt idx="25" formatCode="0%">
                  <c:v>9.9899490585151404E-4</c:v>
                </c:pt>
                <c:pt idx="26" formatCode="0%">
                  <c:v>1.7198956190961885E-3</c:v>
                </c:pt>
                <c:pt idx="27" formatCode="0%">
                  <c:v>1.6704072706916781E-3</c:v>
                </c:pt>
                <c:pt idx="28" formatCode="0%">
                  <c:v>1.6255034329365392E-3</c:v>
                </c:pt>
                <c:pt idx="29" formatCode="0%">
                  <c:v>1.5846065137719674E-3</c:v>
                </c:pt>
                <c:pt idx="30" formatCode="0%">
                  <c:v>1.5472116800792986E-3</c:v>
                </c:pt>
                <c:pt idx="31" formatCode="0%">
                  <c:v>1.5128790327526048E-3</c:v>
                </c:pt>
                <c:pt idx="32" formatCode="0%">
                  <c:v>1.4812256101720323E-3</c:v>
                </c:pt>
                <c:pt idx="33" formatCode="0%">
                  <c:v>1.4519178537147025E-3</c:v>
                </c:pt>
                <c:pt idx="34" formatCode="0%">
                  <c:v>1.4246648127352248E-3</c:v>
                </c:pt>
                <c:pt idx="35" formatCode="0%">
                  <c:v>1.3992121714958348E-3</c:v>
                </c:pt>
                <c:pt idx="36" formatCode="0%">
                  <c:v>1.3753370796670845E-3</c:v>
                </c:pt>
                <c:pt idx="37" formatCode="0%">
                  <c:v>1.3528437212937956E-3</c:v>
                </c:pt>
                <c:pt idx="38" formatCode="0%">
                  <c:v>1.2434592485017141E-3</c:v>
                </c:pt>
                <c:pt idx="39" formatCode="0%">
                  <c:v>1.2184290890112635E-3</c:v>
                </c:pt>
                <c:pt idx="40" formatCode="0%">
                  <c:v>1.1962711879244484E-3</c:v>
                </c:pt>
                <c:pt idx="41" formatCode="0%">
                  <c:v>1.1763634160464023E-3</c:v>
                </c:pt>
                <c:pt idx="42" formatCode="0%">
                  <c:v>1.1582674761021214E-3</c:v>
                </c:pt>
                <c:pt idx="43" formatCode="0%">
                  <c:v>1.1416686993479543E-3</c:v>
                </c:pt>
                <c:pt idx="44" formatCode="0%">
                  <c:v>1.1263109990660215E-3</c:v>
                </c:pt>
                <c:pt idx="45" formatCode="0%">
                  <c:v>1.1119902094445847E-3</c:v>
                </c:pt>
                <c:pt idx="46" formatCode="0%">
                  <c:v>1.0985458711821338E-3</c:v>
                </c:pt>
                <c:pt idx="47" formatCode="0%">
                  <c:v>1.085847829319842E-3</c:v>
                </c:pt>
                <c:pt idx="48" formatCode="0%">
                  <c:v>1.073788792019777E-3</c:v>
                </c:pt>
                <c:pt idx="49" formatCode="0%">
                  <c:v>1.062279907940703E-3</c:v>
                </c:pt>
                <c:pt idx="50" formatCode="0%">
                  <c:v>1.0180899670550071E-3</c:v>
                </c:pt>
                <c:pt idx="51" formatCode="0%">
                  <c:v>1.0062379559215254E-3</c:v>
                </c:pt>
                <c:pt idx="52" formatCode="0%">
                  <c:v>9.947342335838525E-4</c:v>
                </c:pt>
                <c:pt idx="53" formatCode="0%">
                  <c:v>9.8358276824572202E-4</c:v>
                </c:pt>
                <c:pt idx="54" formatCode="0%">
                  <c:v>9.7279449696648372E-4</c:v>
                </c:pt>
                <c:pt idx="55" formatCode="0%">
                  <c:v>9.6238126098271591E-4</c:v>
                </c:pt>
                <c:pt idx="56" formatCode="0%">
                  <c:v>9.5233913690510354E-4</c:v>
                </c:pt>
                <c:pt idx="57" formatCode="0%">
                  <c:v>9.426572593574104E-4</c:v>
                </c:pt>
                <c:pt idx="58" formatCode="0%">
                  <c:v>9.3332247254380584E-4</c:v>
                </c:pt>
                <c:pt idx="59" formatCode="0%">
                  <c:v>9.2431877786297773E-4</c:v>
                </c:pt>
                <c:pt idx="60" formatCode="0%">
                  <c:v>9.1562820688334068E-4</c:v>
                </c:pt>
                <c:pt idx="61" formatCode="0%">
                  <c:v>9.0723204613700449E-4</c:v>
                </c:pt>
              </c:numCache>
            </c:numRef>
          </c:val>
          <c:extLst>
            <c:ext xmlns:c16="http://schemas.microsoft.com/office/drawing/2014/chart" uri="{C3380CC4-5D6E-409C-BE32-E72D297353CC}">
              <c16:uniqueId val="{0000000B-B736-40C8-883A-8A694A600784}"/>
            </c:ext>
          </c:extLst>
        </c:ser>
        <c:ser>
          <c:idx val="10"/>
          <c:order val="10"/>
          <c:tx>
            <c:strRef>
              <c:f>'4. Costs'!$B$136</c:f>
              <c:strCache>
                <c:ptCount val="1"/>
                <c:pt idx="0">
                  <c:v>Additional cost item 1</c:v>
                </c:pt>
              </c:strCache>
            </c:strRef>
          </c:tx>
          <c:spPr>
            <a:solidFill>
              <a:schemeClr val="accent5">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Costs'!$C$136:$BL$136</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C-B736-40C8-883A-8A694A600784}"/>
            </c:ext>
          </c:extLst>
        </c:ser>
        <c:ser>
          <c:idx val="11"/>
          <c:order val="11"/>
          <c:tx>
            <c:strRef>
              <c:f>'4. Costs'!$B$137</c:f>
              <c:strCache>
                <c:ptCount val="1"/>
                <c:pt idx="0">
                  <c:v>Additional cost item 2</c:v>
                </c:pt>
              </c:strCache>
            </c:strRef>
          </c:tx>
          <c:spPr>
            <a:solidFill>
              <a:schemeClr val="accent6">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Costs'!$C$137:$BL$137</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D-B736-40C8-883A-8A694A600784}"/>
            </c:ext>
          </c:extLst>
        </c:ser>
        <c:ser>
          <c:idx val="12"/>
          <c:order val="12"/>
          <c:tx>
            <c:strRef>
              <c:f>'4. Costs'!$B$138</c:f>
              <c:strCache>
                <c:ptCount val="1"/>
                <c:pt idx="0">
                  <c:v>Additional cost item 3</c:v>
                </c:pt>
              </c:strCache>
            </c:strRef>
          </c:tx>
          <c:spPr>
            <a:solidFill>
              <a:schemeClr val="accent1">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Costs'!$C$138:$BL$138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E-B736-40C8-883A-8A694A600784}"/>
            </c:ext>
          </c:extLst>
        </c:ser>
        <c:ser>
          <c:idx val="13"/>
          <c:order val="13"/>
          <c:tx>
            <c:strRef>
              <c:f>'4. Costs'!$B$139</c:f>
              <c:strCache>
                <c:ptCount val="1"/>
                <c:pt idx="0">
                  <c:v>Additional cost item 4</c:v>
                </c:pt>
              </c:strCache>
            </c:strRef>
          </c:tx>
          <c:spPr>
            <a:solidFill>
              <a:schemeClr val="accent2">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Costs'!$C$139:$BL$139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F-B736-40C8-883A-8A694A600784}"/>
            </c:ext>
          </c:extLst>
        </c:ser>
        <c:ser>
          <c:idx val="14"/>
          <c:order val="14"/>
          <c:tx>
            <c:strRef>
              <c:f>'4. Costs'!$B$140</c:f>
              <c:strCache>
                <c:ptCount val="1"/>
                <c:pt idx="0">
                  <c:v>Additional cost item 5</c:v>
                </c:pt>
              </c:strCache>
            </c:strRef>
          </c:tx>
          <c:spPr>
            <a:solidFill>
              <a:schemeClr val="accent3">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Costs'!$C$140:$BL$140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10-B736-40C8-883A-8A694A600784}"/>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minorUnit val="1"/>
      </c:dateAx>
      <c:valAx>
        <c:axId val="345174831"/>
        <c:scaling>
          <c:orientation val="minMax"/>
          <c:max val="2"/>
        </c:scaling>
        <c:delete val="0"/>
        <c:axPos val="l"/>
        <c:majorGridlines>
          <c:spPr>
            <a:ln w="9525" cap="flat" cmpd="sng" algn="ctr">
              <a:solidFill>
                <a:schemeClr val="tx1">
                  <a:lumMod val="15000"/>
                  <a:lumOff val="85000"/>
                </a:schemeClr>
              </a:solidFill>
              <a:prstDash val="sysDot"/>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layout>
        <c:manualLayout>
          <c:xMode val="edge"/>
          <c:yMode val="edge"/>
          <c:x val="1.6836311897801982E-2"/>
          <c:y val="0.77866710611974266"/>
          <c:w val="0.97541804451967429"/>
          <c:h val="0.21166743687362527"/>
        </c:manualLayout>
      </c:layout>
      <c:overlay val="0"/>
      <c:spPr>
        <a:noFill/>
        <a:ln>
          <a:noFill/>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chrismo.vc"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editAs="oneCell">
    <xdr:from>
      <xdr:col>1</xdr:col>
      <xdr:colOff>76199</xdr:colOff>
      <xdr:row>0</xdr:row>
      <xdr:rowOff>180974</xdr:rowOff>
    </xdr:from>
    <xdr:to>
      <xdr:col>3</xdr:col>
      <xdr:colOff>1250026</xdr:colOff>
      <xdr:row>7</xdr:row>
      <xdr:rowOff>152399</xdr:rowOff>
    </xdr:to>
    <xdr:pic>
      <xdr:nvPicPr>
        <xdr:cNvPr id="2" name="Picture 1" descr="BaseTemplates - Startupjoblist.com">
          <a:extLst>
            <a:ext uri="{FF2B5EF4-FFF2-40B4-BE49-F238E27FC236}">
              <a16:creationId xmlns:a16="http://schemas.microsoft.com/office/drawing/2014/main" id="{7F6191BB-1766-4EE6-9D2B-C5E5F2714407}"/>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246" b="21787"/>
        <a:stretch/>
      </xdr:blipFill>
      <xdr:spPr bwMode="auto">
        <a:xfrm>
          <a:off x="219074" y="180974"/>
          <a:ext cx="4583777" cy="13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1752600</xdr:colOff>
      <xdr:row>9</xdr:row>
      <xdr:rowOff>188794</xdr:rowOff>
    </xdr:from>
    <xdr:to>
      <xdr:col>3</xdr:col>
      <xdr:colOff>430224</xdr:colOff>
      <xdr:row>11</xdr:row>
      <xdr:rowOff>19031</xdr:rowOff>
    </xdr:to>
    <xdr:pic>
      <xdr:nvPicPr>
        <xdr:cNvPr id="4" name="Picture 3">
          <a:hlinkClick xmlns:r="http://schemas.openxmlformats.org/officeDocument/2006/relationships" r:id="rId2"/>
          <a:extLst>
            <a:ext uri="{FF2B5EF4-FFF2-40B4-BE49-F238E27FC236}">
              <a16:creationId xmlns:a16="http://schemas.microsoft.com/office/drawing/2014/main" id="{0417170B-CE53-4000-8023-B087BB1BDA1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0375" y="1903294"/>
          <a:ext cx="982674" cy="22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314324</xdr:colOff>
      <xdr:row>78</xdr:row>
      <xdr:rowOff>9524</xdr:rowOff>
    </xdr:from>
    <xdr:to>
      <xdr:col>13</xdr:col>
      <xdr:colOff>619125</xdr:colOff>
      <xdr:row>95</xdr:row>
      <xdr:rowOff>66675</xdr:rowOff>
    </xdr:to>
    <xdr:graphicFrame macro="">
      <xdr:nvGraphicFramePr>
        <xdr:cNvPr id="3" name="Chart 2">
          <a:extLst>
            <a:ext uri="{FF2B5EF4-FFF2-40B4-BE49-F238E27FC236}">
              <a16:creationId xmlns:a16="http://schemas.microsoft.com/office/drawing/2014/main" id="{7175F651-A8AD-42A2-9001-11AA0544B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1009650</xdr:colOff>
      <xdr:row>78</xdr:row>
      <xdr:rowOff>9524</xdr:rowOff>
    </xdr:from>
    <xdr:to>
      <xdr:col>20</xdr:col>
      <xdr:colOff>219076</xdr:colOff>
      <xdr:row>95</xdr:row>
      <xdr:rowOff>66675</xdr:rowOff>
    </xdr:to>
    <xdr:graphicFrame macro="">
      <xdr:nvGraphicFramePr>
        <xdr:cNvPr id="4" name="Chart 3">
          <a:extLst>
            <a:ext uri="{FF2B5EF4-FFF2-40B4-BE49-F238E27FC236}">
              <a16:creationId xmlns:a16="http://schemas.microsoft.com/office/drawing/2014/main" id="{C4162315-4B11-4966-82F4-833F2C43A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19049</xdr:colOff>
      <xdr:row>97</xdr:row>
      <xdr:rowOff>0</xdr:rowOff>
    </xdr:from>
    <xdr:to>
      <xdr:col>6</xdr:col>
      <xdr:colOff>608999</xdr:colOff>
      <xdr:row>114</xdr:row>
      <xdr:rowOff>57151</xdr:rowOff>
    </xdr:to>
    <xdr:graphicFrame macro="">
      <xdr:nvGraphicFramePr>
        <xdr:cNvPr id="5" name="Chart 4">
          <a:extLst>
            <a:ext uri="{FF2B5EF4-FFF2-40B4-BE49-F238E27FC236}">
              <a16:creationId xmlns:a16="http://schemas.microsoft.com/office/drawing/2014/main" id="{A81D518C-4B3B-49AE-8E34-E0005479D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314324</xdr:colOff>
      <xdr:row>97</xdr:row>
      <xdr:rowOff>0</xdr:rowOff>
    </xdr:from>
    <xdr:to>
      <xdr:col>13</xdr:col>
      <xdr:colOff>619125</xdr:colOff>
      <xdr:row>114</xdr:row>
      <xdr:rowOff>57151</xdr:rowOff>
    </xdr:to>
    <xdr:graphicFrame macro="">
      <xdr:nvGraphicFramePr>
        <xdr:cNvPr id="6" name="Chart 5">
          <a:extLst>
            <a:ext uri="{FF2B5EF4-FFF2-40B4-BE49-F238E27FC236}">
              <a16:creationId xmlns:a16="http://schemas.microsoft.com/office/drawing/2014/main" id="{AA9420E9-F769-45BC-92BA-05236B3B9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77</xdr:row>
      <xdr:rowOff>180975</xdr:rowOff>
    </xdr:from>
    <xdr:to>
      <xdr:col>6</xdr:col>
      <xdr:colOff>609601</xdr:colOff>
      <xdr:row>95</xdr:row>
      <xdr:rowOff>47626</xdr:rowOff>
    </xdr:to>
    <xdr:graphicFrame macro="">
      <xdr:nvGraphicFramePr>
        <xdr:cNvPr id="7" name="Chart 6">
          <a:extLst>
            <a:ext uri="{FF2B5EF4-FFF2-40B4-BE49-F238E27FC236}">
              <a16:creationId xmlns:a16="http://schemas.microsoft.com/office/drawing/2014/main" id="{6D084407-72A8-42D5-9A21-1C5920989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140</xdr:row>
      <xdr:rowOff>0</xdr:rowOff>
    </xdr:from>
    <xdr:to>
      <xdr:col>7</xdr:col>
      <xdr:colOff>304801</xdr:colOff>
      <xdr:row>157</xdr:row>
      <xdr:rowOff>57151</xdr:rowOff>
    </xdr:to>
    <xdr:graphicFrame macro="">
      <xdr:nvGraphicFramePr>
        <xdr:cNvPr id="2" name="Chart 1">
          <a:extLst>
            <a:ext uri="{FF2B5EF4-FFF2-40B4-BE49-F238E27FC236}">
              <a16:creationId xmlns:a16="http://schemas.microsoft.com/office/drawing/2014/main" id="{6144C58E-D07F-4A00-8198-DD8F7725D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140</xdr:row>
      <xdr:rowOff>0</xdr:rowOff>
    </xdr:from>
    <xdr:to>
      <xdr:col>14</xdr:col>
      <xdr:colOff>304801</xdr:colOff>
      <xdr:row>157</xdr:row>
      <xdr:rowOff>57151</xdr:rowOff>
    </xdr:to>
    <xdr:graphicFrame macro="">
      <xdr:nvGraphicFramePr>
        <xdr:cNvPr id="3" name="Chart 2">
          <a:extLst>
            <a:ext uri="{FF2B5EF4-FFF2-40B4-BE49-F238E27FC236}">
              <a16:creationId xmlns:a16="http://schemas.microsoft.com/office/drawing/2014/main" id="{8000AECE-658D-4B5A-8107-3A72B90B6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83</xdr:row>
      <xdr:rowOff>0</xdr:rowOff>
    </xdr:from>
    <xdr:to>
      <xdr:col>7</xdr:col>
      <xdr:colOff>304801</xdr:colOff>
      <xdr:row>100</xdr:row>
      <xdr:rowOff>57151</xdr:rowOff>
    </xdr:to>
    <xdr:graphicFrame macro="">
      <xdr:nvGraphicFramePr>
        <xdr:cNvPr id="2" name="Chart 1">
          <a:extLst>
            <a:ext uri="{FF2B5EF4-FFF2-40B4-BE49-F238E27FC236}">
              <a16:creationId xmlns:a16="http://schemas.microsoft.com/office/drawing/2014/main" id="{3F568A5E-F69F-4412-A60F-7312F4AE7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83</xdr:row>
      <xdr:rowOff>0</xdr:rowOff>
    </xdr:from>
    <xdr:to>
      <xdr:col>14</xdr:col>
      <xdr:colOff>304801</xdr:colOff>
      <xdr:row>100</xdr:row>
      <xdr:rowOff>57151</xdr:rowOff>
    </xdr:to>
    <xdr:graphicFrame macro="">
      <xdr:nvGraphicFramePr>
        <xdr:cNvPr id="3" name="Chart 2">
          <a:extLst>
            <a:ext uri="{FF2B5EF4-FFF2-40B4-BE49-F238E27FC236}">
              <a16:creationId xmlns:a16="http://schemas.microsoft.com/office/drawing/2014/main" id="{8CE5E159-234E-4B57-B5D3-4E666DB6F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27</xdr:row>
      <xdr:rowOff>85725</xdr:rowOff>
    </xdr:from>
    <xdr:to>
      <xdr:col>7</xdr:col>
      <xdr:colOff>343315</xdr:colOff>
      <xdr:row>45</xdr:row>
      <xdr:rowOff>18843</xdr:rowOff>
    </xdr:to>
    <xdr:graphicFrame macro="">
      <xdr:nvGraphicFramePr>
        <xdr:cNvPr id="3" name="Chart 2">
          <a:extLst>
            <a:ext uri="{FF2B5EF4-FFF2-40B4-BE49-F238E27FC236}">
              <a16:creationId xmlns:a16="http://schemas.microsoft.com/office/drawing/2014/main" id="{F82E0C8E-404D-4F80-BB88-608469B40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11</xdr:row>
      <xdr:rowOff>0</xdr:rowOff>
    </xdr:from>
    <xdr:to>
      <xdr:col>7</xdr:col>
      <xdr:colOff>209550</xdr:colOff>
      <xdr:row>28</xdr:row>
      <xdr:rowOff>75993</xdr:rowOff>
    </xdr:to>
    <xdr:graphicFrame macro="">
      <xdr:nvGraphicFramePr>
        <xdr:cNvPr id="3" name="Chart 2">
          <a:extLst>
            <a:ext uri="{FF2B5EF4-FFF2-40B4-BE49-F238E27FC236}">
              <a16:creationId xmlns:a16="http://schemas.microsoft.com/office/drawing/2014/main" id="{063B2D38-EF98-4544-8A5C-0490872E9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266700</xdr:colOff>
      <xdr:row>11</xdr:row>
      <xdr:rowOff>0</xdr:rowOff>
    </xdr:from>
    <xdr:to>
      <xdr:col>20</xdr:col>
      <xdr:colOff>581440</xdr:colOff>
      <xdr:row>28</xdr:row>
      <xdr:rowOff>75993</xdr:rowOff>
    </xdr:to>
    <xdr:graphicFrame macro="">
      <xdr:nvGraphicFramePr>
        <xdr:cNvPr id="4" name="Chart 3">
          <a:extLst>
            <a:ext uri="{FF2B5EF4-FFF2-40B4-BE49-F238E27FC236}">
              <a16:creationId xmlns:a16="http://schemas.microsoft.com/office/drawing/2014/main" id="{BB0E7812-29CE-432E-BB52-65DA2616F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266700</xdr:colOff>
      <xdr:row>11</xdr:row>
      <xdr:rowOff>0</xdr:rowOff>
    </xdr:from>
    <xdr:to>
      <xdr:col>27</xdr:col>
      <xdr:colOff>581440</xdr:colOff>
      <xdr:row>28</xdr:row>
      <xdr:rowOff>75993</xdr:rowOff>
    </xdr:to>
    <xdr:graphicFrame macro="">
      <xdr:nvGraphicFramePr>
        <xdr:cNvPr id="5" name="Chart 4">
          <a:extLst>
            <a:ext uri="{FF2B5EF4-FFF2-40B4-BE49-F238E27FC236}">
              <a16:creationId xmlns:a16="http://schemas.microsoft.com/office/drawing/2014/main" id="{AB4B7CC2-F6EC-4D6F-8C80-68DC794C7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390525</xdr:colOff>
      <xdr:row>10</xdr:row>
      <xdr:rowOff>123825</xdr:rowOff>
    </xdr:from>
    <xdr:to>
      <xdr:col>14</xdr:col>
      <xdr:colOff>57565</xdr:colOff>
      <xdr:row>28</xdr:row>
      <xdr:rowOff>66468</xdr:rowOff>
    </xdr:to>
    <xdr:graphicFrame macro="">
      <xdr:nvGraphicFramePr>
        <xdr:cNvPr id="6" name="Chart 5">
          <a:extLst>
            <a:ext uri="{FF2B5EF4-FFF2-40B4-BE49-F238E27FC236}">
              <a16:creationId xmlns:a16="http://schemas.microsoft.com/office/drawing/2014/main" id="{E489EBC3-5E44-46FD-A4F7-6D6D7EC1C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116</xdr:row>
      <xdr:rowOff>66675</xdr:rowOff>
    </xdr:from>
    <xdr:to>
      <xdr:col>7</xdr:col>
      <xdr:colOff>266700</xdr:colOff>
      <xdr:row>133</xdr:row>
      <xdr:rowOff>142668</xdr:rowOff>
    </xdr:to>
    <xdr:graphicFrame macro="">
      <xdr:nvGraphicFramePr>
        <xdr:cNvPr id="17" name="Chart 16">
          <a:extLst>
            <a:ext uri="{FF2B5EF4-FFF2-40B4-BE49-F238E27FC236}">
              <a16:creationId xmlns:a16="http://schemas.microsoft.com/office/drawing/2014/main" id="{3EA9B56B-352C-4422-A83F-B60E767A7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381000</xdr:colOff>
      <xdr:row>116</xdr:row>
      <xdr:rowOff>66675</xdr:rowOff>
    </xdr:from>
    <xdr:to>
      <xdr:col>21</xdr:col>
      <xdr:colOff>48040</xdr:colOff>
      <xdr:row>133</xdr:row>
      <xdr:rowOff>142668</xdr:rowOff>
    </xdr:to>
    <xdr:graphicFrame macro="">
      <xdr:nvGraphicFramePr>
        <xdr:cNvPr id="18" name="Chart 17">
          <a:extLst>
            <a:ext uri="{FF2B5EF4-FFF2-40B4-BE49-F238E27FC236}">
              <a16:creationId xmlns:a16="http://schemas.microsoft.com/office/drawing/2014/main" id="{7727D442-5FB7-45B4-97CC-016900247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116</xdr:row>
      <xdr:rowOff>0</xdr:rowOff>
    </xdr:from>
    <xdr:to>
      <xdr:col>14</xdr:col>
      <xdr:colOff>171865</xdr:colOff>
      <xdr:row>133</xdr:row>
      <xdr:rowOff>133143</xdr:rowOff>
    </xdr:to>
    <xdr:graphicFrame macro="">
      <xdr:nvGraphicFramePr>
        <xdr:cNvPr id="20" name="Chart 19">
          <a:extLst>
            <a:ext uri="{FF2B5EF4-FFF2-40B4-BE49-F238E27FC236}">
              <a16:creationId xmlns:a16="http://schemas.microsoft.com/office/drawing/2014/main" id="{4E7AED17-3F5B-45DE-B056-B6EC74BD2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135</xdr:row>
      <xdr:rowOff>0</xdr:rowOff>
    </xdr:from>
    <xdr:to>
      <xdr:col>7</xdr:col>
      <xdr:colOff>314740</xdr:colOff>
      <xdr:row>152</xdr:row>
      <xdr:rowOff>75993</xdr:rowOff>
    </xdr:to>
    <xdr:graphicFrame macro="">
      <xdr:nvGraphicFramePr>
        <xdr:cNvPr id="21" name="Chart 20">
          <a:extLst>
            <a:ext uri="{FF2B5EF4-FFF2-40B4-BE49-F238E27FC236}">
              <a16:creationId xmlns:a16="http://schemas.microsoft.com/office/drawing/2014/main" id="{B4F1AEBD-39D4-46FD-B593-898BB6A27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9525</xdr:colOff>
      <xdr:row>11</xdr:row>
      <xdr:rowOff>19049</xdr:rowOff>
    </xdr:from>
    <xdr:to>
      <xdr:col>14</xdr:col>
      <xdr:colOff>314326</xdr:colOff>
      <xdr:row>28</xdr:row>
      <xdr:rowOff>76200</xdr:rowOff>
    </xdr:to>
    <xdr:graphicFrame macro="">
      <xdr:nvGraphicFramePr>
        <xdr:cNvPr id="19" name="Chart 18">
          <a:extLst>
            <a:ext uri="{FF2B5EF4-FFF2-40B4-BE49-F238E27FC236}">
              <a16:creationId xmlns:a16="http://schemas.microsoft.com/office/drawing/2014/main" id="{BF7FB7FD-9BC7-4B5A-92EE-2048F83A2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57151</xdr:colOff>
      <xdr:row>11</xdr:row>
      <xdr:rowOff>19049</xdr:rowOff>
    </xdr:from>
    <xdr:to>
      <xdr:col>21</xdr:col>
      <xdr:colOff>361952</xdr:colOff>
      <xdr:row>28</xdr:row>
      <xdr:rowOff>76200</xdr:rowOff>
    </xdr:to>
    <xdr:graphicFrame macro="">
      <xdr:nvGraphicFramePr>
        <xdr:cNvPr id="22" name="Chart 21">
          <a:extLst>
            <a:ext uri="{FF2B5EF4-FFF2-40B4-BE49-F238E27FC236}">
              <a16:creationId xmlns:a16="http://schemas.microsoft.com/office/drawing/2014/main" id="{95781A5B-ABC4-40C0-A303-BA1B384FE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30</xdr:row>
      <xdr:rowOff>9525</xdr:rowOff>
    </xdr:from>
    <xdr:to>
      <xdr:col>7</xdr:col>
      <xdr:colOff>304200</xdr:colOff>
      <xdr:row>47</xdr:row>
      <xdr:rowOff>66676</xdr:rowOff>
    </xdr:to>
    <xdr:graphicFrame macro="">
      <xdr:nvGraphicFramePr>
        <xdr:cNvPr id="23" name="Chart 22">
          <a:extLst>
            <a:ext uri="{FF2B5EF4-FFF2-40B4-BE49-F238E27FC236}">
              <a16:creationId xmlns:a16="http://schemas.microsoft.com/office/drawing/2014/main" id="{1D796AA0-8964-430F-BD35-79F24E75D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9525</xdr:colOff>
      <xdr:row>30</xdr:row>
      <xdr:rowOff>9525</xdr:rowOff>
    </xdr:from>
    <xdr:to>
      <xdr:col>14</xdr:col>
      <xdr:colOff>314326</xdr:colOff>
      <xdr:row>47</xdr:row>
      <xdr:rowOff>66676</xdr:rowOff>
    </xdr:to>
    <xdr:graphicFrame macro="">
      <xdr:nvGraphicFramePr>
        <xdr:cNvPr id="24" name="Chart 23">
          <a:extLst>
            <a:ext uri="{FF2B5EF4-FFF2-40B4-BE49-F238E27FC236}">
              <a16:creationId xmlns:a16="http://schemas.microsoft.com/office/drawing/2014/main" id="{5BF8E50F-FCEC-4389-9DEC-21088B06C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xdr:colOff>
      <xdr:row>11</xdr:row>
      <xdr:rowOff>0</xdr:rowOff>
    </xdr:from>
    <xdr:to>
      <xdr:col>7</xdr:col>
      <xdr:colOff>304802</xdr:colOff>
      <xdr:row>28</xdr:row>
      <xdr:rowOff>57151</xdr:rowOff>
    </xdr:to>
    <xdr:graphicFrame macro="">
      <xdr:nvGraphicFramePr>
        <xdr:cNvPr id="25" name="Chart 24">
          <a:extLst>
            <a:ext uri="{FF2B5EF4-FFF2-40B4-BE49-F238E27FC236}">
              <a16:creationId xmlns:a16="http://schemas.microsoft.com/office/drawing/2014/main" id="{42D7D023-4E12-4D7C-9759-2313139F8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52</xdr:row>
      <xdr:rowOff>114300</xdr:rowOff>
    </xdr:from>
    <xdr:to>
      <xdr:col>7</xdr:col>
      <xdr:colOff>304801</xdr:colOff>
      <xdr:row>69</xdr:row>
      <xdr:rowOff>171451</xdr:rowOff>
    </xdr:to>
    <xdr:graphicFrame macro="">
      <xdr:nvGraphicFramePr>
        <xdr:cNvPr id="26" name="Chart 25">
          <a:extLst>
            <a:ext uri="{FF2B5EF4-FFF2-40B4-BE49-F238E27FC236}">
              <a16:creationId xmlns:a16="http://schemas.microsoft.com/office/drawing/2014/main" id="{1A19A897-4513-4F23-926D-521976F65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52</xdr:row>
      <xdr:rowOff>114300</xdr:rowOff>
    </xdr:from>
    <xdr:to>
      <xdr:col>14</xdr:col>
      <xdr:colOff>304801</xdr:colOff>
      <xdr:row>69</xdr:row>
      <xdr:rowOff>171451</xdr:rowOff>
    </xdr:to>
    <xdr:graphicFrame macro="">
      <xdr:nvGraphicFramePr>
        <xdr:cNvPr id="27" name="Chart 26">
          <a:extLst>
            <a:ext uri="{FF2B5EF4-FFF2-40B4-BE49-F238E27FC236}">
              <a16:creationId xmlns:a16="http://schemas.microsoft.com/office/drawing/2014/main" id="{7E569DDF-829E-4B48-9279-05DDD48BB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74</xdr:row>
      <xdr:rowOff>0</xdr:rowOff>
    </xdr:from>
    <xdr:to>
      <xdr:col>7</xdr:col>
      <xdr:colOff>304801</xdr:colOff>
      <xdr:row>91</xdr:row>
      <xdr:rowOff>57151</xdr:rowOff>
    </xdr:to>
    <xdr:graphicFrame macro="">
      <xdr:nvGraphicFramePr>
        <xdr:cNvPr id="28" name="Chart 27">
          <a:extLst>
            <a:ext uri="{FF2B5EF4-FFF2-40B4-BE49-F238E27FC236}">
              <a16:creationId xmlns:a16="http://schemas.microsoft.com/office/drawing/2014/main" id="{336B4D6D-8123-4707-80E3-458E6E33F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74</xdr:row>
      <xdr:rowOff>0</xdr:rowOff>
    </xdr:from>
    <xdr:to>
      <xdr:col>14</xdr:col>
      <xdr:colOff>304801</xdr:colOff>
      <xdr:row>91</xdr:row>
      <xdr:rowOff>57151</xdr:rowOff>
    </xdr:to>
    <xdr:graphicFrame macro="">
      <xdr:nvGraphicFramePr>
        <xdr:cNvPr id="29" name="Chart 28">
          <a:extLst>
            <a:ext uri="{FF2B5EF4-FFF2-40B4-BE49-F238E27FC236}">
              <a16:creationId xmlns:a16="http://schemas.microsoft.com/office/drawing/2014/main" id="{1C86380F-6B9B-4646-85C3-645BDC7FD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95</xdr:row>
      <xdr:rowOff>0</xdr:rowOff>
    </xdr:from>
    <xdr:to>
      <xdr:col>7</xdr:col>
      <xdr:colOff>314740</xdr:colOff>
      <xdr:row>112</xdr:row>
      <xdr:rowOff>123618</xdr:rowOff>
    </xdr:to>
    <xdr:graphicFrame macro="">
      <xdr:nvGraphicFramePr>
        <xdr:cNvPr id="30" name="Chart 29">
          <a:extLst>
            <a:ext uri="{FF2B5EF4-FFF2-40B4-BE49-F238E27FC236}">
              <a16:creationId xmlns:a16="http://schemas.microsoft.com/office/drawing/2014/main" id="{EB2CD7A3-4269-426F-80EB-C8F17A100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E99982"/>
      </a:accent1>
      <a:accent2>
        <a:srgbClr val="82D2E9"/>
      </a:accent2>
      <a:accent3>
        <a:srgbClr val="9EE982"/>
      </a:accent3>
      <a:accent4>
        <a:srgbClr val="CC82E9"/>
      </a:accent4>
      <a:accent5>
        <a:srgbClr val="F2F3F5"/>
      </a:accent5>
      <a:accent6>
        <a:srgbClr val="FBEBE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228F3-1565-4CD5-98FB-12CF4DA9C26B}">
  <sheetPr>
    <tabColor theme="0" tint="-0.499984740745262"/>
  </sheetPr>
  <dimension ref="B2:B18"/>
  <sheetViews>
    <sheetView showGridLines="0" workbookViewId="0"/>
  </sheetViews>
  <sheetFormatPr defaultRowHeight="15" x14ac:dyDescent="0.55000000000000004"/>
  <cols>
    <col min="1" max="1" width="2.1328125" style="3" customWidth="1"/>
    <col min="2" max="2" width="106.265625" style="3" customWidth="1"/>
    <col min="3" max="16384" width="9.06640625" style="3"/>
  </cols>
  <sheetData>
    <row r="2" spans="2:2" x14ac:dyDescent="0.55000000000000004">
      <c r="B2" s="4" t="s">
        <v>369</v>
      </c>
    </row>
    <row r="4" spans="2:2" ht="204" customHeight="1" x14ac:dyDescent="0.55000000000000004">
      <c r="B4" s="191" t="s">
        <v>379</v>
      </c>
    </row>
    <row r="18" spans="2:2" x14ac:dyDescent="0.55000000000000004">
      <c r="B1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9F06D-AE40-4D76-8BC2-1ADC6B81B222}">
  <sheetPr>
    <tabColor theme="8"/>
  </sheetPr>
  <dimension ref="A1"/>
  <sheetViews>
    <sheetView showGridLines="0" workbookViewId="0">
      <selection activeCell="D5" sqref="D5"/>
    </sheetView>
  </sheetViews>
  <sheetFormatPr defaultRowHeight="14.25" x14ac:dyDescent="0.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0C00-ACF7-4A8C-AC58-282D2AF558AB}">
  <dimension ref="A1"/>
  <sheetViews>
    <sheetView showGridLines="0" workbookViewId="0">
      <selection activeCell="D5" sqref="D5"/>
    </sheetView>
  </sheetViews>
  <sheetFormatPr defaultColWidth="9" defaultRowHeight="10.5" x14ac:dyDescent="0.35"/>
  <cols>
    <col min="1" max="1" width="2.1328125" style="1" customWidth="1"/>
    <col min="2" max="16384" width="9" style="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766-976A-46E1-B483-78E3027ED5B4}">
  <dimension ref="A1"/>
  <sheetViews>
    <sheetView showGridLines="0" workbookViewId="0">
      <selection activeCell="D5" sqref="D5"/>
    </sheetView>
  </sheetViews>
  <sheetFormatPr defaultColWidth="9" defaultRowHeight="10.5" x14ac:dyDescent="0.35"/>
  <cols>
    <col min="1" max="1" width="2.1328125" style="1" customWidth="1"/>
    <col min="2" max="16384" width="9" style="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9DCC-F558-448D-9443-BB7C4B560AF1}">
  <sheetPr>
    <tabColor theme="0" tint="-0.499984740745262"/>
  </sheetPr>
  <dimension ref="A1:E43"/>
  <sheetViews>
    <sheetView showGridLines="0" tabSelected="1" workbookViewId="0">
      <selection activeCell="B12" sqref="B12"/>
    </sheetView>
  </sheetViews>
  <sheetFormatPr defaultColWidth="0" defaultRowHeight="15" zeroHeight="1" outlineLevelRow="1" x14ac:dyDescent="0.55000000000000004"/>
  <cols>
    <col min="1" max="1" width="2" style="3" customWidth="1"/>
    <col min="2" max="2" width="15.46484375" style="3" customWidth="1"/>
    <col min="3" max="3" width="32.265625" style="3" customWidth="1"/>
    <col min="4" max="4" width="100.1328125" style="3" customWidth="1"/>
    <col min="5" max="5" width="9.06640625" style="3" customWidth="1"/>
    <col min="6" max="16384" width="9.06640625" style="3" hidden="1"/>
  </cols>
  <sheetData>
    <row r="1" spans="2:2" x14ac:dyDescent="0.55000000000000004"/>
    <row r="2" spans="2:2" x14ac:dyDescent="0.55000000000000004"/>
    <row r="3" spans="2:2" x14ac:dyDescent="0.55000000000000004">
      <c r="B3"/>
    </row>
    <row r="4" spans="2:2" x14ac:dyDescent="0.55000000000000004"/>
    <row r="5" spans="2:2" x14ac:dyDescent="0.55000000000000004"/>
    <row r="6" spans="2:2" x14ac:dyDescent="0.55000000000000004"/>
    <row r="7" spans="2:2" x14ac:dyDescent="0.55000000000000004"/>
    <row r="8" spans="2:2" x14ac:dyDescent="0.55000000000000004"/>
    <row r="9" spans="2:2" s="199" customFormat="1" x14ac:dyDescent="0.55000000000000004"/>
    <row r="10" spans="2:2" x14ac:dyDescent="0.55000000000000004"/>
    <row r="11" spans="2:2" s="198" customFormat="1" ht="15.75" x14ac:dyDescent="0.55000000000000004">
      <c r="B11" s="162" t="s">
        <v>380</v>
      </c>
    </row>
    <row r="12" spans="2:2" s="198" customFormat="1" ht="15.75" x14ac:dyDescent="0.55000000000000004">
      <c r="B12" s="3" t="s">
        <v>412</v>
      </c>
    </row>
    <row r="13" spans="2:2" s="198" customFormat="1" ht="15.75" x14ac:dyDescent="0.55000000000000004">
      <c r="B13" s="86" t="s">
        <v>411</v>
      </c>
    </row>
    <row r="14" spans="2:2" x14ac:dyDescent="0.55000000000000004"/>
    <row r="15" spans="2:2" x14ac:dyDescent="0.55000000000000004">
      <c r="B15" s="164"/>
    </row>
    <row r="16" spans="2:2" x14ac:dyDescent="0.55000000000000004">
      <c r="B16" s="163"/>
    </row>
    <row r="17" spans="2:4" x14ac:dyDescent="0.55000000000000004">
      <c r="B17" s="163"/>
    </row>
    <row r="18" spans="2:4" x14ac:dyDescent="0.55000000000000004"/>
    <row r="19" spans="2:4" x14ac:dyDescent="0.55000000000000004"/>
    <row r="20" spans="2:4" x14ac:dyDescent="0.55000000000000004"/>
    <row r="21" spans="2:4" x14ac:dyDescent="0.55000000000000004"/>
    <row r="22" spans="2:4" x14ac:dyDescent="0.55000000000000004">
      <c r="B22" s="164" t="s">
        <v>375</v>
      </c>
    </row>
    <row r="23" spans="2:4" x14ac:dyDescent="0.55000000000000004">
      <c r="B23" s="3" t="s">
        <v>374</v>
      </c>
    </row>
    <row r="24" spans="2:4" hidden="1" outlineLevel="1" x14ac:dyDescent="0.55000000000000004"/>
    <row r="25" spans="2:4" hidden="1" outlineLevel="1" x14ac:dyDescent="0.55000000000000004">
      <c r="B25" s="152" t="s">
        <v>345</v>
      </c>
      <c r="C25" s="152" t="s">
        <v>348</v>
      </c>
      <c r="D25" s="152" t="s">
        <v>346</v>
      </c>
    </row>
    <row r="26" spans="2:4" s="2" customFormat="1" ht="6.75" hidden="1" customHeight="1" outlineLevel="1" x14ac:dyDescent="0.55000000000000004">
      <c r="B26" s="190"/>
      <c r="C26" s="190"/>
      <c r="D26" s="190"/>
    </row>
    <row r="27" spans="2:4" ht="45" hidden="1" outlineLevel="1" x14ac:dyDescent="0.55000000000000004">
      <c r="B27" s="169" t="s">
        <v>347</v>
      </c>
      <c r="C27" s="180" t="s">
        <v>349</v>
      </c>
      <c r="D27" s="170" t="s">
        <v>352</v>
      </c>
    </row>
    <row r="28" spans="2:4" ht="60" hidden="1" outlineLevel="1" x14ac:dyDescent="0.55000000000000004">
      <c r="B28" s="168" t="s">
        <v>353</v>
      </c>
      <c r="C28" s="181" t="s">
        <v>349</v>
      </c>
      <c r="D28" s="171" t="s">
        <v>354</v>
      </c>
    </row>
    <row r="29" spans="2:4" ht="105" hidden="1" outlineLevel="1" x14ac:dyDescent="0.55000000000000004">
      <c r="B29" s="167"/>
      <c r="C29" s="182" t="s">
        <v>325</v>
      </c>
      <c r="D29" s="172" t="s">
        <v>350</v>
      </c>
    </row>
    <row r="30" spans="2:4" ht="55.5" hidden="1" customHeight="1" outlineLevel="1" x14ac:dyDescent="0.55000000000000004">
      <c r="B30" s="169"/>
      <c r="C30" s="183" t="s">
        <v>326</v>
      </c>
      <c r="D30" s="173" t="s">
        <v>351</v>
      </c>
    </row>
    <row r="31" spans="2:4" ht="30" hidden="1" outlineLevel="1" x14ac:dyDescent="0.55000000000000004">
      <c r="B31" s="168" t="s">
        <v>355</v>
      </c>
      <c r="C31" s="184" t="s">
        <v>349</v>
      </c>
      <c r="D31" s="174" t="s">
        <v>356</v>
      </c>
    </row>
    <row r="32" spans="2:4" ht="135" hidden="1" outlineLevel="1" x14ac:dyDescent="0.55000000000000004">
      <c r="B32" s="167"/>
      <c r="C32" s="185" t="s">
        <v>329</v>
      </c>
      <c r="D32" s="175" t="s">
        <v>376</v>
      </c>
    </row>
    <row r="33" spans="2:4" ht="45" hidden="1" outlineLevel="1" x14ac:dyDescent="0.55000000000000004">
      <c r="B33" s="167"/>
      <c r="C33" s="186" t="s">
        <v>330</v>
      </c>
      <c r="D33" s="176" t="s">
        <v>358</v>
      </c>
    </row>
    <row r="34" spans="2:4" ht="45" hidden="1" outlineLevel="1" x14ac:dyDescent="0.55000000000000004">
      <c r="B34" s="167" t="s">
        <v>357</v>
      </c>
      <c r="C34" s="187" t="s">
        <v>349</v>
      </c>
      <c r="D34" s="177" t="s">
        <v>363</v>
      </c>
    </row>
    <row r="35" spans="2:4" ht="30" hidden="1" outlineLevel="1" x14ac:dyDescent="0.55000000000000004">
      <c r="B35" s="167"/>
      <c r="C35" s="182" t="s">
        <v>359</v>
      </c>
      <c r="D35" s="172" t="s">
        <v>362</v>
      </c>
    </row>
    <row r="36" spans="2:4" ht="45" hidden="1" outlineLevel="1" x14ac:dyDescent="0.55000000000000004">
      <c r="B36" s="167"/>
      <c r="C36" s="182" t="s">
        <v>360</v>
      </c>
      <c r="D36" s="172" t="s">
        <v>364</v>
      </c>
    </row>
    <row r="37" spans="2:4" ht="45" hidden="1" outlineLevel="1" x14ac:dyDescent="0.55000000000000004">
      <c r="B37" s="169"/>
      <c r="C37" s="188" t="s">
        <v>361</v>
      </c>
      <c r="D37" s="178" t="s">
        <v>365</v>
      </c>
    </row>
    <row r="38" spans="2:4" ht="45" hidden="1" outlineLevel="1" x14ac:dyDescent="0.55000000000000004">
      <c r="B38" s="168" t="s">
        <v>366</v>
      </c>
      <c r="C38" s="189" t="s">
        <v>367</v>
      </c>
      <c r="D38" s="179" t="s">
        <v>368</v>
      </c>
    </row>
    <row r="39" spans="2:4" hidden="1" outlineLevel="1" x14ac:dyDescent="0.55000000000000004">
      <c r="B39" s="167"/>
      <c r="C39" s="161"/>
    </row>
    <row r="40" spans="2:4" hidden="1" outlineLevel="1" x14ac:dyDescent="0.55000000000000004">
      <c r="B40" s="167"/>
    </row>
    <row r="41" spans="2:4" hidden="1" outlineLevel="1" x14ac:dyDescent="0.55000000000000004">
      <c r="B41" s="167"/>
    </row>
    <row r="42" spans="2:4" collapsed="1" x14ac:dyDescent="0.55000000000000004"/>
    <row r="43" spans="2:4" x14ac:dyDescent="0.55000000000000004"/>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EA918-D68D-46BD-ADFB-295C7250CD4B}">
  <sheetPr>
    <tabColor theme="5"/>
  </sheetPr>
  <dimension ref="A1:W111"/>
  <sheetViews>
    <sheetView showGridLines="0" zoomScaleNormal="100" workbookViewId="0">
      <selection activeCell="B1" sqref="B1"/>
    </sheetView>
  </sheetViews>
  <sheetFormatPr defaultColWidth="0" defaultRowHeight="15" zeroHeight="1" x14ac:dyDescent="0.55000000000000004"/>
  <cols>
    <col min="1" max="1" width="2.1328125" style="3" customWidth="1"/>
    <col min="2" max="23" width="9" style="3" customWidth="1"/>
    <col min="24" max="16384" width="9" style="3" hidden="1"/>
  </cols>
  <sheetData>
    <row r="1" spans="2:7" x14ac:dyDescent="0.55000000000000004"/>
    <row r="2" spans="2:7" x14ac:dyDescent="0.55000000000000004">
      <c r="B2" s="165" t="s">
        <v>0</v>
      </c>
      <c r="C2" s="166"/>
      <c r="D2" s="166"/>
    </row>
    <row r="3" spans="2:7" x14ac:dyDescent="0.55000000000000004">
      <c r="B3" s="5" t="str">
        <f>E8&amp;" - Version "&amp;E9</f>
        <v>Example Case - Version 1.0</v>
      </c>
    </row>
    <row r="4" spans="2:7" x14ac:dyDescent="0.55000000000000004"/>
    <row r="5" spans="2:7" x14ac:dyDescent="0.55000000000000004">
      <c r="B5" s="113" t="s">
        <v>3</v>
      </c>
      <c r="C5" s="3" t="s">
        <v>4</v>
      </c>
    </row>
    <row r="6" spans="2:7" x14ac:dyDescent="0.55000000000000004"/>
    <row r="7" spans="2:7" x14ac:dyDescent="0.55000000000000004"/>
    <row r="8" spans="2:7" x14ac:dyDescent="0.55000000000000004">
      <c r="B8" s="3" t="s">
        <v>1</v>
      </c>
      <c r="E8" s="200" t="s">
        <v>381</v>
      </c>
      <c r="F8" s="201"/>
      <c r="G8" s="201"/>
    </row>
    <row r="9" spans="2:7" x14ac:dyDescent="0.55000000000000004">
      <c r="B9" s="3" t="s">
        <v>2</v>
      </c>
      <c r="E9" s="204" t="s">
        <v>382</v>
      </c>
      <c r="F9" s="205"/>
      <c r="G9" s="205"/>
    </row>
    <row r="10" spans="2:7" x14ac:dyDescent="0.55000000000000004">
      <c r="E10" s="135"/>
      <c r="F10" s="69"/>
      <c r="G10" s="69"/>
    </row>
    <row r="11" spans="2:7" x14ac:dyDescent="0.55000000000000004">
      <c r="E11" s="136"/>
      <c r="F11" s="69"/>
      <c r="G11" s="69"/>
    </row>
    <row r="12" spans="2:7" x14ac:dyDescent="0.55000000000000004">
      <c r="B12" s="3" t="s">
        <v>61</v>
      </c>
      <c r="E12" s="200">
        <v>2021</v>
      </c>
      <c r="F12" s="201"/>
      <c r="G12" s="201"/>
    </row>
    <row r="13" spans="2:7" x14ac:dyDescent="0.55000000000000004">
      <c r="B13" s="3" t="s">
        <v>62</v>
      </c>
      <c r="E13" s="202">
        <v>5</v>
      </c>
      <c r="F13" s="203"/>
      <c r="G13" s="203"/>
    </row>
    <row r="14" spans="2:7" x14ac:dyDescent="0.55000000000000004">
      <c r="B14" s="3" t="s">
        <v>11</v>
      </c>
      <c r="E14" s="204" t="s">
        <v>383</v>
      </c>
      <c r="F14" s="205"/>
      <c r="G14" s="205"/>
    </row>
    <row r="15" spans="2:7" x14ac:dyDescent="0.55000000000000004">
      <c r="E15" s="136"/>
      <c r="F15" s="69"/>
      <c r="G15" s="69"/>
    </row>
    <row r="16" spans="2:7" x14ac:dyDescent="0.55000000000000004">
      <c r="B16" s="3" t="s">
        <v>7</v>
      </c>
      <c r="E16" s="200" t="s">
        <v>384</v>
      </c>
      <c r="F16" s="201"/>
      <c r="G16" s="201"/>
    </row>
    <row r="17" spans="2:17" x14ac:dyDescent="0.55000000000000004">
      <c r="B17" s="3" t="s">
        <v>8</v>
      </c>
      <c r="E17" s="202" t="s">
        <v>385</v>
      </c>
      <c r="F17" s="203"/>
      <c r="G17" s="203"/>
    </row>
    <row r="18" spans="2:17" x14ac:dyDescent="0.55000000000000004">
      <c r="B18" s="3" t="s">
        <v>328</v>
      </c>
      <c r="E18" s="204" t="s">
        <v>386</v>
      </c>
      <c r="F18" s="205"/>
      <c r="G18" s="205"/>
    </row>
    <row r="19" spans="2:17" x14ac:dyDescent="0.55000000000000004"/>
    <row r="20" spans="2:17" x14ac:dyDescent="0.55000000000000004"/>
    <row r="21" spans="2:17" x14ac:dyDescent="0.55000000000000004"/>
    <row r="22" spans="2:17" x14ac:dyDescent="0.55000000000000004">
      <c r="B22" s="2"/>
      <c r="C22" s="2"/>
      <c r="D22" s="2"/>
      <c r="E22" s="2"/>
      <c r="F22" s="2"/>
      <c r="G22" s="2"/>
      <c r="H22" s="2"/>
      <c r="I22" s="2"/>
      <c r="J22" s="2"/>
      <c r="K22" s="2"/>
      <c r="L22" s="2"/>
      <c r="M22" s="2"/>
      <c r="N22" s="2"/>
      <c r="O22" s="2"/>
      <c r="P22" s="2"/>
      <c r="Q22" s="2"/>
    </row>
    <row r="23" spans="2:17" x14ac:dyDescent="0.55000000000000004">
      <c r="B23" s="2"/>
      <c r="C23" s="2"/>
      <c r="D23" s="2"/>
      <c r="E23" s="2"/>
      <c r="F23" s="2"/>
      <c r="G23" s="2"/>
      <c r="H23" s="2"/>
      <c r="I23" s="2"/>
      <c r="J23" s="2"/>
      <c r="K23" s="2"/>
      <c r="L23" s="2"/>
      <c r="M23" s="2"/>
      <c r="N23" s="2"/>
      <c r="O23" s="2"/>
      <c r="P23" s="2"/>
      <c r="Q23" s="2"/>
    </row>
    <row r="24" spans="2:17" x14ac:dyDescent="0.55000000000000004">
      <c r="B24" s="2"/>
      <c r="C24" s="91"/>
      <c r="D24" s="2"/>
      <c r="E24" s="2"/>
      <c r="F24" s="2"/>
      <c r="G24" s="2"/>
      <c r="H24" s="2"/>
      <c r="I24" s="2"/>
      <c r="J24" s="2"/>
      <c r="K24" s="2"/>
      <c r="L24" s="2"/>
      <c r="M24" s="2"/>
      <c r="N24" s="2"/>
      <c r="O24" s="2"/>
      <c r="P24" s="2"/>
      <c r="Q24" s="2"/>
    </row>
    <row r="25" spans="2:17" x14ac:dyDescent="0.55000000000000004">
      <c r="B25" s="2"/>
      <c r="C25" s="2"/>
      <c r="D25" s="2"/>
      <c r="E25" s="2"/>
      <c r="F25" s="2"/>
      <c r="G25" s="2"/>
      <c r="H25" s="2"/>
      <c r="I25" s="2"/>
      <c r="J25" s="2"/>
      <c r="K25" s="2"/>
      <c r="L25" s="2"/>
      <c r="M25" s="2"/>
      <c r="N25" s="2"/>
      <c r="O25" s="2"/>
      <c r="P25" s="2"/>
      <c r="Q25" s="2"/>
    </row>
    <row r="26" spans="2:17" x14ac:dyDescent="0.55000000000000004">
      <c r="B26" s="2"/>
      <c r="C26" s="2"/>
      <c r="D26" s="2"/>
      <c r="E26" s="2"/>
      <c r="F26" s="2"/>
      <c r="G26" s="2"/>
      <c r="H26" s="2"/>
      <c r="I26" s="2"/>
      <c r="J26" s="2"/>
      <c r="K26" s="2"/>
      <c r="L26" s="2"/>
      <c r="M26" s="2"/>
      <c r="N26" s="2"/>
      <c r="O26" s="2"/>
      <c r="P26" s="2"/>
      <c r="Q26" s="2"/>
    </row>
    <row r="27" spans="2:17" x14ac:dyDescent="0.55000000000000004">
      <c r="B27" s="2"/>
      <c r="C27" s="2"/>
      <c r="D27" s="2"/>
      <c r="E27" s="2"/>
      <c r="F27" s="2"/>
      <c r="G27" s="2"/>
      <c r="H27" s="2"/>
      <c r="I27" s="2"/>
      <c r="J27" s="2"/>
      <c r="K27" s="2"/>
      <c r="L27" s="2"/>
      <c r="M27" s="2"/>
      <c r="N27" s="2"/>
      <c r="O27" s="2"/>
      <c r="P27" s="2"/>
      <c r="Q27" s="2"/>
    </row>
    <row r="28" spans="2:17" x14ac:dyDescent="0.55000000000000004">
      <c r="B28" s="2"/>
      <c r="C28" s="2"/>
      <c r="D28" s="2"/>
      <c r="E28" s="2"/>
      <c r="F28" s="2"/>
      <c r="G28" s="2"/>
      <c r="H28" s="2"/>
      <c r="I28" s="2"/>
      <c r="J28" s="2"/>
      <c r="K28" s="2"/>
      <c r="L28" s="2"/>
      <c r="M28" s="2"/>
      <c r="N28" s="2"/>
      <c r="O28" s="2"/>
      <c r="P28" s="2"/>
      <c r="Q28" s="2"/>
    </row>
    <row r="29" spans="2:17" x14ac:dyDescent="0.55000000000000004">
      <c r="B29" s="2"/>
      <c r="C29" s="2"/>
      <c r="D29" s="2"/>
      <c r="E29" s="2"/>
      <c r="F29" s="2"/>
      <c r="G29" s="2"/>
      <c r="H29" s="2"/>
      <c r="I29" s="2"/>
      <c r="J29" s="2"/>
      <c r="K29" s="2"/>
      <c r="L29" s="2"/>
      <c r="M29" s="2"/>
      <c r="N29" s="2"/>
      <c r="O29" s="2"/>
      <c r="P29" s="2"/>
      <c r="Q29" s="2"/>
    </row>
    <row r="30" spans="2:17" x14ac:dyDescent="0.55000000000000004">
      <c r="B30" s="2"/>
      <c r="C30" s="2"/>
      <c r="D30" s="2"/>
      <c r="E30" s="2"/>
      <c r="F30" s="2"/>
      <c r="G30" s="2"/>
      <c r="H30" s="2"/>
      <c r="I30" s="2"/>
      <c r="J30" s="2"/>
      <c r="K30" s="2"/>
      <c r="L30" s="2"/>
      <c r="M30" s="2"/>
      <c r="N30" s="2"/>
      <c r="O30" s="2"/>
      <c r="P30" s="2"/>
      <c r="Q30" s="2"/>
    </row>
    <row r="31" spans="2:17" x14ac:dyDescent="0.55000000000000004">
      <c r="B31" s="2"/>
      <c r="C31" s="2"/>
      <c r="D31" s="2"/>
      <c r="E31" s="2"/>
      <c r="F31" s="2"/>
      <c r="G31" s="2"/>
      <c r="H31" s="2"/>
      <c r="I31" s="2"/>
      <c r="J31" s="2"/>
      <c r="K31" s="2"/>
      <c r="L31" s="2"/>
      <c r="M31" s="2"/>
      <c r="N31" s="2"/>
      <c r="O31" s="2"/>
      <c r="P31" s="2"/>
      <c r="Q31" s="2"/>
    </row>
    <row r="32" spans="2:17" x14ac:dyDescent="0.55000000000000004">
      <c r="B32" s="2"/>
      <c r="C32" s="2"/>
      <c r="D32" s="2"/>
      <c r="E32" s="2"/>
      <c r="F32" s="2"/>
      <c r="G32" s="2"/>
      <c r="H32" s="2"/>
      <c r="I32" s="2"/>
      <c r="J32" s="2"/>
      <c r="K32" s="2"/>
      <c r="L32" s="2"/>
      <c r="M32" s="2"/>
      <c r="N32" s="2"/>
      <c r="O32" s="2"/>
      <c r="P32" s="2"/>
      <c r="Q32" s="2"/>
    </row>
    <row r="33" spans="2:17" x14ac:dyDescent="0.55000000000000004">
      <c r="B33" s="2"/>
      <c r="C33" s="2"/>
      <c r="D33" s="2"/>
      <c r="E33" s="2"/>
      <c r="F33" s="2"/>
      <c r="G33" s="2"/>
      <c r="H33" s="2"/>
      <c r="I33" s="2"/>
      <c r="J33" s="2"/>
      <c r="K33" s="2"/>
      <c r="L33" s="2"/>
      <c r="M33" s="2"/>
      <c r="N33" s="2"/>
      <c r="O33" s="2"/>
      <c r="P33" s="2"/>
      <c r="Q33" s="2"/>
    </row>
    <row r="34" spans="2:17" x14ac:dyDescent="0.55000000000000004">
      <c r="B34" s="2"/>
      <c r="C34" s="2"/>
      <c r="D34" s="2"/>
      <c r="E34" s="2"/>
      <c r="F34" s="2"/>
      <c r="G34" s="2"/>
      <c r="H34" s="2"/>
      <c r="I34" s="2"/>
      <c r="J34" s="2"/>
      <c r="K34" s="2"/>
      <c r="L34" s="2"/>
      <c r="M34" s="2"/>
      <c r="N34" s="2"/>
      <c r="O34" s="2"/>
      <c r="P34" s="2"/>
      <c r="Q34" s="2"/>
    </row>
    <row r="35" spans="2:17" x14ac:dyDescent="0.55000000000000004">
      <c r="B35" s="2"/>
      <c r="C35" s="2"/>
      <c r="D35" s="2"/>
      <c r="E35" s="2"/>
      <c r="F35" s="2"/>
      <c r="G35" s="2"/>
      <c r="H35" s="2"/>
      <c r="I35" s="2"/>
      <c r="J35" s="2"/>
      <c r="K35" s="2"/>
      <c r="L35" s="2"/>
      <c r="M35" s="2"/>
      <c r="N35" s="2"/>
      <c r="O35" s="2"/>
      <c r="P35" s="2"/>
      <c r="Q35" s="2"/>
    </row>
    <row r="36" spans="2:17" x14ac:dyDescent="0.55000000000000004">
      <c r="B36" s="2"/>
      <c r="C36" s="2"/>
      <c r="D36" s="2"/>
      <c r="E36" s="2"/>
      <c r="F36" s="2"/>
      <c r="G36" s="2"/>
      <c r="H36" s="2"/>
      <c r="I36" s="2"/>
      <c r="J36" s="2"/>
      <c r="K36" s="2"/>
      <c r="L36" s="2"/>
      <c r="M36" s="2"/>
      <c r="N36" s="2"/>
      <c r="O36" s="2"/>
      <c r="P36" s="2"/>
      <c r="Q36" s="2"/>
    </row>
    <row r="37" spans="2:17" x14ac:dyDescent="0.55000000000000004">
      <c r="B37" s="2"/>
      <c r="C37" s="2"/>
      <c r="D37" s="2"/>
      <c r="E37" s="2"/>
      <c r="F37" s="2"/>
      <c r="G37" s="2"/>
      <c r="H37" s="2"/>
      <c r="I37" s="2"/>
      <c r="J37" s="2"/>
      <c r="K37" s="2"/>
      <c r="L37" s="2"/>
      <c r="M37" s="2"/>
      <c r="N37" s="2"/>
      <c r="O37" s="2"/>
      <c r="P37" s="2"/>
      <c r="Q37" s="2"/>
    </row>
    <row r="38" spans="2:17" x14ac:dyDescent="0.55000000000000004">
      <c r="B38" s="2"/>
      <c r="C38" s="2"/>
      <c r="D38" s="2"/>
      <c r="E38" s="2"/>
      <c r="F38" s="2"/>
      <c r="G38" s="2"/>
      <c r="H38" s="2"/>
      <c r="I38" s="2"/>
      <c r="J38" s="2"/>
      <c r="K38" s="2"/>
      <c r="L38" s="2"/>
      <c r="M38" s="2"/>
      <c r="N38" s="2"/>
      <c r="O38" s="2"/>
      <c r="P38" s="2"/>
      <c r="Q38" s="2"/>
    </row>
    <row r="39" spans="2:17" x14ac:dyDescent="0.55000000000000004">
      <c r="B39" s="2"/>
      <c r="C39" s="2"/>
      <c r="D39" s="2"/>
      <c r="E39" s="2"/>
      <c r="F39" s="2"/>
      <c r="G39" s="2"/>
      <c r="H39" s="2"/>
      <c r="I39" s="2"/>
      <c r="J39" s="2"/>
      <c r="K39" s="2"/>
      <c r="L39" s="2"/>
      <c r="M39" s="2"/>
      <c r="N39" s="2"/>
      <c r="O39" s="2"/>
      <c r="P39" s="2"/>
      <c r="Q39" s="2"/>
    </row>
    <row r="40" spans="2:17" x14ac:dyDescent="0.55000000000000004">
      <c r="B40" s="2"/>
      <c r="C40" s="2"/>
      <c r="D40" s="2"/>
      <c r="E40" s="2"/>
      <c r="F40" s="2"/>
      <c r="G40" s="2"/>
      <c r="H40" s="2"/>
      <c r="I40" s="2"/>
      <c r="J40" s="2"/>
      <c r="K40" s="2"/>
      <c r="L40" s="2"/>
      <c r="M40" s="2"/>
      <c r="N40" s="2"/>
      <c r="O40" s="2"/>
      <c r="P40" s="2"/>
      <c r="Q40" s="2"/>
    </row>
    <row r="41" spans="2:17" x14ac:dyDescent="0.55000000000000004">
      <c r="B41" s="2"/>
      <c r="C41" s="2"/>
      <c r="D41" s="2"/>
      <c r="E41" s="2"/>
      <c r="F41" s="2"/>
      <c r="G41" s="2"/>
      <c r="H41" s="2"/>
      <c r="I41" s="2"/>
      <c r="J41" s="2"/>
      <c r="K41" s="2"/>
      <c r="L41" s="2"/>
      <c r="M41" s="2"/>
      <c r="N41" s="2"/>
      <c r="O41" s="2"/>
      <c r="P41" s="2"/>
      <c r="Q41" s="2"/>
    </row>
    <row r="42" spans="2:17" x14ac:dyDescent="0.55000000000000004">
      <c r="B42" s="2"/>
      <c r="C42" s="2"/>
      <c r="D42" s="2"/>
      <c r="E42" s="2"/>
      <c r="F42" s="2"/>
      <c r="G42" s="2"/>
      <c r="H42" s="2"/>
      <c r="I42" s="2"/>
      <c r="J42" s="2"/>
      <c r="K42" s="2"/>
      <c r="L42" s="2"/>
      <c r="M42" s="2"/>
      <c r="N42" s="2"/>
      <c r="O42" s="2"/>
      <c r="P42" s="2"/>
      <c r="Q42" s="2"/>
    </row>
    <row r="43" spans="2:17" x14ac:dyDescent="0.55000000000000004">
      <c r="B43" s="2"/>
      <c r="C43" s="2"/>
      <c r="D43" s="2"/>
      <c r="E43" s="2"/>
      <c r="F43" s="2"/>
      <c r="G43" s="2"/>
      <c r="H43" s="2"/>
      <c r="I43" s="2"/>
      <c r="J43" s="2"/>
      <c r="K43" s="2"/>
      <c r="L43" s="2"/>
      <c r="M43" s="2"/>
      <c r="N43" s="2"/>
      <c r="O43" s="2"/>
      <c r="P43" s="2"/>
      <c r="Q43" s="2"/>
    </row>
    <row r="44" spans="2:17" x14ac:dyDescent="0.55000000000000004">
      <c r="B44" s="2"/>
      <c r="C44" s="2"/>
      <c r="D44" s="2"/>
      <c r="E44" s="2"/>
      <c r="F44" s="2"/>
      <c r="G44" s="2"/>
      <c r="H44" s="2"/>
      <c r="I44" s="2"/>
      <c r="J44" s="2"/>
      <c r="K44" s="2"/>
      <c r="L44" s="2"/>
      <c r="M44" s="2"/>
      <c r="N44" s="2"/>
      <c r="O44" s="2"/>
      <c r="P44" s="2"/>
      <c r="Q44" s="2"/>
    </row>
    <row r="45" spans="2:17" x14ac:dyDescent="0.55000000000000004">
      <c r="B45" s="2"/>
      <c r="C45" s="2"/>
      <c r="D45" s="2"/>
      <c r="E45" s="2"/>
      <c r="F45" s="2"/>
      <c r="G45" s="2"/>
      <c r="H45" s="2"/>
      <c r="I45" s="2"/>
      <c r="J45" s="2"/>
      <c r="K45" s="2"/>
      <c r="L45" s="2"/>
      <c r="M45" s="2"/>
      <c r="N45" s="2"/>
      <c r="O45" s="2"/>
      <c r="P45" s="2"/>
      <c r="Q45" s="2"/>
    </row>
    <row r="46" spans="2:17" x14ac:dyDescent="0.55000000000000004">
      <c r="B46" s="2"/>
      <c r="C46" s="2"/>
      <c r="D46" s="2"/>
      <c r="E46" s="2"/>
      <c r="F46" s="2"/>
      <c r="G46" s="2"/>
      <c r="H46" s="2"/>
      <c r="I46" s="2"/>
      <c r="J46" s="2"/>
      <c r="K46" s="2"/>
      <c r="L46" s="2"/>
      <c r="M46" s="2"/>
      <c r="N46" s="2"/>
      <c r="O46" s="2"/>
      <c r="P46" s="2"/>
      <c r="Q46" s="2"/>
    </row>
    <row r="47" spans="2:17" x14ac:dyDescent="0.55000000000000004">
      <c r="B47" s="2"/>
      <c r="C47" s="2"/>
      <c r="D47" s="2"/>
      <c r="E47" s="2"/>
      <c r="F47" s="2"/>
      <c r="G47" s="2"/>
      <c r="H47" s="2"/>
      <c r="I47" s="2"/>
      <c r="J47" s="2"/>
      <c r="K47" s="2"/>
      <c r="L47" s="2"/>
      <c r="M47" s="2"/>
      <c r="N47" s="2"/>
      <c r="O47" s="2"/>
      <c r="P47" s="2"/>
      <c r="Q47" s="2"/>
    </row>
    <row r="48" spans="2:17" x14ac:dyDescent="0.55000000000000004">
      <c r="B48" s="2"/>
      <c r="C48" s="2"/>
      <c r="D48" s="2"/>
      <c r="E48" s="2"/>
      <c r="F48" s="2"/>
      <c r="G48" s="2"/>
      <c r="H48" s="2"/>
      <c r="I48" s="2"/>
      <c r="J48" s="2"/>
      <c r="K48" s="2"/>
      <c r="L48" s="2"/>
      <c r="M48" s="2"/>
      <c r="N48" s="2"/>
      <c r="O48" s="2"/>
      <c r="P48" s="2"/>
      <c r="Q48" s="2"/>
    </row>
    <row r="49" spans="2:17" x14ac:dyDescent="0.55000000000000004">
      <c r="B49" s="2"/>
      <c r="C49" s="2"/>
      <c r="D49" s="2"/>
      <c r="E49" s="2"/>
      <c r="F49" s="2"/>
      <c r="G49" s="2"/>
      <c r="H49" s="2"/>
      <c r="I49" s="2"/>
      <c r="J49" s="2"/>
      <c r="K49" s="2"/>
      <c r="L49" s="2"/>
      <c r="M49" s="2"/>
      <c r="N49" s="2"/>
      <c r="O49" s="2"/>
      <c r="P49" s="2"/>
      <c r="Q49" s="2"/>
    </row>
    <row r="50" spans="2:17" x14ac:dyDescent="0.55000000000000004">
      <c r="B50" s="2"/>
      <c r="C50" s="2"/>
      <c r="D50" s="2"/>
      <c r="E50" s="2"/>
      <c r="F50" s="2"/>
      <c r="G50" s="2"/>
      <c r="H50" s="2"/>
      <c r="I50" s="2"/>
      <c r="J50" s="2"/>
      <c r="K50" s="2"/>
      <c r="L50" s="2"/>
      <c r="M50" s="2"/>
      <c r="N50" s="2"/>
      <c r="O50" s="2"/>
      <c r="P50" s="2"/>
      <c r="Q50" s="2"/>
    </row>
    <row r="51" spans="2:17" x14ac:dyDescent="0.55000000000000004">
      <c r="B51" s="2"/>
      <c r="C51" s="2"/>
      <c r="D51" s="2"/>
      <c r="E51" s="2"/>
      <c r="F51" s="2"/>
      <c r="G51" s="2"/>
      <c r="H51" s="2"/>
      <c r="I51" s="2"/>
      <c r="J51" s="2"/>
      <c r="K51" s="2"/>
      <c r="L51" s="2"/>
      <c r="M51" s="2"/>
      <c r="N51" s="2"/>
      <c r="O51" s="2"/>
      <c r="P51" s="2"/>
      <c r="Q51" s="2"/>
    </row>
    <row r="52" spans="2:17" x14ac:dyDescent="0.55000000000000004">
      <c r="B52" s="2"/>
      <c r="C52" s="2"/>
      <c r="D52" s="2"/>
      <c r="E52" s="2"/>
      <c r="F52" s="2"/>
      <c r="G52" s="2"/>
      <c r="H52" s="2"/>
      <c r="I52" s="2"/>
      <c r="J52" s="2"/>
      <c r="K52" s="2"/>
      <c r="L52" s="2"/>
      <c r="M52" s="2"/>
      <c r="N52" s="2"/>
      <c r="O52" s="2"/>
      <c r="P52" s="2"/>
      <c r="Q52" s="2"/>
    </row>
    <row r="53" spans="2:17" x14ac:dyDescent="0.55000000000000004">
      <c r="B53" s="2"/>
      <c r="C53" s="2"/>
      <c r="D53" s="2"/>
      <c r="E53" s="2"/>
      <c r="F53" s="2"/>
      <c r="G53" s="2"/>
      <c r="H53" s="2"/>
      <c r="I53" s="2"/>
      <c r="J53" s="2"/>
      <c r="K53" s="2"/>
      <c r="L53" s="2"/>
      <c r="M53" s="2"/>
      <c r="N53" s="2"/>
      <c r="O53" s="2"/>
      <c r="P53" s="2"/>
      <c r="Q53" s="2"/>
    </row>
    <row r="54" spans="2:17" x14ac:dyDescent="0.55000000000000004">
      <c r="B54" s="2"/>
      <c r="C54" s="2"/>
      <c r="D54" s="2"/>
      <c r="E54" s="2"/>
      <c r="F54" s="2"/>
      <c r="G54" s="2"/>
      <c r="H54" s="2"/>
      <c r="I54" s="2"/>
      <c r="J54" s="2"/>
      <c r="K54" s="2"/>
      <c r="L54" s="2"/>
      <c r="M54" s="2"/>
      <c r="N54" s="2"/>
      <c r="O54" s="2"/>
      <c r="P54" s="2"/>
      <c r="Q54" s="2"/>
    </row>
    <row r="55" spans="2:17" x14ac:dyDescent="0.55000000000000004">
      <c r="B55" s="2"/>
      <c r="C55" s="2"/>
      <c r="D55" s="2"/>
      <c r="E55" s="2"/>
      <c r="F55" s="2"/>
      <c r="G55" s="2"/>
      <c r="H55" s="2"/>
      <c r="I55" s="2"/>
      <c r="J55" s="2"/>
      <c r="K55" s="2"/>
      <c r="L55" s="2"/>
      <c r="M55" s="2"/>
      <c r="N55" s="2"/>
      <c r="O55" s="2"/>
      <c r="P55" s="2"/>
      <c r="Q55" s="2"/>
    </row>
    <row r="56" spans="2:17" x14ac:dyDescent="0.55000000000000004">
      <c r="B56" s="2"/>
      <c r="C56" s="2"/>
      <c r="D56" s="2"/>
      <c r="E56" s="2"/>
      <c r="F56" s="2"/>
      <c r="G56" s="2"/>
      <c r="H56" s="2"/>
      <c r="I56" s="2"/>
      <c r="J56" s="2"/>
      <c r="K56" s="2"/>
      <c r="L56" s="2"/>
      <c r="M56" s="2"/>
      <c r="N56" s="2"/>
      <c r="O56" s="2"/>
      <c r="P56" s="2"/>
      <c r="Q56" s="2"/>
    </row>
    <row r="57" spans="2:17" x14ac:dyDescent="0.55000000000000004">
      <c r="B57" s="2"/>
      <c r="C57" s="2"/>
      <c r="D57" s="2"/>
      <c r="E57" s="2"/>
      <c r="F57" s="2"/>
      <c r="G57" s="2"/>
      <c r="H57" s="2"/>
      <c r="I57" s="2"/>
      <c r="J57" s="2"/>
      <c r="K57" s="2"/>
      <c r="L57" s="2"/>
      <c r="M57" s="2"/>
      <c r="N57" s="2"/>
      <c r="O57" s="2"/>
      <c r="P57" s="2"/>
      <c r="Q57" s="2"/>
    </row>
    <row r="58" spans="2:17" x14ac:dyDescent="0.55000000000000004">
      <c r="B58" s="2"/>
      <c r="C58" s="2"/>
      <c r="D58" s="2"/>
      <c r="E58" s="2"/>
      <c r="F58" s="2"/>
      <c r="G58" s="2"/>
      <c r="H58" s="2"/>
      <c r="I58" s="2"/>
      <c r="J58" s="2"/>
      <c r="K58" s="2"/>
      <c r="L58" s="2"/>
      <c r="M58" s="2"/>
      <c r="N58" s="2"/>
      <c r="O58" s="2"/>
      <c r="P58" s="2"/>
      <c r="Q58" s="2"/>
    </row>
    <row r="59" spans="2:17" x14ac:dyDescent="0.55000000000000004">
      <c r="B59" s="2"/>
      <c r="C59" s="2"/>
      <c r="D59" s="2"/>
      <c r="E59" s="2"/>
      <c r="F59" s="2"/>
      <c r="G59" s="2"/>
      <c r="H59" s="2"/>
      <c r="I59" s="2"/>
      <c r="J59" s="2"/>
      <c r="K59" s="2"/>
      <c r="L59" s="2"/>
      <c r="M59" s="2"/>
      <c r="N59" s="2"/>
      <c r="O59" s="2"/>
      <c r="P59" s="2"/>
      <c r="Q59" s="2"/>
    </row>
    <row r="60" spans="2:17" x14ac:dyDescent="0.55000000000000004">
      <c r="B60" s="2"/>
      <c r="C60" s="2"/>
      <c r="D60" s="2"/>
      <c r="E60" s="2"/>
      <c r="F60" s="2"/>
      <c r="G60" s="2"/>
      <c r="H60" s="2"/>
      <c r="I60" s="2"/>
      <c r="J60" s="2"/>
      <c r="K60" s="2"/>
      <c r="L60" s="2"/>
      <c r="M60" s="2"/>
      <c r="N60" s="2"/>
      <c r="O60" s="2"/>
      <c r="P60" s="2"/>
      <c r="Q60" s="2"/>
    </row>
    <row r="61" spans="2:17" x14ac:dyDescent="0.55000000000000004">
      <c r="B61" s="2"/>
      <c r="C61" s="2"/>
      <c r="D61" s="2"/>
      <c r="E61" s="2"/>
      <c r="F61" s="2"/>
      <c r="G61" s="2"/>
      <c r="H61" s="2"/>
      <c r="I61" s="2"/>
      <c r="J61" s="2"/>
      <c r="K61" s="2"/>
      <c r="L61" s="2"/>
      <c r="M61" s="2"/>
      <c r="N61" s="2"/>
      <c r="O61" s="2"/>
      <c r="P61" s="2"/>
      <c r="Q61" s="2"/>
    </row>
    <row r="62" spans="2:17" x14ac:dyDescent="0.55000000000000004">
      <c r="B62" s="2"/>
      <c r="C62" s="2"/>
      <c r="D62" s="2"/>
      <c r="E62" s="2"/>
      <c r="F62" s="2"/>
      <c r="G62" s="2"/>
      <c r="H62" s="2"/>
      <c r="I62" s="2"/>
      <c r="J62" s="2"/>
      <c r="K62" s="2"/>
      <c r="L62" s="2"/>
      <c r="M62" s="2"/>
      <c r="N62" s="2"/>
      <c r="O62" s="2"/>
      <c r="P62" s="2"/>
      <c r="Q62" s="2"/>
    </row>
    <row r="63" spans="2:17" x14ac:dyDescent="0.55000000000000004">
      <c r="B63" s="2"/>
      <c r="C63" s="2"/>
      <c r="D63" s="2"/>
      <c r="E63" s="2"/>
      <c r="F63" s="2"/>
      <c r="G63" s="2"/>
      <c r="H63" s="2"/>
      <c r="I63" s="2"/>
      <c r="J63" s="2"/>
      <c r="K63" s="2"/>
      <c r="L63" s="2"/>
      <c r="M63" s="2"/>
      <c r="N63" s="2"/>
      <c r="O63" s="2"/>
      <c r="P63" s="2"/>
      <c r="Q63" s="2"/>
    </row>
    <row r="64" spans="2:17" x14ac:dyDescent="0.55000000000000004">
      <c r="B64" s="2"/>
      <c r="C64" s="2"/>
      <c r="D64" s="2"/>
      <c r="E64" s="2"/>
      <c r="F64" s="2"/>
      <c r="G64" s="2"/>
      <c r="H64" s="2"/>
      <c r="I64" s="2"/>
      <c r="J64" s="2"/>
      <c r="K64" s="2"/>
      <c r="L64" s="2"/>
      <c r="M64" s="2"/>
      <c r="N64" s="2"/>
      <c r="O64" s="2"/>
      <c r="P64" s="2"/>
      <c r="Q64" s="2"/>
    </row>
    <row r="65" spans="4:5" x14ac:dyDescent="0.55000000000000004"/>
    <row r="66" spans="4:5" x14ac:dyDescent="0.55000000000000004"/>
    <row r="67" spans="4:5" x14ac:dyDescent="0.55000000000000004"/>
    <row r="68" spans="4:5" x14ac:dyDescent="0.55000000000000004"/>
    <row r="69" spans="4:5" x14ac:dyDescent="0.55000000000000004"/>
    <row r="70" spans="4:5" x14ac:dyDescent="0.55000000000000004"/>
    <row r="71" spans="4:5" x14ac:dyDescent="0.55000000000000004"/>
    <row r="72" spans="4:5" x14ac:dyDescent="0.55000000000000004"/>
    <row r="73" spans="4:5" x14ac:dyDescent="0.55000000000000004"/>
    <row r="74" spans="4:5" x14ac:dyDescent="0.55000000000000004"/>
    <row r="75" spans="4:5" x14ac:dyDescent="0.55000000000000004"/>
    <row r="76" spans="4:5" x14ac:dyDescent="0.55000000000000004"/>
    <row r="77" spans="4:5" x14ac:dyDescent="0.55000000000000004"/>
    <row r="78" spans="4:5" x14ac:dyDescent="0.55000000000000004"/>
    <row r="79" spans="4:5" x14ac:dyDescent="0.55000000000000004">
      <c r="D79" s="90"/>
      <c r="E79" s="90"/>
    </row>
    <row r="80" spans="4:5" x14ac:dyDescent="0.55000000000000004">
      <c r="D80" s="92"/>
      <c r="E80" s="92"/>
    </row>
    <row r="81" spans="4:5" x14ac:dyDescent="0.55000000000000004">
      <c r="D81" s="92"/>
      <c r="E81" s="92"/>
    </row>
    <row r="82" spans="4:5" x14ac:dyDescent="0.55000000000000004">
      <c r="D82" s="92"/>
      <c r="E82" s="92"/>
    </row>
    <row r="83" spans="4:5" x14ac:dyDescent="0.55000000000000004">
      <c r="D83" s="92"/>
      <c r="E83" s="92"/>
    </row>
    <row r="84" spans="4:5" x14ac:dyDescent="0.55000000000000004">
      <c r="D84" s="92"/>
      <c r="E84" s="92"/>
    </row>
    <row r="85" spans="4:5" x14ac:dyDescent="0.55000000000000004">
      <c r="D85" s="92"/>
      <c r="E85" s="92"/>
    </row>
    <row r="86" spans="4:5" x14ac:dyDescent="0.55000000000000004">
      <c r="D86" s="92"/>
      <c r="E86" s="92"/>
    </row>
    <row r="87" spans="4:5" x14ac:dyDescent="0.55000000000000004"/>
    <row r="88" spans="4:5" x14ac:dyDescent="0.55000000000000004"/>
    <row r="89" spans="4:5" x14ac:dyDescent="0.55000000000000004"/>
    <row r="90" spans="4:5" x14ac:dyDescent="0.55000000000000004"/>
    <row r="91" spans="4:5" x14ac:dyDescent="0.55000000000000004"/>
    <row r="92" spans="4:5" x14ac:dyDescent="0.55000000000000004"/>
    <row r="93" spans="4:5" x14ac:dyDescent="0.55000000000000004"/>
    <row r="94" spans="4:5" x14ac:dyDescent="0.55000000000000004"/>
    <row r="95" spans="4:5" x14ac:dyDescent="0.55000000000000004"/>
    <row r="96" spans="4:5" x14ac:dyDescent="0.55000000000000004"/>
    <row r="97" spans="4:5" x14ac:dyDescent="0.55000000000000004"/>
    <row r="111" spans="4:5" hidden="1" x14ac:dyDescent="0.55000000000000004">
      <c r="D111" s="90"/>
      <c r="E111" s="90"/>
    </row>
  </sheetData>
  <mergeCells count="8">
    <mergeCell ref="E16:G16"/>
    <mergeCell ref="E17:G17"/>
    <mergeCell ref="E18:G18"/>
    <mergeCell ref="E8:G8"/>
    <mergeCell ref="E9:G9"/>
    <mergeCell ref="E12:G12"/>
    <mergeCell ref="E13:G13"/>
    <mergeCell ref="E14:G14"/>
  </mergeCells>
  <dataValidations count="1">
    <dataValidation type="list" allowBlank="1" showInputMessage="1" showErrorMessage="1" sqref="E13" xr:uid="{CD2D99C0-1CB7-4D34-97F6-58B9675B2298}">
      <formula1>"1,2,3,4,5,6,7,8,9,10,11,12"</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552B1-CED3-4048-B6F3-5CF77C1EF302}">
  <sheetPr>
    <tabColor theme="5"/>
  </sheetPr>
  <dimension ref="B2:BL415"/>
  <sheetViews>
    <sheetView showGridLines="0" zoomScaleNormal="100" workbookViewId="0"/>
  </sheetViews>
  <sheetFormatPr defaultColWidth="9" defaultRowHeight="15" outlineLevelRow="1" x14ac:dyDescent="0.55000000000000004"/>
  <cols>
    <col min="1" max="1" width="2.1328125" style="3" customWidth="1"/>
    <col min="2" max="3" width="11.59765625" style="3" customWidth="1"/>
    <col min="4" max="4" width="9.06640625" style="3" customWidth="1"/>
    <col min="5" max="5" width="9" style="3" customWidth="1"/>
    <col min="6" max="13" width="9" style="3"/>
    <col min="14" max="14" width="15.265625" style="3" customWidth="1"/>
    <col min="15" max="23" width="9" style="3"/>
    <col min="24" max="24" width="15.59765625" style="3" customWidth="1"/>
    <col min="25" max="16384" width="9" style="3"/>
  </cols>
  <sheetData>
    <row r="2" spans="2:64" x14ac:dyDescent="0.55000000000000004">
      <c r="B2" s="165" t="s">
        <v>5</v>
      </c>
      <c r="C2" s="166"/>
      <c r="D2" s="166"/>
    </row>
    <row r="3" spans="2:64" x14ac:dyDescent="0.55000000000000004">
      <c r="B3" s="5" t="str">
        <f>'1. Cockpit'!B3</f>
        <v>Example Case - Version 1.0</v>
      </c>
    </row>
    <row r="4" spans="2:64" x14ac:dyDescent="0.55000000000000004">
      <c r="J4" s="2"/>
    </row>
    <row r="5" spans="2:64" x14ac:dyDescent="0.55000000000000004">
      <c r="B5" s="113" t="s">
        <v>3</v>
      </c>
      <c r="C5" s="3" t="s">
        <v>4</v>
      </c>
      <c r="J5" s="2"/>
    </row>
    <row r="6" spans="2:64" x14ac:dyDescent="0.55000000000000004">
      <c r="J6" s="2"/>
    </row>
    <row r="7" spans="2:64" x14ac:dyDescent="0.55000000000000004">
      <c r="J7" s="2"/>
    </row>
    <row r="10" spans="2:64" x14ac:dyDescent="0.55000000000000004">
      <c r="B10" s="150" t="s">
        <v>325</v>
      </c>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c r="BK10" s="151"/>
      <c r="BL10" s="151"/>
    </row>
    <row r="11" spans="2:64" hidden="1" outlineLevel="1" x14ac:dyDescent="0.55000000000000004"/>
    <row r="12" spans="2:64" hidden="1" outlineLevel="1" x14ac:dyDescent="0.55000000000000004">
      <c r="B12" s="156" t="s">
        <v>9</v>
      </c>
      <c r="C12" s="158"/>
      <c r="D12" s="158"/>
    </row>
    <row r="13" spans="2:64" hidden="1" outlineLevel="1" x14ac:dyDescent="0.55000000000000004">
      <c r="H13" s="4">
        <f>'1. Cockpit'!$E$12</f>
        <v>2021</v>
      </c>
    </row>
    <row r="14" spans="2:64" hidden="1" outlineLevel="1" x14ac:dyDescent="0.55000000000000004">
      <c r="B14" s="5" t="s">
        <v>65</v>
      </c>
      <c r="H14" s="114">
        <v>0</v>
      </c>
      <c r="I14" s="86" t="str">
        <f>"  (will be treated as organic, relevant for "&amp;G39&amp;" month)"</f>
        <v xml:space="preserve">  (will be treated as organic, relevant for 3 month)</v>
      </c>
    </row>
    <row r="15" spans="2:64" hidden="1" outlineLevel="1" x14ac:dyDescent="0.55000000000000004">
      <c r="B15" s="5" t="s">
        <v>10</v>
      </c>
      <c r="H15" s="114">
        <v>100</v>
      </c>
    </row>
    <row r="16" spans="2:64" hidden="1" outlineLevel="1" x14ac:dyDescent="0.55000000000000004">
      <c r="H16" s="93"/>
    </row>
    <row r="17" spans="2:11" hidden="1" outlineLevel="1" x14ac:dyDescent="0.55000000000000004"/>
    <row r="18" spans="2:11" hidden="1" outlineLevel="1" x14ac:dyDescent="0.55000000000000004">
      <c r="G18" s="4">
        <f>'1. Cockpit'!$E$12</f>
        <v>2021</v>
      </c>
      <c r="H18" s="4">
        <f>G18+1</f>
        <v>2022</v>
      </c>
      <c r="I18" s="4">
        <f>H18+1</f>
        <v>2023</v>
      </c>
      <c r="J18" s="4">
        <f>I18+1</f>
        <v>2024</v>
      </c>
      <c r="K18" s="4">
        <f>J18+1</f>
        <v>2025</v>
      </c>
    </row>
    <row r="19" spans="2:11" hidden="1" outlineLevel="1" x14ac:dyDescent="0.55000000000000004">
      <c r="B19" s="5" t="s">
        <v>292</v>
      </c>
      <c r="G19" s="115">
        <v>0.05</v>
      </c>
      <c r="H19" s="115">
        <v>0.05</v>
      </c>
      <c r="I19" s="115">
        <v>0.05</v>
      </c>
      <c r="J19" s="115">
        <v>0.03</v>
      </c>
      <c r="K19" s="115">
        <v>0.02</v>
      </c>
    </row>
    <row r="20" spans="2:11" hidden="1" outlineLevel="1" x14ac:dyDescent="0.55000000000000004">
      <c r="G20" s="94"/>
      <c r="H20" s="94"/>
      <c r="I20" s="94"/>
      <c r="J20" s="94"/>
      <c r="K20" s="94"/>
    </row>
    <row r="21" spans="2:11" hidden="1" outlineLevel="1" x14ac:dyDescent="0.55000000000000004">
      <c r="B21" s="5" t="s">
        <v>57</v>
      </c>
      <c r="G21" s="206" t="s">
        <v>387</v>
      </c>
      <c r="H21" s="207"/>
      <c r="I21" s="94"/>
      <c r="J21" s="94"/>
      <c r="K21" s="94"/>
    </row>
    <row r="22" spans="2:11" hidden="1" outlineLevel="1" x14ac:dyDescent="0.55000000000000004">
      <c r="B22" s="5" t="s">
        <v>58</v>
      </c>
      <c r="G22" s="208" t="s">
        <v>388</v>
      </c>
      <c r="H22" s="209"/>
      <c r="I22" s="94"/>
      <c r="J22" s="94"/>
      <c r="K22" s="94"/>
    </row>
    <row r="23" spans="2:11" hidden="1" outlineLevel="1" x14ac:dyDescent="0.55000000000000004">
      <c r="B23" s="5" t="s">
        <v>59</v>
      </c>
      <c r="G23" s="210" t="s">
        <v>389</v>
      </c>
      <c r="H23" s="211"/>
      <c r="I23" s="94"/>
      <c r="J23" s="94"/>
      <c r="K23" s="94"/>
    </row>
    <row r="24" spans="2:11" hidden="1" outlineLevel="1" x14ac:dyDescent="0.55000000000000004">
      <c r="G24" s="94"/>
      <c r="H24" s="94"/>
      <c r="I24" s="94"/>
      <c r="J24" s="94"/>
      <c r="K24" s="94"/>
    </row>
    <row r="25" spans="2:11" hidden="1" outlineLevel="1" x14ac:dyDescent="0.55000000000000004">
      <c r="G25" s="4">
        <f>'1. Cockpit'!$E$12</f>
        <v>2021</v>
      </c>
      <c r="H25" s="4">
        <f>G25+1</f>
        <v>2022</v>
      </c>
      <c r="I25" s="4">
        <f>H25+1</f>
        <v>2023</v>
      </c>
      <c r="J25" s="4">
        <f>I25+1</f>
        <v>2024</v>
      </c>
      <c r="K25" s="4">
        <f>J25+1</f>
        <v>2025</v>
      </c>
    </row>
    <row r="26" spans="2:11" hidden="1" outlineLevel="1" x14ac:dyDescent="0.55000000000000004">
      <c r="B26" s="5" t="str">
        <f>IF($G$21="","Enter channel name",$G$21&amp;": cost per acquired sales lead ("&amp;'1. Cockpit'!$E$14&amp;")")</f>
        <v>Google Ads: cost per acquired sales lead (EUR)</v>
      </c>
      <c r="G26" s="117">
        <v>40</v>
      </c>
      <c r="H26" s="117">
        <v>40</v>
      </c>
      <c r="I26" s="117">
        <v>40</v>
      </c>
      <c r="J26" s="117">
        <v>40</v>
      </c>
      <c r="K26" s="117">
        <v>40</v>
      </c>
    </row>
    <row r="27" spans="2:11" s="2" customFormat="1" hidden="1" outlineLevel="1" x14ac:dyDescent="0.55000000000000004">
      <c r="B27" s="5" t="str">
        <f>IF($G$21="","Enter channel name",$G$21&amp;": Marketing budget for sales lead generation ("&amp;'1. Cockpit'!$E$14&amp;" p.m.)")</f>
        <v>Google Ads: Marketing budget for sales lead generation (EUR p.m.)</v>
      </c>
      <c r="C27" s="3"/>
      <c r="D27" s="3"/>
      <c r="G27" s="117">
        <v>40000</v>
      </c>
      <c r="H27" s="117">
        <v>40000</v>
      </c>
      <c r="I27" s="117">
        <v>40000</v>
      </c>
      <c r="J27" s="117">
        <v>40000</v>
      </c>
      <c r="K27" s="117">
        <v>40000</v>
      </c>
    </row>
    <row r="28" spans="2:11" hidden="1" outlineLevel="1" x14ac:dyDescent="0.55000000000000004">
      <c r="G28" s="93"/>
    </row>
    <row r="29" spans="2:11" hidden="1" outlineLevel="1" x14ac:dyDescent="0.55000000000000004">
      <c r="G29" s="4">
        <f>'1. Cockpit'!$E$12</f>
        <v>2021</v>
      </c>
      <c r="H29" s="4">
        <f>G29+1</f>
        <v>2022</v>
      </c>
      <c r="I29" s="4">
        <f>H29+1</f>
        <v>2023</v>
      </c>
      <c r="J29" s="4">
        <f>I29+1</f>
        <v>2024</v>
      </c>
      <c r="K29" s="4">
        <f>J29+1</f>
        <v>2025</v>
      </c>
    </row>
    <row r="30" spans="2:11" hidden="1" outlineLevel="1" x14ac:dyDescent="0.55000000000000004">
      <c r="B30" s="5" t="str">
        <f>IF($G$22="","Enter channel name",$G$22&amp;": cost per acquired sales lead ("&amp;'1. Cockpit'!$E$14&amp;")")</f>
        <v>LinkedIn: cost per acquired sales lead (EUR)</v>
      </c>
      <c r="G30" s="117">
        <v>50</v>
      </c>
      <c r="H30" s="117">
        <v>50</v>
      </c>
      <c r="I30" s="117">
        <v>50</v>
      </c>
      <c r="J30" s="117">
        <v>50</v>
      </c>
      <c r="K30" s="117">
        <v>50</v>
      </c>
    </row>
    <row r="31" spans="2:11" hidden="1" outlineLevel="1" x14ac:dyDescent="0.55000000000000004">
      <c r="B31" s="5" t="str">
        <f>IF($G$22="","Enter channel name",$G$22&amp;": Marketing budget for sales lead generation ("&amp;'1. Cockpit'!$E$14&amp;" p.m.)")</f>
        <v>LinkedIn: Marketing budget for sales lead generation (EUR p.m.)</v>
      </c>
      <c r="G31" s="117">
        <v>50000</v>
      </c>
      <c r="H31" s="117">
        <v>50000</v>
      </c>
      <c r="I31" s="117">
        <v>50000</v>
      </c>
      <c r="J31" s="117">
        <v>50000</v>
      </c>
      <c r="K31" s="117">
        <v>50000</v>
      </c>
    </row>
    <row r="32" spans="2:11" hidden="1" outlineLevel="1" x14ac:dyDescent="0.55000000000000004">
      <c r="G32" s="93"/>
    </row>
    <row r="33" spans="2:64" hidden="1" outlineLevel="1" x14ac:dyDescent="0.55000000000000004">
      <c r="G33" s="4">
        <f>'1. Cockpit'!$E$12</f>
        <v>2021</v>
      </c>
      <c r="H33" s="4">
        <f>G33+1</f>
        <v>2022</v>
      </c>
      <c r="I33" s="4">
        <f>H33+1</f>
        <v>2023</v>
      </c>
      <c r="J33" s="4">
        <f>I33+1</f>
        <v>2024</v>
      </c>
      <c r="K33" s="4">
        <f>J33+1</f>
        <v>2025</v>
      </c>
    </row>
    <row r="34" spans="2:64" hidden="1" outlineLevel="1" x14ac:dyDescent="0.55000000000000004">
      <c r="B34" s="5" t="str">
        <f>IF($G$23="","Enter channel name",$G$23&amp;": cost per acquired sales lead ("&amp;'1. Cockpit'!$E$14&amp;")")</f>
        <v>Instagram: cost per acquired sales lead (EUR)</v>
      </c>
      <c r="G34" s="117">
        <v>30</v>
      </c>
      <c r="H34" s="117">
        <v>30</v>
      </c>
      <c r="I34" s="117">
        <v>30</v>
      </c>
      <c r="J34" s="117">
        <v>30</v>
      </c>
      <c r="K34" s="117">
        <v>30</v>
      </c>
    </row>
    <row r="35" spans="2:64" hidden="1" outlineLevel="1" x14ac:dyDescent="0.55000000000000004">
      <c r="B35" s="5" t="str">
        <f>IF($G$23="","Enter channel name",$G$23&amp;": Marketing budget for sales lead generation ("&amp;'1. Cockpit'!$E$14&amp;" p.m.)")</f>
        <v>Instagram: Marketing budget for sales lead generation (EUR p.m.)</v>
      </c>
      <c r="G35" s="117">
        <v>25000</v>
      </c>
      <c r="H35" s="117">
        <v>25000</v>
      </c>
      <c r="I35" s="117">
        <v>25000</v>
      </c>
      <c r="J35" s="117">
        <v>25000</v>
      </c>
      <c r="K35" s="117">
        <v>25000</v>
      </c>
    </row>
    <row r="36" spans="2:64" hidden="1" outlineLevel="1" x14ac:dyDescent="0.55000000000000004">
      <c r="B36" s="5"/>
      <c r="G36" s="95"/>
      <c r="H36" s="95"/>
      <c r="I36" s="95"/>
      <c r="J36" s="95"/>
      <c r="K36" s="95"/>
    </row>
    <row r="37" spans="2:64" s="2" customFormat="1" hidden="1" outlineLevel="1" x14ac:dyDescent="0.55000000000000004">
      <c r="B37" s="60"/>
      <c r="G37" s="95"/>
      <c r="H37" s="95"/>
      <c r="I37" s="95"/>
      <c r="J37" s="95"/>
      <c r="K37" s="95"/>
    </row>
    <row r="38" spans="2:64" s="2" customFormat="1" hidden="1" outlineLevel="1" x14ac:dyDescent="0.55000000000000004">
      <c r="B38" s="60" t="s">
        <v>294</v>
      </c>
      <c r="G38" s="117">
        <v>1</v>
      </c>
      <c r="H38" s="95"/>
      <c r="I38" s="95"/>
      <c r="J38" s="95"/>
      <c r="K38" s="95"/>
    </row>
    <row r="39" spans="2:64" hidden="1" outlineLevel="1" x14ac:dyDescent="0.55000000000000004">
      <c r="B39" s="96" t="s">
        <v>60</v>
      </c>
      <c r="G39" s="117">
        <v>3</v>
      </c>
      <c r="H39" s="97"/>
      <c r="I39" s="97"/>
      <c r="J39" s="97"/>
      <c r="K39" s="97"/>
    </row>
    <row r="40" spans="2:64" collapsed="1" x14ac:dyDescent="0.55000000000000004">
      <c r="E40" s="93"/>
    </row>
    <row r="41" spans="2:64" x14ac:dyDescent="0.55000000000000004">
      <c r="B41" s="152" t="s">
        <v>326</v>
      </c>
      <c r="C41" s="153"/>
      <c r="D41" s="153"/>
      <c r="E41" s="153"/>
      <c r="F41" s="151"/>
      <c r="G41" s="151"/>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row>
    <row r="42" spans="2:64" hidden="1" outlineLevel="1" x14ac:dyDescent="0.55000000000000004">
      <c r="E42" s="93"/>
    </row>
    <row r="43" spans="2:64" hidden="1" outlineLevel="1" x14ac:dyDescent="0.55000000000000004"/>
    <row r="44" spans="2:64" hidden="1" outlineLevel="1" x14ac:dyDescent="0.55000000000000004">
      <c r="B44" s="156" t="str">
        <f>"Customer base - "&amp;'1. Cockpit'!$E$16</f>
        <v>Customer base - Basic</v>
      </c>
      <c r="C44" s="158"/>
      <c r="D44" s="158"/>
      <c r="K44" s="71"/>
      <c r="L44" s="72"/>
      <c r="M44" s="156" t="str">
        <f>"Customer base - "&amp;'1. Cockpit'!$E$17</f>
        <v>Customer base - Standard</v>
      </c>
      <c r="N44" s="158"/>
      <c r="O44" s="158"/>
      <c r="V44" s="71"/>
      <c r="W44" s="72"/>
      <c r="X44" s="156" t="str">
        <f>"Customer base - "&amp;'1. Cockpit'!$E$18</f>
        <v>Customer base - Premium</v>
      </c>
      <c r="Y44" s="158"/>
      <c r="Z44" s="158"/>
    </row>
    <row r="45" spans="2:64" hidden="1" outlineLevel="1" x14ac:dyDescent="0.55000000000000004">
      <c r="K45" s="71"/>
      <c r="L45" s="72"/>
      <c r="V45" s="71"/>
      <c r="W45" s="72"/>
    </row>
    <row r="46" spans="2:64" hidden="1" outlineLevel="1" x14ac:dyDescent="0.55000000000000004">
      <c r="B46" s="5"/>
      <c r="K46" s="71"/>
      <c r="L46" s="72"/>
      <c r="M46" s="5"/>
      <c r="V46" s="71"/>
      <c r="W46" s="72"/>
      <c r="X46" s="5"/>
    </row>
    <row r="47" spans="2:64" hidden="1" outlineLevel="1" x14ac:dyDescent="0.55000000000000004">
      <c r="F47" s="4">
        <f>'1. Cockpit'!$E$12</f>
        <v>2021</v>
      </c>
      <c r="G47" s="98"/>
      <c r="H47" s="98"/>
      <c r="I47" s="98"/>
      <c r="K47" s="71"/>
      <c r="L47" s="72"/>
      <c r="Q47" s="4">
        <f>'1. Cockpit'!$E$12</f>
        <v>2021</v>
      </c>
      <c r="R47" s="98"/>
      <c r="S47" s="98"/>
      <c r="T47" s="98"/>
      <c r="V47" s="71"/>
      <c r="W47" s="72"/>
      <c r="AB47" s="4">
        <f>'1. Cockpit'!$E$12</f>
        <v>2021</v>
      </c>
      <c r="AC47" s="98"/>
      <c r="AD47" s="98"/>
      <c r="AE47" s="98"/>
    </row>
    <row r="48" spans="2:64" hidden="1" outlineLevel="1" x14ac:dyDescent="0.55000000000000004">
      <c r="B48" s="5" t="s">
        <v>6</v>
      </c>
      <c r="F48" s="114">
        <v>0</v>
      </c>
      <c r="G48" s="98"/>
      <c r="H48" s="98"/>
      <c r="I48" s="98"/>
      <c r="K48" s="71"/>
      <c r="L48" s="72"/>
      <c r="M48" s="5" t="s">
        <v>6</v>
      </c>
      <c r="Q48" s="114">
        <v>0</v>
      </c>
      <c r="R48" s="98"/>
      <c r="S48" s="98"/>
      <c r="T48" s="98"/>
      <c r="V48" s="71"/>
      <c r="W48" s="72"/>
      <c r="X48" s="5" t="s">
        <v>6</v>
      </c>
      <c r="AB48" s="114">
        <v>0</v>
      </c>
      <c r="AC48" s="98"/>
      <c r="AD48" s="98"/>
      <c r="AE48" s="98"/>
    </row>
    <row r="49" spans="2:32" hidden="1" outlineLevel="1" x14ac:dyDescent="0.55000000000000004">
      <c r="K49" s="71"/>
      <c r="L49" s="72"/>
      <c r="V49" s="71"/>
      <c r="W49" s="72"/>
    </row>
    <row r="50" spans="2:32" hidden="1" outlineLevel="1" x14ac:dyDescent="0.55000000000000004">
      <c r="F50" s="4">
        <f>'1. Cockpit'!$E$12</f>
        <v>2021</v>
      </c>
      <c r="G50" s="4">
        <f>F50+1</f>
        <v>2022</v>
      </c>
      <c r="H50" s="4">
        <f>G50+1</f>
        <v>2023</v>
      </c>
      <c r="I50" s="4">
        <f>H50+1</f>
        <v>2024</v>
      </c>
      <c r="J50" s="4">
        <f>I50+1</f>
        <v>2025</v>
      </c>
      <c r="K50" s="71"/>
      <c r="L50" s="72"/>
      <c r="Q50" s="4">
        <f>'1. Cockpit'!$E$12</f>
        <v>2021</v>
      </c>
      <c r="R50" s="4">
        <f>Q50+1</f>
        <v>2022</v>
      </c>
      <c r="S50" s="4">
        <f>R50+1</f>
        <v>2023</v>
      </c>
      <c r="T50" s="4">
        <f>S50+1</f>
        <v>2024</v>
      </c>
      <c r="U50" s="4">
        <f>T50+1</f>
        <v>2025</v>
      </c>
      <c r="V50" s="71"/>
      <c r="W50" s="72"/>
      <c r="AB50" s="4">
        <f>'1. Cockpit'!$E$12</f>
        <v>2021</v>
      </c>
      <c r="AC50" s="4">
        <f>AB50+1</f>
        <v>2022</v>
      </c>
      <c r="AD50" s="4">
        <f>AC50+1</f>
        <v>2023</v>
      </c>
      <c r="AE50" s="4">
        <f>AD50+1</f>
        <v>2024</v>
      </c>
      <c r="AF50" s="4">
        <f>AE50+1</f>
        <v>2025</v>
      </c>
    </row>
    <row r="51" spans="2:32" hidden="1" outlineLevel="1" x14ac:dyDescent="0.55000000000000004">
      <c r="B51" s="5" t="str">
        <f>"Organic: sales lead conversion rate (last "&amp;$G$39&amp;" months)"</f>
        <v>Organic: sales lead conversion rate (last 3 months)</v>
      </c>
      <c r="F51" s="115">
        <v>0.1</v>
      </c>
      <c r="G51" s="115">
        <v>0.1</v>
      </c>
      <c r="H51" s="115">
        <v>0.1</v>
      </c>
      <c r="I51" s="115">
        <v>0.1</v>
      </c>
      <c r="J51" s="115">
        <v>0.1</v>
      </c>
      <c r="K51" s="71"/>
      <c r="L51" s="72"/>
      <c r="M51" s="5" t="str">
        <f>"Organic: sales lead conversion rate (last "&amp;$G$39&amp;" months)"</f>
        <v>Organic: sales lead conversion rate (last 3 months)</v>
      </c>
      <c r="Q51" s="115">
        <v>0.08</v>
      </c>
      <c r="R51" s="115">
        <v>0.08</v>
      </c>
      <c r="S51" s="115">
        <v>0.08</v>
      </c>
      <c r="T51" s="115">
        <v>0.08</v>
      </c>
      <c r="U51" s="115">
        <v>0.08</v>
      </c>
      <c r="V51" s="71"/>
      <c r="W51" s="72"/>
      <c r="X51" s="5" t="str">
        <f>"Organic: sales lead conversion rate (last "&amp;$G$39&amp;" months)"</f>
        <v>Organic: sales lead conversion rate (last 3 months)</v>
      </c>
      <c r="AB51" s="115">
        <v>0.04</v>
      </c>
      <c r="AC51" s="115">
        <v>0.04</v>
      </c>
      <c r="AD51" s="115">
        <v>0.04</v>
      </c>
      <c r="AE51" s="115">
        <v>0.04</v>
      </c>
      <c r="AF51" s="115">
        <v>0.04</v>
      </c>
    </row>
    <row r="52" spans="2:32" hidden="1" outlineLevel="1" x14ac:dyDescent="0.55000000000000004">
      <c r="B52" s="5"/>
      <c r="K52" s="71"/>
      <c r="L52" s="72"/>
      <c r="M52" s="5"/>
      <c r="V52" s="71"/>
      <c r="W52" s="72"/>
      <c r="X52" s="5"/>
    </row>
    <row r="53" spans="2:32" hidden="1" outlineLevel="1" x14ac:dyDescent="0.55000000000000004">
      <c r="F53" s="4">
        <f>'1. Cockpit'!$E$12</f>
        <v>2021</v>
      </c>
      <c r="G53" s="4">
        <f>F53+1</f>
        <v>2022</v>
      </c>
      <c r="H53" s="4">
        <f>G53+1</f>
        <v>2023</v>
      </c>
      <c r="I53" s="4">
        <f>H53+1</f>
        <v>2024</v>
      </c>
      <c r="J53" s="4">
        <f>I53+1</f>
        <v>2025</v>
      </c>
      <c r="K53" s="71"/>
      <c r="L53" s="72"/>
      <c r="Q53" s="4">
        <f>'1. Cockpit'!$E$12</f>
        <v>2021</v>
      </c>
      <c r="R53" s="4">
        <f>Q53+1</f>
        <v>2022</v>
      </c>
      <c r="S53" s="4">
        <f>R53+1</f>
        <v>2023</v>
      </c>
      <c r="T53" s="4">
        <f>S53+1</f>
        <v>2024</v>
      </c>
      <c r="U53" s="4">
        <f>T53+1</f>
        <v>2025</v>
      </c>
      <c r="V53" s="71"/>
      <c r="W53" s="72"/>
      <c r="AB53" s="4">
        <f>'1. Cockpit'!$E$12</f>
        <v>2021</v>
      </c>
      <c r="AC53" s="4">
        <f>AB53+1</f>
        <v>2022</v>
      </c>
      <c r="AD53" s="4">
        <f>AC53+1</f>
        <v>2023</v>
      </c>
      <c r="AE53" s="4">
        <f>AD53+1</f>
        <v>2024</v>
      </c>
      <c r="AF53" s="4">
        <f>AE53+1</f>
        <v>2025</v>
      </c>
    </row>
    <row r="54" spans="2:32" hidden="1" outlineLevel="1" x14ac:dyDescent="0.55000000000000004">
      <c r="B54" s="5" t="str">
        <f>IF($G$21="","Enter channel name",$G$21&amp;": sales lead conversion rate (last "&amp;$G$39&amp;" months)")</f>
        <v>Google Ads: sales lead conversion rate (last 3 months)</v>
      </c>
      <c r="F54" s="115">
        <v>0.06</v>
      </c>
      <c r="G54" s="115">
        <v>0.06</v>
      </c>
      <c r="H54" s="115">
        <v>0.06</v>
      </c>
      <c r="I54" s="115">
        <v>0.06</v>
      </c>
      <c r="J54" s="115">
        <v>0.06</v>
      </c>
      <c r="K54" s="71"/>
      <c r="L54" s="72"/>
      <c r="M54" s="5" t="str">
        <f>IF($G$21="","Enter channel name",$G$21&amp;": sales lead conversion rate (last "&amp;$G$39&amp;" months)")</f>
        <v>Google Ads: sales lead conversion rate (last 3 months)</v>
      </c>
      <c r="Q54" s="115">
        <v>0.04</v>
      </c>
      <c r="R54" s="115">
        <v>0.04</v>
      </c>
      <c r="S54" s="115">
        <v>0.04</v>
      </c>
      <c r="T54" s="115">
        <v>0.04</v>
      </c>
      <c r="U54" s="115">
        <v>0.04</v>
      </c>
      <c r="V54" s="71"/>
      <c r="W54" s="72"/>
      <c r="X54" s="5" t="str">
        <f>IF($G$21="","Enter channel name",$G$21&amp;": sales lead conversion rate (last "&amp;$G$39&amp;" months)")</f>
        <v>Google Ads: sales lead conversion rate (last 3 months)</v>
      </c>
      <c r="AB54" s="115">
        <v>0.02</v>
      </c>
      <c r="AC54" s="115">
        <v>0.02</v>
      </c>
      <c r="AD54" s="115">
        <v>0.02</v>
      </c>
      <c r="AE54" s="115">
        <v>0.02</v>
      </c>
      <c r="AF54" s="115">
        <v>0.02</v>
      </c>
    </row>
    <row r="55" spans="2:32" hidden="1" outlineLevel="1" x14ac:dyDescent="0.55000000000000004">
      <c r="B55" s="5"/>
      <c r="K55" s="71"/>
      <c r="L55" s="72"/>
      <c r="M55" s="5"/>
      <c r="V55" s="71"/>
      <c r="W55" s="72"/>
      <c r="X55" s="5"/>
    </row>
    <row r="56" spans="2:32" hidden="1" outlineLevel="1" x14ac:dyDescent="0.55000000000000004">
      <c r="F56" s="4">
        <f>'1. Cockpit'!$E$12</f>
        <v>2021</v>
      </c>
      <c r="G56" s="4">
        <f>F56+1</f>
        <v>2022</v>
      </c>
      <c r="H56" s="4">
        <f>G56+1</f>
        <v>2023</v>
      </c>
      <c r="I56" s="4">
        <f>H56+1</f>
        <v>2024</v>
      </c>
      <c r="J56" s="4">
        <f>I56+1</f>
        <v>2025</v>
      </c>
      <c r="K56" s="71"/>
      <c r="L56" s="72"/>
      <c r="Q56" s="4">
        <f>'1. Cockpit'!$E$12</f>
        <v>2021</v>
      </c>
      <c r="R56" s="4">
        <f>Q56+1</f>
        <v>2022</v>
      </c>
      <c r="S56" s="4">
        <f>R56+1</f>
        <v>2023</v>
      </c>
      <c r="T56" s="4">
        <f>S56+1</f>
        <v>2024</v>
      </c>
      <c r="U56" s="4">
        <f>T56+1</f>
        <v>2025</v>
      </c>
      <c r="V56" s="71"/>
      <c r="W56" s="72"/>
      <c r="AB56" s="4">
        <f>'1. Cockpit'!$E$12</f>
        <v>2021</v>
      </c>
      <c r="AC56" s="4">
        <f>AB56+1</f>
        <v>2022</v>
      </c>
      <c r="AD56" s="4">
        <f>AC56+1</f>
        <v>2023</v>
      </c>
      <c r="AE56" s="4">
        <f>AD56+1</f>
        <v>2024</v>
      </c>
      <c r="AF56" s="4">
        <f>AE56+1</f>
        <v>2025</v>
      </c>
    </row>
    <row r="57" spans="2:32" hidden="1" outlineLevel="1" x14ac:dyDescent="0.55000000000000004">
      <c r="B57" s="5" t="str">
        <f>IF($G$22="","Enter channel name",$G$22&amp;": sales lead conversion rate (last "&amp;$G$39&amp;" months)")</f>
        <v>LinkedIn: sales lead conversion rate (last 3 months)</v>
      </c>
      <c r="F57" s="115">
        <v>0.1</v>
      </c>
      <c r="G57" s="115">
        <v>0.1</v>
      </c>
      <c r="H57" s="115">
        <v>0.1</v>
      </c>
      <c r="I57" s="115">
        <v>0.1</v>
      </c>
      <c r="J57" s="115">
        <v>0.1</v>
      </c>
      <c r="K57" s="71"/>
      <c r="L57" s="72"/>
      <c r="M57" s="5" t="str">
        <f>IF($G$22="","Enter channel name",$G$22&amp;": sales lead conversion rate (last "&amp;$G$39&amp;" months)")</f>
        <v>LinkedIn: sales lead conversion rate (last 3 months)</v>
      </c>
      <c r="Q57" s="115">
        <v>0.06</v>
      </c>
      <c r="R57" s="115">
        <v>0.06</v>
      </c>
      <c r="S57" s="115">
        <v>0.06</v>
      </c>
      <c r="T57" s="115">
        <v>0.06</v>
      </c>
      <c r="U57" s="115">
        <v>0.06</v>
      </c>
      <c r="V57" s="71"/>
      <c r="W57" s="72"/>
      <c r="X57" s="5" t="str">
        <f>IF($G$22="","Enter channel name",$G$22&amp;": sales lead conversion rate (last "&amp;$G$39&amp;" months)")</f>
        <v>LinkedIn: sales lead conversion rate (last 3 months)</v>
      </c>
      <c r="AB57" s="115">
        <v>0.03</v>
      </c>
      <c r="AC57" s="115">
        <v>0.03</v>
      </c>
      <c r="AD57" s="115">
        <v>0.03</v>
      </c>
      <c r="AE57" s="115">
        <v>0.03</v>
      </c>
      <c r="AF57" s="115">
        <v>0.03</v>
      </c>
    </row>
    <row r="58" spans="2:32" hidden="1" outlineLevel="1" x14ac:dyDescent="0.55000000000000004">
      <c r="B58" s="5"/>
      <c r="K58" s="71"/>
      <c r="L58" s="72"/>
      <c r="M58" s="5"/>
      <c r="V58" s="71"/>
      <c r="W58" s="72"/>
      <c r="X58" s="5"/>
    </row>
    <row r="59" spans="2:32" hidden="1" outlineLevel="1" x14ac:dyDescent="0.55000000000000004">
      <c r="F59" s="4">
        <f>'1. Cockpit'!$E$12</f>
        <v>2021</v>
      </c>
      <c r="G59" s="4">
        <f>F59+1</f>
        <v>2022</v>
      </c>
      <c r="H59" s="4">
        <f>G59+1</f>
        <v>2023</v>
      </c>
      <c r="I59" s="4">
        <f>H59+1</f>
        <v>2024</v>
      </c>
      <c r="J59" s="4">
        <f>I59+1</f>
        <v>2025</v>
      </c>
      <c r="K59" s="71"/>
      <c r="L59" s="72"/>
      <c r="Q59" s="4">
        <f>'1. Cockpit'!$E$12</f>
        <v>2021</v>
      </c>
      <c r="R59" s="4">
        <f>Q59+1</f>
        <v>2022</v>
      </c>
      <c r="S59" s="4">
        <f>R59+1</f>
        <v>2023</v>
      </c>
      <c r="T59" s="4">
        <f>S59+1</f>
        <v>2024</v>
      </c>
      <c r="U59" s="4">
        <f>T59+1</f>
        <v>2025</v>
      </c>
      <c r="V59" s="71"/>
      <c r="W59" s="72"/>
      <c r="AB59" s="4">
        <f>'1. Cockpit'!$E$12</f>
        <v>2021</v>
      </c>
      <c r="AC59" s="4">
        <f>AB59+1</f>
        <v>2022</v>
      </c>
      <c r="AD59" s="4">
        <f>AC59+1</f>
        <v>2023</v>
      </c>
      <c r="AE59" s="4">
        <f>AD59+1</f>
        <v>2024</v>
      </c>
      <c r="AF59" s="4">
        <f>AE59+1</f>
        <v>2025</v>
      </c>
    </row>
    <row r="60" spans="2:32" hidden="1" outlineLevel="1" x14ac:dyDescent="0.55000000000000004">
      <c r="B60" s="5" t="str">
        <f>IF($G$23="","Enter channel name",$G$23&amp;": sales lead conversion rate (last "&amp;$G$39&amp;" months)")</f>
        <v>Instagram: sales lead conversion rate (last 3 months)</v>
      </c>
      <c r="F60" s="115">
        <v>0.1</v>
      </c>
      <c r="G60" s="115">
        <v>0.1</v>
      </c>
      <c r="H60" s="115">
        <v>0.1</v>
      </c>
      <c r="I60" s="115">
        <v>0.1</v>
      </c>
      <c r="J60" s="115">
        <v>0.1</v>
      </c>
      <c r="K60" s="71"/>
      <c r="L60" s="72"/>
      <c r="M60" s="5" t="str">
        <f>IF($G$23="","Enter channel name",$G$23&amp;": sales lead conversion rate (last "&amp;$G$39&amp;" months)")</f>
        <v>Instagram: sales lead conversion rate (last 3 months)</v>
      </c>
      <c r="Q60" s="115">
        <v>0.04</v>
      </c>
      <c r="R60" s="115">
        <v>0.04</v>
      </c>
      <c r="S60" s="115">
        <v>0.04</v>
      </c>
      <c r="T60" s="115">
        <v>0.04</v>
      </c>
      <c r="U60" s="115">
        <v>0.04</v>
      </c>
      <c r="V60" s="71"/>
      <c r="W60" s="72"/>
      <c r="X60" s="5" t="str">
        <f>IF($G$23="","Enter channel name",$G$23&amp;": sales lead conversion rate (last "&amp;$G$39&amp;" months)")</f>
        <v>Instagram: sales lead conversion rate (last 3 months)</v>
      </c>
      <c r="AB60" s="115">
        <v>0.02</v>
      </c>
      <c r="AC60" s="115">
        <v>0.02</v>
      </c>
      <c r="AD60" s="115">
        <v>0.02</v>
      </c>
      <c r="AE60" s="115">
        <v>0.02</v>
      </c>
      <c r="AF60" s="115">
        <v>0.02</v>
      </c>
    </row>
    <row r="61" spans="2:32" hidden="1" outlineLevel="1" x14ac:dyDescent="0.55000000000000004">
      <c r="B61" s="5"/>
      <c r="K61" s="71"/>
      <c r="L61" s="72"/>
      <c r="M61" s="5"/>
      <c r="V61" s="71"/>
      <c r="W61" s="72"/>
      <c r="X61" s="5"/>
    </row>
    <row r="62" spans="2:32" hidden="1" outlineLevel="1" x14ac:dyDescent="0.55000000000000004">
      <c r="F62" s="4">
        <f>'1. Cockpit'!$E$12</f>
        <v>2021</v>
      </c>
      <c r="G62" s="4">
        <f>F62+1</f>
        <v>2022</v>
      </c>
      <c r="H62" s="4">
        <f>G62+1</f>
        <v>2023</v>
      </c>
      <c r="I62" s="4">
        <f>H62+1</f>
        <v>2024</v>
      </c>
      <c r="J62" s="4">
        <f>I62+1</f>
        <v>2025</v>
      </c>
      <c r="K62" s="71"/>
      <c r="L62" s="72"/>
      <c r="Q62" s="4">
        <f>'1. Cockpit'!$E$12</f>
        <v>2021</v>
      </c>
      <c r="R62" s="4">
        <f>Q62+1</f>
        <v>2022</v>
      </c>
      <c r="S62" s="4">
        <f>R62+1</f>
        <v>2023</v>
      </c>
      <c r="T62" s="4">
        <f>S62+1</f>
        <v>2024</v>
      </c>
      <c r="U62" s="4">
        <f>T62+1</f>
        <v>2025</v>
      </c>
      <c r="V62" s="71"/>
      <c r="W62" s="72"/>
      <c r="AB62" s="4">
        <f>'1. Cockpit'!$E$12</f>
        <v>2021</v>
      </c>
      <c r="AC62" s="4">
        <f>AB62+1</f>
        <v>2022</v>
      </c>
      <c r="AD62" s="4">
        <f>AC62+1</f>
        <v>2023</v>
      </c>
      <c r="AE62" s="4">
        <f>AD62+1</f>
        <v>2024</v>
      </c>
      <c r="AF62" s="4">
        <f>AE62+1</f>
        <v>2025</v>
      </c>
    </row>
    <row r="63" spans="2:32" hidden="1" outlineLevel="1" x14ac:dyDescent="0.55000000000000004">
      <c r="B63" s="5" t="str">
        <f>"Upgrade to "&amp;'1. Cockpit'!$E$17&amp;" (% p.m.)"</f>
        <v>Upgrade to Standard (% p.m.)</v>
      </c>
      <c r="F63" s="118">
        <v>0.05</v>
      </c>
      <c r="G63" s="118">
        <v>0.05</v>
      </c>
      <c r="H63" s="118">
        <v>0.05</v>
      </c>
      <c r="I63" s="118">
        <v>0.05</v>
      </c>
      <c r="J63" s="118">
        <v>0.05</v>
      </c>
      <c r="K63" s="71"/>
      <c r="L63" s="72"/>
      <c r="M63" s="5" t="str">
        <f>"Upgrade to "&amp;'1. Cockpit'!$E$18&amp;" (% p.m.)"</f>
        <v>Upgrade to Premium (% p.m.)</v>
      </c>
      <c r="Q63" s="118">
        <v>0.03</v>
      </c>
      <c r="R63" s="118">
        <v>0.03</v>
      </c>
      <c r="S63" s="118">
        <v>0.03</v>
      </c>
      <c r="T63" s="118">
        <v>0.03</v>
      </c>
      <c r="U63" s="118">
        <v>0.03</v>
      </c>
      <c r="V63" s="71"/>
      <c r="W63" s="72"/>
      <c r="X63" s="5" t="str">
        <f>"Downgrade to "&amp;'1. Cockpit'!$E$17&amp;" (% p.m.)"</f>
        <v>Downgrade to Standard (% p.m.)</v>
      </c>
      <c r="AB63" s="118">
        <v>0.1</v>
      </c>
      <c r="AC63" s="118">
        <v>0.1</v>
      </c>
      <c r="AD63" s="118">
        <v>0.1</v>
      </c>
      <c r="AE63" s="118">
        <v>0.08</v>
      </c>
      <c r="AF63" s="118">
        <v>0.08</v>
      </c>
    </row>
    <row r="64" spans="2:32" hidden="1" outlineLevel="1" x14ac:dyDescent="0.55000000000000004">
      <c r="B64" s="5"/>
      <c r="K64" s="71"/>
      <c r="L64" s="72"/>
      <c r="M64" s="5"/>
      <c r="V64" s="71"/>
      <c r="W64" s="72"/>
      <c r="X64" s="5"/>
    </row>
    <row r="65" spans="2:64" hidden="1" outlineLevel="1" x14ac:dyDescent="0.55000000000000004">
      <c r="F65" s="4">
        <f>'1. Cockpit'!$E$12</f>
        <v>2021</v>
      </c>
      <c r="G65" s="4">
        <f>F65+1</f>
        <v>2022</v>
      </c>
      <c r="H65" s="4">
        <f>G65+1</f>
        <v>2023</v>
      </c>
      <c r="I65" s="4">
        <f>H65+1</f>
        <v>2024</v>
      </c>
      <c r="J65" s="4">
        <f>I65+1</f>
        <v>2025</v>
      </c>
      <c r="K65" s="71"/>
      <c r="L65" s="72"/>
      <c r="Q65" s="4">
        <f>'1. Cockpit'!$E$12</f>
        <v>2021</v>
      </c>
      <c r="R65" s="4">
        <f>Q65+1</f>
        <v>2022</v>
      </c>
      <c r="S65" s="4">
        <f>R65+1</f>
        <v>2023</v>
      </c>
      <c r="T65" s="4">
        <f>S65+1</f>
        <v>2024</v>
      </c>
      <c r="U65" s="4">
        <f>T65+1</f>
        <v>2025</v>
      </c>
      <c r="V65" s="71"/>
      <c r="W65" s="72"/>
      <c r="AB65" s="4">
        <f>'1. Cockpit'!$E$12</f>
        <v>2021</v>
      </c>
      <c r="AC65" s="4">
        <f>AB65+1</f>
        <v>2022</v>
      </c>
      <c r="AD65" s="4">
        <f>AC65+1</f>
        <v>2023</v>
      </c>
      <c r="AE65" s="4">
        <f>AD65+1</f>
        <v>2024</v>
      </c>
      <c r="AF65" s="4">
        <f>AE65+1</f>
        <v>2025</v>
      </c>
    </row>
    <row r="66" spans="2:64" hidden="1" outlineLevel="1" x14ac:dyDescent="0.55000000000000004">
      <c r="B66" s="5" t="str">
        <f>"Upgrade to "&amp;'1. Cockpit'!$E$18&amp;" (% p.m.)"</f>
        <v>Upgrade to Premium (% p.m.)</v>
      </c>
      <c r="F66" s="118">
        <v>0.02</v>
      </c>
      <c r="G66" s="118">
        <v>0.02</v>
      </c>
      <c r="H66" s="118">
        <v>0.02</v>
      </c>
      <c r="I66" s="118">
        <v>0.02</v>
      </c>
      <c r="J66" s="118">
        <v>0.02</v>
      </c>
      <c r="K66" s="71"/>
      <c r="L66" s="72"/>
      <c r="M66" s="5" t="str">
        <f>"Downgrade to "&amp;'1. Cockpit'!$E$16&amp;" (% p.m.)"</f>
        <v>Downgrade to Basic (% p.m.)</v>
      </c>
      <c r="Q66" s="118">
        <v>0.05</v>
      </c>
      <c r="R66" s="118">
        <v>0.05</v>
      </c>
      <c r="S66" s="118">
        <v>0.05</v>
      </c>
      <c r="T66" s="118">
        <v>0.05</v>
      </c>
      <c r="U66" s="118">
        <v>0.05</v>
      </c>
      <c r="V66" s="71"/>
      <c r="W66" s="72"/>
      <c r="X66" s="5" t="str">
        <f>"Downgrade to "&amp;'1. Cockpit'!$E$16&amp;" (% p.m.)"</f>
        <v>Downgrade to Basic (% p.m.)</v>
      </c>
      <c r="AB66" s="118">
        <v>0.05</v>
      </c>
      <c r="AC66" s="118">
        <v>0.05</v>
      </c>
      <c r="AD66" s="118">
        <v>0.05</v>
      </c>
      <c r="AE66" s="118">
        <v>0.05</v>
      </c>
      <c r="AF66" s="118">
        <v>0.05</v>
      </c>
    </row>
    <row r="67" spans="2:64" hidden="1" outlineLevel="1" x14ac:dyDescent="0.55000000000000004">
      <c r="K67" s="71"/>
      <c r="L67" s="72"/>
      <c r="V67" s="71"/>
      <c r="W67" s="72"/>
    </row>
    <row r="68" spans="2:64" hidden="1" outlineLevel="1" x14ac:dyDescent="0.55000000000000004">
      <c r="F68" s="4">
        <f>'1. Cockpit'!$E$12</f>
        <v>2021</v>
      </c>
      <c r="G68" s="4">
        <f>F68+1</f>
        <v>2022</v>
      </c>
      <c r="H68" s="4">
        <f>G68+1</f>
        <v>2023</v>
      </c>
      <c r="I68" s="4">
        <f>H68+1</f>
        <v>2024</v>
      </c>
      <c r="J68" s="4">
        <f>I68+1</f>
        <v>2025</v>
      </c>
      <c r="K68" s="71"/>
      <c r="L68" s="72"/>
      <c r="Q68" s="4">
        <f>'1. Cockpit'!$E$12</f>
        <v>2021</v>
      </c>
      <c r="R68" s="4">
        <f>Q68+1</f>
        <v>2022</v>
      </c>
      <c r="S68" s="4">
        <f>R68+1</f>
        <v>2023</v>
      </c>
      <c r="T68" s="4">
        <f>S68+1</f>
        <v>2024</v>
      </c>
      <c r="U68" s="4">
        <f>T68+1</f>
        <v>2025</v>
      </c>
      <c r="V68" s="71"/>
      <c r="W68" s="72"/>
      <c r="AB68" s="4">
        <f>'1. Cockpit'!$E$12</f>
        <v>2021</v>
      </c>
      <c r="AC68" s="4">
        <f>AB68+1</f>
        <v>2022</v>
      </c>
      <c r="AD68" s="4">
        <f>AC68+1</f>
        <v>2023</v>
      </c>
      <c r="AE68" s="4">
        <f>AD68+1</f>
        <v>2024</v>
      </c>
      <c r="AF68" s="4">
        <f>AE68+1</f>
        <v>2025</v>
      </c>
    </row>
    <row r="69" spans="2:64" hidden="1" outlineLevel="1" x14ac:dyDescent="0.55000000000000004">
      <c r="B69" s="5" t="s">
        <v>12</v>
      </c>
      <c r="F69" s="118">
        <v>7.0000000000000007E-2</v>
      </c>
      <c r="G69" s="115">
        <v>7.0000000000000007E-2</v>
      </c>
      <c r="H69" s="115">
        <v>0.06</v>
      </c>
      <c r="I69" s="115">
        <v>0.06</v>
      </c>
      <c r="J69" s="115">
        <v>0.05</v>
      </c>
      <c r="K69" s="71"/>
      <c r="L69" s="72"/>
      <c r="M69" s="5" t="s">
        <v>12</v>
      </c>
      <c r="Q69" s="118">
        <v>0.08</v>
      </c>
      <c r="R69" s="115">
        <v>0.08</v>
      </c>
      <c r="S69" s="115">
        <v>7.0000000000000007E-2</v>
      </c>
      <c r="T69" s="115">
        <v>7.0000000000000007E-2</v>
      </c>
      <c r="U69" s="115">
        <v>7.0000000000000007E-2</v>
      </c>
      <c r="V69" s="71"/>
      <c r="W69" s="72"/>
      <c r="X69" s="5" t="s">
        <v>12</v>
      </c>
      <c r="AB69" s="118">
        <v>0.1</v>
      </c>
      <c r="AC69" s="115">
        <v>0.09</v>
      </c>
      <c r="AD69" s="115">
        <v>0.09</v>
      </c>
      <c r="AE69" s="115">
        <v>0.08</v>
      </c>
      <c r="AF69" s="115">
        <v>0.08</v>
      </c>
    </row>
    <row r="70" spans="2:64" hidden="1" outlineLevel="1" x14ac:dyDescent="0.55000000000000004">
      <c r="B70" s="5"/>
      <c r="K70" s="71"/>
      <c r="L70" s="72"/>
      <c r="M70" s="5"/>
      <c r="V70" s="71"/>
      <c r="W70" s="72"/>
      <c r="X70" s="5"/>
    </row>
    <row r="71" spans="2:64" hidden="1" outlineLevel="1" x14ac:dyDescent="0.55000000000000004">
      <c r="F71" s="4">
        <f>'1. Cockpit'!$E$12</f>
        <v>2021</v>
      </c>
      <c r="G71" s="4">
        <f>F71+1</f>
        <v>2022</v>
      </c>
      <c r="H71" s="4">
        <f>G71+1</f>
        <v>2023</v>
      </c>
      <c r="I71" s="4">
        <f>H71+1</f>
        <v>2024</v>
      </c>
      <c r="J71" s="4">
        <f>I71+1</f>
        <v>2025</v>
      </c>
      <c r="K71" s="71"/>
      <c r="L71" s="72"/>
      <c r="Q71" s="87">
        <f>'1. Cockpit'!$E$12</f>
        <v>2021</v>
      </c>
      <c r="R71" s="87">
        <f>Q71+1</f>
        <v>2022</v>
      </c>
      <c r="S71" s="87">
        <f>R71+1</f>
        <v>2023</v>
      </c>
      <c r="T71" s="87">
        <f>S71+1</f>
        <v>2024</v>
      </c>
      <c r="U71" s="87">
        <f>T71+1</f>
        <v>2025</v>
      </c>
      <c r="V71" s="71"/>
      <c r="W71" s="72"/>
      <c r="AB71" s="4">
        <f>'1. Cockpit'!$E$12</f>
        <v>2021</v>
      </c>
      <c r="AC71" s="4">
        <f>AB71+1</f>
        <v>2022</v>
      </c>
      <c r="AD71" s="4">
        <f>AC71+1</f>
        <v>2023</v>
      </c>
      <c r="AE71" s="4">
        <f>AD71+1</f>
        <v>2024</v>
      </c>
      <c r="AF71" s="4">
        <f>AE71+1</f>
        <v>2025</v>
      </c>
    </row>
    <row r="72" spans="2:64" hidden="1" outlineLevel="1" x14ac:dyDescent="0.55000000000000004">
      <c r="B72" s="5" t="str">
        <f>"ARPA - Average revenue per account ("&amp;'1. Cockpit'!$E$14&amp;" p.m.)"</f>
        <v>ARPA - Average revenue per account (EUR p.m.)</v>
      </c>
      <c r="F72" s="117">
        <v>10</v>
      </c>
      <c r="G72" s="117">
        <v>10</v>
      </c>
      <c r="H72" s="117">
        <v>12</v>
      </c>
      <c r="I72" s="117">
        <v>12</v>
      </c>
      <c r="J72" s="117">
        <v>15</v>
      </c>
      <c r="K72" s="71"/>
      <c r="L72" s="72"/>
      <c r="M72" s="5" t="str">
        <f>"ARPA - Average revenue per account ("&amp;'1. Cockpit'!$E$14&amp;" p.m.)"</f>
        <v>ARPA - Average revenue per account (EUR p.m.)</v>
      </c>
      <c r="Q72" s="117">
        <v>50</v>
      </c>
      <c r="R72" s="117">
        <v>50</v>
      </c>
      <c r="S72" s="117">
        <v>60</v>
      </c>
      <c r="T72" s="117">
        <v>60</v>
      </c>
      <c r="U72" s="117">
        <v>60</v>
      </c>
      <c r="V72" s="71"/>
      <c r="W72" s="72"/>
      <c r="X72" s="5" t="str">
        <f>"ARPA - Average revenue per account ("&amp;'1. Cockpit'!$E$14&amp;" p.m.)"</f>
        <v>ARPA - Average revenue per account (EUR p.m.)</v>
      </c>
      <c r="AB72" s="117">
        <v>100</v>
      </c>
      <c r="AC72" s="117">
        <v>100</v>
      </c>
      <c r="AD72" s="117">
        <v>100</v>
      </c>
      <c r="AE72" s="117">
        <v>120</v>
      </c>
      <c r="AF72" s="117">
        <v>120</v>
      </c>
    </row>
    <row r="73" spans="2:64" hidden="1" outlineLevel="1" x14ac:dyDescent="0.55000000000000004">
      <c r="V73" s="71"/>
      <c r="W73" s="72"/>
    </row>
    <row r="74" spans="2:64" hidden="1" outlineLevel="1" x14ac:dyDescent="0.55000000000000004"/>
    <row r="75" spans="2:64" hidden="1" outlineLevel="1" x14ac:dyDescent="0.55000000000000004"/>
    <row r="76" spans="2:64" collapsed="1" x14ac:dyDescent="0.55000000000000004"/>
    <row r="77" spans="2:64" x14ac:dyDescent="0.55000000000000004">
      <c r="B77" s="152" t="s">
        <v>257</v>
      </c>
      <c r="C77" s="153"/>
      <c r="D77" s="153"/>
      <c r="E77" s="151"/>
      <c r="F77" s="151"/>
      <c r="G77" s="153"/>
      <c r="H77" s="153"/>
      <c r="I77" s="153"/>
      <c r="J77" s="153"/>
      <c r="K77" s="153"/>
      <c r="L77" s="153"/>
      <c r="M77" s="153"/>
      <c r="N77" s="153"/>
      <c r="O77" s="153"/>
      <c r="P77" s="153"/>
      <c r="Q77" s="153"/>
      <c r="R77" s="153"/>
      <c r="S77" s="153"/>
      <c r="T77" s="153"/>
      <c r="U77" s="153"/>
      <c r="V77" s="153"/>
      <c r="W77" s="153"/>
      <c r="X77" s="153"/>
      <c r="Y77" s="153"/>
      <c r="Z77" s="153"/>
      <c r="AA77" s="153"/>
      <c r="AB77" s="153"/>
      <c r="AC77" s="153"/>
      <c r="AD77" s="153"/>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c r="BA77" s="151"/>
      <c r="BB77" s="151"/>
      <c r="BC77" s="151"/>
      <c r="BD77" s="151"/>
      <c r="BE77" s="151"/>
      <c r="BF77" s="151"/>
      <c r="BG77" s="151"/>
      <c r="BH77" s="151"/>
      <c r="BI77" s="151"/>
      <c r="BJ77" s="151"/>
      <c r="BK77" s="151"/>
      <c r="BL77" s="151"/>
    </row>
    <row r="116" spans="2:64" x14ac:dyDescent="0.55000000000000004">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row>
    <row r="117" spans="2:64" x14ac:dyDescent="0.55000000000000004">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row>
    <row r="118" spans="2:64" x14ac:dyDescent="0.55000000000000004">
      <c r="B118" s="158"/>
      <c r="C118" s="158"/>
      <c r="D118" s="158"/>
      <c r="E118" s="159">
        <f>'1. Cockpit'!E12</f>
        <v>2021</v>
      </c>
      <c r="F118" s="158"/>
      <c r="G118" s="158"/>
      <c r="H118" s="158"/>
      <c r="I118" s="158"/>
      <c r="J118" s="158"/>
      <c r="K118" s="158"/>
      <c r="L118" s="158"/>
      <c r="M118" s="158"/>
      <c r="N118" s="158"/>
      <c r="O118" s="158"/>
      <c r="P118" s="158"/>
      <c r="Q118" s="159">
        <f>E118+1</f>
        <v>2022</v>
      </c>
      <c r="R118" s="158"/>
      <c r="S118" s="158"/>
      <c r="T118" s="158"/>
      <c r="U118" s="158"/>
      <c r="V118" s="158"/>
      <c r="W118" s="158"/>
      <c r="X118" s="158"/>
      <c r="Y118" s="158"/>
      <c r="Z118" s="158"/>
      <c r="AA118" s="158"/>
      <c r="AB118" s="158"/>
      <c r="AC118" s="156">
        <f>Q118+1</f>
        <v>2023</v>
      </c>
      <c r="AD118" s="158"/>
      <c r="AE118" s="158"/>
      <c r="AF118" s="158"/>
      <c r="AG118" s="158"/>
      <c r="AH118" s="158"/>
      <c r="AI118" s="158"/>
      <c r="AJ118" s="158"/>
      <c r="AK118" s="158"/>
      <c r="AL118" s="158"/>
      <c r="AM118" s="158"/>
      <c r="AN118" s="158"/>
      <c r="AO118" s="156">
        <f>AC118+1</f>
        <v>2024</v>
      </c>
      <c r="AP118" s="156"/>
      <c r="AQ118" s="156"/>
      <c r="AR118" s="156"/>
      <c r="AS118" s="156"/>
      <c r="AT118" s="156"/>
      <c r="AU118" s="156"/>
      <c r="AV118" s="156"/>
      <c r="AW118" s="156"/>
      <c r="AX118" s="156"/>
      <c r="AY118" s="156"/>
      <c r="AZ118" s="156"/>
      <c r="BA118" s="156">
        <f>AO118+1</f>
        <v>2025</v>
      </c>
      <c r="BB118" s="156"/>
      <c r="BC118" s="156"/>
      <c r="BD118" s="156"/>
      <c r="BE118" s="156"/>
      <c r="BF118" s="156"/>
      <c r="BG118" s="156"/>
      <c r="BH118" s="156"/>
      <c r="BI118" s="156"/>
      <c r="BJ118" s="156"/>
      <c r="BK118" s="156"/>
      <c r="BL118" s="156"/>
    </row>
    <row r="119" spans="2:64" s="147" customFormat="1" x14ac:dyDescent="0.55000000000000004">
      <c r="B119" s="146"/>
      <c r="C119" s="146"/>
      <c r="D119" s="146"/>
      <c r="E119" s="148">
        <f>E412</f>
        <v>44197</v>
      </c>
      <c r="F119" s="148">
        <f t="shared" ref="F119:BL119" si="0">F412</f>
        <v>44228</v>
      </c>
      <c r="G119" s="148">
        <f t="shared" si="0"/>
        <v>44256</v>
      </c>
      <c r="H119" s="148">
        <f t="shared" si="0"/>
        <v>44287</v>
      </c>
      <c r="I119" s="148">
        <f t="shared" si="0"/>
        <v>44317</v>
      </c>
      <c r="J119" s="148">
        <f t="shared" si="0"/>
        <v>44348</v>
      </c>
      <c r="K119" s="148">
        <f t="shared" si="0"/>
        <v>44378</v>
      </c>
      <c r="L119" s="148">
        <f t="shared" si="0"/>
        <v>44409</v>
      </c>
      <c r="M119" s="148">
        <f t="shared" si="0"/>
        <v>44440</v>
      </c>
      <c r="N119" s="148">
        <f t="shared" si="0"/>
        <v>44470</v>
      </c>
      <c r="O119" s="148">
        <f t="shared" si="0"/>
        <v>44501</v>
      </c>
      <c r="P119" s="148">
        <f t="shared" si="0"/>
        <v>44531</v>
      </c>
      <c r="Q119" s="148">
        <f t="shared" si="0"/>
        <v>44562</v>
      </c>
      <c r="R119" s="148">
        <f t="shared" si="0"/>
        <v>44593</v>
      </c>
      <c r="S119" s="148">
        <f t="shared" si="0"/>
        <v>44621</v>
      </c>
      <c r="T119" s="148">
        <f t="shared" si="0"/>
        <v>44652</v>
      </c>
      <c r="U119" s="148">
        <f t="shared" si="0"/>
        <v>44682</v>
      </c>
      <c r="V119" s="148">
        <f t="shared" si="0"/>
        <v>44713</v>
      </c>
      <c r="W119" s="148">
        <f t="shared" si="0"/>
        <v>44743</v>
      </c>
      <c r="X119" s="148">
        <f t="shared" si="0"/>
        <v>44774</v>
      </c>
      <c r="Y119" s="148">
        <f t="shared" si="0"/>
        <v>44805</v>
      </c>
      <c r="Z119" s="148">
        <f t="shared" si="0"/>
        <v>44835</v>
      </c>
      <c r="AA119" s="148">
        <f t="shared" si="0"/>
        <v>44866</v>
      </c>
      <c r="AB119" s="148">
        <f t="shared" si="0"/>
        <v>44896</v>
      </c>
      <c r="AC119" s="148">
        <f t="shared" si="0"/>
        <v>44927</v>
      </c>
      <c r="AD119" s="148">
        <f t="shared" si="0"/>
        <v>44958</v>
      </c>
      <c r="AE119" s="148">
        <f t="shared" si="0"/>
        <v>44986</v>
      </c>
      <c r="AF119" s="148">
        <f t="shared" si="0"/>
        <v>45017</v>
      </c>
      <c r="AG119" s="148">
        <f t="shared" si="0"/>
        <v>45047</v>
      </c>
      <c r="AH119" s="148">
        <f t="shared" si="0"/>
        <v>45078</v>
      </c>
      <c r="AI119" s="148">
        <f t="shared" si="0"/>
        <v>45108</v>
      </c>
      <c r="AJ119" s="148">
        <f t="shared" si="0"/>
        <v>45139</v>
      </c>
      <c r="AK119" s="148">
        <f t="shared" si="0"/>
        <v>45170</v>
      </c>
      <c r="AL119" s="148">
        <f t="shared" si="0"/>
        <v>45200</v>
      </c>
      <c r="AM119" s="148">
        <f t="shared" si="0"/>
        <v>45231</v>
      </c>
      <c r="AN119" s="148">
        <f t="shared" si="0"/>
        <v>45261</v>
      </c>
      <c r="AO119" s="148">
        <f t="shared" si="0"/>
        <v>45292</v>
      </c>
      <c r="AP119" s="148">
        <f t="shared" si="0"/>
        <v>45323</v>
      </c>
      <c r="AQ119" s="148">
        <f t="shared" si="0"/>
        <v>45352</v>
      </c>
      <c r="AR119" s="148">
        <f t="shared" si="0"/>
        <v>45383</v>
      </c>
      <c r="AS119" s="148">
        <f t="shared" si="0"/>
        <v>45413</v>
      </c>
      <c r="AT119" s="148">
        <f t="shared" si="0"/>
        <v>45444</v>
      </c>
      <c r="AU119" s="148">
        <f t="shared" si="0"/>
        <v>45474</v>
      </c>
      <c r="AV119" s="148">
        <f t="shared" si="0"/>
        <v>45505</v>
      </c>
      <c r="AW119" s="148">
        <f t="shared" si="0"/>
        <v>45536</v>
      </c>
      <c r="AX119" s="148">
        <f t="shared" si="0"/>
        <v>45566</v>
      </c>
      <c r="AY119" s="148">
        <f t="shared" si="0"/>
        <v>45597</v>
      </c>
      <c r="AZ119" s="148">
        <f t="shared" si="0"/>
        <v>45627</v>
      </c>
      <c r="BA119" s="148">
        <f t="shared" si="0"/>
        <v>45658</v>
      </c>
      <c r="BB119" s="148">
        <f t="shared" si="0"/>
        <v>45689</v>
      </c>
      <c r="BC119" s="148">
        <f t="shared" si="0"/>
        <v>45717</v>
      </c>
      <c r="BD119" s="148">
        <f t="shared" si="0"/>
        <v>45748</v>
      </c>
      <c r="BE119" s="148">
        <f t="shared" si="0"/>
        <v>45778</v>
      </c>
      <c r="BF119" s="148">
        <f t="shared" si="0"/>
        <v>45809</v>
      </c>
      <c r="BG119" s="148">
        <f t="shared" si="0"/>
        <v>45839</v>
      </c>
      <c r="BH119" s="148">
        <f t="shared" si="0"/>
        <v>45870</v>
      </c>
      <c r="BI119" s="148">
        <f t="shared" si="0"/>
        <v>45901</v>
      </c>
      <c r="BJ119" s="148">
        <f t="shared" si="0"/>
        <v>45931</v>
      </c>
      <c r="BK119" s="148">
        <f t="shared" si="0"/>
        <v>45962</v>
      </c>
      <c r="BL119" s="148">
        <f t="shared" si="0"/>
        <v>45992</v>
      </c>
    </row>
    <row r="120" spans="2:64" x14ac:dyDescent="0.55000000000000004">
      <c r="E120" s="23"/>
      <c r="F120" s="23"/>
      <c r="G120" s="23"/>
      <c r="H120" s="23"/>
      <c r="I120" s="23"/>
      <c r="J120" s="23"/>
      <c r="K120" s="23"/>
      <c r="L120" s="23"/>
      <c r="M120" s="23"/>
      <c r="N120" s="23"/>
      <c r="O120" s="23"/>
      <c r="P120" s="23"/>
      <c r="Q120" s="85"/>
      <c r="R120" s="23"/>
      <c r="S120" s="23"/>
      <c r="T120" s="23"/>
      <c r="U120" s="23"/>
      <c r="V120" s="23"/>
      <c r="W120" s="23"/>
      <c r="X120" s="23"/>
      <c r="Y120" s="23"/>
      <c r="Z120" s="23"/>
      <c r="AA120" s="23"/>
      <c r="AB120" s="23"/>
      <c r="AC120" s="85"/>
      <c r="AD120" s="23"/>
      <c r="AE120" s="23"/>
      <c r="AF120" s="23"/>
      <c r="AG120" s="23"/>
      <c r="AH120" s="23"/>
      <c r="AI120" s="23"/>
      <c r="AJ120" s="23"/>
      <c r="AK120" s="23"/>
      <c r="AL120" s="23"/>
      <c r="AM120" s="23"/>
      <c r="AN120" s="23"/>
      <c r="AO120" s="85"/>
      <c r="AP120" s="23"/>
      <c r="AQ120" s="23"/>
      <c r="AR120" s="23"/>
      <c r="AS120" s="23"/>
      <c r="AT120" s="23"/>
      <c r="AU120" s="23"/>
      <c r="AV120" s="23"/>
      <c r="AW120" s="23"/>
      <c r="AX120" s="23"/>
      <c r="AY120" s="23"/>
      <c r="AZ120" s="23"/>
      <c r="BA120" s="85"/>
      <c r="BB120" s="23"/>
      <c r="BC120" s="23"/>
      <c r="BD120" s="23"/>
      <c r="BE120" s="23"/>
      <c r="BF120" s="23"/>
      <c r="BG120" s="23"/>
      <c r="BH120" s="23"/>
      <c r="BI120" s="23"/>
      <c r="BJ120" s="23"/>
      <c r="BK120" s="23"/>
      <c r="BL120" s="23"/>
    </row>
    <row r="121" spans="2:64" x14ac:dyDescent="0.55000000000000004">
      <c r="B121" s="24" t="s">
        <v>258</v>
      </c>
      <c r="C121" s="24"/>
      <c r="D121" s="24"/>
      <c r="E121" s="65">
        <f>SUM(E122:E125)</f>
        <v>0</v>
      </c>
      <c r="F121" s="65">
        <f t="shared" ref="F121:BL121" si="1">SUM(F122:F125)</f>
        <v>0</v>
      </c>
      <c r="G121" s="65">
        <f t="shared" si="1"/>
        <v>0</v>
      </c>
      <c r="H121" s="65">
        <f t="shared" si="1"/>
        <v>0</v>
      </c>
      <c r="I121" s="65">
        <f t="shared" si="1"/>
        <v>2933.3333333333335</v>
      </c>
      <c r="J121" s="65">
        <f t="shared" si="1"/>
        <v>2938.3333333333335</v>
      </c>
      <c r="K121" s="65">
        <f t="shared" si="1"/>
        <v>2943.5833333333335</v>
      </c>
      <c r="L121" s="65">
        <f t="shared" si="1"/>
        <v>2949.0958333333333</v>
      </c>
      <c r="M121" s="65">
        <f t="shared" si="1"/>
        <v>2954.8839583333333</v>
      </c>
      <c r="N121" s="65">
        <f t="shared" si="1"/>
        <v>2960.9614895833333</v>
      </c>
      <c r="O121" s="65">
        <f t="shared" si="1"/>
        <v>2967.3428973958335</v>
      </c>
      <c r="P121" s="65">
        <f t="shared" si="1"/>
        <v>2974.0433755989584</v>
      </c>
      <c r="Q121" s="99">
        <f t="shared" si="1"/>
        <v>2981.0788777122398</v>
      </c>
      <c r="R121" s="65">
        <f t="shared" si="1"/>
        <v>2988.4661549311854</v>
      </c>
      <c r="S121" s="65">
        <f t="shared" si="1"/>
        <v>2996.2227960110777</v>
      </c>
      <c r="T121" s="65">
        <f t="shared" si="1"/>
        <v>3004.3672691449651</v>
      </c>
      <c r="U121" s="65">
        <f t="shared" si="1"/>
        <v>3012.9189659355466</v>
      </c>
      <c r="V121" s="65">
        <f t="shared" si="1"/>
        <v>3021.8982475656571</v>
      </c>
      <c r="W121" s="65">
        <f t="shared" si="1"/>
        <v>3031.3264932772731</v>
      </c>
      <c r="X121" s="65">
        <f t="shared" si="1"/>
        <v>3041.2261512744703</v>
      </c>
      <c r="Y121" s="65">
        <f t="shared" si="1"/>
        <v>3051.6207921715272</v>
      </c>
      <c r="Z121" s="65">
        <f t="shared" si="1"/>
        <v>3062.535165113437</v>
      </c>
      <c r="AA121" s="65">
        <f t="shared" si="1"/>
        <v>3073.995256702442</v>
      </c>
      <c r="AB121" s="65">
        <f t="shared" si="1"/>
        <v>3086.0283528708974</v>
      </c>
      <c r="AC121" s="99">
        <f t="shared" si="1"/>
        <v>3098.6631038477758</v>
      </c>
      <c r="AD121" s="65">
        <f t="shared" si="1"/>
        <v>3111.9295923734976</v>
      </c>
      <c r="AE121" s="65">
        <f t="shared" si="1"/>
        <v>3125.859405325506</v>
      </c>
      <c r="AF121" s="65">
        <f t="shared" si="1"/>
        <v>3140.485708925115</v>
      </c>
      <c r="AG121" s="65">
        <f t="shared" si="1"/>
        <v>3155.8433277047038</v>
      </c>
      <c r="AH121" s="65">
        <f t="shared" si="1"/>
        <v>3171.9688274232726</v>
      </c>
      <c r="AI121" s="65">
        <f t="shared" si="1"/>
        <v>3188.9006021277692</v>
      </c>
      <c r="AJ121" s="65">
        <f t="shared" si="1"/>
        <v>3206.6789655674911</v>
      </c>
      <c r="AK121" s="65">
        <f t="shared" si="1"/>
        <v>3225.3462471791991</v>
      </c>
      <c r="AL121" s="65">
        <f t="shared" si="1"/>
        <v>3244.9468928714923</v>
      </c>
      <c r="AM121" s="65">
        <f t="shared" si="1"/>
        <v>3265.5275708484</v>
      </c>
      <c r="AN121" s="65">
        <f t="shared" si="1"/>
        <v>3287.1372827241535</v>
      </c>
      <c r="AO121" s="99">
        <f t="shared" si="1"/>
        <v>3300.7514012058782</v>
      </c>
      <c r="AP121" s="65">
        <f t="shared" si="1"/>
        <v>3314.7739432420544</v>
      </c>
      <c r="AQ121" s="65">
        <f t="shared" si="1"/>
        <v>3329.2171615393163</v>
      </c>
      <c r="AR121" s="65">
        <f t="shared" si="1"/>
        <v>3344.0936763854957</v>
      </c>
      <c r="AS121" s="65">
        <f t="shared" si="1"/>
        <v>3359.4164866770607</v>
      </c>
      <c r="AT121" s="65">
        <f t="shared" si="1"/>
        <v>3375.1989812773722</v>
      </c>
      <c r="AU121" s="65">
        <f t="shared" si="1"/>
        <v>3391.4549507156935</v>
      </c>
      <c r="AV121" s="65">
        <f t="shared" si="1"/>
        <v>3408.1985992371642</v>
      </c>
      <c r="AW121" s="65">
        <f t="shared" si="1"/>
        <v>3425.444557214279</v>
      </c>
      <c r="AX121" s="65">
        <f t="shared" si="1"/>
        <v>3443.2078939307075</v>
      </c>
      <c r="AY121" s="65">
        <f t="shared" si="1"/>
        <v>3461.504130748629</v>
      </c>
      <c r="AZ121" s="65">
        <f t="shared" si="1"/>
        <v>3480.3492546710877</v>
      </c>
      <c r="BA121" s="99">
        <f t="shared" si="1"/>
        <v>3493.289573097843</v>
      </c>
      <c r="BB121" s="65">
        <f t="shared" si="1"/>
        <v>3506.4886978931331</v>
      </c>
      <c r="BC121" s="65">
        <f t="shared" si="1"/>
        <v>3519.9518051843293</v>
      </c>
      <c r="BD121" s="65">
        <f t="shared" si="1"/>
        <v>3533.684174621349</v>
      </c>
      <c r="BE121" s="65">
        <f t="shared" si="1"/>
        <v>3547.6911914471093</v>
      </c>
      <c r="BF121" s="65">
        <f t="shared" si="1"/>
        <v>3561.9783486093847</v>
      </c>
      <c r="BG121" s="65">
        <f t="shared" si="1"/>
        <v>3576.551248914906</v>
      </c>
      <c r="BH121" s="65">
        <f t="shared" si="1"/>
        <v>3591.4156072265373</v>
      </c>
      <c r="BI121" s="65">
        <f t="shared" si="1"/>
        <v>3606.5772527044014</v>
      </c>
      <c r="BJ121" s="65">
        <f t="shared" si="1"/>
        <v>3622.0421310918227</v>
      </c>
      <c r="BK121" s="65">
        <f t="shared" si="1"/>
        <v>3637.8163070469923</v>
      </c>
      <c r="BL121" s="65">
        <f t="shared" si="1"/>
        <v>3653.9059665212658</v>
      </c>
    </row>
    <row r="122" spans="2:64" x14ac:dyDescent="0.55000000000000004">
      <c r="B122" s="28" t="s">
        <v>94</v>
      </c>
      <c r="E122" s="11">
        <f>E222</f>
        <v>0</v>
      </c>
      <c r="F122" s="11">
        <f t="shared" ref="F122:BL122" si="2">F222</f>
        <v>0</v>
      </c>
      <c r="G122" s="11">
        <f t="shared" si="2"/>
        <v>0</v>
      </c>
      <c r="H122" s="11">
        <f t="shared" si="2"/>
        <v>0</v>
      </c>
      <c r="I122" s="11">
        <f t="shared" si="2"/>
        <v>100</v>
      </c>
      <c r="J122" s="11">
        <f t="shared" si="2"/>
        <v>105</v>
      </c>
      <c r="K122" s="11">
        <f t="shared" si="2"/>
        <v>110.25</v>
      </c>
      <c r="L122" s="11">
        <f t="shared" si="2"/>
        <v>115.7625</v>
      </c>
      <c r="M122" s="11">
        <f t="shared" si="2"/>
        <v>121.55062500000001</v>
      </c>
      <c r="N122" s="11">
        <f t="shared" si="2"/>
        <v>127.62815625000002</v>
      </c>
      <c r="O122" s="11">
        <f t="shared" si="2"/>
        <v>134.00956406250003</v>
      </c>
      <c r="P122" s="11">
        <f t="shared" si="2"/>
        <v>140.71004226562505</v>
      </c>
      <c r="Q122" s="100">
        <f t="shared" si="2"/>
        <v>147.74554437890632</v>
      </c>
      <c r="R122" s="11">
        <f t="shared" si="2"/>
        <v>155.13282159785163</v>
      </c>
      <c r="S122" s="11">
        <f t="shared" si="2"/>
        <v>162.88946267774421</v>
      </c>
      <c r="T122" s="11">
        <f t="shared" si="2"/>
        <v>171.03393581163144</v>
      </c>
      <c r="U122" s="11">
        <f t="shared" si="2"/>
        <v>179.58563260221302</v>
      </c>
      <c r="V122" s="11">
        <f t="shared" si="2"/>
        <v>188.56491423232367</v>
      </c>
      <c r="W122" s="11">
        <f t="shared" si="2"/>
        <v>197.99315994393987</v>
      </c>
      <c r="X122" s="11">
        <f t="shared" si="2"/>
        <v>207.89281794113688</v>
      </c>
      <c r="Y122" s="11">
        <f t="shared" si="2"/>
        <v>218.28745883819374</v>
      </c>
      <c r="Z122" s="11">
        <f t="shared" si="2"/>
        <v>229.20183178010345</v>
      </c>
      <c r="AA122" s="11">
        <f t="shared" si="2"/>
        <v>240.66192336910862</v>
      </c>
      <c r="AB122" s="11">
        <f t="shared" si="2"/>
        <v>252.69501953756406</v>
      </c>
      <c r="AC122" s="100">
        <f t="shared" si="2"/>
        <v>265.32977051444226</v>
      </c>
      <c r="AD122" s="11">
        <f t="shared" si="2"/>
        <v>278.5962590401644</v>
      </c>
      <c r="AE122" s="11">
        <f t="shared" si="2"/>
        <v>292.5260719921726</v>
      </c>
      <c r="AF122" s="11">
        <f t="shared" si="2"/>
        <v>307.15237559178127</v>
      </c>
      <c r="AG122" s="11">
        <f t="shared" si="2"/>
        <v>322.50999437137034</v>
      </c>
      <c r="AH122" s="11">
        <f t="shared" si="2"/>
        <v>338.63549408993885</v>
      </c>
      <c r="AI122" s="11">
        <f t="shared" si="2"/>
        <v>355.56726879443579</v>
      </c>
      <c r="AJ122" s="11">
        <f t="shared" si="2"/>
        <v>373.34563223415762</v>
      </c>
      <c r="AK122" s="11">
        <f t="shared" si="2"/>
        <v>392.01291384586551</v>
      </c>
      <c r="AL122" s="11">
        <f t="shared" si="2"/>
        <v>411.61355953815882</v>
      </c>
      <c r="AM122" s="11">
        <f t="shared" si="2"/>
        <v>432.19423751506679</v>
      </c>
      <c r="AN122" s="11">
        <f t="shared" si="2"/>
        <v>453.80394939082015</v>
      </c>
      <c r="AO122" s="100">
        <f t="shared" si="2"/>
        <v>467.41806787254478</v>
      </c>
      <c r="AP122" s="11">
        <f t="shared" si="2"/>
        <v>481.44060990872111</v>
      </c>
      <c r="AQ122" s="11">
        <f t="shared" si="2"/>
        <v>495.88382820598275</v>
      </c>
      <c r="AR122" s="11">
        <f t="shared" si="2"/>
        <v>510.76034305216223</v>
      </c>
      <c r="AS122" s="11">
        <f t="shared" si="2"/>
        <v>526.08315334372708</v>
      </c>
      <c r="AT122" s="11">
        <f t="shared" si="2"/>
        <v>541.86564794403887</v>
      </c>
      <c r="AU122" s="11">
        <f t="shared" si="2"/>
        <v>558.12161738236</v>
      </c>
      <c r="AV122" s="11">
        <f t="shared" si="2"/>
        <v>574.86526590383085</v>
      </c>
      <c r="AW122" s="11">
        <f t="shared" si="2"/>
        <v>592.11122388094577</v>
      </c>
      <c r="AX122" s="11">
        <f t="shared" si="2"/>
        <v>609.87456059737417</v>
      </c>
      <c r="AY122" s="11">
        <f t="shared" si="2"/>
        <v>628.1707974152954</v>
      </c>
      <c r="AZ122" s="11">
        <f t="shared" si="2"/>
        <v>647.01592133775432</v>
      </c>
      <c r="BA122" s="100">
        <f t="shared" si="2"/>
        <v>659.95623976450941</v>
      </c>
      <c r="BB122" s="11">
        <f t="shared" si="2"/>
        <v>673.15536455979964</v>
      </c>
      <c r="BC122" s="11">
        <f t="shared" si="2"/>
        <v>686.61847185099566</v>
      </c>
      <c r="BD122" s="11">
        <f t="shared" si="2"/>
        <v>700.35084128801554</v>
      </c>
      <c r="BE122" s="11">
        <f t="shared" si="2"/>
        <v>714.35785811377582</v>
      </c>
      <c r="BF122" s="11">
        <f t="shared" si="2"/>
        <v>728.64501527605137</v>
      </c>
      <c r="BG122" s="11">
        <f t="shared" si="2"/>
        <v>743.21791558157236</v>
      </c>
      <c r="BH122" s="11">
        <f t="shared" si="2"/>
        <v>758.08227389320382</v>
      </c>
      <c r="BI122" s="11">
        <f t="shared" si="2"/>
        <v>773.24391937106793</v>
      </c>
      <c r="BJ122" s="11">
        <f t="shared" si="2"/>
        <v>788.70879775848925</v>
      </c>
      <c r="BK122" s="11">
        <f t="shared" si="2"/>
        <v>804.48297371365902</v>
      </c>
      <c r="BL122" s="11">
        <f t="shared" si="2"/>
        <v>820.57263318793218</v>
      </c>
    </row>
    <row r="123" spans="2:64" x14ac:dyDescent="0.55000000000000004">
      <c r="B123" s="28" t="str">
        <f>+"New "&amp;G21&amp;" sales leads"</f>
        <v>New Google Ads sales leads</v>
      </c>
      <c r="E123" s="11">
        <f>E238</f>
        <v>0</v>
      </c>
      <c r="F123" s="11">
        <f t="shared" ref="F123:BL123" si="3">F238</f>
        <v>0</v>
      </c>
      <c r="G123" s="11">
        <f t="shared" si="3"/>
        <v>0</v>
      </c>
      <c r="H123" s="11">
        <f t="shared" si="3"/>
        <v>0</v>
      </c>
      <c r="I123" s="11">
        <f t="shared" si="3"/>
        <v>1000</v>
      </c>
      <c r="J123" s="11">
        <f t="shared" si="3"/>
        <v>1000</v>
      </c>
      <c r="K123" s="11">
        <f t="shared" si="3"/>
        <v>1000</v>
      </c>
      <c r="L123" s="11">
        <f t="shared" si="3"/>
        <v>1000</v>
      </c>
      <c r="M123" s="11">
        <f t="shared" si="3"/>
        <v>1000</v>
      </c>
      <c r="N123" s="11">
        <f t="shared" si="3"/>
        <v>1000</v>
      </c>
      <c r="O123" s="11">
        <f t="shared" si="3"/>
        <v>1000</v>
      </c>
      <c r="P123" s="11">
        <f t="shared" si="3"/>
        <v>1000</v>
      </c>
      <c r="Q123" s="100">
        <f t="shared" si="3"/>
        <v>1000</v>
      </c>
      <c r="R123" s="11">
        <f t="shared" si="3"/>
        <v>1000</v>
      </c>
      <c r="S123" s="11">
        <f t="shared" si="3"/>
        <v>1000</v>
      </c>
      <c r="T123" s="11">
        <f t="shared" si="3"/>
        <v>1000</v>
      </c>
      <c r="U123" s="11">
        <f t="shared" si="3"/>
        <v>1000</v>
      </c>
      <c r="V123" s="11">
        <f t="shared" si="3"/>
        <v>1000</v>
      </c>
      <c r="W123" s="11">
        <f t="shared" si="3"/>
        <v>1000</v>
      </c>
      <c r="X123" s="11">
        <f t="shared" si="3"/>
        <v>1000</v>
      </c>
      <c r="Y123" s="11">
        <f t="shared" si="3"/>
        <v>1000</v>
      </c>
      <c r="Z123" s="11">
        <f t="shared" si="3"/>
        <v>1000</v>
      </c>
      <c r="AA123" s="11">
        <f t="shared" si="3"/>
        <v>1000</v>
      </c>
      <c r="AB123" s="11">
        <f t="shared" si="3"/>
        <v>1000</v>
      </c>
      <c r="AC123" s="100">
        <f t="shared" si="3"/>
        <v>1000</v>
      </c>
      <c r="AD123" s="11">
        <f t="shared" si="3"/>
        <v>1000</v>
      </c>
      <c r="AE123" s="11">
        <f t="shared" si="3"/>
        <v>1000</v>
      </c>
      <c r="AF123" s="11">
        <f t="shared" si="3"/>
        <v>1000</v>
      </c>
      <c r="AG123" s="11">
        <f t="shared" si="3"/>
        <v>1000</v>
      </c>
      <c r="AH123" s="11">
        <f t="shared" si="3"/>
        <v>1000</v>
      </c>
      <c r="AI123" s="11">
        <f t="shared" si="3"/>
        <v>1000</v>
      </c>
      <c r="AJ123" s="11">
        <f t="shared" si="3"/>
        <v>1000</v>
      </c>
      <c r="AK123" s="11">
        <f t="shared" si="3"/>
        <v>1000</v>
      </c>
      <c r="AL123" s="11">
        <f t="shared" si="3"/>
        <v>1000</v>
      </c>
      <c r="AM123" s="11">
        <f t="shared" si="3"/>
        <v>1000</v>
      </c>
      <c r="AN123" s="11">
        <f t="shared" si="3"/>
        <v>1000</v>
      </c>
      <c r="AO123" s="100">
        <f t="shared" si="3"/>
        <v>1000</v>
      </c>
      <c r="AP123" s="11">
        <f t="shared" si="3"/>
        <v>1000</v>
      </c>
      <c r="AQ123" s="11">
        <f t="shared" si="3"/>
        <v>1000</v>
      </c>
      <c r="AR123" s="11">
        <f t="shared" si="3"/>
        <v>1000</v>
      </c>
      <c r="AS123" s="11">
        <f t="shared" si="3"/>
        <v>1000</v>
      </c>
      <c r="AT123" s="11">
        <f t="shared" si="3"/>
        <v>1000</v>
      </c>
      <c r="AU123" s="11">
        <f t="shared" si="3"/>
        <v>1000</v>
      </c>
      <c r="AV123" s="11">
        <f t="shared" si="3"/>
        <v>1000</v>
      </c>
      <c r="AW123" s="11">
        <f t="shared" si="3"/>
        <v>1000</v>
      </c>
      <c r="AX123" s="11">
        <f t="shared" si="3"/>
        <v>1000</v>
      </c>
      <c r="AY123" s="11">
        <f t="shared" si="3"/>
        <v>1000</v>
      </c>
      <c r="AZ123" s="11">
        <f t="shared" si="3"/>
        <v>1000</v>
      </c>
      <c r="BA123" s="100">
        <f t="shared" si="3"/>
        <v>1000</v>
      </c>
      <c r="BB123" s="11">
        <f t="shared" si="3"/>
        <v>1000</v>
      </c>
      <c r="BC123" s="11">
        <f t="shared" si="3"/>
        <v>1000</v>
      </c>
      <c r="BD123" s="11">
        <f t="shared" si="3"/>
        <v>1000</v>
      </c>
      <c r="BE123" s="11">
        <f t="shared" si="3"/>
        <v>1000</v>
      </c>
      <c r="BF123" s="11">
        <f t="shared" si="3"/>
        <v>1000</v>
      </c>
      <c r="BG123" s="11">
        <f t="shared" si="3"/>
        <v>1000</v>
      </c>
      <c r="BH123" s="11">
        <f t="shared" si="3"/>
        <v>1000</v>
      </c>
      <c r="BI123" s="11">
        <f t="shared" si="3"/>
        <v>1000</v>
      </c>
      <c r="BJ123" s="11">
        <f t="shared" si="3"/>
        <v>1000</v>
      </c>
      <c r="BK123" s="11">
        <f t="shared" si="3"/>
        <v>1000</v>
      </c>
      <c r="BL123" s="11">
        <f t="shared" si="3"/>
        <v>1000</v>
      </c>
    </row>
    <row r="124" spans="2:64" x14ac:dyDescent="0.55000000000000004">
      <c r="B124" s="28" t="str">
        <f>+"New "&amp;G22&amp;" sales leads"</f>
        <v>New LinkedIn sales leads</v>
      </c>
      <c r="E124" s="11">
        <f>E252</f>
        <v>0</v>
      </c>
      <c r="F124" s="11">
        <f t="shared" ref="F124:BL124" si="4">F252</f>
        <v>0</v>
      </c>
      <c r="G124" s="11">
        <f t="shared" si="4"/>
        <v>0</v>
      </c>
      <c r="H124" s="11">
        <f t="shared" si="4"/>
        <v>0</v>
      </c>
      <c r="I124" s="11">
        <f t="shared" si="4"/>
        <v>1000</v>
      </c>
      <c r="J124" s="11">
        <f t="shared" si="4"/>
        <v>1000</v>
      </c>
      <c r="K124" s="11">
        <f t="shared" si="4"/>
        <v>1000</v>
      </c>
      <c r="L124" s="11">
        <f t="shared" si="4"/>
        <v>1000</v>
      </c>
      <c r="M124" s="11">
        <f t="shared" si="4"/>
        <v>1000</v>
      </c>
      <c r="N124" s="11">
        <f t="shared" si="4"/>
        <v>1000</v>
      </c>
      <c r="O124" s="11">
        <f t="shared" si="4"/>
        <v>1000</v>
      </c>
      <c r="P124" s="11">
        <f t="shared" si="4"/>
        <v>1000</v>
      </c>
      <c r="Q124" s="100">
        <f t="shared" si="4"/>
        <v>1000</v>
      </c>
      <c r="R124" s="11">
        <f t="shared" si="4"/>
        <v>1000</v>
      </c>
      <c r="S124" s="11">
        <f t="shared" si="4"/>
        <v>1000</v>
      </c>
      <c r="T124" s="11">
        <f t="shared" si="4"/>
        <v>1000</v>
      </c>
      <c r="U124" s="11">
        <f t="shared" si="4"/>
        <v>1000</v>
      </c>
      <c r="V124" s="11">
        <f t="shared" si="4"/>
        <v>1000</v>
      </c>
      <c r="W124" s="11">
        <f t="shared" si="4"/>
        <v>1000</v>
      </c>
      <c r="X124" s="11">
        <f t="shared" si="4"/>
        <v>1000</v>
      </c>
      <c r="Y124" s="11">
        <f t="shared" si="4"/>
        <v>1000</v>
      </c>
      <c r="Z124" s="11">
        <f t="shared" si="4"/>
        <v>1000</v>
      </c>
      <c r="AA124" s="11">
        <f t="shared" si="4"/>
        <v>1000</v>
      </c>
      <c r="AB124" s="11">
        <f t="shared" si="4"/>
        <v>1000</v>
      </c>
      <c r="AC124" s="100">
        <f t="shared" si="4"/>
        <v>1000</v>
      </c>
      <c r="AD124" s="11">
        <f t="shared" si="4"/>
        <v>1000</v>
      </c>
      <c r="AE124" s="11">
        <f t="shared" si="4"/>
        <v>1000</v>
      </c>
      <c r="AF124" s="11">
        <f t="shared" si="4"/>
        <v>1000</v>
      </c>
      <c r="AG124" s="11">
        <f t="shared" si="4"/>
        <v>1000</v>
      </c>
      <c r="AH124" s="11">
        <f t="shared" si="4"/>
        <v>1000</v>
      </c>
      <c r="AI124" s="11">
        <f t="shared" si="4"/>
        <v>1000</v>
      </c>
      <c r="AJ124" s="11">
        <f t="shared" si="4"/>
        <v>1000</v>
      </c>
      <c r="AK124" s="11">
        <f t="shared" si="4"/>
        <v>1000</v>
      </c>
      <c r="AL124" s="11">
        <f t="shared" si="4"/>
        <v>1000</v>
      </c>
      <c r="AM124" s="11">
        <f t="shared" si="4"/>
        <v>1000</v>
      </c>
      <c r="AN124" s="11">
        <f t="shared" si="4"/>
        <v>1000</v>
      </c>
      <c r="AO124" s="100">
        <f t="shared" si="4"/>
        <v>1000</v>
      </c>
      <c r="AP124" s="11">
        <f t="shared" si="4"/>
        <v>1000</v>
      </c>
      <c r="AQ124" s="11">
        <f t="shared" si="4"/>
        <v>1000</v>
      </c>
      <c r="AR124" s="11">
        <f t="shared" si="4"/>
        <v>1000</v>
      </c>
      <c r="AS124" s="11">
        <f t="shared" si="4"/>
        <v>1000</v>
      </c>
      <c r="AT124" s="11">
        <f t="shared" si="4"/>
        <v>1000</v>
      </c>
      <c r="AU124" s="11">
        <f t="shared" si="4"/>
        <v>1000</v>
      </c>
      <c r="AV124" s="11">
        <f t="shared" si="4"/>
        <v>1000</v>
      </c>
      <c r="AW124" s="11">
        <f t="shared" si="4"/>
        <v>1000</v>
      </c>
      <c r="AX124" s="11">
        <f t="shared" si="4"/>
        <v>1000</v>
      </c>
      <c r="AY124" s="11">
        <f t="shared" si="4"/>
        <v>1000</v>
      </c>
      <c r="AZ124" s="11">
        <f t="shared" si="4"/>
        <v>1000</v>
      </c>
      <c r="BA124" s="100">
        <f t="shared" si="4"/>
        <v>1000</v>
      </c>
      <c r="BB124" s="11">
        <f t="shared" si="4"/>
        <v>1000</v>
      </c>
      <c r="BC124" s="11">
        <f t="shared" si="4"/>
        <v>1000</v>
      </c>
      <c r="BD124" s="11">
        <f t="shared" si="4"/>
        <v>1000</v>
      </c>
      <c r="BE124" s="11">
        <f t="shared" si="4"/>
        <v>1000</v>
      </c>
      <c r="BF124" s="11">
        <f t="shared" si="4"/>
        <v>1000</v>
      </c>
      <c r="BG124" s="11">
        <f t="shared" si="4"/>
        <v>1000</v>
      </c>
      <c r="BH124" s="11">
        <f t="shared" si="4"/>
        <v>1000</v>
      </c>
      <c r="BI124" s="11">
        <f t="shared" si="4"/>
        <v>1000</v>
      </c>
      <c r="BJ124" s="11">
        <f t="shared" si="4"/>
        <v>1000</v>
      </c>
      <c r="BK124" s="11">
        <f t="shared" si="4"/>
        <v>1000</v>
      </c>
      <c r="BL124" s="11">
        <f t="shared" si="4"/>
        <v>1000</v>
      </c>
    </row>
    <row r="125" spans="2:64" x14ac:dyDescent="0.55000000000000004">
      <c r="B125" s="28" t="str">
        <f>+"New "&amp;G23&amp;" sales leads"</f>
        <v>New Instagram sales leads</v>
      </c>
      <c r="E125" s="11">
        <f>E266</f>
        <v>0</v>
      </c>
      <c r="F125" s="11">
        <f t="shared" ref="F125:BL125" si="5">F266</f>
        <v>0</v>
      </c>
      <c r="G125" s="11">
        <f t="shared" si="5"/>
        <v>0</v>
      </c>
      <c r="H125" s="11">
        <f t="shared" si="5"/>
        <v>0</v>
      </c>
      <c r="I125" s="11">
        <f t="shared" si="5"/>
        <v>833.33333333333337</v>
      </c>
      <c r="J125" s="11">
        <f t="shared" si="5"/>
        <v>833.33333333333337</v>
      </c>
      <c r="K125" s="11">
        <f t="shared" si="5"/>
        <v>833.33333333333337</v>
      </c>
      <c r="L125" s="11">
        <f t="shared" si="5"/>
        <v>833.33333333333337</v>
      </c>
      <c r="M125" s="11">
        <f t="shared" si="5"/>
        <v>833.33333333333337</v>
      </c>
      <c r="N125" s="11">
        <f t="shared" si="5"/>
        <v>833.33333333333337</v>
      </c>
      <c r="O125" s="11">
        <f t="shared" si="5"/>
        <v>833.33333333333337</v>
      </c>
      <c r="P125" s="11">
        <f t="shared" si="5"/>
        <v>833.33333333333337</v>
      </c>
      <c r="Q125" s="100">
        <f t="shared" si="5"/>
        <v>833.33333333333337</v>
      </c>
      <c r="R125" s="11">
        <f t="shared" si="5"/>
        <v>833.33333333333337</v>
      </c>
      <c r="S125" s="11">
        <f t="shared" si="5"/>
        <v>833.33333333333337</v>
      </c>
      <c r="T125" s="11">
        <f t="shared" si="5"/>
        <v>833.33333333333337</v>
      </c>
      <c r="U125" s="11">
        <f t="shared" si="5"/>
        <v>833.33333333333337</v>
      </c>
      <c r="V125" s="11">
        <f t="shared" si="5"/>
        <v>833.33333333333337</v>
      </c>
      <c r="W125" s="11">
        <f t="shared" si="5"/>
        <v>833.33333333333337</v>
      </c>
      <c r="X125" s="11">
        <f t="shared" si="5"/>
        <v>833.33333333333337</v>
      </c>
      <c r="Y125" s="11">
        <f t="shared" si="5"/>
        <v>833.33333333333337</v>
      </c>
      <c r="Z125" s="11">
        <f t="shared" si="5"/>
        <v>833.33333333333337</v>
      </c>
      <c r="AA125" s="11">
        <f t="shared" si="5"/>
        <v>833.33333333333337</v>
      </c>
      <c r="AB125" s="11">
        <f t="shared" si="5"/>
        <v>833.33333333333337</v>
      </c>
      <c r="AC125" s="100">
        <f t="shared" si="5"/>
        <v>833.33333333333337</v>
      </c>
      <c r="AD125" s="11">
        <f t="shared" si="5"/>
        <v>833.33333333333337</v>
      </c>
      <c r="AE125" s="11">
        <f t="shared" si="5"/>
        <v>833.33333333333337</v>
      </c>
      <c r="AF125" s="11">
        <f t="shared" si="5"/>
        <v>833.33333333333337</v>
      </c>
      <c r="AG125" s="11">
        <f t="shared" si="5"/>
        <v>833.33333333333337</v>
      </c>
      <c r="AH125" s="11">
        <f t="shared" si="5"/>
        <v>833.33333333333337</v>
      </c>
      <c r="AI125" s="11">
        <f t="shared" si="5"/>
        <v>833.33333333333337</v>
      </c>
      <c r="AJ125" s="11">
        <f t="shared" si="5"/>
        <v>833.33333333333337</v>
      </c>
      <c r="AK125" s="11">
        <f t="shared" si="5"/>
        <v>833.33333333333337</v>
      </c>
      <c r="AL125" s="11">
        <f t="shared" si="5"/>
        <v>833.33333333333337</v>
      </c>
      <c r="AM125" s="11">
        <f t="shared" si="5"/>
        <v>833.33333333333337</v>
      </c>
      <c r="AN125" s="11">
        <f t="shared" si="5"/>
        <v>833.33333333333337</v>
      </c>
      <c r="AO125" s="100">
        <f t="shared" si="5"/>
        <v>833.33333333333337</v>
      </c>
      <c r="AP125" s="11">
        <f t="shared" si="5"/>
        <v>833.33333333333337</v>
      </c>
      <c r="AQ125" s="11">
        <f t="shared" si="5"/>
        <v>833.33333333333337</v>
      </c>
      <c r="AR125" s="11">
        <f t="shared" si="5"/>
        <v>833.33333333333337</v>
      </c>
      <c r="AS125" s="11">
        <f t="shared" si="5"/>
        <v>833.33333333333337</v>
      </c>
      <c r="AT125" s="11">
        <f t="shared" si="5"/>
        <v>833.33333333333337</v>
      </c>
      <c r="AU125" s="11">
        <f t="shared" si="5"/>
        <v>833.33333333333337</v>
      </c>
      <c r="AV125" s="11">
        <f t="shared" si="5"/>
        <v>833.33333333333337</v>
      </c>
      <c r="AW125" s="11">
        <f t="shared" si="5"/>
        <v>833.33333333333337</v>
      </c>
      <c r="AX125" s="11">
        <f t="shared" si="5"/>
        <v>833.33333333333337</v>
      </c>
      <c r="AY125" s="11">
        <f t="shared" si="5"/>
        <v>833.33333333333337</v>
      </c>
      <c r="AZ125" s="11">
        <f t="shared" si="5"/>
        <v>833.33333333333337</v>
      </c>
      <c r="BA125" s="100">
        <f t="shared" si="5"/>
        <v>833.33333333333337</v>
      </c>
      <c r="BB125" s="11">
        <f t="shared" si="5"/>
        <v>833.33333333333337</v>
      </c>
      <c r="BC125" s="11">
        <f t="shared" si="5"/>
        <v>833.33333333333337</v>
      </c>
      <c r="BD125" s="11">
        <f t="shared" si="5"/>
        <v>833.33333333333337</v>
      </c>
      <c r="BE125" s="11">
        <f t="shared" si="5"/>
        <v>833.33333333333337</v>
      </c>
      <c r="BF125" s="11">
        <f t="shared" si="5"/>
        <v>833.33333333333337</v>
      </c>
      <c r="BG125" s="11">
        <f t="shared" si="5"/>
        <v>833.33333333333337</v>
      </c>
      <c r="BH125" s="11">
        <f t="shared" si="5"/>
        <v>833.33333333333337</v>
      </c>
      <c r="BI125" s="11">
        <f t="shared" si="5"/>
        <v>833.33333333333337</v>
      </c>
      <c r="BJ125" s="11">
        <f t="shared" si="5"/>
        <v>833.33333333333337</v>
      </c>
      <c r="BK125" s="11">
        <f t="shared" si="5"/>
        <v>833.33333333333337</v>
      </c>
      <c r="BL125" s="11">
        <f t="shared" si="5"/>
        <v>833.33333333333337</v>
      </c>
    </row>
    <row r="126" spans="2:64" x14ac:dyDescent="0.55000000000000004">
      <c r="Q126" s="45"/>
      <c r="AC126" s="45"/>
      <c r="AO126" s="45"/>
      <c r="BA126" s="45"/>
    </row>
    <row r="127" spans="2:64" x14ac:dyDescent="0.55000000000000004">
      <c r="B127" s="24" t="s">
        <v>260</v>
      </c>
      <c r="C127" s="25"/>
      <c r="D127" s="25"/>
      <c r="E127" s="65">
        <f>SUM(E128:E130)</f>
        <v>0</v>
      </c>
      <c r="F127" s="65">
        <f t="shared" ref="F127:BL127" si="6">SUM(F128:F130)</f>
        <v>0</v>
      </c>
      <c r="G127" s="65">
        <f t="shared" si="6"/>
        <v>0</v>
      </c>
      <c r="H127" s="65">
        <f t="shared" si="6"/>
        <v>0</v>
      </c>
      <c r="I127" s="65">
        <f t="shared" si="6"/>
        <v>465.33333333333337</v>
      </c>
      <c r="J127" s="65">
        <f t="shared" si="6"/>
        <v>894.73333333333335</v>
      </c>
      <c r="K127" s="65">
        <f t="shared" si="6"/>
        <v>1291.4182666666666</v>
      </c>
      <c r="L127" s="65">
        <f t="shared" si="6"/>
        <v>1269.6202920000001</v>
      </c>
      <c r="M127" s="65">
        <f t="shared" si="6"/>
        <v>1313.8484194533332</v>
      </c>
      <c r="N127" s="65">
        <f t="shared" si="6"/>
        <v>1407.906559434</v>
      </c>
      <c r="O127" s="65">
        <f t="shared" si="6"/>
        <v>1475.3186509891295</v>
      </c>
      <c r="P127" s="65">
        <f t="shared" si="6"/>
        <v>1532.6070734536793</v>
      </c>
      <c r="Q127" s="99">
        <f t="shared" si="6"/>
        <v>1590.4577916587386</v>
      </c>
      <c r="R127" s="65">
        <f t="shared" si="6"/>
        <v>1645.8967294733097</v>
      </c>
      <c r="S127" s="65">
        <f t="shared" si="6"/>
        <v>1696.9263952405549</v>
      </c>
      <c r="T127" s="65">
        <f t="shared" si="6"/>
        <v>1744.8684534363454</v>
      </c>
      <c r="U127" s="65">
        <f t="shared" si="6"/>
        <v>1790.0046974547859</v>
      </c>
      <c r="V127" s="65">
        <f t="shared" si="6"/>
        <v>1832.429037623509</v>
      </c>
      <c r="W127" s="65">
        <f t="shared" si="6"/>
        <v>1872.4281417200816</v>
      </c>
      <c r="X127" s="65">
        <f t="shared" si="6"/>
        <v>1910.2587998713684</v>
      </c>
      <c r="Y127" s="65">
        <f t="shared" si="6"/>
        <v>1946.1234550681993</v>
      </c>
      <c r="Z127" s="65">
        <f t="shared" si="6"/>
        <v>1980.2187947539571</v>
      </c>
      <c r="AA127" s="65">
        <f t="shared" si="6"/>
        <v>2012.7332390228612</v>
      </c>
      <c r="AB127" s="65">
        <f t="shared" si="6"/>
        <v>2043.8402948394419</v>
      </c>
      <c r="AC127" s="99">
        <f t="shared" si="6"/>
        <v>2073.7020752842568</v>
      </c>
      <c r="AD127" s="65">
        <f t="shared" si="6"/>
        <v>2109.6409034320136</v>
      </c>
      <c r="AE127" s="65">
        <f t="shared" si="6"/>
        <v>2144.5234516764294</v>
      </c>
      <c r="AF127" s="65">
        <f t="shared" si="6"/>
        <v>2178.4359272376287</v>
      </c>
      <c r="AG127" s="65">
        <f t="shared" si="6"/>
        <v>2211.4733715545026</v>
      </c>
      <c r="AH127" s="65">
        <f t="shared" si="6"/>
        <v>2243.7361988996422</v>
      </c>
      <c r="AI127" s="65">
        <f t="shared" si="6"/>
        <v>2275.3277455621783</v>
      </c>
      <c r="AJ127" s="65">
        <f t="shared" si="6"/>
        <v>2306.3525994592933</v>
      </c>
      <c r="AK127" s="65">
        <f t="shared" si="6"/>
        <v>2336.915472604464</v>
      </c>
      <c r="AL127" s="65">
        <f t="shared" si="6"/>
        <v>2367.1204680238934</v>
      </c>
      <c r="AM127" s="65">
        <f t="shared" si="6"/>
        <v>2397.0706401043385</v>
      </c>
      <c r="AN127" s="65">
        <f t="shared" si="6"/>
        <v>2426.8677673406187</v>
      </c>
      <c r="AO127" s="99">
        <f t="shared" si="6"/>
        <v>2415.4746085023971</v>
      </c>
      <c r="AP127" s="65">
        <f t="shared" si="6"/>
        <v>2445.2830551554534</v>
      </c>
      <c r="AQ127" s="65">
        <f t="shared" si="6"/>
        <v>2472.6610012155697</v>
      </c>
      <c r="AR127" s="65">
        <f t="shared" si="6"/>
        <v>2499.4767321645818</v>
      </c>
      <c r="AS127" s="65">
        <f t="shared" si="6"/>
        <v>2525.5478072125889</v>
      </c>
      <c r="AT127" s="65">
        <f t="shared" si="6"/>
        <v>2550.7632327152514</v>
      </c>
      <c r="AU127" s="65">
        <f t="shared" si="6"/>
        <v>2575.4045431587856</v>
      </c>
      <c r="AV127" s="65">
        <f t="shared" si="6"/>
        <v>2599.617615461359</v>
      </c>
      <c r="AW127" s="65">
        <f t="shared" si="6"/>
        <v>2623.4654191796517</v>
      </c>
      <c r="AX127" s="65">
        <f t="shared" si="6"/>
        <v>2647.0381603949954</v>
      </c>
      <c r="AY127" s="65">
        <f t="shared" si="6"/>
        <v>2670.4217387321951</v>
      </c>
      <c r="AZ127" s="65">
        <f t="shared" si="6"/>
        <v>2693.6837882640589</v>
      </c>
      <c r="BA127" s="99">
        <f t="shared" si="6"/>
        <v>2715.462849755665</v>
      </c>
      <c r="BB127" s="65">
        <f t="shared" si="6"/>
        <v>2741.6422090498781</v>
      </c>
      <c r="BC127" s="65">
        <f t="shared" si="6"/>
        <v>2766.5725491110338</v>
      </c>
      <c r="BD127" s="65">
        <f t="shared" si="6"/>
        <v>2791.4546355597522</v>
      </c>
      <c r="BE127" s="65">
        <f t="shared" si="6"/>
        <v>2816.0283551660737</v>
      </c>
      <c r="BF127" s="65">
        <f t="shared" si="6"/>
        <v>2840.1200078700303</v>
      </c>
      <c r="BG127" s="65">
        <f t="shared" si="6"/>
        <v>2863.8626986114896</v>
      </c>
      <c r="BH127" s="65">
        <f t="shared" si="6"/>
        <v>2887.3061314409924</v>
      </c>
      <c r="BI127" s="65">
        <f t="shared" si="6"/>
        <v>2910.4529220958698</v>
      </c>
      <c r="BJ127" s="65">
        <f t="shared" si="6"/>
        <v>2933.3356271884122</v>
      </c>
      <c r="BK127" s="65">
        <f t="shared" si="6"/>
        <v>2955.9911599955922</v>
      </c>
      <c r="BL127" s="65">
        <f t="shared" si="6"/>
        <v>2978.4489683332204</v>
      </c>
    </row>
    <row r="128" spans="2:64" x14ac:dyDescent="0.55000000000000004">
      <c r="B128" s="28" t="str">
        <f>+"New "&amp;B295&amp;" subscriptions"</f>
        <v>New Basic subscriptions</v>
      </c>
      <c r="E128" s="11">
        <f>E319</f>
        <v>0</v>
      </c>
      <c r="F128" s="11">
        <f t="shared" ref="F128:BL128" si="7">F319</f>
        <v>0</v>
      </c>
      <c r="G128" s="11">
        <f t="shared" si="7"/>
        <v>0</v>
      </c>
      <c r="H128" s="11">
        <f t="shared" si="7"/>
        <v>0</v>
      </c>
      <c r="I128" s="11">
        <f t="shared" si="7"/>
        <v>253.33333333333334</v>
      </c>
      <c r="J128" s="11">
        <f t="shared" si="7"/>
        <v>476.03333333333342</v>
      </c>
      <c r="K128" s="11">
        <f t="shared" si="7"/>
        <v>672.82733333333329</v>
      </c>
      <c r="L128" s="11">
        <f t="shared" si="7"/>
        <v>636.00353999999993</v>
      </c>
      <c r="M128" s="11">
        <f t="shared" si="7"/>
        <v>640.41196683333339</v>
      </c>
      <c r="N128" s="11">
        <f t="shared" si="7"/>
        <v>674.64400478533332</v>
      </c>
      <c r="O128" s="11">
        <f t="shared" si="7"/>
        <v>695.34388398950682</v>
      </c>
      <c r="P128" s="11">
        <f t="shared" si="7"/>
        <v>711.91346738413267</v>
      </c>
      <c r="Q128" s="100">
        <f t="shared" si="7"/>
        <v>730.13207399604516</v>
      </c>
      <c r="R128" s="11">
        <f t="shared" si="7"/>
        <v>747.85150069839733</v>
      </c>
      <c r="S128" s="11">
        <f t="shared" si="7"/>
        <v>764.1598629112334</v>
      </c>
      <c r="T128" s="11">
        <f t="shared" si="7"/>
        <v>779.67905893040756</v>
      </c>
      <c r="U128" s="11">
        <f t="shared" si="7"/>
        <v>794.46136726797579</v>
      </c>
      <c r="V128" s="11">
        <f t="shared" si="7"/>
        <v>808.47059064266341</v>
      </c>
      <c r="W128" s="11">
        <f t="shared" si="7"/>
        <v>821.78852561563997</v>
      </c>
      <c r="X128" s="11">
        <f t="shared" si="7"/>
        <v>834.48896328223532</v>
      </c>
      <c r="Y128" s="11">
        <f t="shared" si="7"/>
        <v>846.62327067993465</v>
      </c>
      <c r="Z128" s="11">
        <f t="shared" si="7"/>
        <v>858.24594560225182</v>
      </c>
      <c r="AA128" s="11">
        <f t="shared" si="7"/>
        <v>869.4122179193422</v>
      </c>
      <c r="AB128" s="11">
        <f t="shared" si="7"/>
        <v>880.17367365399457</v>
      </c>
      <c r="AC128" s="100">
        <f t="shared" si="7"/>
        <v>890.57954880951786</v>
      </c>
      <c r="AD128" s="11">
        <f t="shared" si="7"/>
        <v>902.75224797514909</v>
      </c>
      <c r="AE128" s="11">
        <f t="shared" si="7"/>
        <v>914.66172579821853</v>
      </c>
      <c r="AF128" s="11">
        <f t="shared" si="7"/>
        <v>926.33276460199079</v>
      </c>
      <c r="AG128" s="11">
        <f t="shared" si="7"/>
        <v>937.79317887073944</v>
      </c>
      <c r="AH128" s="11">
        <f t="shared" si="7"/>
        <v>949.07292400100619</v>
      </c>
      <c r="AI128" s="11">
        <f t="shared" si="7"/>
        <v>960.20342318426856</v>
      </c>
      <c r="AJ128" s="11">
        <f t="shared" si="7"/>
        <v>971.21708387650301</v>
      </c>
      <c r="AK128" s="11">
        <f t="shared" si="7"/>
        <v>982.14694512605536</v>
      </c>
      <c r="AL128" s="11">
        <f t="shared" si="7"/>
        <v>993.02642509799944</v>
      </c>
      <c r="AM128" s="11">
        <f t="shared" si="7"/>
        <v>1003.889149389155</v>
      </c>
      <c r="AN128" s="11">
        <f t="shared" si="7"/>
        <v>1014.7688414323462</v>
      </c>
      <c r="AO128" s="100">
        <f t="shared" si="7"/>
        <v>1024.7916525522342</v>
      </c>
      <c r="AP128" s="11">
        <f t="shared" si="7"/>
        <v>1035.0424846957169</v>
      </c>
      <c r="AQ128" s="11">
        <f t="shared" si="7"/>
        <v>1044.4962167989033</v>
      </c>
      <c r="AR128" s="11">
        <f t="shared" si="7"/>
        <v>1053.9542856942371</v>
      </c>
      <c r="AS128" s="11">
        <f t="shared" si="7"/>
        <v>1063.2787825543082</v>
      </c>
      <c r="AT128" s="11">
        <f t="shared" si="7"/>
        <v>1072.3798527636825</v>
      </c>
      <c r="AU128" s="11">
        <f t="shared" si="7"/>
        <v>1081.3571825314707</v>
      </c>
      <c r="AV128" s="11">
        <f t="shared" si="7"/>
        <v>1090.2528780274879</v>
      </c>
      <c r="AW128" s="11">
        <f t="shared" si="7"/>
        <v>1099.0756777986107</v>
      </c>
      <c r="AX128" s="11">
        <f t="shared" si="7"/>
        <v>1107.8507632871174</v>
      </c>
      <c r="AY128" s="11">
        <f t="shared" si="7"/>
        <v>1116.6040876488503</v>
      </c>
      <c r="AZ128" s="11">
        <f t="shared" si="7"/>
        <v>1125.3553571344285</v>
      </c>
      <c r="BA128" s="100">
        <f t="shared" si="7"/>
        <v>1133.4764040743066</v>
      </c>
      <c r="BB128" s="11">
        <f t="shared" si="7"/>
        <v>1141.0570720585342</v>
      </c>
      <c r="BC128" s="11">
        <f t="shared" si="7"/>
        <v>1148.4548029570838</v>
      </c>
      <c r="BD128" s="11">
        <f t="shared" si="7"/>
        <v>1156.1661059061175</v>
      </c>
      <c r="BE128" s="11">
        <f t="shared" si="7"/>
        <v>1164.0184233781388</v>
      </c>
      <c r="BF128" s="11">
        <f t="shared" si="7"/>
        <v>1171.8904110703127</v>
      </c>
      <c r="BG128" s="11">
        <f t="shared" si="7"/>
        <v>1179.8091737062405</v>
      </c>
      <c r="BH128" s="11">
        <f t="shared" si="7"/>
        <v>1187.7679839218183</v>
      </c>
      <c r="BI128" s="11">
        <f t="shared" si="7"/>
        <v>1195.7430134712304</v>
      </c>
      <c r="BJ128" s="11">
        <f t="shared" si="7"/>
        <v>1203.7281427990567</v>
      </c>
      <c r="BK128" s="11">
        <f t="shared" si="7"/>
        <v>1211.7223111961482</v>
      </c>
      <c r="BL128" s="11">
        <f t="shared" si="7"/>
        <v>1219.7235765729549</v>
      </c>
    </row>
    <row r="129" spans="2:64" x14ac:dyDescent="0.55000000000000004">
      <c r="B129" s="28" t="str">
        <f>+"New "&amp;B326&amp;" subscriptions"</f>
        <v>New Standard subscriptions</v>
      </c>
      <c r="E129" s="11">
        <f>E350</f>
        <v>0</v>
      </c>
      <c r="F129" s="11">
        <f t="shared" ref="F129:BL129" si="8">F350</f>
        <v>0</v>
      </c>
      <c r="G129" s="11">
        <f t="shared" si="8"/>
        <v>0</v>
      </c>
      <c r="H129" s="11">
        <f t="shared" si="8"/>
        <v>0</v>
      </c>
      <c r="I129" s="11">
        <f t="shared" si="8"/>
        <v>141.33333333333334</v>
      </c>
      <c r="J129" s="11">
        <f t="shared" si="8"/>
        <v>279.50666666666666</v>
      </c>
      <c r="K129" s="11">
        <f t="shared" si="8"/>
        <v>413.14886666666661</v>
      </c>
      <c r="L129" s="11">
        <f t="shared" si="8"/>
        <v>423.34282266666662</v>
      </c>
      <c r="M129" s="11">
        <f t="shared" si="8"/>
        <v>449.43838887999999</v>
      </c>
      <c r="N129" s="11">
        <f t="shared" si="8"/>
        <v>488.55587407206662</v>
      </c>
      <c r="O129" s="11">
        <f t="shared" si="8"/>
        <v>518.78438528789866</v>
      </c>
      <c r="P129" s="11">
        <f t="shared" si="8"/>
        <v>544.90204448346367</v>
      </c>
      <c r="Q129" s="100">
        <f t="shared" si="8"/>
        <v>570.2275914565646</v>
      </c>
      <c r="R129" s="11">
        <f t="shared" si="8"/>
        <v>594.53998616127785</v>
      </c>
      <c r="S129" s="11">
        <f t="shared" si="8"/>
        <v>616.79842826428512</v>
      </c>
      <c r="T129" s="11">
        <f t="shared" si="8"/>
        <v>637.50049035271172</v>
      </c>
      <c r="U129" s="11">
        <f t="shared" si="8"/>
        <v>656.82224820417946</v>
      </c>
      <c r="V129" s="11">
        <f t="shared" si="8"/>
        <v>674.86632908470767</v>
      </c>
      <c r="W129" s="11">
        <f t="shared" si="8"/>
        <v>691.77981879559718</v>
      </c>
      <c r="X129" s="11">
        <f t="shared" si="8"/>
        <v>707.6915306320119</v>
      </c>
      <c r="Y129" s="11">
        <f t="shared" si="8"/>
        <v>722.70628017911122</v>
      </c>
      <c r="Z129" s="11">
        <f t="shared" si="8"/>
        <v>736.92095302979089</v>
      </c>
      <c r="AA129" s="11">
        <f t="shared" si="8"/>
        <v>750.42500833723909</v>
      </c>
      <c r="AB129" s="11">
        <f t="shared" si="8"/>
        <v>763.29938615315837</v>
      </c>
      <c r="AC129" s="100">
        <f t="shared" si="8"/>
        <v>775.61829335717641</v>
      </c>
      <c r="AD129" s="11">
        <f t="shared" si="8"/>
        <v>790.20018018971155</v>
      </c>
      <c r="AE129" s="11">
        <f t="shared" si="8"/>
        <v>804.40009911974107</v>
      </c>
      <c r="AF129" s="11">
        <f t="shared" si="8"/>
        <v>818.22803631025897</v>
      </c>
      <c r="AG129" s="11">
        <f t="shared" si="8"/>
        <v>831.70570846808289</v>
      </c>
      <c r="AH129" s="11">
        <f t="shared" si="8"/>
        <v>844.86271458952513</v>
      </c>
      <c r="AI129" s="11">
        <f t="shared" si="8"/>
        <v>857.73379791906814</v>
      </c>
      <c r="AJ129" s="11">
        <f t="shared" si="8"/>
        <v>870.35692578671728</v>
      </c>
      <c r="AK129" s="11">
        <f t="shared" si="8"/>
        <v>882.77195282671619</v>
      </c>
      <c r="AL129" s="11">
        <f t="shared" si="8"/>
        <v>895.01970493562192</v>
      </c>
      <c r="AM129" s="11">
        <f t="shared" si="8"/>
        <v>907.14136820839485</v>
      </c>
      <c r="AN129" s="11">
        <f t="shared" si="8"/>
        <v>919.17809659944987</v>
      </c>
      <c r="AO129" s="100">
        <f t="shared" si="8"/>
        <v>891.30375742103251</v>
      </c>
      <c r="AP129" s="11">
        <f t="shared" si="8"/>
        <v>905.96382554747436</v>
      </c>
      <c r="AQ129" s="11">
        <f t="shared" si="8"/>
        <v>919.02860260295006</v>
      </c>
      <c r="AR129" s="11">
        <f t="shared" si="8"/>
        <v>931.33517776278256</v>
      </c>
      <c r="AS129" s="11">
        <f t="shared" si="8"/>
        <v>942.94833924588715</v>
      </c>
      <c r="AT129" s="11">
        <f t="shared" si="8"/>
        <v>953.92571074549073</v>
      </c>
      <c r="AU129" s="11">
        <f t="shared" si="8"/>
        <v>964.44300410461676</v>
      </c>
      <c r="AV129" s="11">
        <f t="shared" si="8"/>
        <v>974.61049827628324</v>
      </c>
      <c r="AW129" s="11">
        <f t="shared" si="8"/>
        <v>984.49530881326586</v>
      </c>
      <c r="AX129" s="11">
        <f t="shared" si="8"/>
        <v>994.16409098506483</v>
      </c>
      <c r="AY129" s="11">
        <f t="shared" si="8"/>
        <v>1003.6742780419592</v>
      </c>
      <c r="AZ129" s="11">
        <f t="shared" si="8"/>
        <v>1013.070852695957</v>
      </c>
      <c r="BA129" s="100">
        <f t="shared" si="8"/>
        <v>1021.874623580173</v>
      </c>
      <c r="BB129" s="11">
        <f t="shared" si="8"/>
        <v>1034.2278734191777</v>
      </c>
      <c r="BC129" s="11">
        <f t="shared" si="8"/>
        <v>1045.7930107968443</v>
      </c>
      <c r="BD129" s="11">
        <f t="shared" si="8"/>
        <v>1057.0571509126398</v>
      </c>
      <c r="BE129" s="11">
        <f t="shared" si="8"/>
        <v>1067.9752870225243</v>
      </c>
      <c r="BF129" s="11">
        <f t="shared" si="8"/>
        <v>1078.5233234853745</v>
      </c>
      <c r="BG129" s="11">
        <f t="shared" si="8"/>
        <v>1088.7807067110975</v>
      </c>
      <c r="BH129" s="11">
        <f t="shared" si="8"/>
        <v>1098.7919856630385</v>
      </c>
      <c r="BI129" s="11">
        <f t="shared" si="8"/>
        <v>1108.5802523411751</v>
      </c>
      <c r="BJ129" s="11">
        <f t="shared" si="8"/>
        <v>1118.1756045215534</v>
      </c>
      <c r="BK129" s="11">
        <f t="shared" si="8"/>
        <v>1127.6067264568346</v>
      </c>
      <c r="BL129" s="11">
        <f t="shared" si="8"/>
        <v>1136.8971445995921</v>
      </c>
    </row>
    <row r="130" spans="2:64" x14ac:dyDescent="0.55000000000000004">
      <c r="B130" s="28" t="str">
        <f>+"New "&amp;B357&amp;" subscriptions"</f>
        <v>New Premium subscriptions</v>
      </c>
      <c r="E130" s="11">
        <f>E381</f>
        <v>0</v>
      </c>
      <c r="F130" s="11">
        <f t="shared" ref="F130:BL130" si="9">F381</f>
        <v>0</v>
      </c>
      <c r="G130" s="11">
        <f t="shared" si="9"/>
        <v>0</v>
      </c>
      <c r="H130" s="11">
        <f t="shared" si="9"/>
        <v>0</v>
      </c>
      <c r="I130" s="11">
        <f t="shared" si="9"/>
        <v>70.666666666666671</v>
      </c>
      <c r="J130" s="11">
        <f t="shared" si="9"/>
        <v>139.19333333333333</v>
      </c>
      <c r="K130" s="11">
        <f t="shared" si="9"/>
        <v>205.44206666666665</v>
      </c>
      <c r="L130" s="11">
        <f t="shared" si="9"/>
        <v>210.27392933333331</v>
      </c>
      <c r="M130" s="11">
        <f t="shared" si="9"/>
        <v>223.99806373999999</v>
      </c>
      <c r="N130" s="11">
        <f t="shared" si="9"/>
        <v>244.70668057659998</v>
      </c>
      <c r="O130" s="11">
        <f t="shared" si="9"/>
        <v>261.190381711724</v>
      </c>
      <c r="P130" s="11">
        <f t="shared" si="9"/>
        <v>275.79156158608293</v>
      </c>
      <c r="Q130" s="100">
        <f t="shared" si="9"/>
        <v>290.098126206129</v>
      </c>
      <c r="R130" s="11">
        <f t="shared" si="9"/>
        <v>303.50524261363449</v>
      </c>
      <c r="S130" s="11">
        <f t="shared" si="9"/>
        <v>315.96810406503653</v>
      </c>
      <c r="T130" s="11">
        <f t="shared" si="9"/>
        <v>327.68890415322613</v>
      </c>
      <c r="U130" s="11">
        <f t="shared" si="9"/>
        <v>338.72108198263061</v>
      </c>
      <c r="V130" s="11">
        <f t="shared" si="9"/>
        <v>349.09211789613812</v>
      </c>
      <c r="W130" s="11">
        <f t="shared" si="9"/>
        <v>358.85979730884446</v>
      </c>
      <c r="X130" s="11">
        <f t="shared" si="9"/>
        <v>368.07830595712119</v>
      </c>
      <c r="Y130" s="11">
        <f t="shared" si="9"/>
        <v>376.79390420915337</v>
      </c>
      <c r="Z130" s="11">
        <f t="shared" si="9"/>
        <v>385.0518961219143</v>
      </c>
      <c r="AA130" s="11">
        <f t="shared" si="9"/>
        <v>392.8960127662798</v>
      </c>
      <c r="AB130" s="11">
        <f t="shared" si="9"/>
        <v>400.36723503228905</v>
      </c>
      <c r="AC130" s="100">
        <f t="shared" si="9"/>
        <v>407.50423311756265</v>
      </c>
      <c r="AD130" s="11">
        <f t="shared" si="9"/>
        <v>416.68847526715308</v>
      </c>
      <c r="AE130" s="11">
        <f t="shared" si="9"/>
        <v>425.46162675846961</v>
      </c>
      <c r="AF130" s="11">
        <f t="shared" si="9"/>
        <v>433.87512632537903</v>
      </c>
      <c r="AG130" s="11">
        <f t="shared" si="9"/>
        <v>441.97448421567992</v>
      </c>
      <c r="AH130" s="11">
        <f t="shared" si="9"/>
        <v>449.80056030911118</v>
      </c>
      <c r="AI130" s="11">
        <f t="shared" si="9"/>
        <v>457.3905244588417</v>
      </c>
      <c r="AJ130" s="11">
        <f t="shared" si="9"/>
        <v>464.77858979607288</v>
      </c>
      <c r="AK130" s="11">
        <f t="shared" si="9"/>
        <v>471.99657465169241</v>
      </c>
      <c r="AL130" s="11">
        <f t="shared" si="9"/>
        <v>479.07433799027183</v>
      </c>
      <c r="AM130" s="11">
        <f t="shared" si="9"/>
        <v>486.04012250678841</v>
      </c>
      <c r="AN130" s="11">
        <f t="shared" si="9"/>
        <v>492.92082930882265</v>
      </c>
      <c r="AO130" s="100">
        <f t="shared" si="9"/>
        <v>499.37919852913035</v>
      </c>
      <c r="AP130" s="11">
        <f t="shared" si="9"/>
        <v>504.27674491226185</v>
      </c>
      <c r="AQ130" s="11">
        <f t="shared" si="9"/>
        <v>509.13618181371623</v>
      </c>
      <c r="AR130" s="11">
        <f t="shared" si="9"/>
        <v>514.187268707562</v>
      </c>
      <c r="AS130" s="11">
        <f t="shared" si="9"/>
        <v>519.32068541239346</v>
      </c>
      <c r="AT130" s="11">
        <f t="shared" si="9"/>
        <v>524.45766920607844</v>
      </c>
      <c r="AU130" s="11">
        <f t="shared" si="9"/>
        <v>529.60435652269848</v>
      </c>
      <c r="AV130" s="11">
        <f t="shared" si="9"/>
        <v>534.75423915758802</v>
      </c>
      <c r="AW130" s="11">
        <f t="shared" si="9"/>
        <v>539.89443256777486</v>
      </c>
      <c r="AX130" s="11">
        <f t="shared" si="9"/>
        <v>545.02330612281332</v>
      </c>
      <c r="AY130" s="11">
        <f t="shared" si="9"/>
        <v>550.14337304138576</v>
      </c>
      <c r="AZ130" s="11">
        <f t="shared" si="9"/>
        <v>555.25757843367364</v>
      </c>
      <c r="BA130" s="100">
        <f t="shared" si="9"/>
        <v>560.11182210118568</v>
      </c>
      <c r="BB130" s="11">
        <f t="shared" si="9"/>
        <v>566.35726357216595</v>
      </c>
      <c r="BC130" s="11">
        <f t="shared" si="9"/>
        <v>572.3247353571054</v>
      </c>
      <c r="BD130" s="11">
        <f t="shared" si="9"/>
        <v>578.23137874099473</v>
      </c>
      <c r="BE130" s="11">
        <f t="shared" si="9"/>
        <v>584.03464476541058</v>
      </c>
      <c r="BF130" s="11">
        <f t="shared" si="9"/>
        <v>589.70627331434275</v>
      </c>
      <c r="BG130" s="11">
        <f t="shared" si="9"/>
        <v>595.27281819415157</v>
      </c>
      <c r="BH130" s="11">
        <f t="shared" si="9"/>
        <v>600.74616185613559</v>
      </c>
      <c r="BI130" s="11">
        <f t="shared" si="9"/>
        <v>606.12965628346456</v>
      </c>
      <c r="BJ130" s="11">
        <f t="shared" si="9"/>
        <v>611.43187986780242</v>
      </c>
      <c r="BK130" s="11">
        <f t="shared" si="9"/>
        <v>616.66212234260888</v>
      </c>
      <c r="BL130" s="11">
        <f t="shared" si="9"/>
        <v>621.82824716067375</v>
      </c>
    </row>
    <row r="131" spans="2:64" x14ac:dyDescent="0.55000000000000004">
      <c r="Q131" s="45"/>
      <c r="AC131" s="45"/>
      <c r="AO131" s="45"/>
      <c r="BA131" s="45"/>
    </row>
    <row r="132" spans="2:64" x14ac:dyDescent="0.55000000000000004">
      <c r="B132" s="24" t="s">
        <v>259</v>
      </c>
      <c r="C132" s="25"/>
      <c r="D132" s="25"/>
      <c r="E132" s="65">
        <f>SUM(E133:E135)</f>
        <v>0</v>
      </c>
      <c r="F132" s="65">
        <f t="shared" ref="F132:BL132" si="10">SUM(F133:F135)</f>
        <v>0</v>
      </c>
      <c r="G132" s="65">
        <f t="shared" si="10"/>
        <v>0</v>
      </c>
      <c r="H132" s="65">
        <f t="shared" si="10"/>
        <v>0</v>
      </c>
      <c r="I132" s="65">
        <f t="shared" si="10"/>
        <v>0</v>
      </c>
      <c r="J132" s="65">
        <f t="shared" si="10"/>
        <v>-70.680000000000007</v>
      </c>
      <c r="K132" s="65">
        <f t="shared" si="10"/>
        <v>-195.0326</v>
      </c>
      <c r="L132" s="65">
        <f t="shared" si="10"/>
        <v>-359.37200933333327</v>
      </c>
      <c r="M132" s="65">
        <f t="shared" si="10"/>
        <v>-493.67753279999999</v>
      </c>
      <c r="N132" s="65">
        <f t="shared" si="10"/>
        <v>-612.96460093579992</v>
      </c>
      <c r="O132" s="65">
        <f t="shared" si="10"/>
        <v>-727.28362272872255</v>
      </c>
      <c r="P132" s="65">
        <f t="shared" si="10"/>
        <v>-833.40506041737831</v>
      </c>
      <c r="Q132" s="99">
        <f t="shared" si="10"/>
        <v>-922.59862416754208</v>
      </c>
      <c r="R132" s="65">
        <f t="shared" si="10"/>
        <v>-1014.6621418214154</v>
      </c>
      <c r="S132" s="65">
        <f t="shared" si="10"/>
        <v>-1100.2818417932131</v>
      </c>
      <c r="T132" s="65">
        <f t="shared" si="10"/>
        <v>-1179.8457161329538</v>
      </c>
      <c r="U132" s="65">
        <f t="shared" si="10"/>
        <v>-1253.8722034131283</v>
      </c>
      <c r="V132" s="65">
        <f t="shared" si="10"/>
        <v>-1322.8343091012789</v>
      </c>
      <c r="W132" s="65">
        <f t="shared" si="10"/>
        <v>-1387.1402254869133</v>
      </c>
      <c r="X132" s="65">
        <f t="shared" si="10"/>
        <v>-1447.1739566440888</v>
      </c>
      <c r="Y132" s="65">
        <f t="shared" si="10"/>
        <v>-1503.2953687869858</v>
      </c>
      <c r="Z132" s="65">
        <f t="shared" si="10"/>
        <v>-1555.8363418287445</v>
      </c>
      <c r="AA132" s="65">
        <f t="shared" si="10"/>
        <v>-1605.1047410828805</v>
      </c>
      <c r="AB132" s="65">
        <f t="shared" si="10"/>
        <v>-1651.3872443988857</v>
      </c>
      <c r="AC132" s="99">
        <f t="shared" si="10"/>
        <v>-1598.4576777401628</v>
      </c>
      <c r="AD132" s="65">
        <f t="shared" si="10"/>
        <v>-1649.5015114506893</v>
      </c>
      <c r="AE132" s="65">
        <f t="shared" si="10"/>
        <v>-1698.2181398205262</v>
      </c>
      <c r="AF132" s="65">
        <f t="shared" si="10"/>
        <v>-1744.7389090443135</v>
      </c>
      <c r="AG132" s="65">
        <f t="shared" si="10"/>
        <v>-1789.2056307987982</v>
      </c>
      <c r="AH132" s="65">
        <f t="shared" si="10"/>
        <v>-1831.7656342867353</v>
      </c>
      <c r="AI132" s="65">
        <f t="shared" si="10"/>
        <v>-1872.5682689704249</v>
      </c>
      <c r="AJ132" s="65">
        <f t="shared" si="10"/>
        <v>-1911.7624711434846</v>
      </c>
      <c r="AK132" s="65">
        <f t="shared" si="10"/>
        <v>-1949.4951148837908</v>
      </c>
      <c r="AL132" s="65">
        <f t="shared" si="10"/>
        <v>-1985.9099363863113</v>
      </c>
      <c r="AM132" s="65">
        <f t="shared" si="10"/>
        <v>-2021.1468757888697</v>
      </c>
      <c r="AN132" s="65">
        <f t="shared" si="10"/>
        <v>-2055.3417224944114</v>
      </c>
      <c r="AO132" s="99">
        <f t="shared" si="10"/>
        <v>-2029.9145818945112</v>
      </c>
      <c r="AP132" s="65">
        <f t="shared" si="10"/>
        <v>-2067.6872218519138</v>
      </c>
      <c r="AQ132" s="65">
        <f t="shared" si="10"/>
        <v>-2103.25833749411</v>
      </c>
      <c r="AR132" s="65">
        <f t="shared" si="10"/>
        <v>-2136.7889220931679</v>
      </c>
      <c r="AS132" s="65">
        <f t="shared" si="10"/>
        <v>-2168.6411952495728</v>
      </c>
      <c r="AT132" s="65">
        <f t="shared" si="10"/>
        <v>-2199.0645191431586</v>
      </c>
      <c r="AU132" s="65">
        <f t="shared" si="10"/>
        <v>-2228.2304311799144</v>
      </c>
      <c r="AV132" s="65">
        <f t="shared" si="10"/>
        <v>-2256.3063013958076</v>
      </c>
      <c r="AW132" s="65">
        <f t="shared" si="10"/>
        <v>-2283.4408970985796</v>
      </c>
      <c r="AX132" s="65">
        <f t="shared" si="10"/>
        <v>-2309.7586941565146</v>
      </c>
      <c r="AY132" s="65">
        <f t="shared" si="10"/>
        <v>-2335.3700071653921</v>
      </c>
      <c r="AZ132" s="65">
        <f t="shared" si="10"/>
        <v>-2360.3744591968266</v>
      </c>
      <c r="BA132" s="99">
        <f t="shared" si="10"/>
        <v>-2303.3900427910598</v>
      </c>
      <c r="BB132" s="65">
        <f t="shared" si="10"/>
        <v>-2334.6412078835474</v>
      </c>
      <c r="BC132" s="65">
        <f t="shared" si="10"/>
        <v>-2365.2434995049175</v>
      </c>
      <c r="BD132" s="65">
        <f t="shared" si="10"/>
        <v>-2395.0610821986875</v>
      </c>
      <c r="BE132" s="65">
        <f t="shared" si="10"/>
        <v>-2424.1548048092968</v>
      </c>
      <c r="BF132" s="65">
        <f t="shared" si="10"/>
        <v>-2452.5488241587718</v>
      </c>
      <c r="BG132" s="65">
        <f t="shared" si="10"/>
        <v>-2480.246664273554</v>
      </c>
      <c r="BH132" s="65">
        <f t="shared" si="10"/>
        <v>-2507.2755209933543</v>
      </c>
      <c r="BI132" s="65">
        <f t="shared" si="10"/>
        <v>-2533.6701616870505</v>
      </c>
      <c r="BJ132" s="65">
        <f t="shared" si="10"/>
        <v>-2559.4644590951179</v>
      </c>
      <c r="BK132" s="65">
        <f t="shared" si="10"/>
        <v>-2584.6949905369856</v>
      </c>
      <c r="BL132" s="65">
        <f t="shared" si="10"/>
        <v>-2609.4006743990285</v>
      </c>
    </row>
    <row r="133" spans="2:64" x14ac:dyDescent="0.55000000000000004">
      <c r="B133" s="28" t="str">
        <f>B295&amp;" churn"</f>
        <v>Basic churn</v>
      </c>
      <c r="E133" s="11">
        <f>E320+E322</f>
        <v>0</v>
      </c>
      <c r="F133" s="11">
        <f t="shared" ref="F133:BL133" si="11">F320+F322</f>
        <v>0</v>
      </c>
      <c r="G133" s="11">
        <f t="shared" si="11"/>
        <v>0</v>
      </c>
      <c r="H133" s="11">
        <f t="shared" si="11"/>
        <v>0</v>
      </c>
      <c r="I133" s="11">
        <f t="shared" si="11"/>
        <v>0</v>
      </c>
      <c r="J133" s="11">
        <f t="shared" si="11"/>
        <v>-30.400000000000002</v>
      </c>
      <c r="K133" s="11">
        <f t="shared" si="11"/>
        <v>-83.268000000000015</v>
      </c>
      <c r="L133" s="11">
        <f t="shared" si="11"/>
        <v>-152.34976</v>
      </c>
      <c r="M133" s="11">
        <f t="shared" si="11"/>
        <v>-207.3412184</v>
      </c>
      <c r="N133" s="11">
        <f t="shared" si="11"/>
        <v>-255.16288384399996</v>
      </c>
      <c r="O133" s="11">
        <f t="shared" si="11"/>
        <v>-300.39736068007994</v>
      </c>
      <c r="P133" s="11">
        <f t="shared" si="11"/>
        <v>-341.7829962636095</v>
      </c>
      <c r="Q133" s="100">
        <f t="shared" si="11"/>
        <v>-379.36299287280013</v>
      </c>
      <c r="R133" s="11">
        <f t="shared" si="11"/>
        <v>-413.86802275013355</v>
      </c>
      <c r="S133" s="11">
        <f t="shared" si="11"/>
        <v>-445.66867964892248</v>
      </c>
      <c r="T133" s="11">
        <f t="shared" si="11"/>
        <v>-474.97424804742133</v>
      </c>
      <c r="U133" s="11">
        <f t="shared" si="11"/>
        <v>-502.03934039243126</v>
      </c>
      <c r="V133" s="11">
        <f t="shared" si="11"/>
        <v>-527.089196809648</v>
      </c>
      <c r="W133" s="11">
        <f t="shared" si="11"/>
        <v>-550.31318013341695</v>
      </c>
      <c r="X133" s="11">
        <f t="shared" si="11"/>
        <v>-571.88395798861518</v>
      </c>
      <c r="Y133" s="11">
        <f t="shared" si="11"/>
        <v>-591.95887946407731</v>
      </c>
      <c r="Z133" s="11">
        <f t="shared" si="11"/>
        <v>-610.6794288206986</v>
      </c>
      <c r="AA133" s="11">
        <f t="shared" si="11"/>
        <v>-628.17382225807103</v>
      </c>
      <c r="AB133" s="11">
        <f t="shared" si="11"/>
        <v>-644.55895329226223</v>
      </c>
      <c r="AC133" s="100">
        <f t="shared" si="11"/>
        <v>-604.94641228067258</v>
      </c>
      <c r="AD133" s="11">
        <f t="shared" si="11"/>
        <v>-624.26712905323234</v>
      </c>
      <c r="AE133" s="11">
        <f t="shared" si="11"/>
        <v>-642.41514955357843</v>
      </c>
      <c r="AF133" s="11">
        <f t="shared" si="11"/>
        <v>-659.51396994941729</v>
      </c>
      <c r="AG133" s="11">
        <f t="shared" si="11"/>
        <v>-675.67375796221199</v>
      </c>
      <c r="AH133" s="11">
        <f t="shared" si="11"/>
        <v>-690.99341910290582</v>
      </c>
      <c r="AI133" s="11">
        <f t="shared" si="11"/>
        <v>-705.56229625963874</v>
      </c>
      <c r="AJ133" s="11">
        <f t="shared" si="11"/>
        <v>-719.46157429615516</v>
      </c>
      <c r="AK133" s="11">
        <f t="shared" si="11"/>
        <v>-732.76544886407032</v>
      </c>
      <c r="AL133" s="11">
        <f t="shared" si="11"/>
        <v>-745.5421044756074</v>
      </c>
      <c r="AM133" s="11">
        <f t="shared" si="11"/>
        <v>-757.85453765455827</v>
      </c>
      <c r="AN133" s="11">
        <f t="shared" si="11"/>
        <v>-769.76125419227287</v>
      </c>
      <c r="AO133" s="100">
        <f t="shared" si="11"/>
        <v>-781.31686370483533</v>
      </c>
      <c r="AP133" s="11">
        <f t="shared" si="11"/>
        <v>-792.47275320395261</v>
      </c>
      <c r="AQ133" s="11">
        <f t="shared" si="11"/>
        <v>-803.30596860396759</v>
      </c>
      <c r="AR133" s="11">
        <f t="shared" si="11"/>
        <v>-813.7707765333314</v>
      </c>
      <c r="AS133" s="11">
        <f t="shared" si="11"/>
        <v>-823.91554701036443</v>
      </c>
      <c r="AT133" s="11">
        <f t="shared" si="11"/>
        <v>-833.76719197999103</v>
      </c>
      <c r="AU133" s="11">
        <f t="shared" si="11"/>
        <v>-843.33924082659723</v>
      </c>
      <c r="AV133" s="11">
        <f t="shared" si="11"/>
        <v>-852.65442959760139</v>
      </c>
      <c r="AW133" s="11">
        <f t="shared" si="11"/>
        <v>-861.73717033293678</v>
      </c>
      <c r="AX133" s="11">
        <f t="shared" si="11"/>
        <v>-870.60966274750217</v>
      </c>
      <c r="AY133" s="11">
        <f t="shared" si="11"/>
        <v>-879.2939905519097</v>
      </c>
      <c r="AZ133" s="11">
        <f t="shared" si="11"/>
        <v>-887.81222142153524</v>
      </c>
      <c r="BA133" s="100">
        <f t="shared" si="11"/>
        <v>-814.71429265592985</v>
      </c>
      <c r="BB133" s="11">
        <f t="shared" si="11"/>
        <v>-830.29621794464913</v>
      </c>
      <c r="BC133" s="11">
        <f t="shared" si="11"/>
        <v>-844.76637899714478</v>
      </c>
      <c r="BD133" s="11">
        <f t="shared" si="11"/>
        <v>-858.23989381319575</v>
      </c>
      <c r="BE133" s="11">
        <f t="shared" si="11"/>
        <v>-870.86771714622398</v>
      </c>
      <c r="BF133" s="11">
        <f t="shared" si="11"/>
        <v>-882.7654334264912</v>
      </c>
      <c r="BG133" s="11">
        <f t="shared" si="11"/>
        <v>-894.02262252234345</v>
      </c>
      <c r="BH133" s="11">
        <f t="shared" si="11"/>
        <v>-904.72082519028618</v>
      </c>
      <c r="BI133" s="11">
        <f t="shared" si="11"/>
        <v>-914.93112455963364</v>
      </c>
      <c r="BJ133" s="11">
        <f t="shared" si="11"/>
        <v>-924.71369095960074</v>
      </c>
      <c r="BK133" s="11">
        <f t="shared" si="11"/>
        <v>-934.12086232435433</v>
      </c>
      <c r="BL133" s="11">
        <f t="shared" si="11"/>
        <v>-943.19858996504672</v>
      </c>
    </row>
    <row r="134" spans="2:64" x14ac:dyDescent="0.55000000000000004">
      <c r="B134" s="28" t="str">
        <f>B326&amp;" churn"</f>
        <v>Standard churn</v>
      </c>
      <c r="E134" s="11">
        <f>E351+E352+E353</f>
        <v>0</v>
      </c>
      <c r="F134" s="11">
        <f t="shared" ref="F134:BL134" si="12">F351+F352+F353</f>
        <v>0</v>
      </c>
      <c r="G134" s="11">
        <f t="shared" si="12"/>
        <v>0</v>
      </c>
      <c r="H134" s="11">
        <f t="shared" si="12"/>
        <v>0</v>
      </c>
      <c r="I134" s="11">
        <f t="shared" si="12"/>
        <v>0</v>
      </c>
      <c r="J134" s="11">
        <f t="shared" si="12"/>
        <v>-22.613333333333337</v>
      </c>
      <c r="K134" s="11">
        <f t="shared" si="12"/>
        <v>-63.716266666666669</v>
      </c>
      <c r="L134" s="11">
        <f t="shared" si="12"/>
        <v>-119.62548266666667</v>
      </c>
      <c r="M134" s="11">
        <f t="shared" si="12"/>
        <v>-168.22025706666668</v>
      </c>
      <c r="N134" s="11">
        <f t="shared" si="12"/>
        <v>-213.21515815679999</v>
      </c>
      <c r="O134" s="11">
        <f t="shared" si="12"/>
        <v>-257.26967270324263</v>
      </c>
      <c r="P134" s="11">
        <f t="shared" si="12"/>
        <v>-299.11202671678768</v>
      </c>
      <c r="Q134" s="100">
        <f t="shared" si="12"/>
        <v>-338.43842955945576</v>
      </c>
      <c r="R134" s="11">
        <f t="shared" si="12"/>
        <v>-375.52469546299329</v>
      </c>
      <c r="S134" s="11">
        <f t="shared" si="12"/>
        <v>-410.56714197471888</v>
      </c>
      <c r="T134" s="11">
        <f t="shared" si="12"/>
        <v>-443.56414778104948</v>
      </c>
      <c r="U134" s="11">
        <f t="shared" si="12"/>
        <v>-474.59396259251548</v>
      </c>
      <c r="V134" s="11">
        <f t="shared" si="12"/>
        <v>-503.75048829038161</v>
      </c>
      <c r="W134" s="11">
        <f t="shared" si="12"/>
        <v>-531.12902281747381</v>
      </c>
      <c r="X134" s="11">
        <f t="shared" si="12"/>
        <v>-556.83315017397354</v>
      </c>
      <c r="Y134" s="11">
        <f t="shared" si="12"/>
        <v>-580.97049104725954</v>
      </c>
      <c r="Z134" s="11">
        <f t="shared" si="12"/>
        <v>-603.64821730835592</v>
      </c>
      <c r="AA134" s="11">
        <f t="shared" si="12"/>
        <v>-624.97185502378568</v>
      </c>
      <c r="AB134" s="11">
        <f t="shared" si="12"/>
        <v>-645.04435955393831</v>
      </c>
      <c r="AC134" s="100">
        <f t="shared" si="12"/>
        <v>-622.46734107170016</v>
      </c>
      <c r="AD134" s="11">
        <f t="shared" si="12"/>
        <v>-645.43998391452158</v>
      </c>
      <c r="AE134" s="11">
        <f t="shared" si="12"/>
        <v>-667.15401335579998</v>
      </c>
      <c r="AF134" s="11">
        <f t="shared" si="12"/>
        <v>-687.74092622039132</v>
      </c>
      <c r="AG134" s="11">
        <f t="shared" si="12"/>
        <v>-707.31399273387149</v>
      </c>
      <c r="AH134" s="11">
        <f t="shared" si="12"/>
        <v>-725.97275009400323</v>
      </c>
      <c r="AI134" s="11">
        <f t="shared" si="12"/>
        <v>-743.80624476833145</v>
      </c>
      <c r="AJ134" s="11">
        <f t="shared" si="12"/>
        <v>-760.89537774094197</v>
      </c>
      <c r="AK134" s="11">
        <f t="shared" si="12"/>
        <v>-777.31460994780832</v>
      </c>
      <c r="AL134" s="11">
        <f t="shared" si="12"/>
        <v>-793.13321137964465</v>
      </c>
      <c r="AM134" s="11">
        <f t="shared" si="12"/>
        <v>-808.41618541304115</v>
      </c>
      <c r="AN134" s="11">
        <f t="shared" si="12"/>
        <v>-823.22496283234409</v>
      </c>
      <c r="AO134" s="100">
        <f t="shared" si="12"/>
        <v>-837.61793289740979</v>
      </c>
      <c r="AP134" s="11">
        <f t="shared" si="12"/>
        <v>-845.67080657595341</v>
      </c>
      <c r="AQ134" s="11">
        <f t="shared" si="12"/>
        <v>-854.71475942168149</v>
      </c>
      <c r="AR134" s="11">
        <f t="shared" si="12"/>
        <v>-864.36183589887173</v>
      </c>
      <c r="AS134" s="11">
        <f t="shared" si="12"/>
        <v>-874.40783717845829</v>
      </c>
      <c r="AT134" s="11">
        <f t="shared" si="12"/>
        <v>-884.68891248857256</v>
      </c>
      <c r="AU134" s="11">
        <f t="shared" si="12"/>
        <v>-895.07443222711015</v>
      </c>
      <c r="AV134" s="11">
        <f t="shared" si="12"/>
        <v>-905.4797180087362</v>
      </c>
      <c r="AW134" s="11">
        <f t="shared" si="12"/>
        <v>-915.84933504886817</v>
      </c>
      <c r="AX134" s="11">
        <f t="shared" si="12"/>
        <v>-926.14623111352785</v>
      </c>
      <c r="AY134" s="11">
        <f t="shared" si="12"/>
        <v>-936.3489100942586</v>
      </c>
      <c r="AZ134" s="11">
        <f t="shared" si="12"/>
        <v>-946.44771528641365</v>
      </c>
      <c r="BA134" s="100">
        <f t="shared" si="12"/>
        <v>-956.44118589784512</v>
      </c>
      <c r="BB134" s="11">
        <f t="shared" si="12"/>
        <v>-966.25620155019419</v>
      </c>
      <c r="BC134" s="11">
        <f t="shared" si="12"/>
        <v>-976.45195233054153</v>
      </c>
      <c r="BD134" s="11">
        <f t="shared" si="12"/>
        <v>-986.85311110048713</v>
      </c>
      <c r="BE134" s="11">
        <f t="shared" si="12"/>
        <v>-997.38371707231011</v>
      </c>
      <c r="BF134" s="11">
        <f t="shared" si="12"/>
        <v>-1007.9724525648421</v>
      </c>
      <c r="BG134" s="11">
        <f t="shared" si="12"/>
        <v>-1018.5550832029221</v>
      </c>
      <c r="BH134" s="11">
        <f t="shared" si="12"/>
        <v>-1029.0889267291484</v>
      </c>
      <c r="BI134" s="11">
        <f t="shared" si="12"/>
        <v>-1039.5443855692317</v>
      </c>
      <c r="BJ134" s="11">
        <f t="shared" si="12"/>
        <v>-1049.8997655850233</v>
      </c>
      <c r="BK134" s="11">
        <f t="shared" si="12"/>
        <v>-1060.1411414255026</v>
      </c>
      <c r="BL134" s="11">
        <f t="shared" si="12"/>
        <v>-1070.2609791802024</v>
      </c>
    </row>
    <row r="135" spans="2:64" x14ac:dyDescent="0.55000000000000004">
      <c r="B135" s="28" t="str">
        <f>B357&amp;" churn"</f>
        <v>Premium churn</v>
      </c>
      <c r="E135" s="11">
        <f>E382+E383+E384</f>
        <v>0</v>
      </c>
      <c r="F135" s="11">
        <f t="shared" ref="F135:BL135" si="13">F382+F383+F384</f>
        <v>0</v>
      </c>
      <c r="G135" s="11">
        <f t="shared" si="13"/>
        <v>0</v>
      </c>
      <c r="H135" s="11">
        <f t="shared" si="13"/>
        <v>0</v>
      </c>
      <c r="I135" s="11">
        <f t="shared" si="13"/>
        <v>0</v>
      </c>
      <c r="J135" s="11">
        <f t="shared" si="13"/>
        <v>-17.666666666666668</v>
      </c>
      <c r="K135" s="11">
        <f t="shared" si="13"/>
        <v>-48.048333333333332</v>
      </c>
      <c r="L135" s="11">
        <f t="shared" si="13"/>
        <v>-87.39676666666665</v>
      </c>
      <c r="M135" s="11">
        <f t="shared" si="13"/>
        <v>-118.11605733333332</v>
      </c>
      <c r="N135" s="11">
        <f t="shared" si="13"/>
        <v>-144.58655893499997</v>
      </c>
      <c r="O135" s="11">
        <f t="shared" si="13"/>
        <v>-169.61658934539997</v>
      </c>
      <c r="P135" s="11">
        <f t="shared" si="13"/>
        <v>-192.51003743698101</v>
      </c>
      <c r="Q135" s="100">
        <f t="shared" si="13"/>
        <v>-204.79720173528619</v>
      </c>
      <c r="R135" s="11">
        <f t="shared" si="13"/>
        <v>-225.26942360828849</v>
      </c>
      <c r="S135" s="11">
        <f t="shared" si="13"/>
        <v>-244.04602016957153</v>
      </c>
      <c r="T135" s="11">
        <f t="shared" si="13"/>
        <v>-261.30732030448314</v>
      </c>
      <c r="U135" s="11">
        <f t="shared" si="13"/>
        <v>-277.23890042818147</v>
      </c>
      <c r="V135" s="11">
        <f t="shared" si="13"/>
        <v>-291.99462400124929</v>
      </c>
      <c r="W135" s="11">
        <f t="shared" si="13"/>
        <v>-305.69802253602262</v>
      </c>
      <c r="X135" s="11">
        <f t="shared" si="13"/>
        <v>-318.45684848149983</v>
      </c>
      <c r="Y135" s="11">
        <f t="shared" si="13"/>
        <v>-330.36599827564896</v>
      </c>
      <c r="Z135" s="11">
        <f t="shared" si="13"/>
        <v>-341.50869569969007</v>
      </c>
      <c r="AA135" s="11">
        <f t="shared" si="13"/>
        <v>-351.95906380102383</v>
      </c>
      <c r="AB135" s="11">
        <f t="shared" si="13"/>
        <v>-361.78393155268526</v>
      </c>
      <c r="AC135" s="100">
        <f t="shared" si="13"/>
        <v>-371.04392438779013</v>
      </c>
      <c r="AD135" s="11">
        <f t="shared" si="13"/>
        <v>-379.79439848293555</v>
      </c>
      <c r="AE135" s="11">
        <f t="shared" si="13"/>
        <v>-388.64897691114777</v>
      </c>
      <c r="AF135" s="11">
        <f t="shared" si="13"/>
        <v>-397.48401287450503</v>
      </c>
      <c r="AG135" s="11">
        <f t="shared" si="13"/>
        <v>-406.21788010271473</v>
      </c>
      <c r="AH135" s="11">
        <f t="shared" si="13"/>
        <v>-414.79946508982641</v>
      </c>
      <c r="AI135" s="11">
        <f t="shared" si="13"/>
        <v>-423.19972794245473</v>
      </c>
      <c r="AJ135" s="11">
        <f t="shared" si="13"/>
        <v>-431.4055191063876</v>
      </c>
      <c r="AK135" s="11">
        <f t="shared" si="13"/>
        <v>-439.41505607191209</v>
      </c>
      <c r="AL135" s="11">
        <f t="shared" si="13"/>
        <v>-447.23462053105931</v>
      </c>
      <c r="AM135" s="11">
        <f t="shared" si="13"/>
        <v>-454.87615272127039</v>
      </c>
      <c r="AN135" s="11">
        <f t="shared" si="13"/>
        <v>-462.35550546979465</v>
      </c>
      <c r="AO135" s="100">
        <f t="shared" si="13"/>
        <v>-410.97978529226623</v>
      </c>
      <c r="AP135" s="11">
        <f t="shared" si="13"/>
        <v>-429.54366207200769</v>
      </c>
      <c r="AQ135" s="11">
        <f t="shared" si="13"/>
        <v>-445.23760946846107</v>
      </c>
      <c r="AR135" s="11">
        <f t="shared" si="13"/>
        <v>-458.65630966096467</v>
      </c>
      <c r="AS135" s="11">
        <f t="shared" si="13"/>
        <v>-470.31781106075005</v>
      </c>
      <c r="AT135" s="11">
        <f t="shared" si="13"/>
        <v>-480.60841467459511</v>
      </c>
      <c r="AU135" s="11">
        <f t="shared" si="13"/>
        <v>-489.81675812620665</v>
      </c>
      <c r="AV135" s="11">
        <f t="shared" si="13"/>
        <v>-498.17215378946992</v>
      </c>
      <c r="AW135" s="11">
        <f t="shared" si="13"/>
        <v>-505.85439171677473</v>
      </c>
      <c r="AX135" s="11">
        <f t="shared" si="13"/>
        <v>-513.00280029548469</v>
      </c>
      <c r="AY135" s="11">
        <f t="shared" si="13"/>
        <v>-519.72710651922375</v>
      </c>
      <c r="AZ135" s="11">
        <f t="shared" si="13"/>
        <v>-526.11452248887781</v>
      </c>
      <c r="BA135" s="100">
        <f t="shared" si="13"/>
        <v>-532.23456423728487</v>
      </c>
      <c r="BB135" s="11">
        <f t="shared" si="13"/>
        <v>-538.08878838870396</v>
      </c>
      <c r="BC135" s="11">
        <f t="shared" si="13"/>
        <v>-544.02516817723097</v>
      </c>
      <c r="BD135" s="11">
        <f t="shared" si="13"/>
        <v>-549.9680772850046</v>
      </c>
      <c r="BE135" s="11">
        <f t="shared" si="13"/>
        <v>-555.90337059076262</v>
      </c>
      <c r="BF135" s="11">
        <f t="shared" si="13"/>
        <v>-561.81093816743862</v>
      </c>
      <c r="BG135" s="11">
        <f t="shared" si="13"/>
        <v>-567.66895854828851</v>
      </c>
      <c r="BH135" s="11">
        <f t="shared" si="13"/>
        <v>-573.46576907391966</v>
      </c>
      <c r="BI135" s="11">
        <f t="shared" si="13"/>
        <v>-579.194651558185</v>
      </c>
      <c r="BJ135" s="11">
        <f t="shared" si="13"/>
        <v>-584.85100255049383</v>
      </c>
      <c r="BK135" s="11">
        <f t="shared" si="13"/>
        <v>-590.43298678712858</v>
      </c>
      <c r="BL135" s="11">
        <f t="shared" si="13"/>
        <v>-595.94110525377948</v>
      </c>
    </row>
    <row r="136" spans="2:64" x14ac:dyDescent="0.55000000000000004">
      <c r="Q136" s="45"/>
      <c r="AC136" s="45"/>
      <c r="AO136" s="45"/>
      <c r="BA136" s="45"/>
    </row>
    <row r="137" spans="2:64" x14ac:dyDescent="0.55000000000000004">
      <c r="B137" s="24" t="s">
        <v>261</v>
      </c>
      <c r="C137" s="25"/>
      <c r="D137" s="25"/>
      <c r="E137" s="65">
        <f>SUM(E138:E140)</f>
        <v>0</v>
      </c>
      <c r="F137" s="65">
        <f t="shared" ref="F137:BL137" si="14">SUM(F138:F140)</f>
        <v>0</v>
      </c>
      <c r="G137" s="65">
        <f t="shared" si="14"/>
        <v>0</v>
      </c>
      <c r="H137" s="65">
        <f t="shared" si="14"/>
        <v>0</v>
      </c>
      <c r="I137" s="65">
        <f t="shared" si="14"/>
        <v>465.33333333333337</v>
      </c>
      <c r="J137" s="65">
        <f t="shared" si="14"/>
        <v>1284.3200000000002</v>
      </c>
      <c r="K137" s="65">
        <f t="shared" si="14"/>
        <v>2366.8276666666666</v>
      </c>
      <c r="L137" s="65">
        <f t="shared" si="14"/>
        <v>3251.6843226666665</v>
      </c>
      <c r="M137" s="65">
        <f t="shared" si="14"/>
        <v>4037.2983395866663</v>
      </c>
      <c r="N137" s="65">
        <f t="shared" si="14"/>
        <v>4789.7131507775321</v>
      </c>
      <c r="O137" s="65">
        <f t="shared" si="14"/>
        <v>5487.6819522579262</v>
      </c>
      <c r="P137" s="65">
        <f t="shared" si="14"/>
        <v>6129.9201325836257</v>
      </c>
      <c r="Q137" s="99">
        <f t="shared" si="14"/>
        <v>6734.5521345960224</v>
      </c>
      <c r="R137" s="65">
        <f t="shared" si="14"/>
        <v>7296.8087184562282</v>
      </c>
      <c r="S137" s="65">
        <f t="shared" si="14"/>
        <v>7819.1751586287492</v>
      </c>
      <c r="T137" s="65">
        <f t="shared" si="14"/>
        <v>8305.0355212575705</v>
      </c>
      <c r="U137" s="65">
        <f t="shared" si="14"/>
        <v>8757.4947919004899</v>
      </c>
      <c r="V137" s="65">
        <f t="shared" si="14"/>
        <v>9179.2413209544466</v>
      </c>
      <c r="W137" s="65">
        <f t="shared" si="14"/>
        <v>9572.8103738320442</v>
      </c>
      <c r="X137" s="65">
        <f t="shared" si="14"/>
        <v>9940.5812240612213</v>
      </c>
      <c r="Y137" s="65">
        <f t="shared" si="14"/>
        <v>10284.749497098421</v>
      </c>
      <c r="Z137" s="65">
        <f t="shared" si="14"/>
        <v>10607.352045220185</v>
      </c>
      <c r="AA137" s="65">
        <f t="shared" si="14"/>
        <v>10910.284906117155</v>
      </c>
      <c r="AB137" s="65">
        <f t="shared" si="14"/>
        <v>11195.311464342332</v>
      </c>
      <c r="AC137" s="99">
        <f t="shared" si="14"/>
        <v>11560.565605108124</v>
      </c>
      <c r="AD137" s="65">
        <f t="shared" si="14"/>
        <v>11907.201882716132</v>
      </c>
      <c r="AE137" s="65">
        <f t="shared" si="14"/>
        <v>12236.704440107747</v>
      </c>
      <c r="AF137" s="65">
        <f t="shared" si="14"/>
        <v>12550.48982740117</v>
      </c>
      <c r="AG137" s="65">
        <f t="shared" si="14"/>
        <v>12849.907793981925</v>
      </c>
      <c r="AH137" s="65">
        <f t="shared" si="14"/>
        <v>13136.243191485213</v>
      </c>
      <c r="AI137" s="65">
        <f t="shared" si="14"/>
        <v>13410.718614211577</v>
      </c>
      <c r="AJ137" s="65">
        <f t="shared" si="14"/>
        <v>13674.497547200812</v>
      </c>
      <c r="AK137" s="65">
        <f t="shared" si="14"/>
        <v>13928.687823309838</v>
      </c>
      <c r="AL137" s="65">
        <f t="shared" si="14"/>
        <v>14174.345245042765</v>
      </c>
      <c r="AM137" s="65">
        <f t="shared" si="14"/>
        <v>14412.47727523922</v>
      </c>
      <c r="AN137" s="65">
        <f t="shared" si="14"/>
        <v>14644.046728414105</v>
      </c>
      <c r="AO137" s="99">
        <f t="shared" si="14"/>
        <v>14887.549143439293</v>
      </c>
      <c r="AP137" s="65">
        <f t="shared" si="14"/>
        <v>15121.059021614843</v>
      </c>
      <c r="AQ137" s="65">
        <f t="shared" si="14"/>
        <v>15344.406054681036</v>
      </c>
      <c r="AR137" s="65">
        <f t="shared" si="14"/>
        <v>15559.135541746391</v>
      </c>
      <c r="AS137" s="65">
        <f t="shared" si="14"/>
        <v>15766.239326980249</v>
      </c>
      <c r="AT137" s="65">
        <f t="shared" si="14"/>
        <v>15966.344005646888</v>
      </c>
      <c r="AU137" s="65">
        <f t="shared" si="14"/>
        <v>16160.183710202742</v>
      </c>
      <c r="AV137" s="65">
        <f t="shared" si="14"/>
        <v>16348.466946159639</v>
      </c>
      <c r="AW137" s="65">
        <f t="shared" si="14"/>
        <v>16531.811982725631</v>
      </c>
      <c r="AX137" s="65">
        <f t="shared" si="14"/>
        <v>16710.798783010017</v>
      </c>
      <c r="AY137" s="65">
        <f t="shared" si="14"/>
        <v>16885.978879931023</v>
      </c>
      <c r="AZ137" s="65">
        <f t="shared" si="14"/>
        <v>17057.867805103429</v>
      </c>
      <c r="BA137" s="99">
        <f t="shared" si="14"/>
        <v>17306.997753536853</v>
      </c>
      <c r="BB137" s="65">
        <f t="shared" si="14"/>
        <v>17547.939511114255</v>
      </c>
      <c r="BC137" s="65">
        <f t="shared" si="14"/>
        <v>17780.31528492094</v>
      </c>
      <c r="BD137" s="65">
        <f t="shared" si="14"/>
        <v>18005.060859519366</v>
      </c>
      <c r="BE137" s="65">
        <f t="shared" si="14"/>
        <v>18222.760866446901</v>
      </c>
      <c r="BF137" s="65">
        <f t="shared" si="14"/>
        <v>18433.778963472858</v>
      </c>
      <c r="BG137" s="65">
        <f t="shared" si="14"/>
        <v>18638.590473306325</v>
      </c>
      <c r="BH137" s="65">
        <f t="shared" si="14"/>
        <v>18837.676918715904</v>
      </c>
      <c r="BI137" s="65">
        <f t="shared" si="14"/>
        <v>19031.473454212799</v>
      </c>
      <c r="BJ137" s="65">
        <f t="shared" si="14"/>
        <v>19220.401884114173</v>
      </c>
      <c r="BK137" s="65">
        <f t="shared" si="14"/>
        <v>19404.873881107906</v>
      </c>
      <c r="BL137" s="65">
        <f t="shared" si="14"/>
        <v>19585.282457049088</v>
      </c>
    </row>
    <row r="138" spans="2:64" x14ac:dyDescent="0.55000000000000004">
      <c r="B138" s="28" t="str">
        <f>$B$295&amp;" subscriber base"</f>
        <v>Basic subscriber base</v>
      </c>
      <c r="E138" s="11">
        <f>E323</f>
        <v>0</v>
      </c>
      <c r="F138" s="11">
        <f t="shared" ref="F138:BL138" si="15">F323</f>
        <v>0</v>
      </c>
      <c r="G138" s="11">
        <f t="shared" si="15"/>
        <v>0</v>
      </c>
      <c r="H138" s="11">
        <f t="shared" si="15"/>
        <v>0</v>
      </c>
      <c r="I138" s="11">
        <f t="shared" si="15"/>
        <v>253.33333333333334</v>
      </c>
      <c r="J138" s="11">
        <f t="shared" si="15"/>
        <v>693.90000000000009</v>
      </c>
      <c r="K138" s="11">
        <f t="shared" si="15"/>
        <v>1269.5813333333333</v>
      </c>
      <c r="L138" s="11">
        <f t="shared" si="15"/>
        <v>1727.8434866666664</v>
      </c>
      <c r="M138" s="11">
        <f t="shared" si="15"/>
        <v>2126.3573653666663</v>
      </c>
      <c r="N138" s="11">
        <f t="shared" si="15"/>
        <v>2503.3113390006661</v>
      </c>
      <c r="O138" s="11">
        <f t="shared" si="15"/>
        <v>2848.1916355300791</v>
      </c>
      <c r="P138" s="11">
        <f t="shared" si="15"/>
        <v>3161.3582739400008</v>
      </c>
      <c r="Q138" s="100">
        <f t="shared" si="15"/>
        <v>3448.9001895844458</v>
      </c>
      <c r="R138" s="11">
        <f t="shared" si="15"/>
        <v>3713.9056637410204</v>
      </c>
      <c r="S138" s="11">
        <f t="shared" si="15"/>
        <v>3958.1187337285105</v>
      </c>
      <c r="T138" s="11">
        <f t="shared" si="15"/>
        <v>4183.6611699369269</v>
      </c>
      <c r="U138" s="11">
        <f t="shared" si="15"/>
        <v>4392.4099734137326</v>
      </c>
      <c r="V138" s="11">
        <f t="shared" si="15"/>
        <v>4585.9431677784742</v>
      </c>
      <c r="W138" s="11">
        <f t="shared" si="15"/>
        <v>4765.6996499051265</v>
      </c>
      <c r="X138" s="11">
        <f t="shared" si="15"/>
        <v>4932.9906622006438</v>
      </c>
      <c r="Y138" s="11">
        <f t="shared" si="15"/>
        <v>5088.9952401724877</v>
      </c>
      <c r="Z138" s="11">
        <f t="shared" si="15"/>
        <v>5234.7818521505915</v>
      </c>
      <c r="AA138" s="11">
        <f t="shared" si="15"/>
        <v>5371.324610768851</v>
      </c>
      <c r="AB138" s="11">
        <f t="shared" si="15"/>
        <v>5499.512838915206</v>
      </c>
      <c r="AC138" s="100">
        <f t="shared" si="15"/>
        <v>5675.1557186657483</v>
      </c>
      <c r="AD138" s="11">
        <f t="shared" si="15"/>
        <v>5840.1377232143495</v>
      </c>
      <c r="AE138" s="11">
        <f t="shared" si="15"/>
        <v>5995.5815449947022</v>
      </c>
      <c r="AF138" s="11">
        <f t="shared" si="15"/>
        <v>6142.4887087473826</v>
      </c>
      <c r="AG138" s="11">
        <f t="shared" si="15"/>
        <v>6281.7583554809617</v>
      </c>
      <c r="AH138" s="11">
        <f t="shared" si="15"/>
        <v>6414.2026932694425</v>
      </c>
      <c r="AI138" s="11">
        <f t="shared" si="15"/>
        <v>6540.5597663286835</v>
      </c>
      <c r="AJ138" s="11">
        <f t="shared" si="15"/>
        <v>6661.5040805824583</v>
      </c>
      <c r="AK138" s="11">
        <f t="shared" si="15"/>
        <v>6777.6554952327942</v>
      </c>
      <c r="AL138" s="11">
        <f t="shared" si="15"/>
        <v>6889.5867059505299</v>
      </c>
      <c r="AM138" s="11">
        <f t="shared" si="15"/>
        <v>6997.8295835661165</v>
      </c>
      <c r="AN138" s="11">
        <f t="shared" si="15"/>
        <v>7102.8805791348668</v>
      </c>
      <c r="AO138" s="100">
        <f t="shared" si="15"/>
        <v>7204.2977563995682</v>
      </c>
      <c r="AP138" s="11">
        <f t="shared" si="15"/>
        <v>7302.7815327633425</v>
      </c>
      <c r="AQ138" s="11">
        <f t="shared" si="15"/>
        <v>7397.9161503030118</v>
      </c>
      <c r="AR138" s="11">
        <f t="shared" si="15"/>
        <v>7490.1413364578584</v>
      </c>
      <c r="AS138" s="11">
        <f t="shared" si="15"/>
        <v>7579.7017452726459</v>
      </c>
      <c r="AT138" s="11">
        <f t="shared" si="15"/>
        <v>7666.7203711508837</v>
      </c>
      <c r="AU138" s="11">
        <f t="shared" si="15"/>
        <v>7751.4039054327395</v>
      </c>
      <c r="AV138" s="11">
        <f t="shared" si="15"/>
        <v>7833.9742757539716</v>
      </c>
      <c r="AW138" s="11">
        <f t="shared" si="15"/>
        <v>7914.6332977045649</v>
      </c>
      <c r="AX138" s="11">
        <f t="shared" si="15"/>
        <v>7993.5817322900884</v>
      </c>
      <c r="AY138" s="11">
        <f t="shared" si="15"/>
        <v>8071.0201947412288</v>
      </c>
      <c r="AZ138" s="11">
        <f t="shared" si="15"/>
        <v>8147.1429265592978</v>
      </c>
      <c r="BA138" s="100">
        <f t="shared" si="15"/>
        <v>8302.9621794464911</v>
      </c>
      <c r="BB138" s="11">
        <f t="shared" si="15"/>
        <v>8447.6637899714478</v>
      </c>
      <c r="BC138" s="11">
        <f t="shared" si="15"/>
        <v>8582.398938131957</v>
      </c>
      <c r="BD138" s="11">
        <f t="shared" si="15"/>
        <v>8708.6771714622391</v>
      </c>
      <c r="BE138" s="11">
        <f t="shared" si="15"/>
        <v>8827.6543342649111</v>
      </c>
      <c r="BF138" s="11">
        <f t="shared" si="15"/>
        <v>8940.2262252234341</v>
      </c>
      <c r="BG138" s="11">
        <f t="shared" si="15"/>
        <v>9047.2082519028609</v>
      </c>
      <c r="BH138" s="11">
        <f t="shared" si="15"/>
        <v>9149.3112455963364</v>
      </c>
      <c r="BI138" s="11">
        <f t="shared" si="15"/>
        <v>9247.1369095960072</v>
      </c>
      <c r="BJ138" s="11">
        <f t="shared" si="15"/>
        <v>9341.2086232435431</v>
      </c>
      <c r="BK138" s="11">
        <f t="shared" si="15"/>
        <v>9431.9858996504663</v>
      </c>
      <c r="BL138" s="11">
        <f t="shared" si="15"/>
        <v>9519.8711682653648</v>
      </c>
    </row>
    <row r="139" spans="2:64" x14ac:dyDescent="0.55000000000000004">
      <c r="B139" s="28" t="str">
        <f>$B$326&amp;" subscriber base"</f>
        <v>Standard subscriber base</v>
      </c>
      <c r="E139" s="11">
        <f>E354</f>
        <v>0</v>
      </c>
      <c r="F139" s="11">
        <f t="shared" ref="F139:BL139" si="16">F354</f>
        <v>0</v>
      </c>
      <c r="G139" s="11">
        <f t="shared" si="16"/>
        <v>0</v>
      </c>
      <c r="H139" s="11">
        <f t="shared" si="16"/>
        <v>0</v>
      </c>
      <c r="I139" s="11">
        <f t="shared" si="16"/>
        <v>141.33333333333334</v>
      </c>
      <c r="J139" s="11">
        <f t="shared" si="16"/>
        <v>398.22666666666669</v>
      </c>
      <c r="K139" s="11">
        <f t="shared" si="16"/>
        <v>747.65926666666667</v>
      </c>
      <c r="L139" s="11">
        <f t="shared" si="16"/>
        <v>1051.3766066666667</v>
      </c>
      <c r="M139" s="11">
        <f t="shared" si="16"/>
        <v>1332.5947384799999</v>
      </c>
      <c r="N139" s="11">
        <f t="shared" si="16"/>
        <v>1607.9354543952666</v>
      </c>
      <c r="O139" s="11">
        <f t="shared" si="16"/>
        <v>1869.4501669799229</v>
      </c>
      <c r="P139" s="11">
        <f t="shared" si="16"/>
        <v>2115.2401847465985</v>
      </c>
      <c r="Q139" s="100">
        <f t="shared" si="16"/>
        <v>2347.0293466437079</v>
      </c>
      <c r="R139" s="11">
        <f t="shared" si="16"/>
        <v>2566.0446373419927</v>
      </c>
      <c r="S139" s="11">
        <f t="shared" si="16"/>
        <v>2772.2759236315592</v>
      </c>
      <c r="T139" s="11">
        <f t="shared" si="16"/>
        <v>2966.2122662032216</v>
      </c>
      <c r="U139" s="11">
        <f t="shared" si="16"/>
        <v>3148.4405518148851</v>
      </c>
      <c r="V139" s="11">
        <f t="shared" si="16"/>
        <v>3319.5563926092113</v>
      </c>
      <c r="W139" s="11">
        <f t="shared" si="16"/>
        <v>3480.2071885873347</v>
      </c>
      <c r="X139" s="11">
        <f t="shared" si="16"/>
        <v>3631.0655690453723</v>
      </c>
      <c r="Y139" s="11">
        <f t="shared" si="16"/>
        <v>3772.8013581772248</v>
      </c>
      <c r="Z139" s="11">
        <f t="shared" si="16"/>
        <v>3906.0740938986605</v>
      </c>
      <c r="AA139" s="11">
        <f t="shared" si="16"/>
        <v>4031.5272472121146</v>
      </c>
      <c r="AB139" s="11">
        <f t="shared" si="16"/>
        <v>4149.7822738113346</v>
      </c>
      <c r="AC139" s="100">
        <f t="shared" si="16"/>
        <v>4302.9332260968104</v>
      </c>
      <c r="AD139" s="11">
        <f t="shared" si="16"/>
        <v>4447.693422372</v>
      </c>
      <c r="AE139" s="11">
        <f t="shared" si="16"/>
        <v>4584.9395081359417</v>
      </c>
      <c r="AF139" s="11">
        <f t="shared" si="16"/>
        <v>4715.4266182258098</v>
      </c>
      <c r="AG139" s="11">
        <f t="shared" si="16"/>
        <v>4839.8183339600209</v>
      </c>
      <c r="AH139" s="11">
        <f t="shared" si="16"/>
        <v>4958.7082984555427</v>
      </c>
      <c r="AI139" s="11">
        <f t="shared" si="16"/>
        <v>5072.6358516062792</v>
      </c>
      <c r="AJ139" s="11">
        <f t="shared" si="16"/>
        <v>5182.0973996520552</v>
      </c>
      <c r="AK139" s="11">
        <f t="shared" si="16"/>
        <v>5287.5547425309633</v>
      </c>
      <c r="AL139" s="11">
        <f t="shared" si="16"/>
        <v>5389.441236086941</v>
      </c>
      <c r="AM139" s="11">
        <f t="shared" si="16"/>
        <v>5488.1664188822942</v>
      </c>
      <c r="AN139" s="11">
        <f t="shared" si="16"/>
        <v>5584.1195526493984</v>
      </c>
      <c r="AO139" s="100">
        <f t="shared" si="16"/>
        <v>5637.805377173022</v>
      </c>
      <c r="AP139" s="11">
        <f t="shared" si="16"/>
        <v>5698.0983961445427</v>
      </c>
      <c r="AQ139" s="11">
        <f t="shared" si="16"/>
        <v>5762.4122393258112</v>
      </c>
      <c r="AR139" s="11">
        <f t="shared" si="16"/>
        <v>5829.385581189722</v>
      </c>
      <c r="AS139" s="11">
        <f t="shared" si="16"/>
        <v>5897.9260832571499</v>
      </c>
      <c r="AT139" s="11">
        <f t="shared" si="16"/>
        <v>5967.1628815140675</v>
      </c>
      <c r="AU139" s="11">
        <f t="shared" si="16"/>
        <v>6036.5314533915744</v>
      </c>
      <c r="AV139" s="11">
        <f t="shared" si="16"/>
        <v>6105.6622336591208</v>
      </c>
      <c r="AW139" s="11">
        <f t="shared" si="16"/>
        <v>6174.308207423519</v>
      </c>
      <c r="AX139" s="11">
        <f t="shared" si="16"/>
        <v>6242.3260672950564</v>
      </c>
      <c r="AY139" s="11">
        <f t="shared" si="16"/>
        <v>6309.6514352427575</v>
      </c>
      <c r="AZ139" s="11">
        <f t="shared" si="16"/>
        <v>6376.2745726523008</v>
      </c>
      <c r="BA139" s="100">
        <f t="shared" si="16"/>
        <v>6441.708010334627</v>
      </c>
      <c r="BB139" s="11">
        <f t="shared" si="16"/>
        <v>6509.6796822036104</v>
      </c>
      <c r="BC139" s="11">
        <f t="shared" si="16"/>
        <v>6579.0207406699137</v>
      </c>
      <c r="BD139" s="11">
        <f t="shared" si="16"/>
        <v>6649.2247804820672</v>
      </c>
      <c r="BE139" s="11">
        <f t="shared" si="16"/>
        <v>6719.8163504322802</v>
      </c>
      <c r="BF139" s="11">
        <f t="shared" si="16"/>
        <v>6790.3672213528134</v>
      </c>
      <c r="BG139" s="11">
        <f t="shared" si="16"/>
        <v>6860.5928448609884</v>
      </c>
      <c r="BH139" s="11">
        <f t="shared" si="16"/>
        <v>6930.2959037948785</v>
      </c>
      <c r="BI139" s="11">
        <f t="shared" si="16"/>
        <v>6999.3317705668205</v>
      </c>
      <c r="BJ139" s="11">
        <f t="shared" si="16"/>
        <v>7067.6076095033504</v>
      </c>
      <c r="BK139" s="11">
        <f t="shared" si="16"/>
        <v>7135.0731945346824</v>
      </c>
      <c r="BL139" s="11">
        <f t="shared" si="16"/>
        <v>7201.7093599540713</v>
      </c>
    </row>
    <row r="140" spans="2:64" x14ac:dyDescent="0.55000000000000004">
      <c r="B140" s="28" t="str">
        <f>$B$357&amp;" subscriber base"</f>
        <v>Premium subscriber base</v>
      </c>
      <c r="E140" s="11">
        <f>E385</f>
        <v>0</v>
      </c>
      <c r="F140" s="11">
        <f t="shared" ref="F140:BL140" si="17">F385</f>
        <v>0</v>
      </c>
      <c r="G140" s="11">
        <f t="shared" si="17"/>
        <v>0</v>
      </c>
      <c r="H140" s="11">
        <f t="shared" si="17"/>
        <v>0</v>
      </c>
      <c r="I140" s="11">
        <f t="shared" si="17"/>
        <v>70.666666666666671</v>
      </c>
      <c r="J140" s="11">
        <f t="shared" si="17"/>
        <v>192.19333333333333</v>
      </c>
      <c r="K140" s="11">
        <f t="shared" si="17"/>
        <v>349.5870666666666</v>
      </c>
      <c r="L140" s="11">
        <f t="shared" si="17"/>
        <v>472.46422933333326</v>
      </c>
      <c r="M140" s="11">
        <f t="shared" si="17"/>
        <v>578.34623573999988</v>
      </c>
      <c r="N140" s="11">
        <f t="shared" si="17"/>
        <v>678.46635738159989</v>
      </c>
      <c r="O140" s="11">
        <f t="shared" si="17"/>
        <v>770.04014974792392</v>
      </c>
      <c r="P140" s="11">
        <f t="shared" si="17"/>
        <v>853.3216738970259</v>
      </c>
      <c r="Q140" s="100">
        <f t="shared" si="17"/>
        <v>938.6225983678687</v>
      </c>
      <c r="R140" s="11">
        <f t="shared" si="17"/>
        <v>1016.8584173732147</v>
      </c>
      <c r="S140" s="11">
        <f t="shared" si="17"/>
        <v>1088.7805012686797</v>
      </c>
      <c r="T140" s="11">
        <f t="shared" si="17"/>
        <v>1155.1620851174227</v>
      </c>
      <c r="U140" s="11">
        <f t="shared" si="17"/>
        <v>1216.6442666718719</v>
      </c>
      <c r="V140" s="11">
        <f t="shared" si="17"/>
        <v>1273.7417605667608</v>
      </c>
      <c r="W140" s="11">
        <f t="shared" si="17"/>
        <v>1326.9035353395827</v>
      </c>
      <c r="X140" s="11">
        <f t="shared" si="17"/>
        <v>1376.5249928152041</v>
      </c>
      <c r="Y140" s="11">
        <f t="shared" si="17"/>
        <v>1422.9528987487085</v>
      </c>
      <c r="Z140" s="11">
        <f t="shared" si="17"/>
        <v>1466.4960991709327</v>
      </c>
      <c r="AA140" s="11">
        <f t="shared" si="17"/>
        <v>1507.4330481361885</v>
      </c>
      <c r="AB140" s="11">
        <f t="shared" si="17"/>
        <v>1546.0163516157922</v>
      </c>
      <c r="AC140" s="100">
        <f t="shared" si="17"/>
        <v>1582.4766603455648</v>
      </c>
      <c r="AD140" s="11">
        <f t="shared" si="17"/>
        <v>1619.3707371297824</v>
      </c>
      <c r="AE140" s="11">
        <f t="shared" si="17"/>
        <v>1656.1833869771042</v>
      </c>
      <c r="AF140" s="11">
        <f t="shared" si="17"/>
        <v>1692.5745004279781</v>
      </c>
      <c r="AG140" s="11">
        <f t="shared" si="17"/>
        <v>1728.3311045409432</v>
      </c>
      <c r="AH140" s="11">
        <f t="shared" si="17"/>
        <v>1763.3321997602279</v>
      </c>
      <c r="AI140" s="11">
        <f t="shared" si="17"/>
        <v>1797.522996276615</v>
      </c>
      <c r="AJ140" s="11">
        <f t="shared" si="17"/>
        <v>1830.8960669663002</v>
      </c>
      <c r="AK140" s="11">
        <f t="shared" si="17"/>
        <v>1863.4775855460805</v>
      </c>
      <c r="AL140" s="11">
        <f t="shared" si="17"/>
        <v>1895.3173030052931</v>
      </c>
      <c r="AM140" s="11">
        <f t="shared" si="17"/>
        <v>1926.4812727908111</v>
      </c>
      <c r="AN140" s="11">
        <f t="shared" si="17"/>
        <v>1957.0465966298391</v>
      </c>
      <c r="AO140" s="100">
        <f t="shared" si="17"/>
        <v>2045.4460098667032</v>
      </c>
      <c r="AP140" s="11">
        <f t="shared" si="17"/>
        <v>2120.1790927069574</v>
      </c>
      <c r="AQ140" s="11">
        <f t="shared" si="17"/>
        <v>2184.0776650522125</v>
      </c>
      <c r="AR140" s="11">
        <f t="shared" si="17"/>
        <v>2239.6086240988097</v>
      </c>
      <c r="AS140" s="11">
        <f t="shared" si="17"/>
        <v>2288.6114984504529</v>
      </c>
      <c r="AT140" s="11">
        <f t="shared" si="17"/>
        <v>2332.4607529819364</v>
      </c>
      <c r="AU140" s="11">
        <f t="shared" si="17"/>
        <v>2372.2483513784282</v>
      </c>
      <c r="AV140" s="11">
        <f t="shared" si="17"/>
        <v>2408.8304367465462</v>
      </c>
      <c r="AW140" s="11">
        <f t="shared" si="17"/>
        <v>2442.8704775975461</v>
      </c>
      <c r="AX140" s="11">
        <f t="shared" si="17"/>
        <v>2474.8909834248748</v>
      </c>
      <c r="AY140" s="11">
        <f t="shared" si="17"/>
        <v>2505.3072499470368</v>
      </c>
      <c r="AZ140" s="11">
        <f t="shared" si="17"/>
        <v>2534.4503058918326</v>
      </c>
      <c r="BA140" s="100">
        <f t="shared" si="17"/>
        <v>2562.3275637557335</v>
      </c>
      <c r="BB140" s="11">
        <f t="shared" si="17"/>
        <v>2590.5960389391953</v>
      </c>
      <c r="BC140" s="11">
        <f t="shared" si="17"/>
        <v>2618.8956061190697</v>
      </c>
      <c r="BD140" s="11">
        <f t="shared" si="17"/>
        <v>2647.1589075750599</v>
      </c>
      <c r="BE140" s="11">
        <f t="shared" si="17"/>
        <v>2675.2901817497077</v>
      </c>
      <c r="BF140" s="11">
        <f t="shared" si="17"/>
        <v>2703.1855168966117</v>
      </c>
      <c r="BG140" s="11">
        <f t="shared" si="17"/>
        <v>2730.7893765424747</v>
      </c>
      <c r="BH140" s="11">
        <f t="shared" si="17"/>
        <v>2758.0697693246907</v>
      </c>
      <c r="BI140" s="11">
        <f t="shared" si="17"/>
        <v>2785.0047740499704</v>
      </c>
      <c r="BJ140" s="11">
        <f t="shared" si="17"/>
        <v>2811.5856513672788</v>
      </c>
      <c r="BK140" s="11">
        <f t="shared" si="17"/>
        <v>2837.8147869227591</v>
      </c>
      <c r="BL140" s="11">
        <f t="shared" si="17"/>
        <v>2863.7019288296533</v>
      </c>
    </row>
    <row r="141" spans="2:64" x14ac:dyDescent="0.55000000000000004">
      <c r="B141" s="28"/>
      <c r="E141" s="11"/>
      <c r="F141" s="11"/>
      <c r="G141" s="11"/>
      <c r="H141" s="11"/>
      <c r="I141" s="11"/>
      <c r="J141" s="11"/>
      <c r="K141" s="11"/>
      <c r="L141" s="11"/>
      <c r="M141" s="11"/>
      <c r="N141" s="11"/>
      <c r="O141" s="11"/>
      <c r="P141" s="11"/>
      <c r="Q141" s="100"/>
      <c r="R141" s="11"/>
      <c r="S141" s="11"/>
      <c r="T141" s="11"/>
      <c r="U141" s="11"/>
      <c r="V141" s="11"/>
      <c r="W141" s="11"/>
      <c r="X141" s="11"/>
      <c r="Y141" s="11"/>
      <c r="Z141" s="11"/>
      <c r="AA141" s="11"/>
      <c r="AB141" s="11"/>
      <c r="AC141" s="100"/>
      <c r="AD141" s="11"/>
      <c r="AE141" s="11"/>
      <c r="AF141" s="11"/>
      <c r="AG141" s="11"/>
      <c r="AH141" s="11"/>
      <c r="AI141" s="11"/>
      <c r="AJ141" s="11"/>
      <c r="AK141" s="11"/>
      <c r="AL141" s="11"/>
      <c r="AM141" s="11"/>
      <c r="AN141" s="11"/>
      <c r="AO141" s="100"/>
      <c r="AP141" s="11"/>
      <c r="AQ141" s="11"/>
      <c r="AR141" s="11"/>
      <c r="AS141" s="11"/>
      <c r="AT141" s="11"/>
      <c r="AU141" s="11"/>
      <c r="AV141" s="11"/>
      <c r="AW141" s="11"/>
      <c r="AX141" s="11"/>
      <c r="AY141" s="11"/>
      <c r="AZ141" s="11"/>
      <c r="BA141" s="100"/>
      <c r="BB141" s="11"/>
      <c r="BC141" s="11"/>
      <c r="BD141" s="11"/>
      <c r="BE141" s="11"/>
      <c r="BF141" s="11"/>
      <c r="BG141" s="11"/>
      <c r="BH141" s="11"/>
      <c r="BI141" s="11"/>
      <c r="BJ141" s="11"/>
      <c r="BK141" s="11"/>
      <c r="BL141" s="11"/>
    </row>
    <row r="142" spans="2:64" x14ac:dyDescent="0.55000000000000004">
      <c r="B142" s="24" t="s">
        <v>263</v>
      </c>
      <c r="C142" s="25"/>
      <c r="D142" s="25"/>
      <c r="E142" s="65">
        <f>SUM(E143:E145)</f>
        <v>0</v>
      </c>
      <c r="F142" s="65">
        <f t="shared" ref="F142:BL142" si="18">SUM(F143:F145)</f>
        <v>0</v>
      </c>
      <c r="G142" s="65">
        <f t="shared" si="18"/>
        <v>0</v>
      </c>
      <c r="H142" s="65">
        <f t="shared" si="18"/>
        <v>0</v>
      </c>
      <c r="I142" s="65">
        <f t="shared" si="18"/>
        <v>16666.666666666668</v>
      </c>
      <c r="J142" s="65">
        <f t="shared" si="18"/>
        <v>32195.666666666668</v>
      </c>
      <c r="K142" s="65">
        <f t="shared" si="18"/>
        <v>46673.746666666659</v>
      </c>
      <c r="L142" s="65">
        <f t="shared" si="18"/>
        <v>46258.010966666661</v>
      </c>
      <c r="M142" s="65">
        <f t="shared" si="18"/>
        <v>48151.603921666661</v>
      </c>
      <c r="N142" s="65">
        <f t="shared" si="18"/>
        <v>51797.700143306662</v>
      </c>
      <c r="O142" s="65">
        <f t="shared" si="18"/>
        <v>54476.163582665962</v>
      </c>
      <c r="P142" s="65">
        <f t="shared" si="18"/>
        <v>56773.447149519256</v>
      </c>
      <c r="Q142" s="99">
        <f t="shared" si="18"/>
        <v>59071.623634594638</v>
      </c>
      <c r="R142" s="65">
        <f t="shared" si="18"/>
        <v>61220.099612066188</v>
      </c>
      <c r="S142" s="65">
        <f t="shared" si="18"/>
        <v>63202.586834606569</v>
      </c>
      <c r="T142" s="65">
        <f t="shared" si="18"/>
        <v>65066.274803468754</v>
      </c>
      <c r="U142" s="65">
        <f t="shared" si="18"/>
        <v>66821.336679904358</v>
      </c>
      <c r="V142" s="65">
        <f t="shared" si="18"/>
        <v>68471.4704076731</v>
      </c>
      <c r="W142" s="65">
        <f t="shared" si="18"/>
        <v>70027.498047398913</v>
      </c>
      <c r="X142" s="65">
        <f t="shared" si="18"/>
        <v>71499.223721473696</v>
      </c>
      <c r="Y142" s="65">
        <f t="shared" si="18"/>
        <v>72894.516891663923</v>
      </c>
      <c r="Z142" s="65">
        <f t="shared" si="18"/>
        <v>74221.055097496981</v>
      </c>
      <c r="AA142" s="65">
        <f t="shared" si="18"/>
        <v>75486.208280293911</v>
      </c>
      <c r="AB142" s="65">
        <f t="shared" si="18"/>
        <v>76696.784159071671</v>
      </c>
      <c r="AC142" s="99">
        <f t="shared" si="18"/>
        <v>85280.898213950044</v>
      </c>
      <c r="AD142" s="65">
        <f t="shared" si="18"/>
        <v>86887.779419860977</v>
      </c>
      <c r="AE142" s="65">
        <f t="shared" si="18"/>
        <v>88429.646414130286</v>
      </c>
      <c r="AF142" s="65">
        <f t="shared" si="18"/>
        <v>89915.413927446876</v>
      </c>
      <c r="AG142" s="65">
        <f t="shared" si="18"/>
        <v>91353.0614023417</v>
      </c>
      <c r="AH142" s="65">
        <f t="shared" si="18"/>
        <v>92749.817703948458</v>
      </c>
      <c r="AI142" s="65">
        <f t="shared" si="18"/>
        <v>94112.303901748659</v>
      </c>
      <c r="AJ142" s="65">
        <f t="shared" si="18"/>
        <v>95446.646246938937</v>
      </c>
      <c r="AK142" s="65">
        <f t="shared" si="18"/>
        <v>96758.56549451605</v>
      </c>
      <c r="AL142" s="65">
        <f t="shared" si="18"/>
        <v>98053.448286217783</v>
      </c>
      <c r="AM142" s="65">
        <f t="shared" si="18"/>
        <v>99336.405194365303</v>
      </c>
      <c r="AN142" s="65">
        <f t="shared" si="18"/>
        <v>100612.31857228868</v>
      </c>
      <c r="AO142" s="99">
        <f t="shared" si="18"/>
        <v>111782.70574599363</v>
      </c>
      <c r="AP142" s="65">
        <f t="shared" si="18"/>
        <v>112863.45705908447</v>
      </c>
      <c r="AQ142" s="65">
        <f t="shared" si="18"/>
        <v>113904.1864371055</v>
      </c>
      <c r="AR142" s="65">
        <f t="shared" si="18"/>
        <v>114978.56760412781</v>
      </c>
      <c r="AS142" s="65">
        <f t="shared" si="18"/>
        <v>116063.21007604474</v>
      </c>
      <c r="AT142" s="65">
        <f t="shared" si="18"/>
        <v>117141.76344103631</v>
      </c>
      <c r="AU142" s="65">
        <f t="shared" si="18"/>
        <v>118219.80342436758</v>
      </c>
      <c r="AV142" s="65">
        <f t="shared" si="18"/>
        <v>119298.11316233895</v>
      </c>
      <c r="AW142" s="65">
        <f t="shared" si="18"/>
        <v>120374.87687188544</v>
      </c>
      <c r="AX142" s="65">
        <f t="shared" si="18"/>
        <v>121450.76584980603</v>
      </c>
      <c r="AY142" s="65">
        <f t="shared" si="18"/>
        <v>122527.10354839868</v>
      </c>
      <c r="AZ142" s="65">
        <f t="shared" si="18"/>
        <v>123604.97484855175</v>
      </c>
      <c r="BA142" s="99">
        <f t="shared" si="18"/>
        <v>126679.63700087837</v>
      </c>
      <c r="BB142" s="65">
        <f t="shared" si="18"/>
        <v>128080.20112809329</v>
      </c>
      <c r="BC142" s="65">
        <f t="shared" si="18"/>
        <v>129393.30315725431</v>
      </c>
      <c r="BD142" s="65">
        <f t="shared" si="18"/>
        <v>130684.54992280624</v>
      </c>
      <c r="BE142" s="65">
        <f t="shared" si="18"/>
        <v>131944.30042146967</v>
      </c>
      <c r="BF142" s="65">
        <f t="shared" si="18"/>
        <v>133166.78560136323</v>
      </c>
      <c r="BG142" s="65">
        <f t="shared" si="18"/>
        <v>134361.26315676686</v>
      </c>
      <c r="BH142" s="65">
        <f t="shared" si="18"/>
        <v>135532.25264788937</v>
      </c>
      <c r="BI142" s="65">
        <f t="shared" si="18"/>
        <v>136681.50994895649</v>
      </c>
      <c r="BJ142" s="65">
        <f t="shared" si="18"/>
        <v>137812.0086735129</v>
      </c>
      <c r="BK142" s="65">
        <f t="shared" si="18"/>
        <v>138926.68686424947</v>
      </c>
      <c r="BL142" s="65">
        <f t="shared" si="18"/>
        <v>140027.89502052838</v>
      </c>
    </row>
    <row r="143" spans="2:64" x14ac:dyDescent="0.55000000000000004">
      <c r="B143" s="28" t="str">
        <f>$B$295&amp;" new MRR"</f>
        <v>Basic new MRR</v>
      </c>
      <c r="E143" s="11">
        <f>E398</f>
        <v>0</v>
      </c>
      <c r="F143" s="11">
        <f t="shared" ref="F143:BL145" si="19">F398</f>
        <v>0</v>
      </c>
      <c r="G143" s="11">
        <f t="shared" si="19"/>
        <v>0</v>
      </c>
      <c r="H143" s="11">
        <f t="shared" si="19"/>
        <v>0</v>
      </c>
      <c r="I143" s="11">
        <f t="shared" si="19"/>
        <v>2533.3333333333335</v>
      </c>
      <c r="J143" s="11">
        <f t="shared" si="19"/>
        <v>4654.3333333333339</v>
      </c>
      <c r="K143" s="11">
        <f t="shared" si="19"/>
        <v>6433.0633333333335</v>
      </c>
      <c r="L143" s="11">
        <f t="shared" si="19"/>
        <v>5811.4122333333326</v>
      </c>
      <c r="M143" s="11">
        <f t="shared" si="19"/>
        <v>5642.1992503333331</v>
      </c>
      <c r="N143" s="11">
        <f t="shared" si="19"/>
        <v>5790.9695607433332</v>
      </c>
      <c r="O143" s="11">
        <f t="shared" si="19"/>
        <v>5810.2379340066345</v>
      </c>
      <c r="P143" s="11">
        <f t="shared" si="19"/>
        <v>5799.3895154774036</v>
      </c>
      <c r="Q143" s="100">
        <f t="shared" si="19"/>
        <v>5817.0398106386392</v>
      </c>
      <c r="R143" s="11">
        <f t="shared" si="19"/>
        <v>5835.6890344781841</v>
      </c>
      <c r="S143" s="11">
        <f t="shared" si="19"/>
        <v>5850.1471017547301</v>
      </c>
      <c r="T143" s="11">
        <f t="shared" si="19"/>
        <v>5866.2623768539561</v>
      </c>
      <c r="U143" s="11">
        <f t="shared" si="19"/>
        <v>5883.9264970194363</v>
      </c>
      <c r="V143" s="11">
        <f t="shared" si="19"/>
        <v>5902.1634971832555</v>
      </c>
      <c r="W143" s="11">
        <f t="shared" si="19"/>
        <v>5921.2361795684137</v>
      </c>
      <c r="X143" s="11">
        <f t="shared" si="19"/>
        <v>5941.3342708588934</v>
      </c>
      <c r="Y143" s="11">
        <f t="shared" si="19"/>
        <v>5962.4374258690577</v>
      </c>
      <c r="Z143" s="11">
        <f t="shared" si="19"/>
        <v>5984.5823275595512</v>
      </c>
      <c r="AA143" s="11">
        <f t="shared" si="19"/>
        <v>6007.8370826586251</v>
      </c>
      <c r="AB143" s="11">
        <f t="shared" si="19"/>
        <v>6032.2565888657937</v>
      </c>
      <c r="AC143" s="100">
        <f t="shared" si="19"/>
        <v>7269.4754104579388</v>
      </c>
      <c r="AD143" s="11">
        <f t="shared" si="19"/>
        <v>7301.7810438363631</v>
      </c>
      <c r="AE143" s="11">
        <f t="shared" si="19"/>
        <v>7335.7022138775537</v>
      </c>
      <c r="AF143" s="11">
        <f t="shared" si="19"/>
        <v>7371.3194381560616</v>
      </c>
      <c r="AG143" s="11">
        <f t="shared" si="19"/>
        <v>7408.7174752566007</v>
      </c>
      <c r="AH143" s="11">
        <f t="shared" si="19"/>
        <v>7447.985424911496</v>
      </c>
      <c r="AI143" s="11">
        <f t="shared" si="19"/>
        <v>7489.2167792817609</v>
      </c>
      <c r="AJ143" s="11">
        <f t="shared" si="19"/>
        <v>7532.5096977882995</v>
      </c>
      <c r="AK143" s="11">
        <f t="shared" si="19"/>
        <v>7577.9672615416512</v>
      </c>
      <c r="AL143" s="11">
        <f t="shared" si="19"/>
        <v>7625.6977043297666</v>
      </c>
      <c r="AM143" s="11">
        <f t="shared" si="19"/>
        <v>7675.8146692145201</v>
      </c>
      <c r="AN143" s="11">
        <f t="shared" si="19"/>
        <v>7728.4374821842912</v>
      </c>
      <c r="AO143" s="100">
        <f t="shared" si="19"/>
        <v>7772.8001410592678</v>
      </c>
      <c r="AP143" s="11">
        <f t="shared" si="19"/>
        <v>7810.5589841247665</v>
      </c>
      <c r="AQ143" s="11">
        <f t="shared" si="19"/>
        <v>7842.9881082759402</v>
      </c>
      <c r="AR143" s="11">
        <f t="shared" si="19"/>
        <v>7879.5574857040292</v>
      </c>
      <c r="AS143" s="11">
        <f t="shared" si="19"/>
        <v>7917.9488674785798</v>
      </c>
      <c r="AT143" s="11">
        <f t="shared" si="19"/>
        <v>7956.6356841396282</v>
      </c>
      <c r="AU143" s="11">
        <f t="shared" si="19"/>
        <v>7996.5120096800447</v>
      </c>
      <c r="AV143" s="11">
        <f t="shared" si="19"/>
        <v>8037.7666534678519</v>
      </c>
      <c r="AW143" s="11">
        <f t="shared" si="19"/>
        <v>8080.2125313399283</v>
      </c>
      <c r="AX143" s="11">
        <f t="shared" si="19"/>
        <v>8123.9019484327691</v>
      </c>
      <c r="AY143" s="11">
        <f t="shared" si="19"/>
        <v>8168.9188213542457</v>
      </c>
      <c r="AZ143" s="11">
        <f t="shared" si="19"/>
        <v>8215.2890744992656</v>
      </c>
      <c r="BA143" s="100">
        <f t="shared" si="19"/>
        <v>10319.102402206499</v>
      </c>
      <c r="BB143" s="11">
        <f t="shared" si="19"/>
        <v>10362.829400310244</v>
      </c>
      <c r="BC143" s="11">
        <f t="shared" si="19"/>
        <v>10401.615253499151</v>
      </c>
      <c r="BD143" s="11">
        <f t="shared" si="19"/>
        <v>10444.054328500028</v>
      </c>
      <c r="BE143" s="11">
        <f t="shared" si="19"/>
        <v>10487.988584629238</v>
      </c>
      <c r="BF143" s="11">
        <f t="shared" si="19"/>
        <v>10532.026266918201</v>
      </c>
      <c r="BG143" s="11">
        <f t="shared" si="19"/>
        <v>10576.973051906538</v>
      </c>
      <c r="BH143" s="11">
        <f t="shared" si="19"/>
        <v>10622.983092774675</v>
      </c>
      <c r="BI143" s="11">
        <f t="shared" si="19"/>
        <v>10669.870947228777</v>
      </c>
      <c r="BJ143" s="11">
        <f t="shared" si="19"/>
        <v>10717.669733523258</v>
      </c>
      <c r="BK143" s="11">
        <f t="shared" si="19"/>
        <v>10766.439722289253</v>
      </c>
      <c r="BL143" s="11">
        <f t="shared" si="19"/>
        <v>10816.187662501243</v>
      </c>
    </row>
    <row r="144" spans="2:64" x14ac:dyDescent="0.55000000000000004">
      <c r="B144" s="28" t="str">
        <f>$B$326&amp;" new MRR"</f>
        <v>Standard new MRR</v>
      </c>
      <c r="E144" s="11">
        <f t="shared" ref="E144:T145" si="20">E399</f>
        <v>0</v>
      </c>
      <c r="F144" s="11">
        <f t="shared" si="20"/>
        <v>0</v>
      </c>
      <c r="G144" s="11">
        <f t="shared" si="20"/>
        <v>0</v>
      </c>
      <c r="H144" s="11">
        <f t="shared" si="20"/>
        <v>0</v>
      </c>
      <c r="I144" s="11">
        <f t="shared" si="20"/>
        <v>7066.666666666667</v>
      </c>
      <c r="J144" s="11">
        <f t="shared" si="20"/>
        <v>13622</v>
      </c>
      <c r="K144" s="11">
        <f t="shared" si="20"/>
        <v>19696.476666666662</v>
      </c>
      <c r="L144" s="11">
        <f t="shared" si="20"/>
        <v>19419.205799999996</v>
      </c>
      <c r="M144" s="11">
        <f t="shared" si="20"/>
        <v>20109.59829733333</v>
      </c>
      <c r="N144" s="11">
        <f t="shared" si="20"/>
        <v>21536.062524903333</v>
      </c>
      <c r="O144" s="11">
        <f t="shared" si="20"/>
        <v>22546.887477486933</v>
      </c>
      <c r="P144" s="11">
        <f t="shared" si="20"/>
        <v>23394.901475433562</v>
      </c>
      <c r="Q144" s="100">
        <f t="shared" si="20"/>
        <v>24244.771203343102</v>
      </c>
      <c r="R144" s="11">
        <f t="shared" si="20"/>
        <v>25033.886316224551</v>
      </c>
      <c r="S144" s="11">
        <f t="shared" si="20"/>
        <v>25755.629326348186</v>
      </c>
      <c r="T144" s="11">
        <f t="shared" si="20"/>
        <v>26431.122011292187</v>
      </c>
      <c r="U144" s="11">
        <f t="shared" si="19"/>
        <v>27065.301984621856</v>
      </c>
      <c r="V144" s="11">
        <f t="shared" si="19"/>
        <v>27660.095120876023</v>
      </c>
      <c r="W144" s="11">
        <f t="shared" si="19"/>
        <v>28220.282136946054</v>
      </c>
      <c r="X144" s="11">
        <f t="shared" si="19"/>
        <v>28750.05885490268</v>
      </c>
      <c r="Y144" s="11">
        <f t="shared" si="19"/>
        <v>29252.689044879542</v>
      </c>
      <c r="Z144" s="11">
        <f t="shared" si="19"/>
        <v>29731.283157746002</v>
      </c>
      <c r="AA144" s="11">
        <f t="shared" si="19"/>
        <v>30188.769921007293</v>
      </c>
      <c r="AB144" s="11">
        <f t="shared" si="19"/>
        <v>30627.804066976976</v>
      </c>
      <c r="AC144" s="100">
        <f t="shared" si="19"/>
        <v>37260.999491735834</v>
      </c>
      <c r="AD144" s="11">
        <f t="shared" si="19"/>
        <v>37917.150849309306</v>
      </c>
      <c r="AE144" s="11">
        <f t="shared" si="19"/>
        <v>38547.781524405764</v>
      </c>
      <c r="AF144" s="11">
        <f t="shared" si="19"/>
        <v>39156.581856752913</v>
      </c>
      <c r="AG144" s="11">
        <f t="shared" si="19"/>
        <v>39746.895505517103</v>
      </c>
      <c r="AH144" s="11">
        <f t="shared" si="19"/>
        <v>40321.776248125847</v>
      </c>
      <c r="AI144" s="11">
        <f t="shared" si="19"/>
        <v>40884.034676582727</v>
      </c>
      <c r="AJ144" s="11">
        <f t="shared" si="19"/>
        <v>41436.277569543345</v>
      </c>
      <c r="AK144" s="11">
        <f t="shared" si="19"/>
        <v>41980.940767805165</v>
      </c>
      <c r="AL144" s="11">
        <f t="shared" si="19"/>
        <v>42520.316782860835</v>
      </c>
      <c r="AM144" s="11">
        <f t="shared" si="19"/>
        <v>43056.578274471933</v>
      </c>
      <c r="AN144" s="11">
        <f t="shared" si="19"/>
        <v>43591.798159222126</v>
      </c>
      <c r="AO144" s="100">
        <f t="shared" si="19"/>
        <v>44084.401781438719</v>
      </c>
      <c r="AP144" s="11">
        <f t="shared" si="19"/>
        <v>44539.688685488291</v>
      </c>
      <c r="AQ144" s="11">
        <f t="shared" si="19"/>
        <v>44964.856511183607</v>
      </c>
      <c r="AR144" s="11">
        <f t="shared" si="19"/>
        <v>45396.537873516332</v>
      </c>
      <c r="AS144" s="11">
        <f t="shared" si="19"/>
        <v>45826.77895907894</v>
      </c>
      <c r="AT144" s="11">
        <f t="shared" si="19"/>
        <v>46250.207452167269</v>
      </c>
      <c r="AU144" s="11">
        <f t="shared" si="19"/>
        <v>46670.768631963714</v>
      </c>
      <c r="AV144" s="11">
        <f t="shared" si="19"/>
        <v>47089.83780996054</v>
      </c>
      <c r="AW144" s="11">
        <f t="shared" si="19"/>
        <v>47507.332432412528</v>
      </c>
      <c r="AX144" s="11">
        <f t="shared" si="19"/>
        <v>47924.067166635665</v>
      </c>
      <c r="AY144" s="11">
        <f t="shared" si="19"/>
        <v>48340.979962078149</v>
      </c>
      <c r="AZ144" s="11">
        <f t="shared" si="19"/>
        <v>48758.776362011646</v>
      </c>
      <c r="BA144" s="100">
        <f t="shared" si="19"/>
        <v>49147.115946529586</v>
      </c>
      <c r="BB144" s="11">
        <f t="shared" si="19"/>
        <v>49754.50009912315</v>
      </c>
      <c r="BC144" s="11">
        <f t="shared" si="19"/>
        <v>50312.71966090252</v>
      </c>
      <c r="BD144" s="11">
        <f t="shared" si="19"/>
        <v>50852.730145386849</v>
      </c>
      <c r="BE144" s="11">
        <f t="shared" si="19"/>
        <v>51372.154464991174</v>
      </c>
      <c r="BF144" s="11">
        <f t="shared" si="19"/>
        <v>51870.006536723879</v>
      </c>
      <c r="BG144" s="11">
        <f t="shared" si="19"/>
        <v>52351.551921562124</v>
      </c>
      <c r="BH144" s="11">
        <f t="shared" si="19"/>
        <v>52819.730132378441</v>
      </c>
      <c r="BI144" s="11">
        <f t="shared" si="19"/>
        <v>53276.080247711987</v>
      </c>
      <c r="BJ144" s="11">
        <f t="shared" si="19"/>
        <v>53722.513355853342</v>
      </c>
      <c r="BK144" s="11">
        <f t="shared" si="19"/>
        <v>54160.792460847144</v>
      </c>
      <c r="BL144" s="11">
        <f t="shared" si="19"/>
        <v>54592.317698746279</v>
      </c>
    </row>
    <row r="145" spans="2:64" x14ac:dyDescent="0.55000000000000004">
      <c r="B145" s="28" t="str">
        <f>$B$357&amp;" new MRR"</f>
        <v>Premium new MRR</v>
      </c>
      <c r="E145" s="11">
        <f t="shared" si="20"/>
        <v>0</v>
      </c>
      <c r="F145" s="11">
        <f t="shared" si="19"/>
        <v>0</v>
      </c>
      <c r="G145" s="11">
        <f t="shared" si="19"/>
        <v>0</v>
      </c>
      <c r="H145" s="11">
        <f t="shared" si="19"/>
        <v>0</v>
      </c>
      <c r="I145" s="11">
        <f t="shared" si="19"/>
        <v>7066.666666666667</v>
      </c>
      <c r="J145" s="11">
        <f t="shared" si="19"/>
        <v>13919.333333333332</v>
      </c>
      <c r="K145" s="11">
        <f t="shared" si="19"/>
        <v>20544.206666666665</v>
      </c>
      <c r="L145" s="11">
        <f t="shared" si="19"/>
        <v>21027.392933333333</v>
      </c>
      <c r="M145" s="11">
        <f t="shared" si="19"/>
        <v>22399.806374</v>
      </c>
      <c r="N145" s="11">
        <f t="shared" si="19"/>
        <v>24470.668057659997</v>
      </c>
      <c r="O145" s="11">
        <f t="shared" si="19"/>
        <v>26119.0381711724</v>
      </c>
      <c r="P145" s="11">
        <f t="shared" si="19"/>
        <v>27579.156158608293</v>
      </c>
      <c r="Q145" s="100">
        <f t="shared" si="19"/>
        <v>29009.812620612898</v>
      </c>
      <c r="R145" s="11">
        <f t="shared" si="19"/>
        <v>30350.524261363451</v>
      </c>
      <c r="S145" s="11">
        <f t="shared" si="19"/>
        <v>31596.810406503653</v>
      </c>
      <c r="T145" s="11">
        <f t="shared" si="19"/>
        <v>32768.89041532261</v>
      </c>
      <c r="U145" s="11">
        <f t="shared" si="19"/>
        <v>33872.108198263064</v>
      </c>
      <c r="V145" s="11">
        <f t="shared" si="19"/>
        <v>34909.211789613815</v>
      </c>
      <c r="W145" s="11">
        <f t="shared" si="19"/>
        <v>35885.979730884443</v>
      </c>
      <c r="X145" s="11">
        <f t="shared" si="19"/>
        <v>36807.830595712119</v>
      </c>
      <c r="Y145" s="11">
        <f t="shared" si="19"/>
        <v>37679.390420915333</v>
      </c>
      <c r="Z145" s="11">
        <f t="shared" si="19"/>
        <v>38505.189612191432</v>
      </c>
      <c r="AA145" s="11">
        <f t="shared" si="19"/>
        <v>39289.601276627982</v>
      </c>
      <c r="AB145" s="11">
        <f t="shared" si="19"/>
        <v>40036.723503228903</v>
      </c>
      <c r="AC145" s="100">
        <f t="shared" si="19"/>
        <v>40750.423311756262</v>
      </c>
      <c r="AD145" s="11">
        <f t="shared" si="19"/>
        <v>41668.847526715312</v>
      </c>
      <c r="AE145" s="11">
        <f t="shared" si="19"/>
        <v>42546.162675846957</v>
      </c>
      <c r="AF145" s="11">
        <f t="shared" si="19"/>
        <v>43387.512632537902</v>
      </c>
      <c r="AG145" s="11">
        <f t="shared" si="19"/>
        <v>44197.448421567991</v>
      </c>
      <c r="AH145" s="11">
        <f t="shared" si="19"/>
        <v>44980.056030911117</v>
      </c>
      <c r="AI145" s="11">
        <f t="shared" si="19"/>
        <v>45739.052445884168</v>
      </c>
      <c r="AJ145" s="11">
        <f t="shared" si="19"/>
        <v>46477.858979607285</v>
      </c>
      <c r="AK145" s="11">
        <f t="shared" si="19"/>
        <v>47199.657465169243</v>
      </c>
      <c r="AL145" s="11">
        <f t="shared" si="19"/>
        <v>47907.433799027182</v>
      </c>
      <c r="AM145" s="11">
        <f t="shared" si="19"/>
        <v>48604.012250678839</v>
      </c>
      <c r="AN145" s="11">
        <f t="shared" si="19"/>
        <v>49292.082930882265</v>
      </c>
      <c r="AO145" s="100">
        <f t="shared" si="19"/>
        <v>59925.503823495645</v>
      </c>
      <c r="AP145" s="11">
        <f t="shared" si="19"/>
        <v>60513.20938947142</v>
      </c>
      <c r="AQ145" s="11">
        <f t="shared" si="19"/>
        <v>61096.341817645945</v>
      </c>
      <c r="AR145" s="11">
        <f t="shared" si="19"/>
        <v>61702.47224490744</v>
      </c>
      <c r="AS145" s="11">
        <f t="shared" si="19"/>
        <v>62318.482249487213</v>
      </c>
      <c r="AT145" s="11">
        <f t="shared" si="19"/>
        <v>62934.920304729414</v>
      </c>
      <c r="AU145" s="11">
        <f t="shared" si="19"/>
        <v>63552.52278272382</v>
      </c>
      <c r="AV145" s="11">
        <f t="shared" si="19"/>
        <v>64170.508698910562</v>
      </c>
      <c r="AW145" s="11">
        <f t="shared" si="19"/>
        <v>64787.331908132983</v>
      </c>
      <c r="AX145" s="11">
        <f t="shared" si="19"/>
        <v>65402.796734737596</v>
      </c>
      <c r="AY145" s="11">
        <f t="shared" si="19"/>
        <v>66017.204764966285</v>
      </c>
      <c r="AZ145" s="11">
        <f t="shared" si="19"/>
        <v>66630.909412040841</v>
      </c>
      <c r="BA145" s="100">
        <f t="shared" si="19"/>
        <v>67213.418652142282</v>
      </c>
      <c r="BB145" s="11">
        <f t="shared" si="19"/>
        <v>67962.871628659908</v>
      </c>
      <c r="BC145" s="11">
        <f t="shared" si="19"/>
        <v>68678.968242852643</v>
      </c>
      <c r="BD145" s="11">
        <f t="shared" si="19"/>
        <v>69387.765448919366</v>
      </c>
      <c r="BE145" s="11">
        <f t="shared" si="19"/>
        <v>70084.157371849273</v>
      </c>
      <c r="BF145" s="11">
        <f t="shared" si="19"/>
        <v>70764.752797721128</v>
      </c>
      <c r="BG145" s="11">
        <f t="shared" si="19"/>
        <v>71432.738183298192</v>
      </c>
      <c r="BH145" s="11">
        <f t="shared" si="19"/>
        <v>72089.53942273627</v>
      </c>
      <c r="BI145" s="11">
        <f t="shared" si="19"/>
        <v>72735.558754015743</v>
      </c>
      <c r="BJ145" s="11">
        <f t="shared" si="19"/>
        <v>73371.825584136284</v>
      </c>
      <c r="BK145" s="11">
        <f t="shared" si="19"/>
        <v>73999.454681113071</v>
      </c>
      <c r="BL145" s="11">
        <f t="shared" si="19"/>
        <v>74619.389659280845</v>
      </c>
    </row>
    <row r="146" spans="2:64" x14ac:dyDescent="0.55000000000000004">
      <c r="Q146" s="45"/>
      <c r="AC146" s="45"/>
      <c r="AO146" s="45"/>
      <c r="BA146" s="45"/>
    </row>
    <row r="147" spans="2:64" x14ac:dyDescent="0.55000000000000004">
      <c r="B147" s="24" t="s">
        <v>262</v>
      </c>
      <c r="C147" s="25"/>
      <c r="D147" s="25"/>
      <c r="E147" s="65">
        <f t="shared" ref="E147:AJ147" si="21">SUM(E148:E150)</f>
        <v>0</v>
      </c>
      <c r="F147" s="65">
        <f t="shared" si="21"/>
        <v>0</v>
      </c>
      <c r="G147" s="65">
        <f t="shared" si="21"/>
        <v>0</v>
      </c>
      <c r="H147" s="65">
        <f t="shared" si="21"/>
        <v>0</v>
      </c>
      <c r="I147" s="65">
        <f t="shared" si="21"/>
        <v>16666.666666666668</v>
      </c>
      <c r="J147" s="65">
        <f t="shared" si="21"/>
        <v>46069.666666666672</v>
      </c>
      <c r="K147" s="65">
        <f t="shared" si="21"/>
        <v>85037.483333333323</v>
      </c>
      <c r="L147" s="65">
        <f t="shared" si="21"/>
        <v>117093.68813333331</v>
      </c>
      <c r="M147" s="65">
        <f t="shared" si="21"/>
        <v>145727.93415166665</v>
      </c>
      <c r="N147" s="65">
        <f t="shared" si="21"/>
        <v>173276.52184792998</v>
      </c>
      <c r="O147" s="65">
        <f t="shared" si="21"/>
        <v>198958.43967908929</v>
      </c>
      <c r="P147" s="65">
        <f t="shared" si="21"/>
        <v>222707.7593664325</v>
      </c>
      <c r="Q147" s="99">
        <f t="shared" si="21"/>
        <v>245702.7290648167</v>
      </c>
      <c r="R147" s="65">
        <f t="shared" si="21"/>
        <v>267127.1302418313</v>
      </c>
      <c r="S147" s="65">
        <f t="shared" si="21"/>
        <v>287073.03364573105</v>
      </c>
      <c r="T147" s="65">
        <f t="shared" si="21"/>
        <v>305663.43352127261</v>
      </c>
      <c r="U147" s="65">
        <f t="shared" si="21"/>
        <v>323010.55399206874</v>
      </c>
      <c r="V147" s="65">
        <f t="shared" si="21"/>
        <v>339211.42736492143</v>
      </c>
      <c r="W147" s="65">
        <f t="shared" si="21"/>
        <v>354357.70946237625</v>
      </c>
      <c r="X147" s="65">
        <f t="shared" si="21"/>
        <v>368535.6843557955</v>
      </c>
      <c r="Y147" s="65">
        <f t="shared" si="21"/>
        <v>381825.310185457</v>
      </c>
      <c r="Z147" s="65">
        <f t="shared" si="21"/>
        <v>394301.13313353225</v>
      </c>
      <c r="AA147" s="65">
        <f t="shared" si="21"/>
        <v>406032.91328191315</v>
      </c>
      <c r="AB147" s="65">
        <f t="shared" si="21"/>
        <v>417085.87724129803</v>
      </c>
      <c r="AC147" s="99">
        <f t="shared" si="21"/>
        <v>484525.52822435414</v>
      </c>
      <c r="AD147" s="65">
        <f t="shared" si="21"/>
        <v>498880.33173387038</v>
      </c>
      <c r="AE147" s="65">
        <f t="shared" si="21"/>
        <v>512661.68772580335</v>
      </c>
      <c r="AF147" s="65">
        <f t="shared" si="21"/>
        <v>525892.91164131497</v>
      </c>
      <c r="AG147" s="65">
        <f t="shared" si="21"/>
        <v>538603.31075746717</v>
      </c>
      <c r="AH147" s="65">
        <f t="shared" si="21"/>
        <v>550826.15020258864</v>
      </c>
      <c r="AI147" s="65">
        <f t="shared" si="21"/>
        <v>562597.16791998246</v>
      </c>
      <c r="AJ147" s="65">
        <f t="shared" si="21"/>
        <v>573953.4996427428</v>
      </c>
      <c r="AK147" s="65">
        <f t="shared" ref="AK147:BL147" si="22">SUM(AK148:AK150)</f>
        <v>584932.90904925938</v>
      </c>
      <c r="AL147" s="65">
        <f t="shared" si="22"/>
        <v>595573.24493715214</v>
      </c>
      <c r="AM147" s="65">
        <f t="shared" si="22"/>
        <v>605912.06741481216</v>
      </c>
      <c r="AN147" s="65">
        <f t="shared" si="22"/>
        <v>615986.39977156627</v>
      </c>
      <c r="AO147" s="99">
        <f t="shared" si="22"/>
        <v>670173.41689118056</v>
      </c>
      <c r="AP147" s="65">
        <f t="shared" si="22"/>
        <v>683940.77328666754</v>
      </c>
      <c r="AQ147" s="65">
        <f t="shared" si="22"/>
        <v>696609.04796945036</v>
      </c>
      <c r="AR147" s="65">
        <f t="shared" si="22"/>
        <v>708397.86580073484</v>
      </c>
      <c r="AS147" s="65">
        <f t="shared" si="22"/>
        <v>719465.36575275508</v>
      </c>
      <c r="AT147" s="65">
        <f t="shared" si="22"/>
        <v>729925.70770248701</v>
      </c>
      <c r="AU147" s="65">
        <f t="shared" si="22"/>
        <v>739878.53623409872</v>
      </c>
      <c r="AV147" s="65">
        <f t="shared" si="22"/>
        <v>749407.07773818041</v>
      </c>
      <c r="AW147" s="65">
        <f t="shared" si="22"/>
        <v>758578.54932957143</v>
      </c>
      <c r="AX147" s="65">
        <f t="shared" si="22"/>
        <v>767449.4628361694</v>
      </c>
      <c r="AY147" s="65">
        <f t="shared" si="22"/>
        <v>776068.19844510453</v>
      </c>
      <c r="AZ147" s="65">
        <f t="shared" si="22"/>
        <v>784476.22618486953</v>
      </c>
      <c r="BA147" s="99">
        <f t="shared" si="22"/>
        <v>818526.22096246306</v>
      </c>
      <c r="BB147" s="65">
        <f t="shared" si="22"/>
        <v>828167.26245449181</v>
      </c>
      <c r="BC147" s="65">
        <f t="shared" si="22"/>
        <v>837744.70124646253</v>
      </c>
      <c r="BD147" s="65">
        <f t="shared" si="22"/>
        <v>847242.71330986475</v>
      </c>
      <c r="BE147" s="65">
        <f t="shared" si="22"/>
        <v>856638.61784987536</v>
      </c>
      <c r="BF147" s="65">
        <f t="shared" si="22"/>
        <v>865907.68868711358</v>
      </c>
      <c r="BG147" s="65">
        <f t="shared" si="22"/>
        <v>875038.41965529916</v>
      </c>
      <c r="BH147" s="65">
        <f t="shared" si="22"/>
        <v>884025.79523060075</v>
      </c>
      <c r="BI147" s="65">
        <f t="shared" si="22"/>
        <v>892867.53276394575</v>
      </c>
      <c r="BJ147" s="65">
        <f t="shared" si="22"/>
        <v>901564.8640829277</v>
      </c>
      <c r="BK147" s="65">
        <f t="shared" si="22"/>
        <v>910121.95459756907</v>
      </c>
      <c r="BL147" s="65">
        <f t="shared" si="22"/>
        <v>918544.8605807831</v>
      </c>
    </row>
    <row r="148" spans="2:64" x14ac:dyDescent="0.55000000000000004">
      <c r="B148" s="28" t="str">
        <f>$B$295&amp;" revenue"</f>
        <v>Basic revenue</v>
      </c>
      <c r="E148" s="11">
        <f>E391</f>
        <v>0</v>
      </c>
      <c r="F148" s="11">
        <f t="shared" ref="F148:BL150" si="23">F391</f>
        <v>0</v>
      </c>
      <c r="G148" s="11">
        <f t="shared" si="23"/>
        <v>0</v>
      </c>
      <c r="H148" s="11">
        <f t="shared" si="23"/>
        <v>0</v>
      </c>
      <c r="I148" s="11">
        <f t="shared" si="23"/>
        <v>2533.3333333333335</v>
      </c>
      <c r="J148" s="11">
        <f t="shared" si="23"/>
        <v>6939.0000000000009</v>
      </c>
      <c r="K148" s="11">
        <f t="shared" si="23"/>
        <v>12695.813333333334</v>
      </c>
      <c r="L148" s="11">
        <f t="shared" si="23"/>
        <v>17278.434866666663</v>
      </c>
      <c r="M148" s="11">
        <f t="shared" si="23"/>
        <v>21263.573653666663</v>
      </c>
      <c r="N148" s="11">
        <f t="shared" si="23"/>
        <v>25033.11339000666</v>
      </c>
      <c r="O148" s="11">
        <f t="shared" si="23"/>
        <v>28481.916355300789</v>
      </c>
      <c r="P148" s="11">
        <f t="shared" si="23"/>
        <v>31613.582739400008</v>
      </c>
      <c r="Q148" s="100">
        <f t="shared" si="23"/>
        <v>34489.001895844456</v>
      </c>
      <c r="R148" s="11">
        <f t="shared" si="23"/>
        <v>37139.056637410205</v>
      </c>
      <c r="S148" s="11">
        <f t="shared" si="23"/>
        <v>39581.187337285104</v>
      </c>
      <c r="T148" s="11">
        <f t="shared" si="23"/>
        <v>41836.61169936927</v>
      </c>
      <c r="U148" s="11">
        <f t="shared" si="23"/>
        <v>43924.09973413733</v>
      </c>
      <c r="V148" s="11">
        <f t="shared" si="23"/>
        <v>45859.431677784742</v>
      </c>
      <c r="W148" s="11">
        <f t="shared" si="23"/>
        <v>47656.996499051267</v>
      </c>
      <c r="X148" s="11">
        <f t="shared" si="23"/>
        <v>49329.906622006441</v>
      </c>
      <c r="Y148" s="11">
        <f t="shared" si="23"/>
        <v>50889.952401724877</v>
      </c>
      <c r="Z148" s="11">
        <f t="shared" si="23"/>
        <v>52347.818521505913</v>
      </c>
      <c r="AA148" s="11">
        <f t="shared" si="23"/>
        <v>53713.246107688508</v>
      </c>
      <c r="AB148" s="11">
        <f t="shared" si="23"/>
        <v>54995.128389152058</v>
      </c>
      <c r="AC148" s="100">
        <f t="shared" si="23"/>
        <v>68101.868623988979</v>
      </c>
      <c r="AD148" s="11">
        <f t="shared" si="23"/>
        <v>70081.652678572194</v>
      </c>
      <c r="AE148" s="11">
        <f t="shared" si="23"/>
        <v>71946.978539936419</v>
      </c>
      <c r="AF148" s="11">
        <f t="shared" si="23"/>
        <v>73709.864504968587</v>
      </c>
      <c r="AG148" s="11">
        <f t="shared" si="23"/>
        <v>75381.100265771543</v>
      </c>
      <c r="AH148" s="11">
        <f t="shared" si="23"/>
        <v>76970.43231923331</v>
      </c>
      <c r="AI148" s="11">
        <f t="shared" si="23"/>
        <v>78486.717195944206</v>
      </c>
      <c r="AJ148" s="11">
        <f t="shared" si="23"/>
        <v>79938.048966989503</v>
      </c>
      <c r="AK148" s="11">
        <f t="shared" si="23"/>
        <v>81331.865942793534</v>
      </c>
      <c r="AL148" s="11">
        <f t="shared" si="23"/>
        <v>82675.040471406362</v>
      </c>
      <c r="AM148" s="11">
        <f t="shared" si="23"/>
        <v>83973.955002793402</v>
      </c>
      <c r="AN148" s="11">
        <f t="shared" si="23"/>
        <v>85234.566949618398</v>
      </c>
      <c r="AO148" s="100">
        <f t="shared" si="23"/>
        <v>86451.573076794826</v>
      </c>
      <c r="AP148" s="11">
        <f t="shared" si="23"/>
        <v>87633.378393160106</v>
      </c>
      <c r="AQ148" s="11">
        <f t="shared" si="23"/>
        <v>88774.993803636142</v>
      </c>
      <c r="AR148" s="11">
        <f t="shared" si="23"/>
        <v>89881.696037494301</v>
      </c>
      <c r="AS148" s="11">
        <f t="shared" si="23"/>
        <v>90956.420943271747</v>
      </c>
      <c r="AT148" s="11">
        <f t="shared" si="23"/>
        <v>92000.644453810601</v>
      </c>
      <c r="AU148" s="11">
        <f t="shared" si="23"/>
        <v>93016.846865192871</v>
      </c>
      <c r="AV148" s="11">
        <f t="shared" si="23"/>
        <v>94007.691309047659</v>
      </c>
      <c r="AW148" s="11">
        <f t="shared" si="23"/>
        <v>94975.599572454783</v>
      </c>
      <c r="AX148" s="11">
        <f t="shared" si="23"/>
        <v>95922.980787481065</v>
      </c>
      <c r="AY148" s="11">
        <f t="shared" si="23"/>
        <v>96852.242336894749</v>
      </c>
      <c r="AZ148" s="11">
        <f t="shared" si="23"/>
        <v>97765.715118711581</v>
      </c>
      <c r="BA148" s="100">
        <f t="shared" si="23"/>
        <v>124544.43269169737</v>
      </c>
      <c r="BB148" s="11">
        <f t="shared" si="23"/>
        <v>126714.95684957172</v>
      </c>
      <c r="BC148" s="11">
        <f t="shared" si="23"/>
        <v>128735.98407197936</v>
      </c>
      <c r="BD148" s="11">
        <f t="shared" si="23"/>
        <v>130630.15757193358</v>
      </c>
      <c r="BE148" s="11">
        <f t="shared" si="23"/>
        <v>132414.81501397365</v>
      </c>
      <c r="BF148" s="11">
        <f t="shared" si="23"/>
        <v>134103.39337835152</v>
      </c>
      <c r="BG148" s="11">
        <f t="shared" si="23"/>
        <v>135708.12377854291</v>
      </c>
      <c r="BH148" s="11">
        <f t="shared" si="23"/>
        <v>137239.66868394506</v>
      </c>
      <c r="BI148" s="11">
        <f t="shared" si="23"/>
        <v>138707.0536439401</v>
      </c>
      <c r="BJ148" s="11">
        <f t="shared" si="23"/>
        <v>140118.12934865314</v>
      </c>
      <c r="BK148" s="11">
        <f t="shared" si="23"/>
        <v>141479.788494757</v>
      </c>
      <c r="BL148" s="11">
        <f t="shared" si="23"/>
        <v>142798.06752398048</v>
      </c>
    </row>
    <row r="149" spans="2:64" x14ac:dyDescent="0.55000000000000004">
      <c r="B149" s="28" t="str">
        <f>$B$326&amp;" revenue"</f>
        <v>Standard revenue</v>
      </c>
      <c r="E149" s="11">
        <f t="shared" ref="E149:T150" si="24">E392</f>
        <v>0</v>
      </c>
      <c r="F149" s="11">
        <f t="shared" si="24"/>
        <v>0</v>
      </c>
      <c r="G149" s="11">
        <f t="shared" si="24"/>
        <v>0</v>
      </c>
      <c r="H149" s="11">
        <f t="shared" si="24"/>
        <v>0</v>
      </c>
      <c r="I149" s="11">
        <f t="shared" si="24"/>
        <v>7066.666666666667</v>
      </c>
      <c r="J149" s="11">
        <f t="shared" si="24"/>
        <v>19911.333333333336</v>
      </c>
      <c r="K149" s="11">
        <f t="shared" si="24"/>
        <v>37382.963333333333</v>
      </c>
      <c r="L149" s="11">
        <f t="shared" si="24"/>
        <v>52568.830333333332</v>
      </c>
      <c r="M149" s="11">
        <f t="shared" si="24"/>
        <v>66629.736923999997</v>
      </c>
      <c r="N149" s="11">
        <f t="shared" si="24"/>
        <v>80396.772719763321</v>
      </c>
      <c r="O149" s="11">
        <f t="shared" si="24"/>
        <v>93472.50834899614</v>
      </c>
      <c r="P149" s="11">
        <f t="shared" si="24"/>
        <v>105762.00923732993</v>
      </c>
      <c r="Q149" s="100">
        <f t="shared" si="24"/>
        <v>117351.46733218539</v>
      </c>
      <c r="R149" s="11">
        <f t="shared" si="24"/>
        <v>128302.23186709963</v>
      </c>
      <c r="S149" s="11">
        <f t="shared" si="24"/>
        <v>138613.79618157796</v>
      </c>
      <c r="T149" s="11">
        <f t="shared" si="24"/>
        <v>148310.61331016108</v>
      </c>
      <c r="U149" s="11">
        <f t="shared" si="23"/>
        <v>157422.02759074426</v>
      </c>
      <c r="V149" s="11">
        <f t="shared" si="23"/>
        <v>165977.81963046058</v>
      </c>
      <c r="W149" s="11">
        <f t="shared" si="23"/>
        <v>174010.35942936674</v>
      </c>
      <c r="X149" s="11">
        <f t="shared" si="23"/>
        <v>181553.27845226863</v>
      </c>
      <c r="Y149" s="11">
        <f t="shared" si="23"/>
        <v>188640.06790886124</v>
      </c>
      <c r="Z149" s="11">
        <f t="shared" si="23"/>
        <v>195303.70469493303</v>
      </c>
      <c r="AA149" s="11">
        <f t="shared" si="23"/>
        <v>201576.36236060574</v>
      </c>
      <c r="AB149" s="11">
        <f t="shared" si="23"/>
        <v>207489.11369056674</v>
      </c>
      <c r="AC149" s="100">
        <f t="shared" si="23"/>
        <v>258175.99356580863</v>
      </c>
      <c r="AD149" s="11">
        <f t="shared" si="23"/>
        <v>266861.60534231999</v>
      </c>
      <c r="AE149" s="11">
        <f t="shared" si="23"/>
        <v>275096.37048815651</v>
      </c>
      <c r="AF149" s="11">
        <f t="shared" si="23"/>
        <v>282925.59709354857</v>
      </c>
      <c r="AG149" s="11">
        <f t="shared" si="23"/>
        <v>290389.10003760125</v>
      </c>
      <c r="AH149" s="11">
        <f t="shared" si="23"/>
        <v>297522.49790733255</v>
      </c>
      <c r="AI149" s="11">
        <f t="shared" si="23"/>
        <v>304358.15109637677</v>
      </c>
      <c r="AJ149" s="11">
        <f t="shared" si="23"/>
        <v>310925.84397912328</v>
      </c>
      <c r="AK149" s="11">
        <f t="shared" si="23"/>
        <v>317253.2845518578</v>
      </c>
      <c r="AL149" s="11">
        <f t="shared" si="23"/>
        <v>323366.47416521644</v>
      </c>
      <c r="AM149" s="11">
        <f t="shared" si="23"/>
        <v>329289.98513293767</v>
      </c>
      <c r="AN149" s="11">
        <f t="shared" si="23"/>
        <v>335047.17315896391</v>
      </c>
      <c r="AO149" s="100">
        <f t="shared" si="23"/>
        <v>338268.32263038133</v>
      </c>
      <c r="AP149" s="11">
        <f t="shared" si="23"/>
        <v>341885.90376867255</v>
      </c>
      <c r="AQ149" s="11">
        <f t="shared" si="23"/>
        <v>345744.73435954866</v>
      </c>
      <c r="AR149" s="11">
        <f t="shared" si="23"/>
        <v>349763.13487138331</v>
      </c>
      <c r="AS149" s="11">
        <f t="shared" si="23"/>
        <v>353875.56499542901</v>
      </c>
      <c r="AT149" s="11">
        <f t="shared" si="23"/>
        <v>358029.77289084403</v>
      </c>
      <c r="AU149" s="11">
        <f t="shared" si="23"/>
        <v>362191.88720349444</v>
      </c>
      <c r="AV149" s="11">
        <f t="shared" si="23"/>
        <v>366339.73401954724</v>
      </c>
      <c r="AW149" s="11">
        <f t="shared" si="23"/>
        <v>370458.49244541116</v>
      </c>
      <c r="AX149" s="11">
        <f t="shared" si="23"/>
        <v>374539.56403770339</v>
      </c>
      <c r="AY149" s="11">
        <f t="shared" si="23"/>
        <v>378579.08611456543</v>
      </c>
      <c r="AZ149" s="11">
        <f t="shared" si="23"/>
        <v>382576.47435913805</v>
      </c>
      <c r="BA149" s="100">
        <f t="shared" si="23"/>
        <v>386502.48062007764</v>
      </c>
      <c r="BB149" s="11">
        <f t="shared" si="23"/>
        <v>390580.78093221661</v>
      </c>
      <c r="BC149" s="11">
        <f t="shared" si="23"/>
        <v>394741.2444401948</v>
      </c>
      <c r="BD149" s="11">
        <f t="shared" si="23"/>
        <v>398953.48682892404</v>
      </c>
      <c r="BE149" s="11">
        <f t="shared" si="23"/>
        <v>403188.98102593678</v>
      </c>
      <c r="BF149" s="11">
        <f t="shared" si="23"/>
        <v>407422.03328116878</v>
      </c>
      <c r="BG149" s="11">
        <f t="shared" si="23"/>
        <v>411635.57069165929</v>
      </c>
      <c r="BH149" s="11">
        <f t="shared" si="23"/>
        <v>415817.75422769273</v>
      </c>
      <c r="BI149" s="11">
        <f t="shared" si="23"/>
        <v>419959.90623400925</v>
      </c>
      <c r="BJ149" s="11">
        <f t="shared" si="23"/>
        <v>424056.45657020103</v>
      </c>
      <c r="BK149" s="11">
        <f t="shared" si="23"/>
        <v>428104.39167208096</v>
      </c>
      <c r="BL149" s="11">
        <f t="shared" si="23"/>
        <v>432102.56159724429</v>
      </c>
    </row>
    <row r="150" spans="2:64" x14ac:dyDescent="0.55000000000000004">
      <c r="B150" s="28" t="str">
        <f>$B$357&amp;" revenue"</f>
        <v>Premium revenue</v>
      </c>
      <c r="E150" s="11">
        <f t="shared" si="24"/>
        <v>0</v>
      </c>
      <c r="F150" s="11">
        <f t="shared" si="23"/>
        <v>0</v>
      </c>
      <c r="G150" s="11">
        <f t="shared" si="23"/>
        <v>0</v>
      </c>
      <c r="H150" s="11">
        <f t="shared" si="23"/>
        <v>0</v>
      </c>
      <c r="I150" s="11">
        <f t="shared" si="23"/>
        <v>7066.666666666667</v>
      </c>
      <c r="J150" s="11">
        <f t="shared" si="23"/>
        <v>19219.333333333332</v>
      </c>
      <c r="K150" s="11">
        <f t="shared" si="23"/>
        <v>34958.706666666658</v>
      </c>
      <c r="L150" s="11">
        <f t="shared" si="23"/>
        <v>47246.422933333328</v>
      </c>
      <c r="M150" s="11">
        <f t="shared" si="23"/>
        <v>57834.62357399999</v>
      </c>
      <c r="N150" s="11">
        <f t="shared" si="23"/>
        <v>67846.635738159996</v>
      </c>
      <c r="O150" s="11">
        <f t="shared" si="23"/>
        <v>77004.014974792386</v>
      </c>
      <c r="P150" s="11">
        <f t="shared" si="23"/>
        <v>85332.16738970259</v>
      </c>
      <c r="Q150" s="100">
        <f t="shared" si="23"/>
        <v>93862.259836786863</v>
      </c>
      <c r="R150" s="11">
        <f t="shared" si="23"/>
        <v>101685.84173732148</v>
      </c>
      <c r="S150" s="11">
        <f t="shared" si="23"/>
        <v>108878.05012686797</v>
      </c>
      <c r="T150" s="11">
        <f t="shared" si="23"/>
        <v>115516.20851174227</v>
      </c>
      <c r="U150" s="11">
        <f t="shared" si="23"/>
        <v>121664.42666718719</v>
      </c>
      <c r="V150" s="11">
        <f t="shared" si="23"/>
        <v>127374.17605667608</v>
      </c>
      <c r="W150" s="11">
        <f t="shared" si="23"/>
        <v>132690.35353395826</v>
      </c>
      <c r="X150" s="11">
        <f t="shared" si="23"/>
        <v>137652.4992815204</v>
      </c>
      <c r="Y150" s="11">
        <f t="shared" si="23"/>
        <v>142295.28987487085</v>
      </c>
      <c r="Z150" s="11">
        <f t="shared" si="23"/>
        <v>146649.60991709327</v>
      </c>
      <c r="AA150" s="11">
        <f t="shared" si="23"/>
        <v>150743.30481361886</v>
      </c>
      <c r="AB150" s="11">
        <f t="shared" si="23"/>
        <v>154601.63516157924</v>
      </c>
      <c r="AC150" s="100">
        <f t="shared" si="23"/>
        <v>158247.66603455649</v>
      </c>
      <c r="AD150" s="11">
        <f t="shared" si="23"/>
        <v>161937.07371297822</v>
      </c>
      <c r="AE150" s="11">
        <f t="shared" si="23"/>
        <v>165618.33869771042</v>
      </c>
      <c r="AF150" s="11">
        <f t="shared" si="23"/>
        <v>169257.45004279781</v>
      </c>
      <c r="AG150" s="11">
        <f t="shared" si="23"/>
        <v>172833.11045409433</v>
      </c>
      <c r="AH150" s="11">
        <f t="shared" si="23"/>
        <v>176333.21997602278</v>
      </c>
      <c r="AI150" s="11">
        <f t="shared" si="23"/>
        <v>179752.2996276615</v>
      </c>
      <c r="AJ150" s="11">
        <f t="shared" si="23"/>
        <v>183089.60669663001</v>
      </c>
      <c r="AK150" s="11">
        <f t="shared" si="23"/>
        <v>186347.75855460804</v>
      </c>
      <c r="AL150" s="11">
        <f t="shared" si="23"/>
        <v>189531.73030052931</v>
      </c>
      <c r="AM150" s="11">
        <f t="shared" si="23"/>
        <v>192648.12727908112</v>
      </c>
      <c r="AN150" s="11">
        <f t="shared" si="23"/>
        <v>195704.6596629839</v>
      </c>
      <c r="AO150" s="100">
        <f t="shared" si="23"/>
        <v>245453.52118400438</v>
      </c>
      <c r="AP150" s="11">
        <f t="shared" si="23"/>
        <v>254421.49112483489</v>
      </c>
      <c r="AQ150" s="11">
        <f t="shared" si="23"/>
        <v>262089.3198062655</v>
      </c>
      <c r="AR150" s="11">
        <f t="shared" si="23"/>
        <v>268753.03489185718</v>
      </c>
      <c r="AS150" s="11">
        <f t="shared" si="23"/>
        <v>274633.37981405435</v>
      </c>
      <c r="AT150" s="11">
        <f t="shared" si="23"/>
        <v>279895.29035783239</v>
      </c>
      <c r="AU150" s="11">
        <f t="shared" si="23"/>
        <v>284669.80216541141</v>
      </c>
      <c r="AV150" s="11">
        <f t="shared" si="23"/>
        <v>289059.65240958554</v>
      </c>
      <c r="AW150" s="11">
        <f t="shared" si="23"/>
        <v>293144.45731170551</v>
      </c>
      <c r="AX150" s="11">
        <f t="shared" si="23"/>
        <v>296986.91801098495</v>
      </c>
      <c r="AY150" s="11">
        <f t="shared" si="23"/>
        <v>300636.86999364442</v>
      </c>
      <c r="AZ150" s="11">
        <f t="shared" si="23"/>
        <v>304134.0367070199</v>
      </c>
      <c r="BA150" s="100">
        <f t="shared" si="23"/>
        <v>307479.30765068805</v>
      </c>
      <c r="BB150" s="11">
        <f t="shared" si="23"/>
        <v>310871.52467270341</v>
      </c>
      <c r="BC150" s="11">
        <f t="shared" si="23"/>
        <v>314267.47273428837</v>
      </c>
      <c r="BD150" s="11">
        <f t="shared" si="23"/>
        <v>317659.06890900718</v>
      </c>
      <c r="BE150" s="11">
        <f t="shared" si="23"/>
        <v>321034.82180996495</v>
      </c>
      <c r="BF150" s="11">
        <f t="shared" si="23"/>
        <v>324382.26202759339</v>
      </c>
      <c r="BG150" s="11">
        <f t="shared" si="23"/>
        <v>327694.72518509696</v>
      </c>
      <c r="BH150" s="11">
        <f t="shared" si="23"/>
        <v>330968.37231896288</v>
      </c>
      <c r="BI150" s="11">
        <f t="shared" si="23"/>
        <v>334200.57288599643</v>
      </c>
      <c r="BJ150" s="11">
        <f t="shared" si="23"/>
        <v>337390.27816407348</v>
      </c>
      <c r="BK150" s="11">
        <f t="shared" si="23"/>
        <v>340537.77443073108</v>
      </c>
      <c r="BL150" s="11">
        <f t="shared" si="23"/>
        <v>343644.23145955842</v>
      </c>
    </row>
    <row r="155" spans="2:64" hidden="1" outlineLevel="1" x14ac:dyDescent="0.55000000000000004">
      <c r="B155" s="14" t="s">
        <v>63</v>
      </c>
    </row>
    <row r="156" spans="2:64" hidden="1" outlineLevel="1" x14ac:dyDescent="0.55000000000000004"/>
    <row r="157" spans="2:64" hidden="1" outlineLevel="1" x14ac:dyDescent="0.55000000000000004"/>
    <row r="158" spans="2:64" hidden="1" outlineLevel="1" x14ac:dyDescent="0.55000000000000004"/>
    <row r="159" spans="2:64" hidden="1" outlineLevel="1" x14ac:dyDescent="0.55000000000000004"/>
    <row r="160" spans="2:64" hidden="1" outlineLevel="1" x14ac:dyDescent="0.55000000000000004">
      <c r="B160" s="15" t="s">
        <v>97</v>
      </c>
      <c r="E160" s="16">
        <f>'1. Cockpit'!E12</f>
        <v>2021</v>
      </c>
      <c r="F160" s="17"/>
      <c r="G160" s="17"/>
      <c r="H160" s="17"/>
      <c r="I160" s="17"/>
      <c r="J160" s="17"/>
      <c r="K160" s="17"/>
      <c r="L160" s="17"/>
      <c r="M160" s="17"/>
      <c r="N160" s="17"/>
      <c r="O160" s="17"/>
      <c r="P160" s="18"/>
      <c r="Q160" s="19">
        <f>E160+1</f>
        <v>2022</v>
      </c>
      <c r="R160" s="20"/>
      <c r="S160" s="20"/>
      <c r="T160" s="20"/>
      <c r="U160" s="20"/>
      <c r="V160" s="20"/>
      <c r="W160" s="20"/>
      <c r="X160" s="20"/>
      <c r="Y160" s="20"/>
      <c r="Z160" s="20"/>
      <c r="AA160" s="20"/>
      <c r="AB160" s="21"/>
      <c r="AC160" s="16">
        <f>Q160+1</f>
        <v>2023</v>
      </c>
      <c r="AD160" s="17"/>
      <c r="AE160" s="17"/>
      <c r="AF160" s="17"/>
      <c r="AG160" s="17"/>
      <c r="AH160" s="17"/>
      <c r="AI160" s="17"/>
      <c r="AJ160" s="17"/>
      <c r="AK160" s="17"/>
      <c r="AL160" s="17"/>
      <c r="AM160" s="17"/>
      <c r="AN160" s="18"/>
      <c r="AO160" s="19">
        <f>AC160+1</f>
        <v>2024</v>
      </c>
      <c r="AP160" s="20"/>
      <c r="AQ160" s="20"/>
      <c r="AR160" s="20"/>
      <c r="AS160" s="20"/>
      <c r="AT160" s="20"/>
      <c r="AU160" s="20"/>
      <c r="AV160" s="20"/>
      <c r="AW160" s="20"/>
      <c r="AX160" s="20"/>
      <c r="AY160" s="20"/>
      <c r="AZ160" s="21"/>
      <c r="BA160" s="16">
        <f>AO160+1</f>
        <v>2025</v>
      </c>
      <c r="BB160" s="17"/>
      <c r="BC160" s="17"/>
      <c r="BD160" s="17"/>
      <c r="BE160" s="17"/>
      <c r="BF160" s="17"/>
      <c r="BG160" s="17"/>
      <c r="BH160" s="17"/>
      <c r="BI160" s="17"/>
      <c r="BJ160" s="17"/>
      <c r="BK160" s="17"/>
      <c r="BL160" s="18"/>
    </row>
    <row r="161" spans="2:64" hidden="1" outlineLevel="1" x14ac:dyDescent="0.55000000000000004">
      <c r="E161" s="10">
        <v>1</v>
      </c>
      <c r="F161" s="10">
        <f>E161+1</f>
        <v>2</v>
      </c>
      <c r="G161" s="10">
        <f t="shared" ref="G161:P161" si="25">F161+1</f>
        <v>3</v>
      </c>
      <c r="H161" s="10">
        <f t="shared" si="25"/>
        <v>4</v>
      </c>
      <c r="I161" s="10">
        <f t="shared" si="25"/>
        <v>5</v>
      </c>
      <c r="J161" s="10">
        <f t="shared" si="25"/>
        <v>6</v>
      </c>
      <c r="K161" s="10">
        <f t="shared" si="25"/>
        <v>7</v>
      </c>
      <c r="L161" s="10">
        <f t="shared" si="25"/>
        <v>8</v>
      </c>
      <c r="M161" s="10">
        <f t="shared" si="25"/>
        <v>9</v>
      </c>
      <c r="N161" s="10">
        <f t="shared" si="25"/>
        <v>10</v>
      </c>
      <c r="O161" s="10">
        <f t="shared" si="25"/>
        <v>11</v>
      </c>
      <c r="P161" s="10">
        <f t="shared" si="25"/>
        <v>12</v>
      </c>
      <c r="Q161" s="22">
        <v>1</v>
      </c>
      <c r="R161" s="22">
        <f>Q161+1</f>
        <v>2</v>
      </c>
      <c r="S161" s="22">
        <f t="shared" ref="S161:AB161" si="26">R161+1</f>
        <v>3</v>
      </c>
      <c r="T161" s="22">
        <f t="shared" si="26"/>
        <v>4</v>
      </c>
      <c r="U161" s="22">
        <f t="shared" si="26"/>
        <v>5</v>
      </c>
      <c r="V161" s="22">
        <f t="shared" si="26"/>
        <v>6</v>
      </c>
      <c r="W161" s="22">
        <f t="shared" si="26"/>
        <v>7</v>
      </c>
      <c r="X161" s="22">
        <f t="shared" si="26"/>
        <v>8</v>
      </c>
      <c r="Y161" s="22">
        <f t="shared" si="26"/>
        <v>9</v>
      </c>
      <c r="Z161" s="22">
        <f t="shared" si="26"/>
        <v>10</v>
      </c>
      <c r="AA161" s="22">
        <f t="shared" si="26"/>
        <v>11</v>
      </c>
      <c r="AB161" s="22">
        <f t="shared" si="26"/>
        <v>12</v>
      </c>
      <c r="AC161" s="10">
        <v>1</v>
      </c>
      <c r="AD161" s="10">
        <f>AC161+1</f>
        <v>2</v>
      </c>
      <c r="AE161" s="10">
        <f t="shared" ref="AE161:AN161" si="27">AD161+1</f>
        <v>3</v>
      </c>
      <c r="AF161" s="10">
        <f t="shared" si="27"/>
        <v>4</v>
      </c>
      <c r="AG161" s="10">
        <f t="shared" si="27"/>
        <v>5</v>
      </c>
      <c r="AH161" s="10">
        <f t="shared" si="27"/>
        <v>6</v>
      </c>
      <c r="AI161" s="10">
        <f t="shared" si="27"/>
        <v>7</v>
      </c>
      <c r="AJ161" s="10">
        <f t="shared" si="27"/>
        <v>8</v>
      </c>
      <c r="AK161" s="10">
        <f t="shared" si="27"/>
        <v>9</v>
      </c>
      <c r="AL161" s="10">
        <f t="shared" si="27"/>
        <v>10</v>
      </c>
      <c r="AM161" s="10">
        <f t="shared" si="27"/>
        <v>11</v>
      </c>
      <c r="AN161" s="10">
        <f t="shared" si="27"/>
        <v>12</v>
      </c>
      <c r="AO161" s="22">
        <v>1</v>
      </c>
      <c r="AP161" s="22">
        <f>AO161+1</f>
        <v>2</v>
      </c>
      <c r="AQ161" s="22">
        <f t="shared" ref="AQ161:AZ161" si="28">AP161+1</f>
        <v>3</v>
      </c>
      <c r="AR161" s="22">
        <f t="shared" si="28"/>
        <v>4</v>
      </c>
      <c r="AS161" s="22">
        <f t="shared" si="28"/>
        <v>5</v>
      </c>
      <c r="AT161" s="22">
        <f t="shared" si="28"/>
        <v>6</v>
      </c>
      <c r="AU161" s="22">
        <f t="shared" si="28"/>
        <v>7</v>
      </c>
      <c r="AV161" s="22">
        <f t="shared" si="28"/>
        <v>8</v>
      </c>
      <c r="AW161" s="22">
        <f t="shared" si="28"/>
        <v>9</v>
      </c>
      <c r="AX161" s="22">
        <f t="shared" si="28"/>
        <v>10</v>
      </c>
      <c r="AY161" s="22">
        <f t="shared" si="28"/>
        <v>11</v>
      </c>
      <c r="AZ161" s="22">
        <f t="shared" si="28"/>
        <v>12</v>
      </c>
      <c r="BA161" s="10">
        <v>1</v>
      </c>
      <c r="BB161" s="10">
        <f>BA161+1</f>
        <v>2</v>
      </c>
      <c r="BC161" s="10">
        <f t="shared" ref="BC161:BL161" si="29">BB161+1</f>
        <v>3</v>
      </c>
      <c r="BD161" s="10">
        <f t="shared" si="29"/>
        <v>4</v>
      </c>
      <c r="BE161" s="10">
        <f t="shared" si="29"/>
        <v>5</v>
      </c>
      <c r="BF161" s="10">
        <f t="shared" si="29"/>
        <v>6</v>
      </c>
      <c r="BG161" s="10">
        <f t="shared" si="29"/>
        <v>7</v>
      </c>
      <c r="BH161" s="10">
        <f t="shared" si="29"/>
        <v>8</v>
      </c>
      <c r="BI161" s="10">
        <f t="shared" si="29"/>
        <v>9</v>
      </c>
      <c r="BJ161" s="10">
        <f t="shared" si="29"/>
        <v>10</v>
      </c>
      <c r="BK161" s="10">
        <f t="shared" si="29"/>
        <v>11</v>
      </c>
      <c r="BL161" s="10">
        <f t="shared" si="29"/>
        <v>12</v>
      </c>
    </row>
    <row r="162" spans="2:64" hidden="1" outlineLevel="1" x14ac:dyDescent="0.55000000000000004">
      <c r="B162" s="5" t="s">
        <v>64</v>
      </c>
      <c r="E162" s="23" t="str">
        <f>IF('1. Cockpit'!$E$13='2. Revenues'!E161,"X","")</f>
        <v/>
      </c>
      <c r="F162" s="23" t="str">
        <f>IF('1. Cockpit'!$E$13='2. Revenues'!F161,"X","")</f>
        <v/>
      </c>
      <c r="G162" s="23" t="str">
        <f>IF('1. Cockpit'!$E$13='2. Revenues'!G161,"X","")</f>
        <v/>
      </c>
      <c r="H162" s="23" t="str">
        <f>IF('1. Cockpit'!$E$13='2. Revenues'!H161,"X","")</f>
        <v/>
      </c>
      <c r="I162" s="23" t="str">
        <f>IF('1. Cockpit'!$E$13='2. Revenues'!I161,"X","")</f>
        <v>X</v>
      </c>
      <c r="J162" s="23" t="str">
        <f>IF('1. Cockpit'!$E$13='2. Revenues'!J161,"X","")</f>
        <v/>
      </c>
      <c r="K162" s="23" t="str">
        <f>IF('1. Cockpit'!$E$13='2. Revenues'!K161,"X","")</f>
        <v/>
      </c>
      <c r="L162" s="23" t="str">
        <f>IF('1. Cockpit'!$E$13='2. Revenues'!L161,"X","")</f>
        <v/>
      </c>
      <c r="M162" s="23" t="str">
        <f>IF('1. Cockpit'!$E$13='2. Revenues'!M161,"X","")</f>
        <v/>
      </c>
      <c r="N162" s="23" t="str">
        <f>IF('1. Cockpit'!$E$13='2. Revenues'!N161,"X","")</f>
        <v/>
      </c>
      <c r="O162" s="23" t="str">
        <f>IF('1. Cockpit'!$E$13='2. Revenues'!O161,"X","")</f>
        <v/>
      </c>
      <c r="P162" s="23" t="str">
        <f>IF('1. Cockpit'!$E$13='2. Revenues'!P161,"X","")</f>
        <v/>
      </c>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row>
    <row r="163" spans="2:64" hidden="1" outlineLevel="1" x14ac:dyDescent="0.55000000000000004">
      <c r="B163" s="3" t="s">
        <v>66</v>
      </c>
      <c r="E163" s="11">
        <f t="shared" ref="E163:P163" si="30">IF(E162="X",$H$14,0)</f>
        <v>0</v>
      </c>
      <c r="F163" s="11">
        <f t="shared" si="30"/>
        <v>0</v>
      </c>
      <c r="G163" s="11">
        <f t="shared" si="30"/>
        <v>0</v>
      </c>
      <c r="H163" s="11">
        <f t="shared" si="30"/>
        <v>0</v>
      </c>
      <c r="I163" s="11">
        <f t="shared" si="30"/>
        <v>0</v>
      </c>
      <c r="J163" s="11">
        <f t="shared" si="30"/>
        <v>0</v>
      </c>
      <c r="K163" s="11">
        <f t="shared" si="30"/>
        <v>0</v>
      </c>
      <c r="L163" s="11">
        <f t="shared" si="30"/>
        <v>0</v>
      </c>
      <c r="M163" s="11">
        <f t="shared" si="30"/>
        <v>0</v>
      </c>
      <c r="N163" s="11">
        <f t="shared" si="30"/>
        <v>0</v>
      </c>
      <c r="O163" s="11">
        <f t="shared" si="30"/>
        <v>0</v>
      </c>
      <c r="P163" s="11">
        <f t="shared" si="30"/>
        <v>0</v>
      </c>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row>
    <row r="164" spans="2:64" hidden="1" outlineLevel="1" x14ac:dyDescent="0.55000000000000004">
      <c r="E164" s="23"/>
      <c r="F164" s="23"/>
      <c r="G164" s="23"/>
      <c r="H164" s="23"/>
      <c r="I164" s="23"/>
      <c r="J164" s="23"/>
      <c r="K164" s="23"/>
      <c r="L164" s="23"/>
      <c r="M164" s="23"/>
      <c r="N164" s="23"/>
      <c r="O164" s="23"/>
      <c r="P164" s="23"/>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row>
    <row r="165" spans="2:64" hidden="1" outlineLevel="1" x14ac:dyDescent="0.55000000000000004">
      <c r="B165" s="101" t="s">
        <v>67</v>
      </c>
      <c r="C165" s="101"/>
      <c r="D165" s="101"/>
      <c r="E165" s="102">
        <f t="shared" ref="E165:P165" si="31">IFERROR(IF(E162="X",$H$15,0),0)</f>
        <v>0</v>
      </c>
      <c r="F165" s="102">
        <f t="shared" si="31"/>
        <v>0</v>
      </c>
      <c r="G165" s="102">
        <f t="shared" si="31"/>
        <v>0</v>
      </c>
      <c r="H165" s="102">
        <f t="shared" si="31"/>
        <v>0</v>
      </c>
      <c r="I165" s="102">
        <f t="shared" si="31"/>
        <v>100</v>
      </c>
      <c r="J165" s="102">
        <f t="shared" si="31"/>
        <v>0</v>
      </c>
      <c r="K165" s="102">
        <f t="shared" si="31"/>
        <v>0</v>
      </c>
      <c r="L165" s="102">
        <f t="shared" si="31"/>
        <v>0</v>
      </c>
      <c r="M165" s="102">
        <f t="shared" si="31"/>
        <v>0</v>
      </c>
      <c r="N165" s="102">
        <f t="shared" si="31"/>
        <v>0</v>
      </c>
      <c r="O165" s="102">
        <f t="shared" si="31"/>
        <v>0</v>
      </c>
      <c r="P165" s="102">
        <f t="shared" si="31"/>
        <v>0</v>
      </c>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row>
    <row r="166" spans="2:64" hidden="1" outlineLevel="1" x14ac:dyDescent="0.55000000000000004">
      <c r="B166" s="3" t="s">
        <v>68</v>
      </c>
      <c r="E166" s="11">
        <f>E165</f>
        <v>0</v>
      </c>
      <c r="F166" s="11">
        <f t="shared" ref="F166:P166" si="32">E166*(1+$G$19)</f>
        <v>0</v>
      </c>
      <c r="G166" s="11">
        <f t="shared" si="32"/>
        <v>0</v>
      </c>
      <c r="H166" s="11">
        <f t="shared" si="32"/>
        <v>0</v>
      </c>
      <c r="I166" s="11">
        <f t="shared" si="32"/>
        <v>0</v>
      </c>
      <c r="J166" s="11">
        <f t="shared" si="32"/>
        <v>0</v>
      </c>
      <c r="K166" s="11">
        <f t="shared" si="32"/>
        <v>0</v>
      </c>
      <c r="L166" s="11">
        <f t="shared" si="32"/>
        <v>0</v>
      </c>
      <c r="M166" s="11">
        <f t="shared" si="32"/>
        <v>0</v>
      </c>
      <c r="N166" s="11">
        <f t="shared" si="32"/>
        <v>0</v>
      </c>
      <c r="O166" s="11">
        <f t="shared" si="32"/>
        <v>0</v>
      </c>
      <c r="P166" s="11">
        <f t="shared" si="32"/>
        <v>0</v>
      </c>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row>
    <row r="167" spans="2:64" hidden="1" outlineLevel="1" x14ac:dyDescent="0.55000000000000004">
      <c r="B167" s="3" t="s">
        <v>69</v>
      </c>
      <c r="E167" s="11"/>
      <c r="F167" s="11">
        <f>E167</f>
        <v>0</v>
      </c>
      <c r="G167" s="11">
        <f t="shared" ref="G167:P167" si="33">F167*(1+$G$19)</f>
        <v>0</v>
      </c>
      <c r="H167" s="11">
        <f t="shared" si="33"/>
        <v>0</v>
      </c>
      <c r="I167" s="11">
        <f t="shared" si="33"/>
        <v>0</v>
      </c>
      <c r="J167" s="11">
        <f t="shared" si="33"/>
        <v>0</v>
      </c>
      <c r="K167" s="11">
        <f t="shared" si="33"/>
        <v>0</v>
      </c>
      <c r="L167" s="11">
        <f t="shared" si="33"/>
        <v>0</v>
      </c>
      <c r="M167" s="11">
        <f t="shared" si="33"/>
        <v>0</v>
      </c>
      <c r="N167" s="11">
        <f t="shared" si="33"/>
        <v>0</v>
      </c>
      <c r="O167" s="11">
        <f t="shared" si="33"/>
        <v>0</v>
      </c>
      <c r="P167" s="11">
        <f t="shared" si="33"/>
        <v>0</v>
      </c>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row>
    <row r="168" spans="2:64" hidden="1" outlineLevel="1" x14ac:dyDescent="0.55000000000000004">
      <c r="B168" s="3" t="s">
        <v>70</v>
      </c>
      <c r="E168" s="11"/>
      <c r="F168" s="11"/>
      <c r="G168" s="11">
        <f>G165</f>
        <v>0</v>
      </c>
      <c r="H168" s="11">
        <f t="shared" ref="H168:P168" si="34">G168*(1+$G$19)</f>
        <v>0</v>
      </c>
      <c r="I168" s="11">
        <f t="shared" si="34"/>
        <v>0</v>
      </c>
      <c r="J168" s="11">
        <f t="shared" si="34"/>
        <v>0</v>
      </c>
      <c r="K168" s="11">
        <f t="shared" si="34"/>
        <v>0</v>
      </c>
      <c r="L168" s="11">
        <f t="shared" si="34"/>
        <v>0</v>
      </c>
      <c r="M168" s="11">
        <f t="shared" si="34"/>
        <v>0</v>
      </c>
      <c r="N168" s="11">
        <f t="shared" si="34"/>
        <v>0</v>
      </c>
      <c r="O168" s="11">
        <f t="shared" si="34"/>
        <v>0</v>
      </c>
      <c r="P168" s="11">
        <f t="shared" si="34"/>
        <v>0</v>
      </c>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row>
    <row r="169" spans="2:64" hidden="1" outlineLevel="1" x14ac:dyDescent="0.55000000000000004">
      <c r="B169" s="3" t="s">
        <v>71</v>
      </c>
      <c r="E169" s="11"/>
      <c r="F169" s="11"/>
      <c r="G169" s="11"/>
      <c r="H169" s="11">
        <f>H165</f>
        <v>0</v>
      </c>
      <c r="I169" s="11">
        <f t="shared" ref="I169:P169" si="35">H169*(1+$G$19)</f>
        <v>0</v>
      </c>
      <c r="J169" s="11">
        <f t="shared" si="35"/>
        <v>0</v>
      </c>
      <c r="K169" s="11">
        <f t="shared" si="35"/>
        <v>0</v>
      </c>
      <c r="L169" s="11">
        <f t="shared" si="35"/>
        <v>0</v>
      </c>
      <c r="M169" s="11">
        <f t="shared" si="35"/>
        <v>0</v>
      </c>
      <c r="N169" s="11">
        <f t="shared" si="35"/>
        <v>0</v>
      </c>
      <c r="O169" s="11">
        <f t="shared" si="35"/>
        <v>0</v>
      </c>
      <c r="P169" s="11">
        <f t="shared" si="35"/>
        <v>0</v>
      </c>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row>
    <row r="170" spans="2:64" hidden="1" outlineLevel="1" x14ac:dyDescent="0.55000000000000004">
      <c r="B170" s="3" t="s">
        <v>72</v>
      </c>
      <c r="E170" s="11"/>
      <c r="F170" s="11"/>
      <c r="G170" s="11"/>
      <c r="H170" s="11"/>
      <c r="I170" s="11">
        <f>I165</f>
        <v>100</v>
      </c>
      <c r="J170" s="11">
        <f t="shared" ref="J170:P170" si="36">I170*(1+$G$19)</f>
        <v>105</v>
      </c>
      <c r="K170" s="11">
        <f t="shared" si="36"/>
        <v>110.25</v>
      </c>
      <c r="L170" s="11">
        <f t="shared" si="36"/>
        <v>115.7625</v>
      </c>
      <c r="M170" s="11">
        <f t="shared" si="36"/>
        <v>121.55062500000001</v>
      </c>
      <c r="N170" s="11">
        <f t="shared" si="36"/>
        <v>127.62815625000002</v>
      </c>
      <c r="O170" s="11">
        <f t="shared" si="36"/>
        <v>134.00956406250003</v>
      </c>
      <c r="P170" s="11">
        <f t="shared" si="36"/>
        <v>140.71004226562505</v>
      </c>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row>
    <row r="171" spans="2:64" hidden="1" outlineLevel="1" x14ac:dyDescent="0.55000000000000004">
      <c r="B171" s="3" t="s">
        <v>73</v>
      </c>
      <c r="E171" s="11"/>
      <c r="F171" s="11"/>
      <c r="G171" s="11"/>
      <c r="H171" s="11"/>
      <c r="I171" s="11"/>
      <c r="J171" s="11">
        <f>J165</f>
        <v>0</v>
      </c>
      <c r="K171" s="11">
        <f t="shared" ref="K171:P171" si="37">J171*(1+$G$19)</f>
        <v>0</v>
      </c>
      <c r="L171" s="11">
        <f t="shared" si="37"/>
        <v>0</v>
      </c>
      <c r="M171" s="11">
        <f t="shared" si="37"/>
        <v>0</v>
      </c>
      <c r="N171" s="11">
        <f t="shared" si="37"/>
        <v>0</v>
      </c>
      <c r="O171" s="11">
        <f t="shared" si="37"/>
        <v>0</v>
      </c>
      <c r="P171" s="11">
        <f t="shared" si="37"/>
        <v>0</v>
      </c>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row>
    <row r="172" spans="2:64" hidden="1" outlineLevel="1" x14ac:dyDescent="0.55000000000000004">
      <c r="B172" s="3" t="s">
        <v>74</v>
      </c>
      <c r="E172" s="11"/>
      <c r="F172" s="11"/>
      <c r="G172" s="11"/>
      <c r="H172" s="11"/>
      <c r="I172" s="11"/>
      <c r="J172" s="11"/>
      <c r="K172" s="11">
        <f>K165</f>
        <v>0</v>
      </c>
      <c r="L172" s="11">
        <f>K172*(1+$G$19)</f>
        <v>0</v>
      </c>
      <c r="M172" s="11">
        <f>L172*(1+$G$19)</f>
        <v>0</v>
      </c>
      <c r="N172" s="11">
        <f>M172*(1+$G$19)</f>
        <v>0</v>
      </c>
      <c r="O172" s="11">
        <f>N172*(1+$G$19)</f>
        <v>0</v>
      </c>
      <c r="P172" s="11">
        <f>O172*(1+$G$19)</f>
        <v>0</v>
      </c>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row>
    <row r="173" spans="2:64" hidden="1" outlineLevel="1" x14ac:dyDescent="0.55000000000000004">
      <c r="B173" s="3" t="s">
        <v>75</v>
      </c>
      <c r="E173" s="11"/>
      <c r="F173" s="11"/>
      <c r="G173" s="11"/>
      <c r="H173" s="11"/>
      <c r="I173" s="11"/>
      <c r="J173" s="11"/>
      <c r="K173" s="11"/>
      <c r="L173" s="11">
        <f>L165</f>
        <v>0</v>
      </c>
      <c r="M173" s="11">
        <f>L173*(1+$G$19)</f>
        <v>0</v>
      </c>
      <c r="N173" s="11">
        <f>M173*(1+$G$19)</f>
        <v>0</v>
      </c>
      <c r="O173" s="11">
        <f>N173*(1+$G$19)</f>
        <v>0</v>
      </c>
      <c r="P173" s="11">
        <f>O173*(1+$G$19)</f>
        <v>0</v>
      </c>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row>
    <row r="174" spans="2:64" hidden="1" outlineLevel="1" x14ac:dyDescent="0.55000000000000004">
      <c r="B174" s="3" t="s">
        <v>76</v>
      </c>
      <c r="E174" s="11"/>
      <c r="F174" s="11"/>
      <c r="G174" s="11"/>
      <c r="H174" s="11"/>
      <c r="I174" s="11"/>
      <c r="J174" s="11"/>
      <c r="K174" s="11"/>
      <c r="L174" s="11"/>
      <c r="M174" s="11">
        <f>M165</f>
        <v>0</v>
      </c>
      <c r="N174" s="11">
        <f>M174*(1+$G$19)</f>
        <v>0</v>
      </c>
      <c r="O174" s="11">
        <f>N174*(1+$G$19)</f>
        <v>0</v>
      </c>
      <c r="P174" s="11">
        <f>O174*(1+$G$19)</f>
        <v>0</v>
      </c>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row>
    <row r="175" spans="2:64" hidden="1" outlineLevel="1" x14ac:dyDescent="0.55000000000000004">
      <c r="B175" s="3" t="s">
        <v>77</v>
      </c>
      <c r="E175" s="11"/>
      <c r="F175" s="11"/>
      <c r="G175" s="11"/>
      <c r="H175" s="11"/>
      <c r="I175" s="11"/>
      <c r="J175" s="11"/>
      <c r="K175" s="11"/>
      <c r="L175" s="11"/>
      <c r="M175" s="11"/>
      <c r="N175" s="11">
        <f>N165</f>
        <v>0</v>
      </c>
      <c r="O175" s="11">
        <f>N175*(1+$G$19)</f>
        <v>0</v>
      </c>
      <c r="P175" s="11">
        <f>O175*(1+$G$19)</f>
        <v>0</v>
      </c>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row>
    <row r="176" spans="2:64" hidden="1" outlineLevel="1" x14ac:dyDescent="0.55000000000000004">
      <c r="B176" s="3" t="s">
        <v>78</v>
      </c>
      <c r="E176" s="11"/>
      <c r="F176" s="11"/>
      <c r="G176" s="11"/>
      <c r="H176" s="11"/>
      <c r="I176" s="11"/>
      <c r="J176" s="11"/>
      <c r="K176" s="11"/>
      <c r="L176" s="11"/>
      <c r="M176" s="11"/>
      <c r="N176" s="11"/>
      <c r="O176" s="11">
        <f>O165</f>
        <v>0</v>
      </c>
      <c r="P176" s="11">
        <f>O176*(1+$G$19)</f>
        <v>0</v>
      </c>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row>
    <row r="177" spans="2:64" hidden="1" outlineLevel="1" x14ac:dyDescent="0.55000000000000004">
      <c r="B177" s="3" t="s">
        <v>79</v>
      </c>
      <c r="E177" s="11"/>
      <c r="F177" s="11"/>
      <c r="G177" s="11"/>
      <c r="H177" s="11"/>
      <c r="I177" s="11"/>
      <c r="J177" s="11"/>
      <c r="K177" s="11"/>
      <c r="L177" s="11"/>
      <c r="M177" s="11"/>
      <c r="N177" s="11"/>
      <c r="O177" s="11"/>
      <c r="P177" s="11">
        <f>P165</f>
        <v>0</v>
      </c>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row>
    <row r="178" spans="2:64" hidden="1" outlineLevel="1" x14ac:dyDescent="0.55000000000000004">
      <c r="E178" s="23"/>
      <c r="F178" s="23"/>
      <c r="G178" s="23"/>
      <c r="H178" s="23"/>
      <c r="I178" s="23"/>
      <c r="J178" s="23"/>
      <c r="K178" s="23"/>
      <c r="L178" s="23"/>
      <c r="M178" s="23"/>
      <c r="N178" s="23"/>
      <c r="O178" s="23"/>
      <c r="P178" s="23"/>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row>
    <row r="179" spans="2:64" hidden="1" outlineLevel="1" x14ac:dyDescent="0.55000000000000004">
      <c r="B179" s="101" t="str">
        <f>$G$21&amp;": New acquired leads (1st month)"</f>
        <v>Google Ads: New acquired leads (1st month)</v>
      </c>
      <c r="C179" s="101"/>
      <c r="D179" s="101"/>
      <c r="E179" s="102">
        <f t="shared" ref="E179:P179" si="38">IFERROR(IF(E162="X",$G$27/$G$26,0),0)</f>
        <v>0</v>
      </c>
      <c r="F179" s="102">
        <f t="shared" si="38"/>
        <v>0</v>
      </c>
      <c r="G179" s="102">
        <f t="shared" si="38"/>
        <v>0</v>
      </c>
      <c r="H179" s="102">
        <f t="shared" si="38"/>
        <v>0</v>
      </c>
      <c r="I179" s="102">
        <f t="shared" si="38"/>
        <v>1000</v>
      </c>
      <c r="J179" s="102">
        <f t="shared" si="38"/>
        <v>0</v>
      </c>
      <c r="K179" s="102">
        <f t="shared" si="38"/>
        <v>0</v>
      </c>
      <c r="L179" s="102">
        <f t="shared" si="38"/>
        <v>0</v>
      </c>
      <c r="M179" s="102">
        <f t="shared" si="38"/>
        <v>0</v>
      </c>
      <c r="N179" s="102">
        <f t="shared" si="38"/>
        <v>0</v>
      </c>
      <c r="O179" s="102">
        <f t="shared" si="38"/>
        <v>0</v>
      </c>
      <c r="P179" s="102">
        <f t="shared" si="38"/>
        <v>0</v>
      </c>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row>
    <row r="180" spans="2:64" hidden="1" outlineLevel="1" x14ac:dyDescent="0.55000000000000004">
      <c r="B180" s="3" t="str">
        <f>$G$21&amp;": sales lead per month (start month 1)"</f>
        <v>Google Ads: sales lead per month (start month 1)</v>
      </c>
      <c r="E180" s="11">
        <f>E179</f>
        <v>0</v>
      </c>
      <c r="F180" s="11">
        <f>E180</f>
        <v>0</v>
      </c>
      <c r="G180" s="11">
        <f t="shared" ref="G180:P180" si="39">F180</f>
        <v>0</v>
      </c>
      <c r="H180" s="11">
        <f t="shared" si="39"/>
        <v>0</v>
      </c>
      <c r="I180" s="11">
        <f t="shared" si="39"/>
        <v>0</v>
      </c>
      <c r="J180" s="11">
        <f t="shared" si="39"/>
        <v>0</v>
      </c>
      <c r="K180" s="11">
        <f t="shared" si="39"/>
        <v>0</v>
      </c>
      <c r="L180" s="11">
        <f t="shared" si="39"/>
        <v>0</v>
      </c>
      <c r="M180" s="11">
        <f t="shared" si="39"/>
        <v>0</v>
      </c>
      <c r="N180" s="11">
        <f t="shared" si="39"/>
        <v>0</v>
      </c>
      <c r="O180" s="11">
        <f t="shared" si="39"/>
        <v>0</v>
      </c>
      <c r="P180" s="11">
        <f t="shared" si="39"/>
        <v>0</v>
      </c>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row>
    <row r="181" spans="2:64" hidden="1" outlineLevel="1" x14ac:dyDescent="0.55000000000000004">
      <c r="B181" s="3" t="str">
        <f>$G$21&amp;": sales lead per month (start month 2)"</f>
        <v>Google Ads: sales lead per month (start month 2)</v>
      </c>
      <c r="E181" s="23"/>
      <c r="F181" s="11">
        <f>F179</f>
        <v>0</v>
      </c>
      <c r="G181" s="11">
        <f>F181</f>
        <v>0</v>
      </c>
      <c r="H181" s="11">
        <f t="shared" ref="H181:P181" si="40">G181</f>
        <v>0</v>
      </c>
      <c r="I181" s="11">
        <f t="shared" si="40"/>
        <v>0</v>
      </c>
      <c r="J181" s="11">
        <f t="shared" si="40"/>
        <v>0</v>
      </c>
      <c r="K181" s="11">
        <f t="shared" si="40"/>
        <v>0</v>
      </c>
      <c r="L181" s="11">
        <f t="shared" si="40"/>
        <v>0</v>
      </c>
      <c r="M181" s="11">
        <f t="shared" si="40"/>
        <v>0</v>
      </c>
      <c r="N181" s="11">
        <f t="shared" si="40"/>
        <v>0</v>
      </c>
      <c r="O181" s="11">
        <f t="shared" si="40"/>
        <v>0</v>
      </c>
      <c r="P181" s="11">
        <f t="shared" si="40"/>
        <v>0</v>
      </c>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row>
    <row r="182" spans="2:64" hidden="1" outlineLevel="1" x14ac:dyDescent="0.55000000000000004">
      <c r="B182" s="3" t="str">
        <f>$G$21&amp;": sales lead per month (start month 3)"</f>
        <v>Google Ads: sales lead per month (start month 3)</v>
      </c>
      <c r="E182" s="23"/>
      <c r="F182" s="23"/>
      <c r="G182" s="11">
        <f>G179</f>
        <v>0</v>
      </c>
      <c r="H182" s="11">
        <f>G182</f>
        <v>0</v>
      </c>
      <c r="I182" s="11">
        <f t="shared" ref="I182:P182" si="41">H182</f>
        <v>0</v>
      </c>
      <c r="J182" s="11">
        <f t="shared" si="41"/>
        <v>0</v>
      </c>
      <c r="K182" s="11">
        <f t="shared" si="41"/>
        <v>0</v>
      </c>
      <c r="L182" s="11">
        <f t="shared" si="41"/>
        <v>0</v>
      </c>
      <c r="M182" s="11">
        <f t="shared" si="41"/>
        <v>0</v>
      </c>
      <c r="N182" s="11">
        <f t="shared" si="41"/>
        <v>0</v>
      </c>
      <c r="O182" s="11">
        <f t="shared" si="41"/>
        <v>0</v>
      </c>
      <c r="P182" s="11">
        <f t="shared" si="41"/>
        <v>0</v>
      </c>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row>
    <row r="183" spans="2:64" hidden="1" outlineLevel="1" x14ac:dyDescent="0.55000000000000004">
      <c r="B183" s="3" t="str">
        <f>$G$21&amp;": sales lead per month (start month 4)"</f>
        <v>Google Ads: sales lead per month (start month 4)</v>
      </c>
      <c r="E183" s="23"/>
      <c r="F183" s="23"/>
      <c r="G183" s="23"/>
      <c r="H183" s="11">
        <f>H179</f>
        <v>0</v>
      </c>
      <c r="I183" s="11">
        <f>H183</f>
        <v>0</v>
      </c>
      <c r="J183" s="11">
        <f t="shared" ref="J183:P186" si="42">I183</f>
        <v>0</v>
      </c>
      <c r="K183" s="11">
        <f t="shared" si="42"/>
        <v>0</v>
      </c>
      <c r="L183" s="11">
        <f t="shared" si="42"/>
        <v>0</v>
      </c>
      <c r="M183" s="11">
        <f t="shared" si="42"/>
        <v>0</v>
      </c>
      <c r="N183" s="11">
        <f t="shared" si="42"/>
        <v>0</v>
      </c>
      <c r="O183" s="11">
        <f t="shared" si="42"/>
        <v>0</v>
      </c>
      <c r="P183" s="11">
        <f t="shared" si="42"/>
        <v>0</v>
      </c>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row>
    <row r="184" spans="2:64" hidden="1" outlineLevel="1" x14ac:dyDescent="0.55000000000000004">
      <c r="B184" s="3" t="str">
        <f>$G$21&amp;": sales lead per month (start month 5)"</f>
        <v>Google Ads: sales lead per month (start month 5)</v>
      </c>
      <c r="E184" s="23"/>
      <c r="F184" s="23"/>
      <c r="G184" s="23"/>
      <c r="H184" s="23"/>
      <c r="I184" s="11">
        <f>I179</f>
        <v>1000</v>
      </c>
      <c r="J184" s="11">
        <f>I184</f>
        <v>1000</v>
      </c>
      <c r="K184" s="11">
        <f t="shared" si="42"/>
        <v>1000</v>
      </c>
      <c r="L184" s="11">
        <f t="shared" si="42"/>
        <v>1000</v>
      </c>
      <c r="M184" s="11">
        <f t="shared" si="42"/>
        <v>1000</v>
      </c>
      <c r="N184" s="11">
        <f t="shared" si="42"/>
        <v>1000</v>
      </c>
      <c r="O184" s="11">
        <f t="shared" si="42"/>
        <v>1000</v>
      </c>
      <c r="P184" s="11">
        <f t="shared" si="42"/>
        <v>1000</v>
      </c>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row>
    <row r="185" spans="2:64" hidden="1" outlineLevel="1" x14ac:dyDescent="0.55000000000000004">
      <c r="B185" s="3" t="str">
        <f>$G$21&amp;": sales lead per month (start month 6)"</f>
        <v>Google Ads: sales lead per month (start month 6)</v>
      </c>
      <c r="E185" s="23"/>
      <c r="F185" s="23"/>
      <c r="G185" s="23"/>
      <c r="H185" s="23"/>
      <c r="I185" s="23"/>
      <c r="J185" s="11">
        <f>J179</f>
        <v>0</v>
      </c>
      <c r="K185" s="11">
        <f>J185</f>
        <v>0</v>
      </c>
      <c r="L185" s="11">
        <f t="shared" si="42"/>
        <v>0</v>
      </c>
      <c r="M185" s="11">
        <f t="shared" si="42"/>
        <v>0</v>
      </c>
      <c r="N185" s="11">
        <f t="shared" si="42"/>
        <v>0</v>
      </c>
      <c r="O185" s="11">
        <f t="shared" si="42"/>
        <v>0</v>
      </c>
      <c r="P185" s="11">
        <f t="shared" si="42"/>
        <v>0</v>
      </c>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row>
    <row r="186" spans="2:64" hidden="1" outlineLevel="1" x14ac:dyDescent="0.55000000000000004">
      <c r="B186" s="3" t="str">
        <f>$G$21&amp;": sales lead per month (start month 7)"</f>
        <v>Google Ads: sales lead per month (start month 7)</v>
      </c>
      <c r="E186" s="23"/>
      <c r="F186" s="23"/>
      <c r="G186" s="23"/>
      <c r="H186" s="23"/>
      <c r="I186" s="23"/>
      <c r="J186" s="11"/>
      <c r="K186" s="11">
        <f>K179</f>
        <v>0</v>
      </c>
      <c r="L186" s="11">
        <f>K186</f>
        <v>0</v>
      </c>
      <c r="M186" s="11">
        <f t="shared" si="42"/>
        <v>0</v>
      </c>
      <c r="N186" s="11">
        <f t="shared" si="42"/>
        <v>0</v>
      </c>
      <c r="O186" s="11">
        <f t="shared" si="42"/>
        <v>0</v>
      </c>
      <c r="P186" s="11">
        <f t="shared" si="42"/>
        <v>0</v>
      </c>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row>
    <row r="187" spans="2:64" hidden="1" outlineLevel="1" x14ac:dyDescent="0.55000000000000004">
      <c r="B187" s="3" t="str">
        <f>$G$21&amp;": sales lead per month (start month 8)"</f>
        <v>Google Ads: sales lead per month (start month 8)</v>
      </c>
      <c r="E187" s="23"/>
      <c r="F187" s="23"/>
      <c r="G187" s="23"/>
      <c r="H187" s="23"/>
      <c r="I187" s="23"/>
      <c r="J187" s="11"/>
      <c r="K187" s="11"/>
      <c r="L187" s="11">
        <f>L179</f>
        <v>0</v>
      </c>
      <c r="M187" s="11">
        <f>L187</f>
        <v>0</v>
      </c>
      <c r="N187" s="11">
        <f>M187</f>
        <v>0</v>
      </c>
      <c r="O187" s="11">
        <f>N187</f>
        <v>0</v>
      </c>
      <c r="P187" s="11">
        <f>O187</f>
        <v>0</v>
      </c>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row>
    <row r="188" spans="2:64" hidden="1" outlineLevel="1" x14ac:dyDescent="0.55000000000000004">
      <c r="B188" s="3" t="str">
        <f>$G$21&amp;": sales lead per month (start month 9)"</f>
        <v>Google Ads: sales lead per month (start month 9)</v>
      </c>
      <c r="E188" s="23"/>
      <c r="F188" s="23"/>
      <c r="G188" s="23"/>
      <c r="H188" s="23"/>
      <c r="I188" s="23"/>
      <c r="J188" s="11"/>
      <c r="K188" s="11"/>
      <c r="L188" s="11"/>
      <c r="M188" s="11">
        <f>M179</f>
        <v>0</v>
      </c>
      <c r="N188" s="11">
        <f>M188</f>
        <v>0</v>
      </c>
      <c r="O188" s="11">
        <f>N188</f>
        <v>0</v>
      </c>
      <c r="P188" s="11">
        <f>O188</f>
        <v>0</v>
      </c>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row>
    <row r="189" spans="2:64" hidden="1" outlineLevel="1" x14ac:dyDescent="0.55000000000000004">
      <c r="B189" s="3" t="str">
        <f>$G$21&amp;": sales lead per month (start month 10)"</f>
        <v>Google Ads: sales lead per month (start month 10)</v>
      </c>
      <c r="E189" s="23"/>
      <c r="F189" s="23"/>
      <c r="G189" s="23"/>
      <c r="H189" s="23"/>
      <c r="I189" s="23"/>
      <c r="J189" s="11"/>
      <c r="K189" s="11"/>
      <c r="L189" s="11"/>
      <c r="M189" s="11"/>
      <c r="N189" s="11">
        <f>N179</f>
        <v>0</v>
      </c>
      <c r="O189" s="11">
        <f>N189</f>
        <v>0</v>
      </c>
      <c r="P189" s="11">
        <f>O189</f>
        <v>0</v>
      </c>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row>
    <row r="190" spans="2:64" hidden="1" outlineLevel="1" x14ac:dyDescent="0.55000000000000004">
      <c r="B190" s="3" t="str">
        <f>$G$21&amp;": sales lead per month (start month 11)"</f>
        <v>Google Ads: sales lead per month (start month 11)</v>
      </c>
      <c r="E190" s="23"/>
      <c r="F190" s="23"/>
      <c r="G190" s="23"/>
      <c r="H190" s="23"/>
      <c r="I190" s="23"/>
      <c r="J190" s="11"/>
      <c r="K190" s="11"/>
      <c r="L190" s="11"/>
      <c r="M190" s="11"/>
      <c r="N190" s="11"/>
      <c r="O190" s="11">
        <f>O179</f>
        <v>0</v>
      </c>
      <c r="P190" s="11">
        <f>O190</f>
        <v>0</v>
      </c>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row>
    <row r="191" spans="2:64" hidden="1" outlineLevel="1" x14ac:dyDescent="0.55000000000000004">
      <c r="B191" s="3" t="str">
        <f>$G$21&amp;": sales lead per month (start month 12)"</f>
        <v>Google Ads: sales lead per month (start month 12)</v>
      </c>
      <c r="E191" s="23"/>
      <c r="F191" s="23"/>
      <c r="G191" s="23"/>
      <c r="H191" s="23"/>
      <c r="I191" s="23"/>
      <c r="J191" s="11"/>
      <c r="K191" s="11"/>
      <c r="L191" s="11"/>
      <c r="M191" s="11"/>
      <c r="N191" s="11"/>
      <c r="O191" s="11"/>
      <c r="P191" s="11">
        <f>P179</f>
        <v>0</v>
      </c>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row>
    <row r="192" spans="2:64" hidden="1" outlineLevel="1" x14ac:dyDescent="0.55000000000000004">
      <c r="E192" s="23"/>
      <c r="F192" s="23"/>
      <c r="G192" s="23"/>
      <c r="H192" s="23"/>
      <c r="I192" s="23"/>
      <c r="J192" s="11"/>
      <c r="K192" s="11"/>
      <c r="L192" s="11"/>
      <c r="M192" s="11"/>
      <c r="N192" s="11"/>
      <c r="O192" s="11"/>
      <c r="P192" s="1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row>
    <row r="193" spans="2:64" hidden="1" outlineLevel="1" x14ac:dyDescent="0.55000000000000004">
      <c r="B193" s="101" t="str">
        <f>$G$22&amp;": New acquired leads (1st month)"</f>
        <v>LinkedIn: New acquired leads (1st month)</v>
      </c>
      <c r="C193" s="101"/>
      <c r="D193" s="101"/>
      <c r="E193" s="102">
        <f t="shared" ref="E193:P193" si="43">IFERROR(IF(E162="X",$G$31/$G$30,0),0)</f>
        <v>0</v>
      </c>
      <c r="F193" s="102">
        <f t="shared" si="43"/>
        <v>0</v>
      </c>
      <c r="G193" s="102">
        <f t="shared" si="43"/>
        <v>0</v>
      </c>
      <c r="H193" s="102">
        <f t="shared" si="43"/>
        <v>0</v>
      </c>
      <c r="I193" s="102">
        <f t="shared" si="43"/>
        <v>1000</v>
      </c>
      <c r="J193" s="102">
        <f t="shared" si="43"/>
        <v>0</v>
      </c>
      <c r="K193" s="102">
        <f t="shared" si="43"/>
        <v>0</v>
      </c>
      <c r="L193" s="102">
        <f t="shared" si="43"/>
        <v>0</v>
      </c>
      <c r="M193" s="102">
        <f t="shared" si="43"/>
        <v>0</v>
      </c>
      <c r="N193" s="102">
        <f t="shared" si="43"/>
        <v>0</v>
      </c>
      <c r="O193" s="102">
        <f t="shared" si="43"/>
        <v>0</v>
      </c>
      <c r="P193" s="102">
        <f t="shared" si="43"/>
        <v>0</v>
      </c>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row>
    <row r="194" spans="2:64" hidden="1" outlineLevel="1" x14ac:dyDescent="0.55000000000000004">
      <c r="B194" s="3" t="str">
        <f>$G$22&amp;": sales lead per month (start month 1)"</f>
        <v>LinkedIn: sales lead per month (start month 1)</v>
      </c>
      <c r="E194" s="11">
        <f>E193</f>
        <v>0</v>
      </c>
      <c r="F194" s="11">
        <f>E194</f>
        <v>0</v>
      </c>
      <c r="G194" s="11">
        <f t="shared" ref="G194:P194" si="44">F194</f>
        <v>0</v>
      </c>
      <c r="H194" s="11">
        <f t="shared" si="44"/>
        <v>0</v>
      </c>
      <c r="I194" s="11">
        <f t="shared" si="44"/>
        <v>0</v>
      </c>
      <c r="J194" s="11">
        <f t="shared" si="44"/>
        <v>0</v>
      </c>
      <c r="K194" s="11">
        <f t="shared" si="44"/>
        <v>0</v>
      </c>
      <c r="L194" s="11">
        <f t="shared" si="44"/>
        <v>0</v>
      </c>
      <c r="M194" s="11">
        <f t="shared" si="44"/>
        <v>0</v>
      </c>
      <c r="N194" s="11">
        <f t="shared" si="44"/>
        <v>0</v>
      </c>
      <c r="O194" s="11">
        <f t="shared" si="44"/>
        <v>0</v>
      </c>
      <c r="P194" s="11">
        <f t="shared" si="44"/>
        <v>0</v>
      </c>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row>
    <row r="195" spans="2:64" hidden="1" outlineLevel="1" x14ac:dyDescent="0.55000000000000004">
      <c r="B195" s="3" t="str">
        <f>$G$22&amp;": sales lead per month (start month 2)"</f>
        <v>LinkedIn: sales lead per month (start month 2)</v>
      </c>
      <c r="E195" s="23"/>
      <c r="F195" s="11">
        <f>F193</f>
        <v>0</v>
      </c>
      <c r="G195" s="11">
        <f>F195</f>
        <v>0</v>
      </c>
      <c r="H195" s="11">
        <f t="shared" ref="H195:P195" si="45">G195</f>
        <v>0</v>
      </c>
      <c r="I195" s="11">
        <f t="shared" si="45"/>
        <v>0</v>
      </c>
      <c r="J195" s="11">
        <f t="shared" si="45"/>
        <v>0</v>
      </c>
      <c r="K195" s="11">
        <f t="shared" si="45"/>
        <v>0</v>
      </c>
      <c r="L195" s="11">
        <f t="shared" si="45"/>
        <v>0</v>
      </c>
      <c r="M195" s="11">
        <f t="shared" si="45"/>
        <v>0</v>
      </c>
      <c r="N195" s="11">
        <f t="shared" si="45"/>
        <v>0</v>
      </c>
      <c r="O195" s="11">
        <f t="shared" si="45"/>
        <v>0</v>
      </c>
      <c r="P195" s="11">
        <f t="shared" si="45"/>
        <v>0</v>
      </c>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row>
    <row r="196" spans="2:64" hidden="1" outlineLevel="1" x14ac:dyDescent="0.55000000000000004">
      <c r="B196" s="3" t="str">
        <f>$G$22&amp;": sales lead per month (start month 3)"</f>
        <v>LinkedIn: sales lead per month (start month 3)</v>
      </c>
      <c r="E196" s="23"/>
      <c r="F196" s="23"/>
      <c r="G196" s="11">
        <f>G193</f>
        <v>0</v>
      </c>
      <c r="H196" s="11">
        <f>G196</f>
        <v>0</v>
      </c>
      <c r="I196" s="11">
        <f t="shared" ref="I196:P196" si="46">H196</f>
        <v>0</v>
      </c>
      <c r="J196" s="11">
        <f t="shared" si="46"/>
        <v>0</v>
      </c>
      <c r="K196" s="11">
        <f t="shared" si="46"/>
        <v>0</v>
      </c>
      <c r="L196" s="11">
        <f t="shared" si="46"/>
        <v>0</v>
      </c>
      <c r="M196" s="11">
        <f t="shared" si="46"/>
        <v>0</v>
      </c>
      <c r="N196" s="11">
        <f t="shared" si="46"/>
        <v>0</v>
      </c>
      <c r="O196" s="11">
        <f t="shared" si="46"/>
        <v>0</v>
      </c>
      <c r="P196" s="11">
        <f t="shared" si="46"/>
        <v>0</v>
      </c>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row>
    <row r="197" spans="2:64" hidden="1" outlineLevel="1" x14ac:dyDescent="0.55000000000000004">
      <c r="B197" s="3" t="str">
        <f>$G$22&amp;": sales lead per month (start month 4)"</f>
        <v>LinkedIn: sales lead per month (start month 4)</v>
      </c>
      <c r="E197" s="23"/>
      <c r="F197" s="23"/>
      <c r="G197" s="23"/>
      <c r="H197" s="11">
        <f>H193</f>
        <v>0</v>
      </c>
      <c r="I197" s="11">
        <f>H197</f>
        <v>0</v>
      </c>
      <c r="J197" s="11">
        <f t="shared" ref="J197:P197" si="47">I197</f>
        <v>0</v>
      </c>
      <c r="K197" s="11">
        <f t="shared" si="47"/>
        <v>0</v>
      </c>
      <c r="L197" s="11">
        <f t="shared" si="47"/>
        <v>0</v>
      </c>
      <c r="M197" s="11">
        <f t="shared" si="47"/>
        <v>0</v>
      </c>
      <c r="N197" s="11">
        <f t="shared" si="47"/>
        <v>0</v>
      </c>
      <c r="O197" s="11">
        <f t="shared" si="47"/>
        <v>0</v>
      </c>
      <c r="P197" s="11">
        <f t="shared" si="47"/>
        <v>0</v>
      </c>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row>
    <row r="198" spans="2:64" hidden="1" outlineLevel="1" x14ac:dyDescent="0.55000000000000004">
      <c r="B198" s="3" t="str">
        <f>$G$22&amp;": sales lead per month (start month 5)"</f>
        <v>LinkedIn: sales lead per month (start month 5)</v>
      </c>
      <c r="E198" s="23"/>
      <c r="F198" s="23"/>
      <c r="G198" s="23"/>
      <c r="H198" s="23"/>
      <c r="I198" s="11">
        <f>I193</f>
        <v>1000</v>
      </c>
      <c r="J198" s="11">
        <f>I198</f>
        <v>1000</v>
      </c>
      <c r="K198" s="11">
        <f t="shared" ref="K198:P198" si="48">J198</f>
        <v>1000</v>
      </c>
      <c r="L198" s="11">
        <f t="shared" si="48"/>
        <v>1000</v>
      </c>
      <c r="M198" s="11">
        <f t="shared" si="48"/>
        <v>1000</v>
      </c>
      <c r="N198" s="11">
        <f t="shared" si="48"/>
        <v>1000</v>
      </c>
      <c r="O198" s="11">
        <f t="shared" si="48"/>
        <v>1000</v>
      </c>
      <c r="P198" s="11">
        <f t="shared" si="48"/>
        <v>1000</v>
      </c>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row>
    <row r="199" spans="2:64" hidden="1" outlineLevel="1" x14ac:dyDescent="0.55000000000000004">
      <c r="B199" s="3" t="str">
        <f>$G$22&amp;": sales lead per month (start month 6)"</f>
        <v>LinkedIn: sales lead per month (start month 6)</v>
      </c>
      <c r="E199" s="23"/>
      <c r="F199" s="23"/>
      <c r="G199" s="23"/>
      <c r="H199" s="23"/>
      <c r="I199" s="23"/>
      <c r="J199" s="11">
        <f>J193</f>
        <v>0</v>
      </c>
      <c r="K199" s="11">
        <f t="shared" ref="K199:P199" si="49">J199</f>
        <v>0</v>
      </c>
      <c r="L199" s="11">
        <f t="shared" si="49"/>
        <v>0</v>
      </c>
      <c r="M199" s="11">
        <f t="shared" si="49"/>
        <v>0</v>
      </c>
      <c r="N199" s="11">
        <f t="shared" si="49"/>
        <v>0</v>
      </c>
      <c r="O199" s="11">
        <f t="shared" si="49"/>
        <v>0</v>
      </c>
      <c r="P199" s="11">
        <f t="shared" si="49"/>
        <v>0</v>
      </c>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row>
    <row r="200" spans="2:64" hidden="1" outlineLevel="1" x14ac:dyDescent="0.55000000000000004">
      <c r="B200" s="3" t="str">
        <f>$G$22&amp;": sales lead per month (start month 7)"</f>
        <v>LinkedIn: sales lead per month (start month 7)</v>
      </c>
      <c r="E200" s="23"/>
      <c r="F200" s="23"/>
      <c r="G200" s="23"/>
      <c r="H200" s="23"/>
      <c r="I200" s="23"/>
      <c r="J200" s="11"/>
      <c r="K200" s="11">
        <f>K193</f>
        <v>0</v>
      </c>
      <c r="L200" s="11">
        <f>K200</f>
        <v>0</v>
      </c>
      <c r="M200" s="11">
        <f>L200</f>
        <v>0</v>
      </c>
      <c r="N200" s="11">
        <f>M200</f>
        <v>0</v>
      </c>
      <c r="O200" s="11">
        <f>N200</f>
        <v>0</v>
      </c>
      <c r="P200" s="11">
        <f>O200</f>
        <v>0</v>
      </c>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row>
    <row r="201" spans="2:64" hidden="1" outlineLevel="1" x14ac:dyDescent="0.55000000000000004">
      <c r="B201" s="3" t="str">
        <f>$G$22&amp;": sales lead per month (start month 8)"</f>
        <v>LinkedIn: sales lead per month (start month 8)</v>
      </c>
      <c r="E201" s="23"/>
      <c r="F201" s="23"/>
      <c r="G201" s="23"/>
      <c r="H201" s="23"/>
      <c r="I201" s="23"/>
      <c r="J201" s="11"/>
      <c r="K201" s="11"/>
      <c r="L201" s="11">
        <f>L193</f>
        <v>0</v>
      </c>
      <c r="M201" s="11">
        <f>L201</f>
        <v>0</v>
      </c>
      <c r="N201" s="11">
        <f>M201</f>
        <v>0</v>
      </c>
      <c r="O201" s="11">
        <f>N201</f>
        <v>0</v>
      </c>
      <c r="P201" s="11">
        <f>O201</f>
        <v>0</v>
      </c>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row>
    <row r="202" spans="2:64" hidden="1" outlineLevel="1" x14ac:dyDescent="0.55000000000000004">
      <c r="B202" s="3" t="str">
        <f>$G$22&amp;": sales lead per month (start month 9)"</f>
        <v>LinkedIn: sales lead per month (start month 9)</v>
      </c>
      <c r="E202" s="23"/>
      <c r="F202" s="23"/>
      <c r="G202" s="23"/>
      <c r="H202" s="23"/>
      <c r="I202" s="23"/>
      <c r="J202" s="11"/>
      <c r="K202" s="11"/>
      <c r="L202" s="11"/>
      <c r="M202" s="11">
        <f>M193</f>
        <v>0</v>
      </c>
      <c r="N202" s="11">
        <f>M202</f>
        <v>0</v>
      </c>
      <c r="O202" s="11">
        <f>N202</f>
        <v>0</v>
      </c>
      <c r="P202" s="11">
        <f>O202</f>
        <v>0</v>
      </c>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row>
    <row r="203" spans="2:64" hidden="1" outlineLevel="1" x14ac:dyDescent="0.55000000000000004">
      <c r="B203" s="3" t="str">
        <f>$G$22&amp;": sales lead per month (start month 10)"</f>
        <v>LinkedIn: sales lead per month (start month 10)</v>
      </c>
      <c r="E203" s="23"/>
      <c r="F203" s="23"/>
      <c r="G203" s="23"/>
      <c r="H203" s="23"/>
      <c r="I203" s="23"/>
      <c r="J203" s="11"/>
      <c r="K203" s="11"/>
      <c r="L203" s="11"/>
      <c r="M203" s="11"/>
      <c r="N203" s="11">
        <f>N193</f>
        <v>0</v>
      </c>
      <c r="O203" s="11">
        <f>N203</f>
        <v>0</v>
      </c>
      <c r="P203" s="11">
        <f>O203</f>
        <v>0</v>
      </c>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row>
    <row r="204" spans="2:64" hidden="1" outlineLevel="1" x14ac:dyDescent="0.55000000000000004">
      <c r="B204" s="3" t="str">
        <f>$G$22&amp;": sales lead per month (start month 11)"</f>
        <v>LinkedIn: sales lead per month (start month 11)</v>
      </c>
      <c r="E204" s="23"/>
      <c r="F204" s="23"/>
      <c r="G204" s="23"/>
      <c r="H204" s="23"/>
      <c r="I204" s="23"/>
      <c r="J204" s="11"/>
      <c r="K204" s="11"/>
      <c r="L204" s="11"/>
      <c r="M204" s="11"/>
      <c r="N204" s="11"/>
      <c r="O204" s="11">
        <f>O193</f>
        <v>0</v>
      </c>
      <c r="P204" s="11">
        <f>O204</f>
        <v>0</v>
      </c>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row>
    <row r="205" spans="2:64" hidden="1" outlineLevel="1" x14ac:dyDescent="0.55000000000000004">
      <c r="B205" s="3" t="str">
        <f>$G$22&amp;": sales lead per month (start month 12)"</f>
        <v>LinkedIn: sales lead per month (start month 12)</v>
      </c>
      <c r="E205" s="23"/>
      <c r="F205" s="23"/>
      <c r="G205" s="23"/>
      <c r="H205" s="23"/>
      <c r="I205" s="23"/>
      <c r="J205" s="11"/>
      <c r="K205" s="11"/>
      <c r="L205" s="11"/>
      <c r="M205" s="11"/>
      <c r="N205" s="11"/>
      <c r="O205" s="11"/>
      <c r="P205" s="11">
        <f>P193</f>
        <v>0</v>
      </c>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row>
    <row r="206" spans="2:64" hidden="1" outlineLevel="1" x14ac:dyDescent="0.55000000000000004">
      <c r="E206" s="23"/>
      <c r="F206" s="23"/>
      <c r="G206" s="23"/>
      <c r="H206" s="23"/>
      <c r="I206" s="23"/>
      <c r="J206" s="11"/>
      <c r="K206" s="11"/>
      <c r="L206" s="11"/>
      <c r="M206" s="11"/>
      <c r="N206" s="11"/>
      <c r="O206" s="11"/>
      <c r="P206" s="1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row>
    <row r="207" spans="2:64" hidden="1" outlineLevel="1" x14ac:dyDescent="0.55000000000000004">
      <c r="B207" s="101" t="str">
        <f>$G$23&amp;": New acquired leads (1st month)"</f>
        <v>Instagram: New acquired leads (1st month)</v>
      </c>
      <c r="C207" s="101"/>
      <c r="D207" s="101"/>
      <c r="E207" s="102">
        <f t="shared" ref="E207:P207" si="50">IFERROR(IF(E162="X",$G$35/$G$34,0),0)</f>
        <v>0</v>
      </c>
      <c r="F207" s="102">
        <f t="shared" si="50"/>
        <v>0</v>
      </c>
      <c r="G207" s="102">
        <f t="shared" si="50"/>
        <v>0</v>
      </c>
      <c r="H207" s="102">
        <f t="shared" si="50"/>
        <v>0</v>
      </c>
      <c r="I207" s="102">
        <f t="shared" si="50"/>
        <v>833.33333333333337</v>
      </c>
      <c r="J207" s="102">
        <f t="shared" si="50"/>
        <v>0</v>
      </c>
      <c r="K207" s="102">
        <f t="shared" si="50"/>
        <v>0</v>
      </c>
      <c r="L207" s="102">
        <f t="shared" si="50"/>
        <v>0</v>
      </c>
      <c r="M207" s="102">
        <f t="shared" si="50"/>
        <v>0</v>
      </c>
      <c r="N207" s="102">
        <f t="shared" si="50"/>
        <v>0</v>
      </c>
      <c r="O207" s="102">
        <f t="shared" si="50"/>
        <v>0</v>
      </c>
      <c r="P207" s="102">
        <f t="shared" si="50"/>
        <v>0</v>
      </c>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row>
    <row r="208" spans="2:64" hidden="1" outlineLevel="1" x14ac:dyDescent="0.55000000000000004">
      <c r="B208" s="3" t="str">
        <f>$G$23&amp;": sales lead per month (start month 1)"</f>
        <v>Instagram: sales lead per month (start month 1)</v>
      </c>
      <c r="E208" s="11">
        <f>E207</f>
        <v>0</v>
      </c>
      <c r="F208" s="11">
        <f>E208</f>
        <v>0</v>
      </c>
      <c r="G208" s="11">
        <f t="shared" ref="G208:P208" si="51">F208</f>
        <v>0</v>
      </c>
      <c r="H208" s="11">
        <f t="shared" si="51"/>
        <v>0</v>
      </c>
      <c r="I208" s="11">
        <f t="shared" si="51"/>
        <v>0</v>
      </c>
      <c r="J208" s="11">
        <f t="shared" si="51"/>
        <v>0</v>
      </c>
      <c r="K208" s="11">
        <f t="shared" si="51"/>
        <v>0</v>
      </c>
      <c r="L208" s="11">
        <f t="shared" si="51"/>
        <v>0</v>
      </c>
      <c r="M208" s="11">
        <f t="shared" si="51"/>
        <v>0</v>
      </c>
      <c r="N208" s="11">
        <f t="shared" si="51"/>
        <v>0</v>
      </c>
      <c r="O208" s="11">
        <f t="shared" si="51"/>
        <v>0</v>
      </c>
      <c r="P208" s="11">
        <f t="shared" si="51"/>
        <v>0</v>
      </c>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row>
    <row r="209" spans="2:64" hidden="1" outlineLevel="1" x14ac:dyDescent="0.55000000000000004">
      <c r="B209" s="3" t="str">
        <f>$G$23&amp;": sales lead per month (start month 2)"</f>
        <v>Instagram: sales lead per month (start month 2)</v>
      </c>
      <c r="E209" s="23"/>
      <c r="F209" s="11">
        <f>F207</f>
        <v>0</v>
      </c>
      <c r="G209" s="11">
        <f>F209</f>
        <v>0</v>
      </c>
      <c r="H209" s="11">
        <f t="shared" ref="H209:P209" si="52">G209</f>
        <v>0</v>
      </c>
      <c r="I209" s="11">
        <f t="shared" si="52"/>
        <v>0</v>
      </c>
      <c r="J209" s="11">
        <f t="shared" si="52"/>
        <v>0</v>
      </c>
      <c r="K209" s="11">
        <f t="shared" si="52"/>
        <v>0</v>
      </c>
      <c r="L209" s="11">
        <f t="shared" si="52"/>
        <v>0</v>
      </c>
      <c r="M209" s="11">
        <f t="shared" si="52"/>
        <v>0</v>
      </c>
      <c r="N209" s="11">
        <f t="shared" si="52"/>
        <v>0</v>
      </c>
      <c r="O209" s="11">
        <f t="shared" si="52"/>
        <v>0</v>
      </c>
      <c r="P209" s="11">
        <f t="shared" si="52"/>
        <v>0</v>
      </c>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row>
    <row r="210" spans="2:64" hidden="1" outlineLevel="1" x14ac:dyDescent="0.55000000000000004">
      <c r="B210" s="3" t="str">
        <f>$G$23&amp;": sales lead per month (start month 3)"</f>
        <v>Instagram: sales lead per month (start month 3)</v>
      </c>
      <c r="E210" s="23"/>
      <c r="F210" s="23"/>
      <c r="G210" s="11">
        <f>G207</f>
        <v>0</v>
      </c>
      <c r="H210" s="11">
        <f>G210</f>
        <v>0</v>
      </c>
      <c r="I210" s="11">
        <f t="shared" ref="I210:P210" si="53">H210</f>
        <v>0</v>
      </c>
      <c r="J210" s="11">
        <f t="shared" si="53"/>
        <v>0</v>
      </c>
      <c r="K210" s="11">
        <f t="shared" si="53"/>
        <v>0</v>
      </c>
      <c r="L210" s="11">
        <f t="shared" si="53"/>
        <v>0</v>
      </c>
      <c r="M210" s="11">
        <f t="shared" si="53"/>
        <v>0</v>
      </c>
      <c r="N210" s="11">
        <f t="shared" si="53"/>
        <v>0</v>
      </c>
      <c r="O210" s="11">
        <f t="shared" si="53"/>
        <v>0</v>
      </c>
      <c r="P210" s="11">
        <f t="shared" si="53"/>
        <v>0</v>
      </c>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31"/>
      <c r="BI210" s="31"/>
      <c r="BJ210" s="31"/>
      <c r="BK210" s="31"/>
      <c r="BL210" s="31"/>
    </row>
    <row r="211" spans="2:64" hidden="1" outlineLevel="1" x14ac:dyDescent="0.55000000000000004">
      <c r="B211" s="3" t="str">
        <f>$G$23&amp;": sales lead per month (start month 4)"</f>
        <v>Instagram: sales lead per month (start month 4)</v>
      </c>
      <c r="E211" s="23"/>
      <c r="F211" s="23"/>
      <c r="G211" s="23"/>
      <c r="H211" s="11">
        <f>H207</f>
        <v>0</v>
      </c>
      <c r="I211" s="11">
        <f>H211</f>
        <v>0</v>
      </c>
      <c r="J211" s="11">
        <f t="shared" ref="J211:P211" si="54">I211</f>
        <v>0</v>
      </c>
      <c r="K211" s="11">
        <f t="shared" si="54"/>
        <v>0</v>
      </c>
      <c r="L211" s="11">
        <f t="shared" si="54"/>
        <v>0</v>
      </c>
      <c r="M211" s="11">
        <f t="shared" si="54"/>
        <v>0</v>
      </c>
      <c r="N211" s="11">
        <f t="shared" si="54"/>
        <v>0</v>
      </c>
      <c r="O211" s="11">
        <f t="shared" si="54"/>
        <v>0</v>
      </c>
      <c r="P211" s="11">
        <f t="shared" si="54"/>
        <v>0</v>
      </c>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row>
    <row r="212" spans="2:64" hidden="1" outlineLevel="1" x14ac:dyDescent="0.55000000000000004">
      <c r="B212" s="3" t="str">
        <f>$G$23&amp;": sales lead per month (start month 5)"</f>
        <v>Instagram: sales lead per month (start month 5)</v>
      </c>
      <c r="E212" s="23"/>
      <c r="F212" s="23"/>
      <c r="G212" s="23"/>
      <c r="H212" s="23"/>
      <c r="I212" s="11">
        <f>I207</f>
        <v>833.33333333333337</v>
      </c>
      <c r="J212" s="11">
        <f>I212</f>
        <v>833.33333333333337</v>
      </c>
      <c r="K212" s="11">
        <f t="shared" ref="K212:P212" si="55">J212</f>
        <v>833.33333333333337</v>
      </c>
      <c r="L212" s="11">
        <f t="shared" si="55"/>
        <v>833.33333333333337</v>
      </c>
      <c r="M212" s="11">
        <f t="shared" si="55"/>
        <v>833.33333333333337</v>
      </c>
      <c r="N212" s="11">
        <f t="shared" si="55"/>
        <v>833.33333333333337</v>
      </c>
      <c r="O212" s="11">
        <f t="shared" si="55"/>
        <v>833.33333333333337</v>
      </c>
      <c r="P212" s="11">
        <f t="shared" si="55"/>
        <v>833.33333333333337</v>
      </c>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row>
    <row r="213" spans="2:64" hidden="1" outlineLevel="1" x14ac:dyDescent="0.55000000000000004">
      <c r="B213" s="3" t="str">
        <f>$G$23&amp;": sales lead per month (start month 6)"</f>
        <v>Instagram: sales lead per month (start month 6)</v>
      </c>
      <c r="E213" s="23"/>
      <c r="F213" s="23"/>
      <c r="G213" s="23"/>
      <c r="H213" s="23"/>
      <c r="I213" s="23"/>
      <c r="J213" s="11">
        <f>J207</f>
        <v>0</v>
      </c>
      <c r="K213" s="11">
        <f t="shared" ref="K213:P213" si="56">J213</f>
        <v>0</v>
      </c>
      <c r="L213" s="11">
        <f t="shared" si="56"/>
        <v>0</v>
      </c>
      <c r="M213" s="11">
        <f t="shared" si="56"/>
        <v>0</v>
      </c>
      <c r="N213" s="11">
        <f t="shared" si="56"/>
        <v>0</v>
      </c>
      <c r="O213" s="11">
        <f t="shared" si="56"/>
        <v>0</v>
      </c>
      <c r="P213" s="11">
        <f t="shared" si="56"/>
        <v>0</v>
      </c>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row>
    <row r="214" spans="2:64" hidden="1" outlineLevel="1" x14ac:dyDescent="0.55000000000000004">
      <c r="B214" s="3" t="str">
        <f>$G$23&amp;": sales lead per month (start month 7)"</f>
        <v>Instagram: sales lead per month (start month 7)</v>
      </c>
      <c r="E214" s="23"/>
      <c r="F214" s="23"/>
      <c r="G214" s="23"/>
      <c r="H214" s="23"/>
      <c r="I214" s="23"/>
      <c r="J214" s="11"/>
      <c r="K214" s="11">
        <f>K207</f>
        <v>0</v>
      </c>
      <c r="L214" s="11">
        <f>K214</f>
        <v>0</v>
      </c>
      <c r="M214" s="11">
        <f>L214</f>
        <v>0</v>
      </c>
      <c r="N214" s="11">
        <f>M214</f>
        <v>0</v>
      </c>
      <c r="O214" s="11">
        <f>N214</f>
        <v>0</v>
      </c>
      <c r="P214" s="11">
        <f>O214</f>
        <v>0</v>
      </c>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row>
    <row r="215" spans="2:64" hidden="1" outlineLevel="1" x14ac:dyDescent="0.55000000000000004">
      <c r="B215" s="3" t="str">
        <f>$G$23&amp;": sales lead per month (start month 8)"</f>
        <v>Instagram: sales lead per month (start month 8)</v>
      </c>
      <c r="E215" s="23"/>
      <c r="F215" s="23"/>
      <c r="G215" s="23"/>
      <c r="H215" s="23"/>
      <c r="I215" s="23"/>
      <c r="J215" s="11"/>
      <c r="K215" s="11"/>
      <c r="L215" s="11">
        <f>L207</f>
        <v>0</v>
      </c>
      <c r="M215" s="11">
        <f>L215</f>
        <v>0</v>
      </c>
      <c r="N215" s="11">
        <f>M215</f>
        <v>0</v>
      </c>
      <c r="O215" s="11">
        <f>N215</f>
        <v>0</v>
      </c>
      <c r="P215" s="11">
        <f>O215</f>
        <v>0</v>
      </c>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row>
    <row r="216" spans="2:64" hidden="1" outlineLevel="1" x14ac:dyDescent="0.55000000000000004">
      <c r="B216" s="3" t="str">
        <f>$G$23&amp;": sales lead per month (start month 9)"</f>
        <v>Instagram: sales lead per month (start month 9)</v>
      </c>
      <c r="E216" s="23"/>
      <c r="F216" s="23"/>
      <c r="G216" s="23"/>
      <c r="H216" s="23"/>
      <c r="I216" s="23"/>
      <c r="J216" s="11"/>
      <c r="K216" s="11"/>
      <c r="L216" s="11"/>
      <c r="M216" s="11">
        <f>M207</f>
        <v>0</v>
      </c>
      <c r="N216" s="11">
        <f>M216</f>
        <v>0</v>
      </c>
      <c r="O216" s="11">
        <f>N216</f>
        <v>0</v>
      </c>
      <c r="P216" s="11">
        <f>O216</f>
        <v>0</v>
      </c>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row>
    <row r="217" spans="2:64" hidden="1" outlineLevel="1" x14ac:dyDescent="0.55000000000000004">
      <c r="B217" s="3" t="str">
        <f>$G$23&amp;": sales lead per month (start month 10)"</f>
        <v>Instagram: sales lead per month (start month 10)</v>
      </c>
      <c r="E217" s="23"/>
      <c r="F217" s="23"/>
      <c r="G217" s="23"/>
      <c r="H217" s="23"/>
      <c r="I217" s="23"/>
      <c r="J217" s="11"/>
      <c r="K217" s="11"/>
      <c r="L217" s="11"/>
      <c r="M217" s="11"/>
      <c r="N217" s="11">
        <f>N207</f>
        <v>0</v>
      </c>
      <c r="O217" s="11">
        <f>N217</f>
        <v>0</v>
      </c>
      <c r="P217" s="11">
        <f>O217</f>
        <v>0</v>
      </c>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row>
    <row r="218" spans="2:64" hidden="1" outlineLevel="1" x14ac:dyDescent="0.55000000000000004">
      <c r="B218" s="3" t="str">
        <f>$G$23&amp;": sales lead per month (start month 11)"</f>
        <v>Instagram: sales lead per month (start month 11)</v>
      </c>
      <c r="E218" s="23"/>
      <c r="F218" s="23"/>
      <c r="G218" s="23"/>
      <c r="H218" s="23"/>
      <c r="I218" s="23"/>
      <c r="J218" s="11"/>
      <c r="K218" s="11"/>
      <c r="L218" s="11"/>
      <c r="M218" s="11"/>
      <c r="N218" s="11"/>
      <c r="O218" s="11">
        <f>O207</f>
        <v>0</v>
      </c>
      <c r="P218" s="11">
        <f>O218</f>
        <v>0</v>
      </c>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row>
    <row r="219" spans="2:64" hidden="1" outlineLevel="1" x14ac:dyDescent="0.55000000000000004">
      <c r="B219" s="3" t="str">
        <f>$G$23&amp;": sales lead per month (start month 12)"</f>
        <v>Instagram: sales lead per month (start month 12)</v>
      </c>
      <c r="E219" s="23"/>
      <c r="F219" s="23"/>
      <c r="G219" s="23"/>
      <c r="H219" s="23"/>
      <c r="I219" s="23"/>
      <c r="J219" s="23"/>
      <c r="K219" s="23"/>
      <c r="L219" s="23"/>
      <c r="M219" s="23"/>
      <c r="N219" s="23"/>
      <c r="O219" s="23"/>
      <c r="P219" s="11">
        <f>P207</f>
        <v>0</v>
      </c>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row>
    <row r="220" spans="2:64" hidden="1" outlineLevel="1" x14ac:dyDescent="0.55000000000000004"/>
    <row r="221" spans="2:64" hidden="1" outlineLevel="1" x14ac:dyDescent="0.55000000000000004">
      <c r="B221" s="103" t="s">
        <v>92</v>
      </c>
    </row>
    <row r="222" spans="2:64" hidden="1" outlineLevel="1" x14ac:dyDescent="0.55000000000000004">
      <c r="B222" s="31" t="s">
        <v>96</v>
      </c>
      <c r="C222" s="31"/>
      <c r="D222" s="31"/>
      <c r="E222" s="104">
        <f>SUM(E166:E177)+E163</f>
        <v>0</v>
      </c>
      <c r="F222" s="104">
        <f t="shared" ref="F222:P222" si="57">SUM(F166:F177)+F163</f>
        <v>0</v>
      </c>
      <c r="G222" s="104">
        <f t="shared" si="57"/>
        <v>0</v>
      </c>
      <c r="H222" s="104">
        <f t="shared" si="57"/>
        <v>0</v>
      </c>
      <c r="I222" s="104">
        <f t="shared" si="57"/>
        <v>100</v>
      </c>
      <c r="J222" s="104">
        <f t="shared" si="57"/>
        <v>105</v>
      </c>
      <c r="K222" s="104">
        <f t="shared" si="57"/>
        <v>110.25</v>
      </c>
      <c r="L222" s="104">
        <f t="shared" si="57"/>
        <v>115.7625</v>
      </c>
      <c r="M222" s="104">
        <f t="shared" si="57"/>
        <v>121.55062500000001</v>
      </c>
      <c r="N222" s="104">
        <f t="shared" si="57"/>
        <v>127.62815625000002</v>
      </c>
      <c r="O222" s="104">
        <f t="shared" si="57"/>
        <v>134.00956406250003</v>
      </c>
      <c r="P222" s="104">
        <f t="shared" si="57"/>
        <v>140.71004226562505</v>
      </c>
      <c r="Q222" s="30">
        <f t="shared" ref="Q222:AB222" si="58">IFERROR(P222*(1+$H$19),0)</f>
        <v>147.74554437890632</v>
      </c>
      <c r="R222" s="30">
        <f t="shared" si="58"/>
        <v>155.13282159785163</v>
      </c>
      <c r="S222" s="30">
        <f t="shared" si="58"/>
        <v>162.88946267774421</v>
      </c>
      <c r="T222" s="30">
        <f t="shared" si="58"/>
        <v>171.03393581163144</v>
      </c>
      <c r="U222" s="30">
        <f t="shared" si="58"/>
        <v>179.58563260221302</v>
      </c>
      <c r="V222" s="30">
        <f t="shared" si="58"/>
        <v>188.56491423232367</v>
      </c>
      <c r="W222" s="30">
        <f t="shared" si="58"/>
        <v>197.99315994393987</v>
      </c>
      <c r="X222" s="30">
        <f t="shared" si="58"/>
        <v>207.89281794113688</v>
      </c>
      <c r="Y222" s="30">
        <f t="shared" si="58"/>
        <v>218.28745883819374</v>
      </c>
      <c r="Z222" s="30">
        <f t="shared" si="58"/>
        <v>229.20183178010345</v>
      </c>
      <c r="AA222" s="30">
        <f t="shared" si="58"/>
        <v>240.66192336910862</v>
      </c>
      <c r="AB222" s="30">
        <f t="shared" si="58"/>
        <v>252.69501953756406</v>
      </c>
      <c r="AC222" s="30">
        <f t="shared" ref="AC222:AN222" si="59">IFERROR(AB222*(1+$I$19),0)</f>
        <v>265.32977051444226</v>
      </c>
      <c r="AD222" s="30">
        <f t="shared" si="59"/>
        <v>278.5962590401644</v>
      </c>
      <c r="AE222" s="30">
        <f t="shared" si="59"/>
        <v>292.5260719921726</v>
      </c>
      <c r="AF222" s="30">
        <f t="shared" si="59"/>
        <v>307.15237559178127</v>
      </c>
      <c r="AG222" s="30">
        <f t="shared" si="59"/>
        <v>322.50999437137034</v>
      </c>
      <c r="AH222" s="30">
        <f t="shared" si="59"/>
        <v>338.63549408993885</v>
      </c>
      <c r="AI222" s="30">
        <f t="shared" si="59"/>
        <v>355.56726879443579</v>
      </c>
      <c r="AJ222" s="30">
        <f t="shared" si="59"/>
        <v>373.34563223415762</v>
      </c>
      <c r="AK222" s="30">
        <f t="shared" si="59"/>
        <v>392.01291384586551</v>
      </c>
      <c r="AL222" s="30">
        <f t="shared" si="59"/>
        <v>411.61355953815882</v>
      </c>
      <c r="AM222" s="30">
        <f t="shared" si="59"/>
        <v>432.19423751506679</v>
      </c>
      <c r="AN222" s="30">
        <f t="shared" si="59"/>
        <v>453.80394939082015</v>
      </c>
      <c r="AO222" s="30">
        <f t="shared" ref="AO222:AZ222" si="60">IFERROR(AN222*(1+$J$19),0)</f>
        <v>467.41806787254478</v>
      </c>
      <c r="AP222" s="30">
        <f t="shared" si="60"/>
        <v>481.44060990872111</v>
      </c>
      <c r="AQ222" s="30">
        <f t="shared" si="60"/>
        <v>495.88382820598275</v>
      </c>
      <c r="AR222" s="30">
        <f t="shared" si="60"/>
        <v>510.76034305216223</v>
      </c>
      <c r="AS222" s="30">
        <f t="shared" si="60"/>
        <v>526.08315334372708</v>
      </c>
      <c r="AT222" s="30">
        <f t="shared" si="60"/>
        <v>541.86564794403887</v>
      </c>
      <c r="AU222" s="30">
        <f t="shared" si="60"/>
        <v>558.12161738236</v>
      </c>
      <c r="AV222" s="30">
        <f t="shared" si="60"/>
        <v>574.86526590383085</v>
      </c>
      <c r="AW222" s="30">
        <f t="shared" si="60"/>
        <v>592.11122388094577</v>
      </c>
      <c r="AX222" s="30">
        <f t="shared" si="60"/>
        <v>609.87456059737417</v>
      </c>
      <c r="AY222" s="30">
        <f t="shared" si="60"/>
        <v>628.1707974152954</v>
      </c>
      <c r="AZ222" s="30">
        <f t="shared" si="60"/>
        <v>647.01592133775432</v>
      </c>
      <c r="BA222" s="30">
        <f t="shared" ref="BA222:BL222" si="61">IFERROR(AZ222*(1+$K$19),0)</f>
        <v>659.95623976450941</v>
      </c>
      <c r="BB222" s="30">
        <f t="shared" si="61"/>
        <v>673.15536455979964</v>
      </c>
      <c r="BC222" s="30">
        <f t="shared" si="61"/>
        <v>686.61847185099566</v>
      </c>
      <c r="BD222" s="30">
        <f t="shared" si="61"/>
        <v>700.35084128801554</v>
      </c>
      <c r="BE222" s="30">
        <f t="shared" si="61"/>
        <v>714.35785811377582</v>
      </c>
      <c r="BF222" s="30">
        <f t="shared" si="61"/>
        <v>728.64501527605137</v>
      </c>
      <c r="BG222" s="30">
        <f t="shared" si="61"/>
        <v>743.21791558157236</v>
      </c>
      <c r="BH222" s="30">
        <f t="shared" si="61"/>
        <v>758.08227389320382</v>
      </c>
      <c r="BI222" s="30">
        <f t="shared" si="61"/>
        <v>773.24391937106793</v>
      </c>
      <c r="BJ222" s="30">
        <f t="shared" si="61"/>
        <v>788.70879775848925</v>
      </c>
      <c r="BK222" s="30">
        <f t="shared" si="61"/>
        <v>804.48297371365902</v>
      </c>
      <c r="BL222" s="30">
        <f t="shared" si="61"/>
        <v>820.57263318793218</v>
      </c>
    </row>
    <row r="223" spans="2:64" hidden="1" outlineLevel="1" x14ac:dyDescent="0.55000000000000004">
      <c r="B223" s="3" t="s">
        <v>80</v>
      </c>
      <c r="E223" s="88">
        <f t="shared" ref="E223:AJ223" si="62">IF($G$39=1,E222,0)</f>
        <v>0</v>
      </c>
      <c r="F223" s="88">
        <f>IF($G$39=1,F222,0)</f>
        <v>0</v>
      </c>
      <c r="G223" s="88">
        <f t="shared" si="62"/>
        <v>0</v>
      </c>
      <c r="H223" s="88">
        <f t="shared" si="62"/>
        <v>0</v>
      </c>
      <c r="I223" s="88">
        <f t="shared" si="62"/>
        <v>0</v>
      </c>
      <c r="J223" s="88">
        <f t="shared" si="62"/>
        <v>0</v>
      </c>
      <c r="K223" s="88">
        <f t="shared" si="62"/>
        <v>0</v>
      </c>
      <c r="L223" s="88">
        <f t="shared" si="62"/>
        <v>0</v>
      </c>
      <c r="M223" s="88">
        <f t="shared" si="62"/>
        <v>0</v>
      </c>
      <c r="N223" s="88">
        <f t="shared" si="62"/>
        <v>0</v>
      </c>
      <c r="O223" s="88">
        <f t="shared" si="62"/>
        <v>0</v>
      </c>
      <c r="P223" s="88">
        <f t="shared" si="62"/>
        <v>0</v>
      </c>
      <c r="Q223" s="88">
        <f t="shared" si="62"/>
        <v>0</v>
      </c>
      <c r="R223" s="88">
        <f t="shared" si="62"/>
        <v>0</v>
      </c>
      <c r="S223" s="88">
        <f t="shared" si="62"/>
        <v>0</v>
      </c>
      <c r="T223" s="88">
        <f t="shared" si="62"/>
        <v>0</v>
      </c>
      <c r="U223" s="88">
        <f t="shared" si="62"/>
        <v>0</v>
      </c>
      <c r="V223" s="88">
        <f t="shared" si="62"/>
        <v>0</v>
      </c>
      <c r="W223" s="88">
        <f t="shared" si="62"/>
        <v>0</v>
      </c>
      <c r="X223" s="88">
        <f t="shared" si="62"/>
        <v>0</v>
      </c>
      <c r="Y223" s="88">
        <f t="shared" si="62"/>
        <v>0</v>
      </c>
      <c r="Z223" s="88">
        <f t="shared" si="62"/>
        <v>0</v>
      </c>
      <c r="AA223" s="88">
        <f t="shared" si="62"/>
        <v>0</v>
      </c>
      <c r="AB223" s="88">
        <f t="shared" si="62"/>
        <v>0</v>
      </c>
      <c r="AC223" s="88">
        <f t="shared" si="62"/>
        <v>0</v>
      </c>
      <c r="AD223" s="88">
        <f t="shared" si="62"/>
        <v>0</v>
      </c>
      <c r="AE223" s="88">
        <f t="shared" si="62"/>
        <v>0</v>
      </c>
      <c r="AF223" s="88">
        <f t="shared" si="62"/>
        <v>0</v>
      </c>
      <c r="AG223" s="88">
        <f t="shared" si="62"/>
        <v>0</v>
      </c>
      <c r="AH223" s="88">
        <f t="shared" si="62"/>
        <v>0</v>
      </c>
      <c r="AI223" s="88">
        <f t="shared" si="62"/>
        <v>0</v>
      </c>
      <c r="AJ223" s="88">
        <f t="shared" si="62"/>
        <v>0</v>
      </c>
      <c r="AK223" s="88">
        <f t="shared" ref="AK223:BL223" si="63">IF($G$39=1,AK222,0)</f>
        <v>0</v>
      </c>
      <c r="AL223" s="88">
        <f t="shared" si="63"/>
        <v>0</v>
      </c>
      <c r="AM223" s="88">
        <f t="shared" si="63"/>
        <v>0</v>
      </c>
      <c r="AN223" s="88">
        <f t="shared" si="63"/>
        <v>0</v>
      </c>
      <c r="AO223" s="88">
        <f t="shared" si="63"/>
        <v>0</v>
      </c>
      <c r="AP223" s="88">
        <f t="shared" si="63"/>
        <v>0</v>
      </c>
      <c r="AQ223" s="88">
        <f t="shared" si="63"/>
        <v>0</v>
      </c>
      <c r="AR223" s="88">
        <f t="shared" si="63"/>
        <v>0</v>
      </c>
      <c r="AS223" s="88">
        <f t="shared" si="63"/>
        <v>0</v>
      </c>
      <c r="AT223" s="88">
        <f t="shared" si="63"/>
        <v>0</v>
      </c>
      <c r="AU223" s="88">
        <f t="shared" si="63"/>
        <v>0</v>
      </c>
      <c r="AV223" s="88">
        <f t="shared" si="63"/>
        <v>0</v>
      </c>
      <c r="AW223" s="88">
        <f t="shared" si="63"/>
        <v>0</v>
      </c>
      <c r="AX223" s="88">
        <f t="shared" si="63"/>
        <v>0</v>
      </c>
      <c r="AY223" s="88">
        <f t="shared" si="63"/>
        <v>0</v>
      </c>
      <c r="AZ223" s="88">
        <f t="shared" si="63"/>
        <v>0</v>
      </c>
      <c r="BA223" s="88">
        <f t="shared" si="63"/>
        <v>0</v>
      </c>
      <c r="BB223" s="88">
        <f t="shared" si="63"/>
        <v>0</v>
      </c>
      <c r="BC223" s="88">
        <f t="shared" si="63"/>
        <v>0</v>
      </c>
      <c r="BD223" s="88">
        <f t="shared" si="63"/>
        <v>0</v>
      </c>
      <c r="BE223" s="88">
        <f t="shared" si="63"/>
        <v>0</v>
      </c>
      <c r="BF223" s="88">
        <f t="shared" si="63"/>
        <v>0</v>
      </c>
      <c r="BG223" s="88">
        <f t="shared" si="63"/>
        <v>0</v>
      </c>
      <c r="BH223" s="88">
        <f t="shared" si="63"/>
        <v>0</v>
      </c>
      <c r="BI223" s="88">
        <f t="shared" si="63"/>
        <v>0</v>
      </c>
      <c r="BJ223" s="88">
        <f t="shared" si="63"/>
        <v>0</v>
      </c>
      <c r="BK223" s="88">
        <f t="shared" si="63"/>
        <v>0</v>
      </c>
      <c r="BL223" s="88">
        <f t="shared" si="63"/>
        <v>0</v>
      </c>
    </row>
    <row r="224" spans="2:64" hidden="1" outlineLevel="1" x14ac:dyDescent="0.55000000000000004">
      <c r="B224" s="3" t="s">
        <v>81</v>
      </c>
      <c r="E224" s="88">
        <f>IF($G$39=2,E222,0)</f>
        <v>0</v>
      </c>
      <c r="F224" s="88">
        <f>IF($G$39=2,F222+E222-E313-E344-E375,0)</f>
        <v>0</v>
      </c>
      <c r="G224" s="88">
        <f t="shared" ref="G224:BL224" si="64">IF($G$39=2,G222+F222-F313-F344-F375,0)</f>
        <v>0</v>
      </c>
      <c r="H224" s="88">
        <f t="shared" si="64"/>
        <v>0</v>
      </c>
      <c r="I224" s="88">
        <f t="shared" si="64"/>
        <v>0</v>
      </c>
      <c r="J224" s="88">
        <f t="shared" si="64"/>
        <v>0</v>
      </c>
      <c r="K224" s="88">
        <f t="shared" si="64"/>
        <v>0</v>
      </c>
      <c r="L224" s="88">
        <f t="shared" si="64"/>
        <v>0</v>
      </c>
      <c r="M224" s="88">
        <f t="shared" si="64"/>
        <v>0</v>
      </c>
      <c r="N224" s="88">
        <f t="shared" si="64"/>
        <v>0</v>
      </c>
      <c r="O224" s="88">
        <f t="shared" si="64"/>
        <v>0</v>
      </c>
      <c r="P224" s="88">
        <f t="shared" si="64"/>
        <v>0</v>
      </c>
      <c r="Q224" s="88">
        <f t="shared" si="64"/>
        <v>0</v>
      </c>
      <c r="R224" s="88">
        <f t="shared" si="64"/>
        <v>0</v>
      </c>
      <c r="S224" s="88">
        <f t="shared" si="64"/>
        <v>0</v>
      </c>
      <c r="T224" s="88">
        <f t="shared" si="64"/>
        <v>0</v>
      </c>
      <c r="U224" s="88">
        <f t="shared" si="64"/>
        <v>0</v>
      </c>
      <c r="V224" s="88">
        <f t="shared" si="64"/>
        <v>0</v>
      </c>
      <c r="W224" s="88">
        <f t="shared" si="64"/>
        <v>0</v>
      </c>
      <c r="X224" s="88">
        <f t="shared" si="64"/>
        <v>0</v>
      </c>
      <c r="Y224" s="88">
        <f t="shared" si="64"/>
        <v>0</v>
      </c>
      <c r="Z224" s="88">
        <f t="shared" si="64"/>
        <v>0</v>
      </c>
      <c r="AA224" s="88">
        <f t="shared" si="64"/>
        <v>0</v>
      </c>
      <c r="AB224" s="88">
        <f t="shared" si="64"/>
        <v>0</v>
      </c>
      <c r="AC224" s="88">
        <f t="shared" si="64"/>
        <v>0</v>
      </c>
      <c r="AD224" s="88">
        <f t="shared" si="64"/>
        <v>0</v>
      </c>
      <c r="AE224" s="88">
        <f t="shared" si="64"/>
        <v>0</v>
      </c>
      <c r="AF224" s="88">
        <f t="shared" si="64"/>
        <v>0</v>
      </c>
      <c r="AG224" s="88">
        <f t="shared" si="64"/>
        <v>0</v>
      </c>
      <c r="AH224" s="88">
        <f t="shared" si="64"/>
        <v>0</v>
      </c>
      <c r="AI224" s="88">
        <f t="shared" si="64"/>
        <v>0</v>
      </c>
      <c r="AJ224" s="88">
        <f t="shared" si="64"/>
        <v>0</v>
      </c>
      <c r="AK224" s="88">
        <f t="shared" si="64"/>
        <v>0</v>
      </c>
      <c r="AL224" s="88">
        <f t="shared" si="64"/>
        <v>0</v>
      </c>
      <c r="AM224" s="88">
        <f t="shared" si="64"/>
        <v>0</v>
      </c>
      <c r="AN224" s="88">
        <f t="shared" si="64"/>
        <v>0</v>
      </c>
      <c r="AO224" s="88">
        <f t="shared" si="64"/>
        <v>0</v>
      </c>
      <c r="AP224" s="88">
        <f t="shared" si="64"/>
        <v>0</v>
      </c>
      <c r="AQ224" s="88">
        <f t="shared" si="64"/>
        <v>0</v>
      </c>
      <c r="AR224" s="88">
        <f t="shared" si="64"/>
        <v>0</v>
      </c>
      <c r="AS224" s="88">
        <f t="shared" si="64"/>
        <v>0</v>
      </c>
      <c r="AT224" s="88">
        <f t="shared" si="64"/>
        <v>0</v>
      </c>
      <c r="AU224" s="88">
        <f t="shared" si="64"/>
        <v>0</v>
      </c>
      <c r="AV224" s="88">
        <f t="shared" si="64"/>
        <v>0</v>
      </c>
      <c r="AW224" s="88">
        <f t="shared" si="64"/>
        <v>0</v>
      </c>
      <c r="AX224" s="88">
        <f t="shared" si="64"/>
        <v>0</v>
      </c>
      <c r="AY224" s="88">
        <f t="shared" si="64"/>
        <v>0</v>
      </c>
      <c r="AZ224" s="88">
        <f t="shared" si="64"/>
        <v>0</v>
      </c>
      <c r="BA224" s="88">
        <f t="shared" si="64"/>
        <v>0</v>
      </c>
      <c r="BB224" s="88">
        <f t="shared" si="64"/>
        <v>0</v>
      </c>
      <c r="BC224" s="88">
        <f t="shared" si="64"/>
        <v>0</v>
      </c>
      <c r="BD224" s="88">
        <f t="shared" si="64"/>
        <v>0</v>
      </c>
      <c r="BE224" s="88">
        <f t="shared" si="64"/>
        <v>0</v>
      </c>
      <c r="BF224" s="88">
        <f t="shared" si="64"/>
        <v>0</v>
      </c>
      <c r="BG224" s="88">
        <f t="shared" si="64"/>
        <v>0</v>
      </c>
      <c r="BH224" s="88">
        <f t="shared" si="64"/>
        <v>0</v>
      </c>
      <c r="BI224" s="88">
        <f t="shared" si="64"/>
        <v>0</v>
      </c>
      <c r="BJ224" s="88">
        <f t="shared" si="64"/>
        <v>0</v>
      </c>
      <c r="BK224" s="88">
        <f t="shared" si="64"/>
        <v>0</v>
      </c>
      <c r="BL224" s="88">
        <f t="shared" si="64"/>
        <v>0</v>
      </c>
    </row>
    <row r="225" spans="2:64" hidden="1" outlineLevel="1" x14ac:dyDescent="0.55000000000000004">
      <c r="B225" s="3" t="s">
        <v>82</v>
      </c>
      <c r="E225" s="88">
        <f>IF($G$39=3,E222,0)</f>
        <v>0</v>
      </c>
      <c r="F225" s="88">
        <f>IF($G$39=3,F222+E222-E313-E344-E375,0)</f>
        <v>0</v>
      </c>
      <c r="G225" s="88">
        <f>IF($G$39=3,G222+F222+E222-E313-E344-E375-F313-F344-F375,0)</f>
        <v>0</v>
      </c>
      <c r="H225" s="88">
        <f t="shared" ref="H225:BL225" si="65">IF($G$39=3,H222+G222+F222-F313-F344-F375-G313-G344-G375,0)</f>
        <v>0</v>
      </c>
      <c r="I225" s="88">
        <f t="shared" si="65"/>
        <v>100</v>
      </c>
      <c r="J225" s="88">
        <f t="shared" si="65"/>
        <v>183</v>
      </c>
      <c r="K225" s="88">
        <f t="shared" si="65"/>
        <v>252.99</v>
      </c>
      <c r="L225" s="88">
        <f t="shared" si="65"/>
        <v>235.09470000000002</v>
      </c>
      <c r="M225" s="88">
        <f t="shared" si="65"/>
        <v>240.18449100000004</v>
      </c>
      <c r="N225" s="88">
        <f t="shared" si="65"/>
        <v>260.37985923000002</v>
      </c>
      <c r="O225" s="88">
        <f t="shared" si="65"/>
        <v>273.06418826190009</v>
      </c>
      <c r="P225" s="88">
        <f t="shared" si="65"/>
        <v>284.99007212990711</v>
      </c>
      <c r="Q225" s="88">
        <f t="shared" si="65"/>
        <v>299.69321342083384</v>
      </c>
      <c r="R225" s="88">
        <f t="shared" si="65"/>
        <v>314.95808542122006</v>
      </c>
      <c r="S225" s="88">
        <f t="shared" si="65"/>
        <v>330.54454290925031</v>
      </c>
      <c r="T225" s="88">
        <f t="shared" si="65"/>
        <v>347.04564185452381</v>
      </c>
      <c r="U225" s="88">
        <f t="shared" si="65"/>
        <v>364.43919044355835</v>
      </c>
      <c r="V225" s="88">
        <f t="shared" si="65"/>
        <v>382.65781954059003</v>
      </c>
      <c r="W225" s="88">
        <f t="shared" si="65"/>
        <v>401.78236458196392</v>
      </c>
      <c r="X225" s="88">
        <f t="shared" si="65"/>
        <v>421.87405161043853</v>
      </c>
      <c r="Y225" s="88">
        <f t="shared" si="65"/>
        <v>442.9690251609419</v>
      </c>
      <c r="Z225" s="88">
        <f t="shared" si="65"/>
        <v>465.11663166973028</v>
      </c>
      <c r="AA225" s="88">
        <f t="shared" si="65"/>
        <v>488.37236948465795</v>
      </c>
      <c r="AB225" s="88">
        <f t="shared" si="65"/>
        <v>512.79119443281081</v>
      </c>
      <c r="AC225" s="88">
        <f t="shared" si="65"/>
        <v>538.43072935927194</v>
      </c>
      <c r="AD225" s="88">
        <f t="shared" si="65"/>
        <v>565.35222585791257</v>
      </c>
      <c r="AE225" s="88">
        <f t="shared" si="65"/>
        <v>593.61985139899855</v>
      </c>
      <c r="AF225" s="88">
        <f t="shared" si="65"/>
        <v>623.30084962759759</v>
      </c>
      <c r="AG225" s="88">
        <f t="shared" si="65"/>
        <v>654.46588772947314</v>
      </c>
      <c r="AH225" s="88">
        <f t="shared" si="65"/>
        <v>687.18918183453502</v>
      </c>
      <c r="AI225" s="88">
        <f t="shared" si="65"/>
        <v>721.54864195166317</v>
      </c>
      <c r="AJ225" s="88">
        <f t="shared" si="65"/>
        <v>757.62607388556864</v>
      </c>
      <c r="AK225" s="88">
        <f t="shared" si="65"/>
        <v>795.50737739026795</v>
      </c>
      <c r="AL225" s="88">
        <f t="shared" si="65"/>
        <v>835.28274633749777</v>
      </c>
      <c r="AM225" s="88">
        <f t="shared" si="65"/>
        <v>877.04688367898279</v>
      </c>
      <c r="AN225" s="88">
        <f t="shared" si="65"/>
        <v>920.89922784041994</v>
      </c>
      <c r="AO225" s="88">
        <f t="shared" si="65"/>
        <v>957.86811024416306</v>
      </c>
      <c r="AP225" s="88">
        <f t="shared" si="65"/>
        <v>989.33381279347782</v>
      </c>
      <c r="AQ225" s="88">
        <f t="shared" si="65"/>
        <v>1016.3580829189677</v>
      </c>
      <c r="AR225" s="88">
        <f t="shared" si="65"/>
        <v>1046.832564110128</v>
      </c>
      <c r="AS225" s="88">
        <f t="shared" si="65"/>
        <v>1078.8253822554711</v>
      </c>
      <c r="AT225" s="88">
        <f t="shared" si="65"/>
        <v>1111.0643961394965</v>
      </c>
      <c r="AU225" s="88">
        <f t="shared" si="65"/>
        <v>1144.294667423233</v>
      </c>
      <c r="AV225" s="88">
        <f t="shared" si="65"/>
        <v>1178.6735372464293</v>
      </c>
      <c r="AW225" s="88">
        <f t="shared" si="65"/>
        <v>1214.045102139811</v>
      </c>
      <c r="AX225" s="88">
        <f t="shared" si="65"/>
        <v>1250.4529497171779</v>
      </c>
      <c r="AY225" s="88">
        <f t="shared" si="65"/>
        <v>1287.9670104850777</v>
      </c>
      <c r="AZ225" s="88">
        <f t="shared" si="65"/>
        <v>1326.6088881059272</v>
      </c>
      <c r="BA225" s="88">
        <f t="shared" si="65"/>
        <v>1359.9362608275383</v>
      </c>
      <c r="BB225" s="88">
        <f t="shared" si="65"/>
        <v>1389.0875928967012</v>
      </c>
      <c r="BC225" s="88">
        <f t="shared" si="65"/>
        <v>1414.9448283559723</v>
      </c>
      <c r="BD225" s="88">
        <f t="shared" si="65"/>
        <v>1443.2375450232228</v>
      </c>
      <c r="BE225" s="88">
        <f t="shared" si="65"/>
        <v>1472.5270491093643</v>
      </c>
      <c r="BF225" s="88">
        <f t="shared" si="65"/>
        <v>1501.8855039686732</v>
      </c>
      <c r="BG225" s="88">
        <f t="shared" si="65"/>
        <v>1531.850027294231</v>
      </c>
      <c r="BH225" s="88">
        <f t="shared" si="65"/>
        <v>1562.5233878729885</v>
      </c>
      <c r="BI225" s="88">
        <f t="shared" si="65"/>
        <v>1593.7819575090559</v>
      </c>
      <c r="BJ225" s="88">
        <f t="shared" si="65"/>
        <v>1625.6478150387111</v>
      </c>
      <c r="BK225" s="88">
        <f t="shared" si="65"/>
        <v>1658.161140882708</v>
      </c>
      <c r="BL225" s="88">
        <f t="shared" si="65"/>
        <v>1691.326434357368</v>
      </c>
    </row>
    <row r="226" spans="2:64" hidden="1" outlineLevel="1" x14ac:dyDescent="0.55000000000000004">
      <c r="B226" s="3" t="s">
        <v>83</v>
      </c>
      <c r="E226" s="88">
        <f>IF($G$39=4,E222,0)</f>
        <v>0</v>
      </c>
      <c r="F226" s="88">
        <f>IF($G$39=4,F222+E222-E313-E344-E375,0)</f>
        <v>0</v>
      </c>
      <c r="G226" s="88">
        <f>IF($G$39=4,G222+F222+E222-E313-E344-E375-F313-F344-F375,0)</f>
        <v>0</v>
      </c>
      <c r="H226" s="88">
        <f>IF($G$39=4,H222+G222+F222-F313+E222-F344-F375-G313-G344-G375-E313-E344-E375,0)</f>
        <v>0</v>
      </c>
      <c r="I226" s="88">
        <f>IF($G$39=4,I222+H222+G222-G313+F222-G344-G375-H313-H344-H375-F313-F344-F375,0)</f>
        <v>0</v>
      </c>
      <c r="J226" s="88">
        <f t="shared" ref="J226:BL226" si="66">IF($G$39=4,J222+I222+H222-H313+G222-H344-H375-I313-I344-I375-G313-G344-G375,0)</f>
        <v>0</v>
      </c>
      <c r="K226" s="88">
        <f t="shared" si="66"/>
        <v>0</v>
      </c>
      <c r="L226" s="88">
        <f t="shared" si="66"/>
        <v>0</v>
      </c>
      <c r="M226" s="88">
        <f t="shared" si="66"/>
        <v>0</v>
      </c>
      <c r="N226" s="88">
        <f t="shared" si="66"/>
        <v>0</v>
      </c>
      <c r="O226" s="88">
        <f t="shared" si="66"/>
        <v>0</v>
      </c>
      <c r="P226" s="88">
        <f t="shared" si="66"/>
        <v>0</v>
      </c>
      <c r="Q226" s="88">
        <f t="shared" si="66"/>
        <v>0</v>
      </c>
      <c r="R226" s="88">
        <f t="shared" si="66"/>
        <v>0</v>
      </c>
      <c r="S226" s="88">
        <f t="shared" si="66"/>
        <v>0</v>
      </c>
      <c r="T226" s="88">
        <f t="shared" si="66"/>
        <v>0</v>
      </c>
      <c r="U226" s="88">
        <f t="shared" si="66"/>
        <v>0</v>
      </c>
      <c r="V226" s="88">
        <f t="shared" si="66"/>
        <v>0</v>
      </c>
      <c r="W226" s="88">
        <f t="shared" si="66"/>
        <v>0</v>
      </c>
      <c r="X226" s="88">
        <f t="shared" si="66"/>
        <v>0</v>
      </c>
      <c r="Y226" s="88">
        <f t="shared" si="66"/>
        <v>0</v>
      </c>
      <c r="Z226" s="88">
        <f t="shared" si="66"/>
        <v>0</v>
      </c>
      <c r="AA226" s="88">
        <f t="shared" si="66"/>
        <v>0</v>
      </c>
      <c r="AB226" s="88">
        <f t="shared" si="66"/>
        <v>0</v>
      </c>
      <c r="AC226" s="88">
        <f t="shared" si="66"/>
        <v>0</v>
      </c>
      <c r="AD226" s="88">
        <f t="shared" si="66"/>
        <v>0</v>
      </c>
      <c r="AE226" s="88">
        <f t="shared" si="66"/>
        <v>0</v>
      </c>
      <c r="AF226" s="88">
        <f t="shared" si="66"/>
        <v>0</v>
      </c>
      <c r="AG226" s="88">
        <f t="shared" si="66"/>
        <v>0</v>
      </c>
      <c r="AH226" s="88">
        <f t="shared" si="66"/>
        <v>0</v>
      </c>
      <c r="AI226" s="88">
        <f t="shared" si="66"/>
        <v>0</v>
      </c>
      <c r="AJ226" s="88">
        <f t="shared" si="66"/>
        <v>0</v>
      </c>
      <c r="AK226" s="88">
        <f t="shared" si="66"/>
        <v>0</v>
      </c>
      <c r="AL226" s="88">
        <f t="shared" si="66"/>
        <v>0</v>
      </c>
      <c r="AM226" s="88">
        <f t="shared" si="66"/>
        <v>0</v>
      </c>
      <c r="AN226" s="88">
        <f t="shared" si="66"/>
        <v>0</v>
      </c>
      <c r="AO226" s="88">
        <f t="shared" si="66"/>
        <v>0</v>
      </c>
      <c r="AP226" s="88">
        <f t="shared" si="66"/>
        <v>0</v>
      </c>
      <c r="AQ226" s="88">
        <f t="shared" si="66"/>
        <v>0</v>
      </c>
      <c r="AR226" s="88">
        <f t="shared" si="66"/>
        <v>0</v>
      </c>
      <c r="AS226" s="88">
        <f t="shared" si="66"/>
        <v>0</v>
      </c>
      <c r="AT226" s="88">
        <f t="shared" si="66"/>
        <v>0</v>
      </c>
      <c r="AU226" s="88">
        <f t="shared" si="66"/>
        <v>0</v>
      </c>
      <c r="AV226" s="88">
        <f t="shared" si="66"/>
        <v>0</v>
      </c>
      <c r="AW226" s="88">
        <f t="shared" si="66"/>
        <v>0</v>
      </c>
      <c r="AX226" s="88">
        <f t="shared" si="66"/>
        <v>0</v>
      </c>
      <c r="AY226" s="88">
        <f t="shared" si="66"/>
        <v>0</v>
      </c>
      <c r="AZ226" s="88">
        <f t="shared" si="66"/>
        <v>0</v>
      </c>
      <c r="BA226" s="88">
        <f t="shared" si="66"/>
        <v>0</v>
      </c>
      <c r="BB226" s="88">
        <f t="shared" si="66"/>
        <v>0</v>
      </c>
      <c r="BC226" s="88">
        <f t="shared" si="66"/>
        <v>0</v>
      </c>
      <c r="BD226" s="88">
        <f t="shared" si="66"/>
        <v>0</v>
      </c>
      <c r="BE226" s="88">
        <f t="shared" si="66"/>
        <v>0</v>
      </c>
      <c r="BF226" s="88">
        <f t="shared" si="66"/>
        <v>0</v>
      </c>
      <c r="BG226" s="88">
        <f t="shared" si="66"/>
        <v>0</v>
      </c>
      <c r="BH226" s="88">
        <f t="shared" si="66"/>
        <v>0</v>
      </c>
      <c r="BI226" s="88">
        <f t="shared" si="66"/>
        <v>0</v>
      </c>
      <c r="BJ226" s="88">
        <f t="shared" si="66"/>
        <v>0</v>
      </c>
      <c r="BK226" s="88">
        <f t="shared" si="66"/>
        <v>0</v>
      </c>
      <c r="BL226" s="88">
        <f t="shared" si="66"/>
        <v>0</v>
      </c>
    </row>
    <row r="227" spans="2:64" hidden="1" outlineLevel="1" x14ac:dyDescent="0.55000000000000004">
      <c r="B227" s="3" t="s">
        <v>84</v>
      </c>
      <c r="E227" s="88">
        <f>IF($G$39=5,E222,0)</f>
        <v>0</v>
      </c>
      <c r="F227" s="88">
        <f>IF($G$39=5,F222+E222-E313-E344-E375,0)</f>
        <v>0</v>
      </c>
      <c r="G227" s="88">
        <f>IF($G$39=5,G222+F222+E222-E313-E344-E375-F313-F344-F375,0)</f>
        <v>0</v>
      </c>
      <c r="H227" s="88">
        <f>IF($G$39=5,H222+G222+F222+E222-G313-G344-G375-F313-F344-F375-E313-E344-E375,0)</f>
        <v>0</v>
      </c>
      <c r="I227" s="88">
        <f>IF($G$39=5,I222+H222+G222+F222+E222-H313-H344-H375-G313-G344-G375-F313-F344-F375-E313-E344-E375,0)</f>
        <v>0</v>
      </c>
      <c r="J227" s="88">
        <f t="shared" ref="J227:BL227" si="67">IF($G$39=5,J222+I222+H222+G222+F222-I313-I344-I375-H313-H344-H375-G313-G344-G375-F313-F344-F375,0)</f>
        <v>0</v>
      </c>
      <c r="K227" s="88">
        <f t="shared" si="67"/>
        <v>0</v>
      </c>
      <c r="L227" s="88">
        <f t="shared" si="67"/>
        <v>0</v>
      </c>
      <c r="M227" s="88">
        <f t="shared" si="67"/>
        <v>0</v>
      </c>
      <c r="N227" s="88">
        <f t="shared" si="67"/>
        <v>0</v>
      </c>
      <c r="O227" s="88">
        <f t="shared" si="67"/>
        <v>0</v>
      </c>
      <c r="P227" s="88">
        <f t="shared" si="67"/>
        <v>0</v>
      </c>
      <c r="Q227" s="88">
        <f t="shared" si="67"/>
        <v>0</v>
      </c>
      <c r="R227" s="88">
        <f t="shared" si="67"/>
        <v>0</v>
      </c>
      <c r="S227" s="88">
        <f t="shared" si="67"/>
        <v>0</v>
      </c>
      <c r="T227" s="88">
        <f t="shared" si="67"/>
        <v>0</v>
      </c>
      <c r="U227" s="88">
        <f t="shared" si="67"/>
        <v>0</v>
      </c>
      <c r="V227" s="88">
        <f t="shared" si="67"/>
        <v>0</v>
      </c>
      <c r="W227" s="88">
        <f t="shared" si="67"/>
        <v>0</v>
      </c>
      <c r="X227" s="88">
        <f t="shared" si="67"/>
        <v>0</v>
      </c>
      <c r="Y227" s="88">
        <f t="shared" si="67"/>
        <v>0</v>
      </c>
      <c r="Z227" s="88">
        <f t="shared" si="67"/>
        <v>0</v>
      </c>
      <c r="AA227" s="88">
        <f t="shared" si="67"/>
        <v>0</v>
      </c>
      <c r="AB227" s="88">
        <f t="shared" si="67"/>
        <v>0</v>
      </c>
      <c r="AC227" s="88">
        <f t="shared" si="67"/>
        <v>0</v>
      </c>
      <c r="AD227" s="88">
        <f t="shared" si="67"/>
        <v>0</v>
      </c>
      <c r="AE227" s="88">
        <f t="shared" si="67"/>
        <v>0</v>
      </c>
      <c r="AF227" s="88">
        <f t="shared" si="67"/>
        <v>0</v>
      </c>
      <c r="AG227" s="88">
        <f t="shared" si="67"/>
        <v>0</v>
      </c>
      <c r="AH227" s="88">
        <f t="shared" si="67"/>
        <v>0</v>
      </c>
      <c r="AI227" s="88">
        <f t="shared" si="67"/>
        <v>0</v>
      </c>
      <c r="AJ227" s="88">
        <f t="shared" si="67"/>
        <v>0</v>
      </c>
      <c r="AK227" s="88">
        <f t="shared" si="67"/>
        <v>0</v>
      </c>
      <c r="AL227" s="88">
        <f t="shared" si="67"/>
        <v>0</v>
      </c>
      <c r="AM227" s="88">
        <f t="shared" si="67"/>
        <v>0</v>
      </c>
      <c r="AN227" s="88">
        <f t="shared" si="67"/>
        <v>0</v>
      </c>
      <c r="AO227" s="88">
        <f t="shared" si="67"/>
        <v>0</v>
      </c>
      <c r="AP227" s="88">
        <f t="shared" si="67"/>
        <v>0</v>
      </c>
      <c r="AQ227" s="88">
        <f t="shared" si="67"/>
        <v>0</v>
      </c>
      <c r="AR227" s="88">
        <f t="shared" si="67"/>
        <v>0</v>
      </c>
      <c r="AS227" s="88">
        <f t="shared" si="67"/>
        <v>0</v>
      </c>
      <c r="AT227" s="88">
        <f t="shared" si="67"/>
        <v>0</v>
      </c>
      <c r="AU227" s="88">
        <f t="shared" si="67"/>
        <v>0</v>
      </c>
      <c r="AV227" s="88">
        <f t="shared" si="67"/>
        <v>0</v>
      </c>
      <c r="AW227" s="88">
        <f t="shared" si="67"/>
        <v>0</v>
      </c>
      <c r="AX227" s="88">
        <f t="shared" si="67"/>
        <v>0</v>
      </c>
      <c r="AY227" s="88">
        <f t="shared" si="67"/>
        <v>0</v>
      </c>
      <c r="AZ227" s="88">
        <f t="shared" si="67"/>
        <v>0</v>
      </c>
      <c r="BA227" s="88">
        <f t="shared" si="67"/>
        <v>0</v>
      </c>
      <c r="BB227" s="88">
        <f t="shared" si="67"/>
        <v>0</v>
      </c>
      <c r="BC227" s="88">
        <f t="shared" si="67"/>
        <v>0</v>
      </c>
      <c r="BD227" s="88">
        <f t="shared" si="67"/>
        <v>0</v>
      </c>
      <c r="BE227" s="88">
        <f t="shared" si="67"/>
        <v>0</v>
      </c>
      <c r="BF227" s="88">
        <f t="shared" si="67"/>
        <v>0</v>
      </c>
      <c r="BG227" s="88">
        <f t="shared" si="67"/>
        <v>0</v>
      </c>
      <c r="BH227" s="88">
        <f t="shared" si="67"/>
        <v>0</v>
      </c>
      <c r="BI227" s="88">
        <f t="shared" si="67"/>
        <v>0</v>
      </c>
      <c r="BJ227" s="88">
        <f t="shared" si="67"/>
        <v>0</v>
      </c>
      <c r="BK227" s="88">
        <f t="shared" si="67"/>
        <v>0</v>
      </c>
      <c r="BL227" s="88">
        <f t="shared" si="67"/>
        <v>0</v>
      </c>
    </row>
    <row r="228" spans="2:64" hidden="1" outlineLevel="1" x14ac:dyDescent="0.55000000000000004">
      <c r="B228" s="3" t="s">
        <v>85</v>
      </c>
      <c r="E228" s="88">
        <f>IF($G$39=6,E222,0)</f>
        <v>0</v>
      </c>
      <c r="F228" s="88">
        <f>IF($G$39=6,F222+E222-E313-E344-E375,0)</f>
        <v>0</v>
      </c>
      <c r="G228" s="88">
        <f>IF($G$39=6,G222+F222+E222-E313-E344-E375-F313-F344-F375,0)</f>
        <v>0</v>
      </c>
      <c r="H228" s="88">
        <f>IF($G$39=6,H222+G222+F222+E222-G313-G344-G375-F313-F344-F375-E313-E344-E375,0)</f>
        <v>0</v>
      </c>
      <c r="I228" s="88">
        <f>IF($G$39=6,I222+H222+G222+F222+E222-H313-H344-H375-G313-G344-G375-F313-F344-F375-E313-E344-E375,0)</f>
        <v>0</v>
      </c>
      <c r="J228" s="88">
        <f>IF($G$39=6,J222+I222+H222+G222+F222+E222-I313-I344-I375-H313-H344-H375-G313-G344-G375-F313-F344-F375-E313-E344-E375,0)</f>
        <v>0</v>
      </c>
      <c r="K228" s="88">
        <f t="shared" ref="K228:BL228" si="68">IF($G$39=6,K222+J222+I222+H222+G222+F222-J313-J344-J375-I313-I344-I375-H313-H344-H375-G313-G344-G375-F313-F344-F375,0)</f>
        <v>0</v>
      </c>
      <c r="L228" s="88">
        <f t="shared" si="68"/>
        <v>0</v>
      </c>
      <c r="M228" s="88">
        <f t="shared" si="68"/>
        <v>0</v>
      </c>
      <c r="N228" s="88">
        <f t="shared" si="68"/>
        <v>0</v>
      </c>
      <c r="O228" s="88">
        <f t="shared" si="68"/>
        <v>0</v>
      </c>
      <c r="P228" s="88">
        <f t="shared" si="68"/>
        <v>0</v>
      </c>
      <c r="Q228" s="88">
        <f t="shared" si="68"/>
        <v>0</v>
      </c>
      <c r="R228" s="88">
        <f t="shared" si="68"/>
        <v>0</v>
      </c>
      <c r="S228" s="88">
        <f t="shared" si="68"/>
        <v>0</v>
      </c>
      <c r="T228" s="88">
        <f t="shared" si="68"/>
        <v>0</v>
      </c>
      <c r="U228" s="88">
        <f t="shared" si="68"/>
        <v>0</v>
      </c>
      <c r="V228" s="88">
        <f t="shared" si="68"/>
        <v>0</v>
      </c>
      <c r="W228" s="88">
        <f t="shared" si="68"/>
        <v>0</v>
      </c>
      <c r="X228" s="88">
        <f t="shared" si="68"/>
        <v>0</v>
      </c>
      <c r="Y228" s="88">
        <f t="shared" si="68"/>
        <v>0</v>
      </c>
      <c r="Z228" s="88">
        <f t="shared" si="68"/>
        <v>0</v>
      </c>
      <c r="AA228" s="88">
        <f t="shared" si="68"/>
        <v>0</v>
      </c>
      <c r="AB228" s="88">
        <f t="shared" si="68"/>
        <v>0</v>
      </c>
      <c r="AC228" s="88">
        <f t="shared" si="68"/>
        <v>0</v>
      </c>
      <c r="AD228" s="88">
        <f t="shared" si="68"/>
        <v>0</v>
      </c>
      <c r="AE228" s="88">
        <f t="shared" si="68"/>
        <v>0</v>
      </c>
      <c r="AF228" s="88">
        <f t="shared" si="68"/>
        <v>0</v>
      </c>
      <c r="AG228" s="88">
        <f t="shared" si="68"/>
        <v>0</v>
      </c>
      <c r="AH228" s="88">
        <f t="shared" si="68"/>
        <v>0</v>
      </c>
      <c r="AI228" s="88">
        <f t="shared" si="68"/>
        <v>0</v>
      </c>
      <c r="AJ228" s="88">
        <f t="shared" si="68"/>
        <v>0</v>
      </c>
      <c r="AK228" s="88">
        <f t="shared" si="68"/>
        <v>0</v>
      </c>
      <c r="AL228" s="88">
        <f t="shared" si="68"/>
        <v>0</v>
      </c>
      <c r="AM228" s="88">
        <f t="shared" si="68"/>
        <v>0</v>
      </c>
      <c r="AN228" s="88">
        <f t="shared" si="68"/>
        <v>0</v>
      </c>
      <c r="AO228" s="88">
        <f t="shared" si="68"/>
        <v>0</v>
      </c>
      <c r="AP228" s="88">
        <f t="shared" si="68"/>
        <v>0</v>
      </c>
      <c r="AQ228" s="88">
        <f t="shared" si="68"/>
        <v>0</v>
      </c>
      <c r="AR228" s="88">
        <f t="shared" si="68"/>
        <v>0</v>
      </c>
      <c r="AS228" s="88">
        <f t="shared" si="68"/>
        <v>0</v>
      </c>
      <c r="AT228" s="88">
        <f t="shared" si="68"/>
        <v>0</v>
      </c>
      <c r="AU228" s="88">
        <f t="shared" si="68"/>
        <v>0</v>
      </c>
      <c r="AV228" s="88">
        <f t="shared" si="68"/>
        <v>0</v>
      </c>
      <c r="AW228" s="88">
        <f t="shared" si="68"/>
        <v>0</v>
      </c>
      <c r="AX228" s="88">
        <f t="shared" si="68"/>
        <v>0</v>
      </c>
      <c r="AY228" s="88">
        <f t="shared" si="68"/>
        <v>0</v>
      </c>
      <c r="AZ228" s="88">
        <f t="shared" si="68"/>
        <v>0</v>
      </c>
      <c r="BA228" s="88">
        <f t="shared" si="68"/>
        <v>0</v>
      </c>
      <c r="BB228" s="88">
        <f t="shared" si="68"/>
        <v>0</v>
      </c>
      <c r="BC228" s="88">
        <f t="shared" si="68"/>
        <v>0</v>
      </c>
      <c r="BD228" s="88">
        <f t="shared" si="68"/>
        <v>0</v>
      </c>
      <c r="BE228" s="88">
        <f t="shared" si="68"/>
        <v>0</v>
      </c>
      <c r="BF228" s="88">
        <f t="shared" si="68"/>
        <v>0</v>
      </c>
      <c r="BG228" s="88">
        <f t="shared" si="68"/>
        <v>0</v>
      </c>
      <c r="BH228" s="88">
        <f t="shared" si="68"/>
        <v>0</v>
      </c>
      <c r="BI228" s="88">
        <f t="shared" si="68"/>
        <v>0</v>
      </c>
      <c r="BJ228" s="88">
        <f t="shared" si="68"/>
        <v>0</v>
      </c>
      <c r="BK228" s="88">
        <f t="shared" si="68"/>
        <v>0</v>
      </c>
      <c r="BL228" s="88">
        <f t="shared" si="68"/>
        <v>0</v>
      </c>
    </row>
    <row r="229" spans="2:64" hidden="1" outlineLevel="1" x14ac:dyDescent="0.55000000000000004">
      <c r="B229" s="3" t="s">
        <v>86</v>
      </c>
      <c r="E229" s="88">
        <f>IF($G$39=7,E222,0)</f>
        <v>0</v>
      </c>
      <c r="F229" s="88">
        <f>IF($G$39=7,F222+E222-E313-E344-E375,0)</f>
        <v>0</v>
      </c>
      <c r="G229" s="88">
        <f>IF($G$39=7,G222+F222+E222-E313-E344-E375-F313-F344-F375,0)</f>
        <v>0</v>
      </c>
      <c r="H229" s="88">
        <f>IF($G$39=7,H222+G222+F222+E222-G313-G344-G375-F313-F344-F375-E313-E344-E375,0)</f>
        <v>0</v>
      </c>
      <c r="I229" s="88">
        <f>IF($G$39=7,I222+H222+G222+F222+E222-H313-H344-H375-G313-G344-G375-F313-F344-F375-E313-E344-E375,0)</f>
        <v>0</v>
      </c>
      <c r="J229" s="88">
        <f>IF($G$39=7,J222+I222+H222+G222+F222+E222-I313-I344-I375-H313-H344-H375-G313-G344-G375-F313-F344-F375-E313-E344-E375,0)</f>
        <v>0</v>
      </c>
      <c r="K229" s="88">
        <f>IF($G$39=7,K222+J222+I222+H222+G222+F222+E222-J313-J344-J375-I313-I344-I375-H313-H344-H375-G313-G344-G375-F313-F344-F375-E313-E344-E375,0)</f>
        <v>0</v>
      </c>
      <c r="L229" s="88">
        <f t="shared" ref="L229:BL229" si="69">IF($G$39=7,L222+K222+J222+I222+H222+G222+F222-K313-K344-K375-J313-J344-J375-I313-I344-I375-H313-H344-H375-G313-G344-G375-F313-F344-F375,0)</f>
        <v>0</v>
      </c>
      <c r="M229" s="88">
        <f t="shared" si="69"/>
        <v>0</v>
      </c>
      <c r="N229" s="88">
        <f t="shared" si="69"/>
        <v>0</v>
      </c>
      <c r="O229" s="88">
        <f t="shared" si="69"/>
        <v>0</v>
      </c>
      <c r="P229" s="88">
        <f t="shared" si="69"/>
        <v>0</v>
      </c>
      <c r="Q229" s="88">
        <f t="shared" si="69"/>
        <v>0</v>
      </c>
      <c r="R229" s="88">
        <f t="shared" si="69"/>
        <v>0</v>
      </c>
      <c r="S229" s="88">
        <f t="shared" si="69"/>
        <v>0</v>
      </c>
      <c r="T229" s="88">
        <f t="shared" si="69"/>
        <v>0</v>
      </c>
      <c r="U229" s="88">
        <f t="shared" si="69"/>
        <v>0</v>
      </c>
      <c r="V229" s="88">
        <f t="shared" si="69"/>
        <v>0</v>
      </c>
      <c r="W229" s="88">
        <f t="shared" si="69"/>
        <v>0</v>
      </c>
      <c r="X229" s="88">
        <f t="shared" si="69"/>
        <v>0</v>
      </c>
      <c r="Y229" s="88">
        <f t="shared" si="69"/>
        <v>0</v>
      </c>
      <c r="Z229" s="88">
        <f t="shared" si="69"/>
        <v>0</v>
      </c>
      <c r="AA229" s="88">
        <f t="shared" si="69"/>
        <v>0</v>
      </c>
      <c r="AB229" s="88">
        <f t="shared" si="69"/>
        <v>0</v>
      </c>
      <c r="AC229" s="88">
        <f t="shared" si="69"/>
        <v>0</v>
      </c>
      <c r="AD229" s="88">
        <f t="shared" si="69"/>
        <v>0</v>
      </c>
      <c r="AE229" s="88">
        <f t="shared" si="69"/>
        <v>0</v>
      </c>
      <c r="AF229" s="88">
        <f t="shared" si="69"/>
        <v>0</v>
      </c>
      <c r="AG229" s="88">
        <f t="shared" si="69"/>
        <v>0</v>
      </c>
      <c r="AH229" s="88">
        <f t="shared" si="69"/>
        <v>0</v>
      </c>
      <c r="AI229" s="88">
        <f t="shared" si="69"/>
        <v>0</v>
      </c>
      <c r="AJ229" s="88">
        <f t="shared" si="69"/>
        <v>0</v>
      </c>
      <c r="AK229" s="88">
        <f t="shared" si="69"/>
        <v>0</v>
      </c>
      <c r="AL229" s="88">
        <f t="shared" si="69"/>
        <v>0</v>
      </c>
      <c r="AM229" s="88">
        <f t="shared" si="69"/>
        <v>0</v>
      </c>
      <c r="AN229" s="88">
        <f t="shared" si="69"/>
        <v>0</v>
      </c>
      <c r="AO229" s="88">
        <f t="shared" si="69"/>
        <v>0</v>
      </c>
      <c r="AP229" s="88">
        <f t="shared" si="69"/>
        <v>0</v>
      </c>
      <c r="AQ229" s="88">
        <f t="shared" si="69"/>
        <v>0</v>
      </c>
      <c r="AR229" s="88">
        <f t="shared" si="69"/>
        <v>0</v>
      </c>
      <c r="AS229" s="88">
        <f t="shared" si="69"/>
        <v>0</v>
      </c>
      <c r="AT229" s="88">
        <f t="shared" si="69"/>
        <v>0</v>
      </c>
      <c r="AU229" s="88">
        <f t="shared" si="69"/>
        <v>0</v>
      </c>
      <c r="AV229" s="88">
        <f t="shared" si="69"/>
        <v>0</v>
      </c>
      <c r="AW229" s="88">
        <f t="shared" si="69"/>
        <v>0</v>
      </c>
      <c r="AX229" s="88">
        <f t="shared" si="69"/>
        <v>0</v>
      </c>
      <c r="AY229" s="88">
        <f t="shared" si="69"/>
        <v>0</v>
      </c>
      <c r="AZ229" s="88">
        <f t="shared" si="69"/>
        <v>0</v>
      </c>
      <c r="BA229" s="88">
        <f t="shared" si="69"/>
        <v>0</v>
      </c>
      <c r="BB229" s="88">
        <f t="shared" si="69"/>
        <v>0</v>
      </c>
      <c r="BC229" s="88">
        <f t="shared" si="69"/>
        <v>0</v>
      </c>
      <c r="BD229" s="88">
        <f t="shared" si="69"/>
        <v>0</v>
      </c>
      <c r="BE229" s="88">
        <f t="shared" si="69"/>
        <v>0</v>
      </c>
      <c r="BF229" s="88">
        <f t="shared" si="69"/>
        <v>0</v>
      </c>
      <c r="BG229" s="88">
        <f t="shared" si="69"/>
        <v>0</v>
      </c>
      <c r="BH229" s="88">
        <f t="shared" si="69"/>
        <v>0</v>
      </c>
      <c r="BI229" s="88">
        <f t="shared" si="69"/>
        <v>0</v>
      </c>
      <c r="BJ229" s="88">
        <f t="shared" si="69"/>
        <v>0</v>
      </c>
      <c r="BK229" s="88">
        <f t="shared" si="69"/>
        <v>0</v>
      </c>
      <c r="BL229" s="88">
        <f t="shared" si="69"/>
        <v>0</v>
      </c>
    </row>
    <row r="230" spans="2:64" hidden="1" outlineLevel="1" x14ac:dyDescent="0.55000000000000004">
      <c r="B230" s="3" t="s">
        <v>87</v>
      </c>
      <c r="E230" s="88">
        <f>IF($G$39=8,E222,0)</f>
        <v>0</v>
      </c>
      <c r="F230" s="88">
        <f>IF($G$39=8,F222+E222-E313-E344-E375,0)</f>
        <v>0</v>
      </c>
      <c r="G230" s="88">
        <f>IF($G$39=8,G222+F222+E222-E313-E344-E375-F313-F344-F375,0)</f>
        <v>0</v>
      </c>
      <c r="H230" s="88">
        <f>IF($G$39=8,H222+G222+F222+E222-G313-G344-G375-F313-F344-F375-E313-E344-E375,0)</f>
        <v>0</v>
      </c>
      <c r="I230" s="88">
        <f>IF($G$39=8,I222+H222+G222+F222+E222-H313-H344-H375-G313-G344-G375-F313-F344-F375-E313-E344-E375,0)</f>
        <v>0</v>
      </c>
      <c r="J230" s="88">
        <f>IF($G$39=8,J222+I222+H222+G222+F222+E222-I313-I344-I375-H313-H344-H375-G313-G344-G375-F313-F344-F375-E313-E344-E375,0)</f>
        <v>0</v>
      </c>
      <c r="K230" s="88">
        <f>IF($G$39=8,K222+J222+I222+H222+G222+F222+E222-J313-J344-J375-I313-I344-I375-H313-H344-H375-G313-G344-G375-F313-F344-F375-E313-E344-E375,0)</f>
        <v>0</v>
      </c>
      <c r="L230" s="88">
        <f>IF($G$39=8,L222+K222+J222+I222+H222+G222+F222+E222-K313-K344-K375-J313-J344-J375-I313-I344-I375-H313-H344-H375-G313-G344-G375-F313-F344-F375-E313-E344-E375,0)</f>
        <v>0</v>
      </c>
      <c r="M230" s="88">
        <f t="shared" ref="M230:BL230" si="70">IF($G$39=8,M222+L222+K222+J222+I222+H222+G222+F222-L313-L344-L375-K313-K344-K375-J313-J344-J375-I313-I344-I375-H313-H344-H375-G313-G344-G375-F313-F344-F375,0)</f>
        <v>0</v>
      </c>
      <c r="N230" s="88">
        <f t="shared" si="70"/>
        <v>0</v>
      </c>
      <c r="O230" s="88">
        <f t="shared" si="70"/>
        <v>0</v>
      </c>
      <c r="P230" s="88">
        <f t="shared" si="70"/>
        <v>0</v>
      </c>
      <c r="Q230" s="88">
        <f t="shared" si="70"/>
        <v>0</v>
      </c>
      <c r="R230" s="88">
        <f t="shared" si="70"/>
        <v>0</v>
      </c>
      <c r="S230" s="88">
        <f t="shared" si="70"/>
        <v>0</v>
      </c>
      <c r="T230" s="88">
        <f t="shared" si="70"/>
        <v>0</v>
      </c>
      <c r="U230" s="88">
        <f t="shared" si="70"/>
        <v>0</v>
      </c>
      <c r="V230" s="88">
        <f t="shared" si="70"/>
        <v>0</v>
      </c>
      <c r="W230" s="88">
        <f t="shared" si="70"/>
        <v>0</v>
      </c>
      <c r="X230" s="88">
        <f t="shared" si="70"/>
        <v>0</v>
      </c>
      <c r="Y230" s="88">
        <f t="shared" si="70"/>
        <v>0</v>
      </c>
      <c r="Z230" s="88">
        <f t="shared" si="70"/>
        <v>0</v>
      </c>
      <c r="AA230" s="88">
        <f t="shared" si="70"/>
        <v>0</v>
      </c>
      <c r="AB230" s="88">
        <f t="shared" si="70"/>
        <v>0</v>
      </c>
      <c r="AC230" s="88">
        <f t="shared" si="70"/>
        <v>0</v>
      </c>
      <c r="AD230" s="88">
        <f t="shared" si="70"/>
        <v>0</v>
      </c>
      <c r="AE230" s="88">
        <f t="shared" si="70"/>
        <v>0</v>
      </c>
      <c r="AF230" s="88">
        <f t="shared" si="70"/>
        <v>0</v>
      </c>
      <c r="AG230" s="88">
        <f t="shared" si="70"/>
        <v>0</v>
      </c>
      <c r="AH230" s="88">
        <f t="shared" si="70"/>
        <v>0</v>
      </c>
      <c r="AI230" s="88">
        <f t="shared" si="70"/>
        <v>0</v>
      </c>
      <c r="AJ230" s="88">
        <f t="shared" si="70"/>
        <v>0</v>
      </c>
      <c r="AK230" s="88">
        <f t="shared" si="70"/>
        <v>0</v>
      </c>
      <c r="AL230" s="88">
        <f t="shared" si="70"/>
        <v>0</v>
      </c>
      <c r="AM230" s="88">
        <f t="shared" si="70"/>
        <v>0</v>
      </c>
      <c r="AN230" s="88">
        <f t="shared" si="70"/>
        <v>0</v>
      </c>
      <c r="AO230" s="88">
        <f t="shared" si="70"/>
        <v>0</v>
      </c>
      <c r="AP230" s="88">
        <f t="shared" si="70"/>
        <v>0</v>
      </c>
      <c r="AQ230" s="88">
        <f t="shared" si="70"/>
        <v>0</v>
      </c>
      <c r="AR230" s="88">
        <f t="shared" si="70"/>
        <v>0</v>
      </c>
      <c r="AS230" s="88">
        <f t="shared" si="70"/>
        <v>0</v>
      </c>
      <c r="AT230" s="88">
        <f t="shared" si="70"/>
        <v>0</v>
      </c>
      <c r="AU230" s="88">
        <f t="shared" si="70"/>
        <v>0</v>
      </c>
      <c r="AV230" s="88">
        <f t="shared" si="70"/>
        <v>0</v>
      </c>
      <c r="AW230" s="88">
        <f t="shared" si="70"/>
        <v>0</v>
      </c>
      <c r="AX230" s="88">
        <f t="shared" si="70"/>
        <v>0</v>
      </c>
      <c r="AY230" s="88">
        <f t="shared" si="70"/>
        <v>0</v>
      </c>
      <c r="AZ230" s="88">
        <f t="shared" si="70"/>
        <v>0</v>
      </c>
      <c r="BA230" s="88">
        <f t="shared" si="70"/>
        <v>0</v>
      </c>
      <c r="BB230" s="88">
        <f t="shared" si="70"/>
        <v>0</v>
      </c>
      <c r="BC230" s="88">
        <f t="shared" si="70"/>
        <v>0</v>
      </c>
      <c r="BD230" s="88">
        <f t="shared" si="70"/>
        <v>0</v>
      </c>
      <c r="BE230" s="88">
        <f t="shared" si="70"/>
        <v>0</v>
      </c>
      <c r="BF230" s="88">
        <f t="shared" si="70"/>
        <v>0</v>
      </c>
      <c r="BG230" s="88">
        <f t="shared" si="70"/>
        <v>0</v>
      </c>
      <c r="BH230" s="88">
        <f t="shared" si="70"/>
        <v>0</v>
      </c>
      <c r="BI230" s="88">
        <f t="shared" si="70"/>
        <v>0</v>
      </c>
      <c r="BJ230" s="88">
        <f t="shared" si="70"/>
        <v>0</v>
      </c>
      <c r="BK230" s="88">
        <f t="shared" si="70"/>
        <v>0</v>
      </c>
      <c r="BL230" s="88">
        <f t="shared" si="70"/>
        <v>0</v>
      </c>
    </row>
    <row r="231" spans="2:64" hidden="1" outlineLevel="1" x14ac:dyDescent="0.55000000000000004">
      <c r="B231" s="3" t="s">
        <v>88</v>
      </c>
      <c r="E231" s="88">
        <f>IF($G$39=9,E222,0)</f>
        <v>0</v>
      </c>
      <c r="F231" s="88">
        <f>IF($G$39=9,F222+E222-E313-E344-E375,0)</f>
        <v>0</v>
      </c>
      <c r="G231" s="88">
        <f>IF($G$39=9,G222+F222+E222-E313-E344-E375-F313-F344-F375,0)</f>
        <v>0</v>
      </c>
      <c r="H231" s="88">
        <f>IF($G$39=9,H222+G222+F222+E222-G313-G344-G375-F313-F344-F375-E313-E344-E375,0)</f>
        <v>0</v>
      </c>
      <c r="I231" s="88">
        <f>IF($G$39=9,I222+H222+G222+F222+E222-H313-H344-H375-G313-G344-G375-F313-F344-F375-E313-E344-E375,0)</f>
        <v>0</v>
      </c>
      <c r="J231" s="88">
        <f>IF($G$39=9,J222+I222+H222+G222+F222+E222-I313-I344-I375-H313-H344-H375-G313-G344-G375-F313-F344-F375-E313-E344-E375,0)</f>
        <v>0</v>
      </c>
      <c r="K231" s="88">
        <f>IF($G$39=9,K222+J222+I222+H222+G222+F222+E222-J313-J344-J375-I313-I344-I375-H313-H344-H375-G313-G344-G375-F313-F344-F375-E313-E344-E375,0)</f>
        <v>0</v>
      </c>
      <c r="L231" s="88">
        <f>IF($G$39=9,L222+K222+J222+I222+H222+G222+F222+E222-K313-K344-K375-J313-J344-J375-I313-I344-I375-H313-H344-H375-G313-G344-G375-F313-F344-F375-E313-E344-E375,0)</f>
        <v>0</v>
      </c>
      <c r="M231" s="88">
        <f>IF($G$39=9,M222+L222+K222+J222+I222+H222+G222+F222+E222-L313-L344-L375-K313-K344-K375-J313-J344-J375-I313-I344-I375-H313-H344-H375-G313-G344-G375-F313-F344-F375-E313-E344-E375,0)</f>
        <v>0</v>
      </c>
      <c r="N231" s="88">
        <f t="shared" ref="N231:BL231" si="71">IF($G$39=9,N222+M222+L222+K222+J222+I222+H222+G222+F222-M313-M344-M375-L313-L344-L375-K313-K344-K375-J313-J344-J375-I313-I344-I375-H313-H344-H375-G313-G344-G375-F313-F344-F375,0)</f>
        <v>0</v>
      </c>
      <c r="O231" s="88">
        <f t="shared" si="71"/>
        <v>0</v>
      </c>
      <c r="P231" s="88">
        <f t="shared" si="71"/>
        <v>0</v>
      </c>
      <c r="Q231" s="88">
        <f t="shared" si="71"/>
        <v>0</v>
      </c>
      <c r="R231" s="88">
        <f t="shared" si="71"/>
        <v>0</v>
      </c>
      <c r="S231" s="88">
        <f t="shared" si="71"/>
        <v>0</v>
      </c>
      <c r="T231" s="88">
        <f t="shared" si="71"/>
        <v>0</v>
      </c>
      <c r="U231" s="88">
        <f t="shared" si="71"/>
        <v>0</v>
      </c>
      <c r="V231" s="88">
        <f t="shared" si="71"/>
        <v>0</v>
      </c>
      <c r="W231" s="88">
        <f t="shared" si="71"/>
        <v>0</v>
      </c>
      <c r="X231" s="88">
        <f t="shared" si="71"/>
        <v>0</v>
      </c>
      <c r="Y231" s="88">
        <f t="shared" si="71"/>
        <v>0</v>
      </c>
      <c r="Z231" s="88">
        <f t="shared" si="71"/>
        <v>0</v>
      </c>
      <c r="AA231" s="88">
        <f t="shared" si="71"/>
        <v>0</v>
      </c>
      <c r="AB231" s="88">
        <f t="shared" si="71"/>
        <v>0</v>
      </c>
      <c r="AC231" s="88">
        <f t="shared" si="71"/>
        <v>0</v>
      </c>
      <c r="AD231" s="88">
        <f t="shared" si="71"/>
        <v>0</v>
      </c>
      <c r="AE231" s="88">
        <f t="shared" si="71"/>
        <v>0</v>
      </c>
      <c r="AF231" s="88">
        <f t="shared" si="71"/>
        <v>0</v>
      </c>
      <c r="AG231" s="88">
        <f t="shared" si="71"/>
        <v>0</v>
      </c>
      <c r="AH231" s="88">
        <f t="shared" si="71"/>
        <v>0</v>
      </c>
      <c r="AI231" s="88">
        <f t="shared" si="71"/>
        <v>0</v>
      </c>
      <c r="AJ231" s="88">
        <f t="shared" si="71"/>
        <v>0</v>
      </c>
      <c r="AK231" s="88">
        <f t="shared" si="71"/>
        <v>0</v>
      </c>
      <c r="AL231" s="88">
        <f t="shared" si="71"/>
        <v>0</v>
      </c>
      <c r="AM231" s="88">
        <f t="shared" si="71"/>
        <v>0</v>
      </c>
      <c r="AN231" s="88">
        <f t="shared" si="71"/>
        <v>0</v>
      </c>
      <c r="AO231" s="88">
        <f t="shared" si="71"/>
        <v>0</v>
      </c>
      <c r="AP231" s="88">
        <f t="shared" si="71"/>
        <v>0</v>
      </c>
      <c r="AQ231" s="88">
        <f t="shared" si="71"/>
        <v>0</v>
      </c>
      <c r="AR231" s="88">
        <f t="shared" si="71"/>
        <v>0</v>
      </c>
      <c r="AS231" s="88">
        <f t="shared" si="71"/>
        <v>0</v>
      </c>
      <c r="AT231" s="88">
        <f t="shared" si="71"/>
        <v>0</v>
      </c>
      <c r="AU231" s="88">
        <f t="shared" si="71"/>
        <v>0</v>
      </c>
      <c r="AV231" s="88">
        <f t="shared" si="71"/>
        <v>0</v>
      </c>
      <c r="AW231" s="88">
        <f t="shared" si="71"/>
        <v>0</v>
      </c>
      <c r="AX231" s="88">
        <f t="shared" si="71"/>
        <v>0</v>
      </c>
      <c r="AY231" s="88">
        <f t="shared" si="71"/>
        <v>0</v>
      </c>
      <c r="AZ231" s="88">
        <f t="shared" si="71"/>
        <v>0</v>
      </c>
      <c r="BA231" s="88">
        <f t="shared" si="71"/>
        <v>0</v>
      </c>
      <c r="BB231" s="88">
        <f t="shared" si="71"/>
        <v>0</v>
      </c>
      <c r="BC231" s="88">
        <f t="shared" si="71"/>
        <v>0</v>
      </c>
      <c r="BD231" s="88">
        <f t="shared" si="71"/>
        <v>0</v>
      </c>
      <c r="BE231" s="88">
        <f t="shared" si="71"/>
        <v>0</v>
      </c>
      <c r="BF231" s="88">
        <f t="shared" si="71"/>
        <v>0</v>
      </c>
      <c r="BG231" s="88">
        <f t="shared" si="71"/>
        <v>0</v>
      </c>
      <c r="BH231" s="88">
        <f t="shared" si="71"/>
        <v>0</v>
      </c>
      <c r="BI231" s="88">
        <f t="shared" si="71"/>
        <v>0</v>
      </c>
      <c r="BJ231" s="88">
        <f t="shared" si="71"/>
        <v>0</v>
      </c>
      <c r="BK231" s="88">
        <f t="shared" si="71"/>
        <v>0</v>
      </c>
      <c r="BL231" s="88">
        <f t="shared" si="71"/>
        <v>0</v>
      </c>
    </row>
    <row r="232" spans="2:64" hidden="1" outlineLevel="1" x14ac:dyDescent="0.55000000000000004">
      <c r="B232" s="3" t="s">
        <v>89</v>
      </c>
      <c r="E232" s="88">
        <f>IF($G$39=10,E222,0)</f>
        <v>0</v>
      </c>
      <c r="F232" s="88">
        <f>IF($G$39=10,F222+E222-E313-E344-E375,0)</f>
        <v>0</v>
      </c>
      <c r="G232" s="88">
        <f>IF($G$39=10,G222+F222+E222-E313-E344-E375-F313-F344-F375,0)</f>
        <v>0</v>
      </c>
      <c r="H232" s="88">
        <f>IF($G$39=10,H222+G222+F222+E222-G313-G344-G375-F313-F344-F375-E313-E344-E375,0)</f>
        <v>0</v>
      </c>
      <c r="I232" s="88">
        <f>IF($G$39=10,I222+H222+G222+F222+E222-H313-H344-H375-G313-G344-G375-F313-F344-F375-E313-E344-E375,0)</f>
        <v>0</v>
      </c>
      <c r="J232" s="88">
        <f>IF($G$39=10,J222+I222+H222+G222+F222+E222-I313-I344-I375-H313-H344-H375-G313-G344-G375-F313-F344-F375-E313-E344-E375,0)</f>
        <v>0</v>
      </c>
      <c r="K232" s="88">
        <f>IF($G$39=10,K222+J222+I222+H222+G222+F222+E222-J313-J344-J375-I313-I344-I375-H313-H344-H375-G313-G344-G375-F313-F344-F375-E313-E344-E375,0)</f>
        <v>0</v>
      </c>
      <c r="L232" s="88">
        <f>IF($G$39=10,L222+K222+J222+I222+H222+G222+F222+E222-K313-K344-K375-J313-J344-J375-I313-I344-I375-H313-H344-H375-G313-G344-G375-F313-F344-F375-E313-E344-E375,0)</f>
        <v>0</v>
      </c>
      <c r="M232" s="88">
        <f>IF($G$39=10,M222+L222+K222+J222+I222+H222+G222+F222+E222-L313-L344-L375-K313-K344-K375-J313-J344-J375-I313-I344-I375-H313-H344-H375-G313-G344-G375-F313-F344-F375-E313-E344-E375,0)</f>
        <v>0</v>
      </c>
      <c r="N232" s="88">
        <f>IF($G$39=10,N222+M222+L222+K222+J222+I222+H222+G222+F222+E222-M313-M344-M375-L313-L344-L375-K313-K344-K375-J313-J344-J375-I313-I344-I375-H313-H344-H375-G313-G344-G375-F313-F344-F375-E313-E344-E375,0)</f>
        <v>0</v>
      </c>
      <c r="O232" s="88">
        <f t="shared" ref="O232:BL232" si="72">IF($G$39=10,O222+N222+M222+L222+K222+J222+I222+H222+G222+F222-N313-N344-N375-M313-M344-M375-L313-L344-L375-K313-K344-K375-J313-J344-J375-I313-I344-I375-H313-H344-H375-G313-G344-G375-F313-F344-F375,0)</f>
        <v>0</v>
      </c>
      <c r="P232" s="88">
        <f t="shared" si="72"/>
        <v>0</v>
      </c>
      <c r="Q232" s="88">
        <f t="shared" si="72"/>
        <v>0</v>
      </c>
      <c r="R232" s="88">
        <f t="shared" si="72"/>
        <v>0</v>
      </c>
      <c r="S232" s="88">
        <f t="shared" si="72"/>
        <v>0</v>
      </c>
      <c r="T232" s="88">
        <f t="shared" si="72"/>
        <v>0</v>
      </c>
      <c r="U232" s="88">
        <f t="shared" si="72"/>
        <v>0</v>
      </c>
      <c r="V232" s="88">
        <f t="shared" si="72"/>
        <v>0</v>
      </c>
      <c r="W232" s="88">
        <f t="shared" si="72"/>
        <v>0</v>
      </c>
      <c r="X232" s="88">
        <f t="shared" si="72"/>
        <v>0</v>
      </c>
      <c r="Y232" s="88">
        <f t="shared" si="72"/>
        <v>0</v>
      </c>
      <c r="Z232" s="88">
        <f t="shared" si="72"/>
        <v>0</v>
      </c>
      <c r="AA232" s="88">
        <f t="shared" si="72"/>
        <v>0</v>
      </c>
      <c r="AB232" s="88">
        <f t="shared" si="72"/>
        <v>0</v>
      </c>
      <c r="AC232" s="88">
        <f t="shared" si="72"/>
        <v>0</v>
      </c>
      <c r="AD232" s="88">
        <f t="shared" si="72"/>
        <v>0</v>
      </c>
      <c r="AE232" s="88">
        <f t="shared" si="72"/>
        <v>0</v>
      </c>
      <c r="AF232" s="88">
        <f t="shared" si="72"/>
        <v>0</v>
      </c>
      <c r="AG232" s="88">
        <f t="shared" si="72"/>
        <v>0</v>
      </c>
      <c r="AH232" s="88">
        <f t="shared" si="72"/>
        <v>0</v>
      </c>
      <c r="AI232" s="88">
        <f t="shared" si="72"/>
        <v>0</v>
      </c>
      <c r="AJ232" s="88">
        <f t="shared" si="72"/>
        <v>0</v>
      </c>
      <c r="AK232" s="88">
        <f t="shared" si="72"/>
        <v>0</v>
      </c>
      <c r="AL232" s="88">
        <f t="shared" si="72"/>
        <v>0</v>
      </c>
      <c r="AM232" s="88">
        <f t="shared" si="72"/>
        <v>0</v>
      </c>
      <c r="AN232" s="88">
        <f t="shared" si="72"/>
        <v>0</v>
      </c>
      <c r="AO232" s="88">
        <f t="shared" si="72"/>
        <v>0</v>
      </c>
      <c r="AP232" s="88">
        <f t="shared" si="72"/>
        <v>0</v>
      </c>
      <c r="AQ232" s="88">
        <f t="shared" si="72"/>
        <v>0</v>
      </c>
      <c r="AR232" s="88">
        <f t="shared" si="72"/>
        <v>0</v>
      </c>
      <c r="AS232" s="88">
        <f t="shared" si="72"/>
        <v>0</v>
      </c>
      <c r="AT232" s="88">
        <f t="shared" si="72"/>
        <v>0</v>
      </c>
      <c r="AU232" s="88">
        <f t="shared" si="72"/>
        <v>0</v>
      </c>
      <c r="AV232" s="88">
        <f t="shared" si="72"/>
        <v>0</v>
      </c>
      <c r="AW232" s="88">
        <f t="shared" si="72"/>
        <v>0</v>
      </c>
      <c r="AX232" s="88">
        <f t="shared" si="72"/>
        <v>0</v>
      </c>
      <c r="AY232" s="88">
        <f t="shared" si="72"/>
        <v>0</v>
      </c>
      <c r="AZ232" s="88">
        <f t="shared" si="72"/>
        <v>0</v>
      </c>
      <c r="BA232" s="88">
        <f t="shared" si="72"/>
        <v>0</v>
      </c>
      <c r="BB232" s="88">
        <f t="shared" si="72"/>
        <v>0</v>
      </c>
      <c r="BC232" s="88">
        <f t="shared" si="72"/>
        <v>0</v>
      </c>
      <c r="BD232" s="88">
        <f t="shared" si="72"/>
        <v>0</v>
      </c>
      <c r="BE232" s="88">
        <f t="shared" si="72"/>
        <v>0</v>
      </c>
      <c r="BF232" s="88">
        <f t="shared" si="72"/>
        <v>0</v>
      </c>
      <c r="BG232" s="88">
        <f t="shared" si="72"/>
        <v>0</v>
      </c>
      <c r="BH232" s="88">
        <f t="shared" si="72"/>
        <v>0</v>
      </c>
      <c r="BI232" s="88">
        <f t="shared" si="72"/>
        <v>0</v>
      </c>
      <c r="BJ232" s="88">
        <f t="shared" si="72"/>
        <v>0</v>
      </c>
      <c r="BK232" s="88">
        <f t="shared" si="72"/>
        <v>0</v>
      </c>
      <c r="BL232" s="88">
        <f t="shared" si="72"/>
        <v>0</v>
      </c>
    </row>
    <row r="233" spans="2:64" hidden="1" outlineLevel="1" x14ac:dyDescent="0.55000000000000004">
      <c r="B233" s="3" t="s">
        <v>90</v>
      </c>
      <c r="E233" s="88">
        <f>IF($G$39=11,E222,0)</f>
        <v>0</v>
      </c>
      <c r="F233" s="88">
        <f>IF($G$39=11,F222+E222-E313-E344-E375,0)</f>
        <v>0</v>
      </c>
      <c r="G233" s="88">
        <f>IF($G$39=11,G222+F222+E222-E313-E344-E375-F313-F344-F375,0)</f>
        <v>0</v>
      </c>
      <c r="H233" s="88">
        <f>IF($G$39=11,H222+G222+F222+E222-G313-G344-G375-F313-F344-F375-E313-E344-E375,0)</f>
        <v>0</v>
      </c>
      <c r="I233" s="88">
        <f>IF($G$39=11,I222+H222+G222+F222+E222-H313-H344-H375-G313-G344-G375-F313-F344-F375-E313-E344-E375,0)</f>
        <v>0</v>
      </c>
      <c r="J233" s="88">
        <f>IF($G$39=11,J222+I222+H222+G222+F222+E222-I313-I344-I375-H313-H344-H375-G313-G344-G375-F313-F344-F375-E313-E344-E375,0)</f>
        <v>0</v>
      </c>
      <c r="K233" s="88">
        <f>IF($G$39=11,K222+J222+I222+H222+G222+F222+E222-J313-J344-J375-I313-I344-I375-H313-H344-H375-G313-G344-G375-F313-F344-F375-E313-E344-E375,0)</f>
        <v>0</v>
      </c>
      <c r="L233" s="88">
        <f>IF($G$39=11,L222+K222+J222+I222+H222+G222+F222+E222-K313-K344-K375-J313-J344-J375-I313-I344-I375-H313-H344-H375-G313-G344-G375-F313-F344-F375-E313-E344-E375,0)</f>
        <v>0</v>
      </c>
      <c r="M233" s="88">
        <f>IF($G$39=11,M222+L222+K222+J222+I222+H222+G222+F222+E222-L313-L344-L375-K313-K344-K375-J313-J344-J375-I313-I344-I375-H313-H344-H375-G313-G344-G375-F313-F344-F375-E313-E344-E375,0)</f>
        <v>0</v>
      </c>
      <c r="N233" s="88">
        <f>IF($G$39=11,N222+M222+L222+K222+J222+I222+H222+G222+F222+E222-M313-M344-M375-L313-L344-L375-K313-K344-K375-J313-J344-J375-I313-I344-I375-H313-H344-H375-G313-G344-G375-F313-F344-F375-E313-E344-E375,0)</f>
        <v>0</v>
      </c>
      <c r="O233" s="88">
        <f>IF($G$39=11,O222+N222+M222+L222+K222+J222+I222+H222+G222+F222+E222-N313-N344-N375-M313-M344-M375-L313-L344-L375-K313-K344-K375-J313-J344-J375-I313-I344-I375-H313-H344-H375-G313-G344-G375-F313-F344-F375-E313-E344-E375,0)</f>
        <v>0</v>
      </c>
      <c r="P233" s="88">
        <f t="shared" ref="P233:BL233" si="73">IF($G$39=11,P222+O222+N222+M222+L222+K222+J222+I222+H222+G222+F222-O313-O344-O375-N313-N344-N375-M313-M344-M375-L313-L344-L375-K313-K344-K375-J313-J344-J375-I313-I344-I375-H313-H344-H375-G313-G344-G375-F313-F344-F375,0)</f>
        <v>0</v>
      </c>
      <c r="Q233" s="88">
        <f t="shared" si="73"/>
        <v>0</v>
      </c>
      <c r="R233" s="88">
        <f t="shared" si="73"/>
        <v>0</v>
      </c>
      <c r="S233" s="88">
        <f t="shared" si="73"/>
        <v>0</v>
      </c>
      <c r="T233" s="88">
        <f t="shared" si="73"/>
        <v>0</v>
      </c>
      <c r="U233" s="88">
        <f t="shared" si="73"/>
        <v>0</v>
      </c>
      <c r="V233" s="88">
        <f t="shared" si="73"/>
        <v>0</v>
      </c>
      <c r="W233" s="88">
        <f t="shared" si="73"/>
        <v>0</v>
      </c>
      <c r="X233" s="88">
        <f t="shared" si="73"/>
        <v>0</v>
      </c>
      <c r="Y233" s="88">
        <f t="shared" si="73"/>
        <v>0</v>
      </c>
      <c r="Z233" s="88">
        <f t="shared" si="73"/>
        <v>0</v>
      </c>
      <c r="AA233" s="88">
        <f t="shared" si="73"/>
        <v>0</v>
      </c>
      <c r="AB233" s="88">
        <f t="shared" si="73"/>
        <v>0</v>
      </c>
      <c r="AC233" s="88">
        <f t="shared" si="73"/>
        <v>0</v>
      </c>
      <c r="AD233" s="88">
        <f t="shared" si="73"/>
        <v>0</v>
      </c>
      <c r="AE233" s="88">
        <f t="shared" si="73"/>
        <v>0</v>
      </c>
      <c r="AF233" s="88">
        <f t="shared" si="73"/>
        <v>0</v>
      </c>
      <c r="AG233" s="88">
        <f t="shared" si="73"/>
        <v>0</v>
      </c>
      <c r="AH233" s="88">
        <f t="shared" si="73"/>
        <v>0</v>
      </c>
      <c r="AI233" s="88">
        <f t="shared" si="73"/>
        <v>0</v>
      </c>
      <c r="AJ233" s="88">
        <f t="shared" si="73"/>
        <v>0</v>
      </c>
      <c r="AK233" s="88">
        <f t="shared" si="73"/>
        <v>0</v>
      </c>
      <c r="AL233" s="88">
        <f t="shared" si="73"/>
        <v>0</v>
      </c>
      <c r="AM233" s="88">
        <f t="shared" si="73"/>
        <v>0</v>
      </c>
      <c r="AN233" s="88">
        <f t="shared" si="73"/>
        <v>0</v>
      </c>
      <c r="AO233" s="88">
        <f t="shared" si="73"/>
        <v>0</v>
      </c>
      <c r="AP233" s="88">
        <f t="shared" si="73"/>
        <v>0</v>
      </c>
      <c r="AQ233" s="88">
        <f t="shared" si="73"/>
        <v>0</v>
      </c>
      <c r="AR233" s="88">
        <f t="shared" si="73"/>
        <v>0</v>
      </c>
      <c r="AS233" s="88">
        <f t="shared" si="73"/>
        <v>0</v>
      </c>
      <c r="AT233" s="88">
        <f t="shared" si="73"/>
        <v>0</v>
      </c>
      <c r="AU233" s="88">
        <f t="shared" si="73"/>
        <v>0</v>
      </c>
      <c r="AV233" s="88">
        <f t="shared" si="73"/>
        <v>0</v>
      </c>
      <c r="AW233" s="88">
        <f t="shared" si="73"/>
        <v>0</v>
      </c>
      <c r="AX233" s="88">
        <f t="shared" si="73"/>
        <v>0</v>
      </c>
      <c r="AY233" s="88">
        <f t="shared" si="73"/>
        <v>0</v>
      </c>
      <c r="AZ233" s="88">
        <f t="shared" si="73"/>
        <v>0</v>
      </c>
      <c r="BA233" s="88">
        <f t="shared" si="73"/>
        <v>0</v>
      </c>
      <c r="BB233" s="88">
        <f t="shared" si="73"/>
        <v>0</v>
      </c>
      <c r="BC233" s="88">
        <f t="shared" si="73"/>
        <v>0</v>
      </c>
      <c r="BD233" s="88">
        <f t="shared" si="73"/>
        <v>0</v>
      </c>
      <c r="BE233" s="88">
        <f t="shared" si="73"/>
        <v>0</v>
      </c>
      <c r="BF233" s="88">
        <f t="shared" si="73"/>
        <v>0</v>
      </c>
      <c r="BG233" s="88">
        <f t="shared" si="73"/>
        <v>0</v>
      </c>
      <c r="BH233" s="88">
        <f t="shared" si="73"/>
        <v>0</v>
      </c>
      <c r="BI233" s="88">
        <f t="shared" si="73"/>
        <v>0</v>
      </c>
      <c r="BJ233" s="88">
        <f t="shared" si="73"/>
        <v>0</v>
      </c>
      <c r="BK233" s="88">
        <f t="shared" si="73"/>
        <v>0</v>
      </c>
      <c r="BL233" s="88">
        <f t="shared" si="73"/>
        <v>0</v>
      </c>
    </row>
    <row r="234" spans="2:64" hidden="1" outlineLevel="1" x14ac:dyDescent="0.55000000000000004">
      <c r="B234" s="3" t="s">
        <v>91</v>
      </c>
      <c r="E234" s="88">
        <f>IF($G$39=12,E222,0)</f>
        <v>0</v>
      </c>
      <c r="F234" s="88">
        <f>IF($G$39=12,F222+E222-E313-E344-E375,0)</f>
        <v>0</v>
      </c>
      <c r="G234" s="88">
        <f>IF($G$39=12,G222+F222+E222-E313-E344-E375-F313-F344-F375,0)</f>
        <v>0</v>
      </c>
      <c r="H234" s="88">
        <f>IF($G$39=12,H222+G222+F222+E222-G313-G344-G375-F313-F344-F375-E313-E344-E375,0)</f>
        <v>0</v>
      </c>
      <c r="I234" s="88">
        <f>IF($G$39=12,I222+H222+G222+F222+E222-H313-H344-H375-G313-G344-G375-F313-F344-F375-E313-E344-E375,0)</f>
        <v>0</v>
      </c>
      <c r="J234" s="88">
        <f>IF($G$39=12,J222+I222+H222+G222+F222+E222-I313-I344-I375-H313-H344-H375-G313-G344-G375-F313-F344-F375-E313-E344-E375,0)</f>
        <v>0</v>
      </c>
      <c r="K234" s="88">
        <f>IF($G$39=12,K222+J222+I222+H222+G222+F222+E222-J313-J344-J375-I313-I344-I375-H313-H344-H375-G313-G344-G375-F313-F344-F375-E313-E344-E375,0)</f>
        <v>0</v>
      </c>
      <c r="L234" s="88">
        <f>IF($G$39=12,L222+K222+J222+I222+H222+G222+F222+E222-K313-K344-K375-J313-J344-J375-I313-I344-I375-H313-H344-H375-G313-G344-G375-F313-F344-F375-E313-E344-E375,0)</f>
        <v>0</v>
      </c>
      <c r="M234" s="88">
        <f>IF($G$39=12,M222+L222+K222+J222+I222+H222+G222+F222+E222-L313-L344-L375-K313-K344-K375-J313-J344-J375-I313-I344-I375-H313-H344-H375-G313-G344-G375-F313-F344-F375-E313-E344-E375,0)</f>
        <v>0</v>
      </c>
      <c r="N234" s="88">
        <f>IF($G$39=12,N222+M222+L222+K222+J222+I222+H222+G222+F222+E222-M313-M344-M375-L313-L344-L375-K313-K344-K375-J313-J344-J375-I313-I344-I375-H313-H344-H375-G313-G344-G375-F313-F344-F375-E313-E344-E375,0)</f>
        <v>0</v>
      </c>
      <c r="O234" s="88">
        <f>IF($G$39=12,O222+N222+M222+L222+K222+J222+I222+H222+G222+F222+E222-N313-N344-N375-M313-M344-M375-L313-L344-L375-K313-K344-K375-J313-J344-J375-I313-I344-I375-H313-H344-H375-G313-G344-G375-F313-F344-F375-E313-E344-E375,0)</f>
        <v>0</v>
      </c>
      <c r="P234" s="88">
        <f>IF($G$39=12,P222+O222+N222+M222+L222+K222+J222+I222+H222+G222+F222+E222-O313-O344-O375-N313-N344-N375-M313-M344-M375-L313-L344-L375-K313-K344-K375-J313-J344-J375-I313-I344-I375-H313-H344-H375-G313-G344-G375-F313-F344-F375-E313-E344-E375,0)</f>
        <v>0</v>
      </c>
      <c r="Q234" s="88">
        <f t="shared" ref="Q234:BL234" si="74">IF($G$39=12,Q222+P222+O222+N222+M222+L222+K222+J222+I222+H222+G222+F222-P313-P344-P375-O313-O344-O375-N313-N344-N375-M313-M344-M375-L313-L344-L375-K313-K344-K375-J313-J344-J375-I313-I344-I375-H313-H344-H375-G313-G344-G375-F313-F344-F375,0)</f>
        <v>0</v>
      </c>
      <c r="R234" s="88">
        <f t="shared" si="74"/>
        <v>0</v>
      </c>
      <c r="S234" s="88">
        <f t="shared" si="74"/>
        <v>0</v>
      </c>
      <c r="T234" s="88">
        <f t="shared" si="74"/>
        <v>0</v>
      </c>
      <c r="U234" s="88">
        <f t="shared" si="74"/>
        <v>0</v>
      </c>
      <c r="V234" s="88">
        <f t="shared" si="74"/>
        <v>0</v>
      </c>
      <c r="W234" s="88">
        <f t="shared" si="74"/>
        <v>0</v>
      </c>
      <c r="X234" s="88">
        <f t="shared" si="74"/>
        <v>0</v>
      </c>
      <c r="Y234" s="88">
        <f t="shared" si="74"/>
        <v>0</v>
      </c>
      <c r="Z234" s="88">
        <f t="shared" si="74"/>
        <v>0</v>
      </c>
      <c r="AA234" s="88">
        <f t="shared" si="74"/>
        <v>0</v>
      </c>
      <c r="AB234" s="88">
        <f t="shared" si="74"/>
        <v>0</v>
      </c>
      <c r="AC234" s="88">
        <f t="shared" si="74"/>
        <v>0</v>
      </c>
      <c r="AD234" s="88">
        <f t="shared" si="74"/>
        <v>0</v>
      </c>
      <c r="AE234" s="88">
        <f t="shared" si="74"/>
        <v>0</v>
      </c>
      <c r="AF234" s="88">
        <f t="shared" si="74"/>
        <v>0</v>
      </c>
      <c r="AG234" s="88">
        <f t="shared" si="74"/>
        <v>0</v>
      </c>
      <c r="AH234" s="88">
        <f t="shared" si="74"/>
        <v>0</v>
      </c>
      <c r="AI234" s="88">
        <f t="shared" si="74"/>
        <v>0</v>
      </c>
      <c r="AJ234" s="88">
        <f t="shared" si="74"/>
        <v>0</v>
      </c>
      <c r="AK234" s="88">
        <f t="shared" si="74"/>
        <v>0</v>
      </c>
      <c r="AL234" s="88">
        <f t="shared" si="74"/>
        <v>0</v>
      </c>
      <c r="AM234" s="88">
        <f t="shared" si="74"/>
        <v>0</v>
      </c>
      <c r="AN234" s="88">
        <f t="shared" si="74"/>
        <v>0</v>
      </c>
      <c r="AO234" s="88">
        <f t="shared" si="74"/>
        <v>0</v>
      </c>
      <c r="AP234" s="88">
        <f t="shared" si="74"/>
        <v>0</v>
      </c>
      <c r="AQ234" s="88">
        <f t="shared" si="74"/>
        <v>0</v>
      </c>
      <c r="AR234" s="88">
        <f t="shared" si="74"/>
        <v>0</v>
      </c>
      <c r="AS234" s="88">
        <f t="shared" si="74"/>
        <v>0</v>
      </c>
      <c r="AT234" s="88">
        <f t="shared" si="74"/>
        <v>0</v>
      </c>
      <c r="AU234" s="88">
        <f t="shared" si="74"/>
        <v>0</v>
      </c>
      <c r="AV234" s="88">
        <f t="shared" si="74"/>
        <v>0</v>
      </c>
      <c r="AW234" s="88">
        <f t="shared" si="74"/>
        <v>0</v>
      </c>
      <c r="AX234" s="88">
        <f t="shared" si="74"/>
        <v>0</v>
      </c>
      <c r="AY234" s="88">
        <f t="shared" si="74"/>
        <v>0</v>
      </c>
      <c r="AZ234" s="88">
        <f t="shared" si="74"/>
        <v>0</v>
      </c>
      <c r="BA234" s="88">
        <f t="shared" si="74"/>
        <v>0</v>
      </c>
      <c r="BB234" s="88">
        <f t="shared" si="74"/>
        <v>0</v>
      </c>
      <c r="BC234" s="88">
        <f t="shared" si="74"/>
        <v>0</v>
      </c>
      <c r="BD234" s="88">
        <f t="shared" si="74"/>
        <v>0</v>
      </c>
      <c r="BE234" s="88">
        <f t="shared" si="74"/>
        <v>0</v>
      </c>
      <c r="BF234" s="88">
        <f t="shared" si="74"/>
        <v>0</v>
      </c>
      <c r="BG234" s="88">
        <f t="shared" si="74"/>
        <v>0</v>
      </c>
      <c r="BH234" s="88">
        <f t="shared" si="74"/>
        <v>0</v>
      </c>
      <c r="BI234" s="88">
        <f t="shared" si="74"/>
        <v>0</v>
      </c>
      <c r="BJ234" s="88">
        <f t="shared" si="74"/>
        <v>0</v>
      </c>
      <c r="BK234" s="88">
        <f t="shared" si="74"/>
        <v>0</v>
      </c>
      <c r="BL234" s="88">
        <f t="shared" si="74"/>
        <v>0</v>
      </c>
    </row>
    <row r="235" spans="2:64" hidden="1" outlineLevel="1" x14ac:dyDescent="0.55000000000000004">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c r="AK235" s="88"/>
      <c r="AL235" s="88"/>
      <c r="AM235" s="88"/>
      <c r="AN235" s="88"/>
      <c r="AO235" s="88"/>
      <c r="AP235" s="88"/>
      <c r="AQ235" s="88"/>
      <c r="AR235" s="88"/>
      <c r="AS235" s="88"/>
      <c r="AT235" s="88"/>
      <c r="AU235" s="88"/>
      <c r="AV235" s="88"/>
      <c r="AW235" s="88"/>
      <c r="AX235" s="88"/>
      <c r="AY235" s="88"/>
      <c r="AZ235" s="88"/>
      <c r="BA235" s="88"/>
      <c r="BB235" s="88"/>
      <c r="BC235" s="88"/>
      <c r="BD235" s="88"/>
      <c r="BE235" s="88"/>
      <c r="BF235" s="88"/>
      <c r="BG235" s="88"/>
      <c r="BH235" s="88"/>
      <c r="BI235" s="88"/>
      <c r="BJ235" s="88"/>
      <c r="BK235" s="88"/>
      <c r="BL235" s="88"/>
    </row>
    <row r="236" spans="2:64" hidden="1" outlineLevel="1" x14ac:dyDescent="0.55000000000000004">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c r="AK236" s="88"/>
      <c r="AL236" s="88"/>
      <c r="AM236" s="88"/>
      <c r="AN236" s="88"/>
      <c r="AO236" s="88"/>
      <c r="AP236" s="88"/>
      <c r="AQ236" s="88"/>
      <c r="AR236" s="88"/>
      <c r="AS236" s="88"/>
      <c r="AT236" s="88"/>
      <c r="AU236" s="88"/>
      <c r="AV236" s="88"/>
      <c r="AW236" s="88"/>
      <c r="AX236" s="88"/>
      <c r="AY236" s="88"/>
      <c r="AZ236" s="88"/>
      <c r="BA236" s="88"/>
      <c r="BB236" s="88"/>
      <c r="BC236" s="88"/>
      <c r="BD236" s="88"/>
      <c r="BE236" s="88"/>
      <c r="BF236" s="88"/>
      <c r="BG236" s="88"/>
      <c r="BH236" s="88"/>
      <c r="BI236" s="88"/>
      <c r="BJ236" s="88"/>
      <c r="BK236" s="88"/>
      <c r="BL236" s="88"/>
    </row>
    <row r="237" spans="2:64" hidden="1" outlineLevel="1" x14ac:dyDescent="0.55000000000000004"/>
    <row r="238" spans="2:64" hidden="1" outlineLevel="1" x14ac:dyDescent="0.55000000000000004">
      <c r="B238" s="31" t="str">
        <f>"New sales lead "&amp;G21</f>
        <v>New sales lead Google Ads</v>
      </c>
      <c r="C238" s="31"/>
      <c r="D238" s="31"/>
      <c r="E238" s="104">
        <f>SUM(E180:E191)</f>
        <v>0</v>
      </c>
      <c r="F238" s="104">
        <f t="shared" ref="F238:P238" si="75">SUM(F180:F191)</f>
        <v>0</v>
      </c>
      <c r="G238" s="104">
        <f t="shared" si="75"/>
        <v>0</v>
      </c>
      <c r="H238" s="104">
        <f t="shared" si="75"/>
        <v>0</v>
      </c>
      <c r="I238" s="104">
        <f t="shared" si="75"/>
        <v>1000</v>
      </c>
      <c r="J238" s="104">
        <f t="shared" si="75"/>
        <v>1000</v>
      </c>
      <c r="K238" s="104">
        <f t="shared" si="75"/>
        <v>1000</v>
      </c>
      <c r="L238" s="104">
        <f t="shared" si="75"/>
        <v>1000</v>
      </c>
      <c r="M238" s="104">
        <f t="shared" si="75"/>
        <v>1000</v>
      </c>
      <c r="N238" s="104">
        <f t="shared" si="75"/>
        <v>1000</v>
      </c>
      <c r="O238" s="104">
        <f t="shared" si="75"/>
        <v>1000</v>
      </c>
      <c r="P238" s="104">
        <f t="shared" si="75"/>
        <v>1000</v>
      </c>
      <c r="Q238" s="30">
        <f t="shared" ref="Q238:AB238" si="76">IFERROR($H$27/$H$26,0)</f>
        <v>1000</v>
      </c>
      <c r="R238" s="30">
        <f t="shared" si="76"/>
        <v>1000</v>
      </c>
      <c r="S238" s="30">
        <f t="shared" si="76"/>
        <v>1000</v>
      </c>
      <c r="T238" s="30">
        <f t="shared" si="76"/>
        <v>1000</v>
      </c>
      <c r="U238" s="30">
        <f t="shared" si="76"/>
        <v>1000</v>
      </c>
      <c r="V238" s="30">
        <f t="shared" si="76"/>
        <v>1000</v>
      </c>
      <c r="W238" s="30">
        <f t="shared" si="76"/>
        <v>1000</v>
      </c>
      <c r="X238" s="30">
        <f t="shared" si="76"/>
        <v>1000</v>
      </c>
      <c r="Y238" s="30">
        <f t="shared" si="76"/>
        <v>1000</v>
      </c>
      <c r="Z238" s="30">
        <f t="shared" si="76"/>
        <v>1000</v>
      </c>
      <c r="AA238" s="30">
        <f t="shared" si="76"/>
        <v>1000</v>
      </c>
      <c r="AB238" s="30">
        <f t="shared" si="76"/>
        <v>1000</v>
      </c>
      <c r="AC238" s="30">
        <f t="shared" ref="AC238:AN238" si="77">IFERROR($I$27/$I$26,0)</f>
        <v>1000</v>
      </c>
      <c r="AD238" s="30">
        <f t="shared" si="77"/>
        <v>1000</v>
      </c>
      <c r="AE238" s="30">
        <f t="shared" si="77"/>
        <v>1000</v>
      </c>
      <c r="AF238" s="30">
        <f t="shared" si="77"/>
        <v>1000</v>
      </c>
      <c r="AG238" s="30">
        <f t="shared" si="77"/>
        <v>1000</v>
      </c>
      <c r="AH238" s="30">
        <f t="shared" si="77"/>
        <v>1000</v>
      </c>
      <c r="AI238" s="30">
        <f t="shared" si="77"/>
        <v>1000</v>
      </c>
      <c r="AJ238" s="30">
        <f t="shared" si="77"/>
        <v>1000</v>
      </c>
      <c r="AK238" s="30">
        <f t="shared" si="77"/>
        <v>1000</v>
      </c>
      <c r="AL238" s="30">
        <f t="shared" si="77"/>
        <v>1000</v>
      </c>
      <c r="AM238" s="30">
        <f t="shared" si="77"/>
        <v>1000</v>
      </c>
      <c r="AN238" s="30">
        <f t="shared" si="77"/>
        <v>1000</v>
      </c>
      <c r="AO238" s="30">
        <f t="shared" ref="AO238:AZ238" si="78">IFERROR($J$27/$J$26,0)</f>
        <v>1000</v>
      </c>
      <c r="AP238" s="30">
        <f t="shared" si="78"/>
        <v>1000</v>
      </c>
      <c r="AQ238" s="30">
        <f t="shared" si="78"/>
        <v>1000</v>
      </c>
      <c r="AR238" s="30">
        <f t="shared" si="78"/>
        <v>1000</v>
      </c>
      <c r="AS238" s="30">
        <f t="shared" si="78"/>
        <v>1000</v>
      </c>
      <c r="AT238" s="30">
        <f t="shared" si="78"/>
        <v>1000</v>
      </c>
      <c r="AU238" s="30">
        <f t="shared" si="78"/>
        <v>1000</v>
      </c>
      <c r="AV238" s="30">
        <f t="shared" si="78"/>
        <v>1000</v>
      </c>
      <c r="AW238" s="30">
        <f t="shared" si="78"/>
        <v>1000</v>
      </c>
      <c r="AX238" s="30">
        <f t="shared" si="78"/>
        <v>1000</v>
      </c>
      <c r="AY238" s="30">
        <f t="shared" si="78"/>
        <v>1000</v>
      </c>
      <c r="AZ238" s="30">
        <f t="shared" si="78"/>
        <v>1000</v>
      </c>
      <c r="BA238" s="30">
        <f t="shared" ref="BA238:BL238" si="79">IFERROR($K$27/$K$26,0)</f>
        <v>1000</v>
      </c>
      <c r="BB238" s="30">
        <f t="shared" si="79"/>
        <v>1000</v>
      </c>
      <c r="BC238" s="30">
        <f t="shared" si="79"/>
        <v>1000</v>
      </c>
      <c r="BD238" s="30">
        <f t="shared" si="79"/>
        <v>1000</v>
      </c>
      <c r="BE238" s="30">
        <f t="shared" si="79"/>
        <v>1000</v>
      </c>
      <c r="BF238" s="30">
        <f t="shared" si="79"/>
        <v>1000</v>
      </c>
      <c r="BG238" s="30">
        <f t="shared" si="79"/>
        <v>1000</v>
      </c>
      <c r="BH238" s="30">
        <f t="shared" si="79"/>
        <v>1000</v>
      </c>
      <c r="BI238" s="30">
        <f t="shared" si="79"/>
        <v>1000</v>
      </c>
      <c r="BJ238" s="30">
        <f t="shared" si="79"/>
        <v>1000</v>
      </c>
      <c r="BK238" s="30">
        <f t="shared" si="79"/>
        <v>1000</v>
      </c>
      <c r="BL238" s="30">
        <f t="shared" si="79"/>
        <v>1000</v>
      </c>
    </row>
    <row r="239" spans="2:64" hidden="1" outlineLevel="1" x14ac:dyDescent="0.55000000000000004">
      <c r="B239" s="3" t="str">
        <f>$G$21&amp;": relevant sales leads (1 month)"</f>
        <v>Google Ads: relevant sales leads (1 month)</v>
      </c>
      <c r="E239" s="88">
        <f t="shared" ref="E239:AJ239" si="80">IF($G$39=1,E238,0)</f>
        <v>0</v>
      </c>
      <c r="F239" s="88">
        <f t="shared" si="80"/>
        <v>0</v>
      </c>
      <c r="G239" s="88">
        <f t="shared" si="80"/>
        <v>0</v>
      </c>
      <c r="H239" s="88">
        <f t="shared" si="80"/>
        <v>0</v>
      </c>
      <c r="I239" s="88">
        <f t="shared" si="80"/>
        <v>0</v>
      </c>
      <c r="J239" s="88">
        <f t="shared" si="80"/>
        <v>0</v>
      </c>
      <c r="K239" s="88">
        <f t="shared" si="80"/>
        <v>0</v>
      </c>
      <c r="L239" s="88">
        <f t="shared" si="80"/>
        <v>0</v>
      </c>
      <c r="M239" s="88">
        <f t="shared" si="80"/>
        <v>0</v>
      </c>
      <c r="N239" s="88">
        <f t="shared" si="80"/>
        <v>0</v>
      </c>
      <c r="O239" s="88">
        <f t="shared" si="80"/>
        <v>0</v>
      </c>
      <c r="P239" s="88">
        <f t="shared" si="80"/>
        <v>0</v>
      </c>
      <c r="Q239" s="88">
        <f t="shared" si="80"/>
        <v>0</v>
      </c>
      <c r="R239" s="88">
        <f t="shared" si="80"/>
        <v>0</v>
      </c>
      <c r="S239" s="88">
        <f t="shared" si="80"/>
        <v>0</v>
      </c>
      <c r="T239" s="88">
        <f t="shared" si="80"/>
        <v>0</v>
      </c>
      <c r="U239" s="88">
        <f t="shared" si="80"/>
        <v>0</v>
      </c>
      <c r="V239" s="88">
        <f t="shared" si="80"/>
        <v>0</v>
      </c>
      <c r="W239" s="88">
        <f t="shared" si="80"/>
        <v>0</v>
      </c>
      <c r="X239" s="88">
        <f t="shared" si="80"/>
        <v>0</v>
      </c>
      <c r="Y239" s="88">
        <f t="shared" si="80"/>
        <v>0</v>
      </c>
      <c r="Z239" s="88">
        <f t="shared" si="80"/>
        <v>0</v>
      </c>
      <c r="AA239" s="88">
        <f t="shared" si="80"/>
        <v>0</v>
      </c>
      <c r="AB239" s="88">
        <f t="shared" si="80"/>
        <v>0</v>
      </c>
      <c r="AC239" s="88">
        <f t="shared" si="80"/>
        <v>0</v>
      </c>
      <c r="AD239" s="88">
        <f t="shared" si="80"/>
        <v>0</v>
      </c>
      <c r="AE239" s="88">
        <f t="shared" si="80"/>
        <v>0</v>
      </c>
      <c r="AF239" s="88">
        <f t="shared" si="80"/>
        <v>0</v>
      </c>
      <c r="AG239" s="88">
        <f t="shared" si="80"/>
        <v>0</v>
      </c>
      <c r="AH239" s="88">
        <f t="shared" si="80"/>
        <v>0</v>
      </c>
      <c r="AI239" s="88">
        <f t="shared" si="80"/>
        <v>0</v>
      </c>
      <c r="AJ239" s="88">
        <f t="shared" si="80"/>
        <v>0</v>
      </c>
      <c r="AK239" s="88">
        <f t="shared" ref="AK239:BL239" si="81">IF($G$39=1,AK238,0)</f>
        <v>0</v>
      </c>
      <c r="AL239" s="88">
        <f t="shared" si="81"/>
        <v>0</v>
      </c>
      <c r="AM239" s="88">
        <f t="shared" si="81"/>
        <v>0</v>
      </c>
      <c r="AN239" s="88">
        <f t="shared" si="81"/>
        <v>0</v>
      </c>
      <c r="AO239" s="88">
        <f t="shared" si="81"/>
        <v>0</v>
      </c>
      <c r="AP239" s="88">
        <f t="shared" si="81"/>
        <v>0</v>
      </c>
      <c r="AQ239" s="88">
        <f t="shared" si="81"/>
        <v>0</v>
      </c>
      <c r="AR239" s="88">
        <f t="shared" si="81"/>
        <v>0</v>
      </c>
      <c r="AS239" s="88">
        <f t="shared" si="81"/>
        <v>0</v>
      </c>
      <c r="AT239" s="88">
        <f t="shared" si="81"/>
        <v>0</v>
      </c>
      <c r="AU239" s="88">
        <f t="shared" si="81"/>
        <v>0</v>
      </c>
      <c r="AV239" s="88">
        <f t="shared" si="81"/>
        <v>0</v>
      </c>
      <c r="AW239" s="88">
        <f t="shared" si="81"/>
        <v>0</v>
      </c>
      <c r="AX239" s="88">
        <f t="shared" si="81"/>
        <v>0</v>
      </c>
      <c r="AY239" s="88">
        <f t="shared" si="81"/>
        <v>0</v>
      </c>
      <c r="AZ239" s="88">
        <f t="shared" si="81"/>
        <v>0</v>
      </c>
      <c r="BA239" s="88">
        <f t="shared" si="81"/>
        <v>0</v>
      </c>
      <c r="BB239" s="88">
        <f t="shared" si="81"/>
        <v>0</v>
      </c>
      <c r="BC239" s="88">
        <f t="shared" si="81"/>
        <v>0</v>
      </c>
      <c r="BD239" s="88">
        <f t="shared" si="81"/>
        <v>0</v>
      </c>
      <c r="BE239" s="88">
        <f t="shared" si="81"/>
        <v>0</v>
      </c>
      <c r="BF239" s="88">
        <f t="shared" si="81"/>
        <v>0</v>
      </c>
      <c r="BG239" s="88">
        <f t="shared" si="81"/>
        <v>0</v>
      </c>
      <c r="BH239" s="88">
        <f t="shared" si="81"/>
        <v>0</v>
      </c>
      <c r="BI239" s="88">
        <f t="shared" si="81"/>
        <v>0</v>
      </c>
      <c r="BJ239" s="88">
        <f t="shared" si="81"/>
        <v>0</v>
      </c>
      <c r="BK239" s="88">
        <f t="shared" si="81"/>
        <v>0</v>
      </c>
      <c r="BL239" s="88">
        <f t="shared" si="81"/>
        <v>0</v>
      </c>
    </row>
    <row r="240" spans="2:64" hidden="1" outlineLevel="1" x14ac:dyDescent="0.55000000000000004">
      <c r="B240" s="3" t="str">
        <f>$G$21&amp;": relevant sales leads (2 month)"</f>
        <v>Google Ads: relevant sales leads (2 month)</v>
      </c>
      <c r="E240" s="88">
        <f>IF($G$39=2,E238,0)</f>
        <v>0</v>
      </c>
      <c r="F240" s="88">
        <f>IF($G$39=2,F238+E238-E314-E345-E376,0)</f>
        <v>0</v>
      </c>
      <c r="G240" s="88">
        <f t="shared" ref="G240:BL240" si="82">IF($G$39=2,G238+F238-F314-F345-F376,0)</f>
        <v>0</v>
      </c>
      <c r="H240" s="88">
        <f t="shared" si="82"/>
        <v>0</v>
      </c>
      <c r="I240" s="88">
        <f t="shared" si="82"/>
        <v>0</v>
      </c>
      <c r="J240" s="88">
        <f t="shared" si="82"/>
        <v>0</v>
      </c>
      <c r="K240" s="88">
        <f t="shared" si="82"/>
        <v>0</v>
      </c>
      <c r="L240" s="88">
        <f t="shared" si="82"/>
        <v>0</v>
      </c>
      <c r="M240" s="88">
        <f t="shared" si="82"/>
        <v>0</v>
      </c>
      <c r="N240" s="88">
        <f t="shared" si="82"/>
        <v>0</v>
      </c>
      <c r="O240" s="88">
        <f t="shared" si="82"/>
        <v>0</v>
      </c>
      <c r="P240" s="88">
        <f t="shared" si="82"/>
        <v>0</v>
      </c>
      <c r="Q240" s="88">
        <f t="shared" si="82"/>
        <v>0</v>
      </c>
      <c r="R240" s="88">
        <f t="shared" si="82"/>
        <v>0</v>
      </c>
      <c r="S240" s="88">
        <f t="shared" si="82"/>
        <v>0</v>
      </c>
      <c r="T240" s="88">
        <f t="shared" si="82"/>
        <v>0</v>
      </c>
      <c r="U240" s="88">
        <f t="shared" si="82"/>
        <v>0</v>
      </c>
      <c r="V240" s="88">
        <f t="shared" si="82"/>
        <v>0</v>
      </c>
      <c r="W240" s="88">
        <f t="shared" si="82"/>
        <v>0</v>
      </c>
      <c r="X240" s="88">
        <f t="shared" si="82"/>
        <v>0</v>
      </c>
      <c r="Y240" s="88">
        <f t="shared" si="82"/>
        <v>0</v>
      </c>
      <c r="Z240" s="88">
        <f t="shared" si="82"/>
        <v>0</v>
      </c>
      <c r="AA240" s="88">
        <f t="shared" si="82"/>
        <v>0</v>
      </c>
      <c r="AB240" s="88">
        <f t="shared" si="82"/>
        <v>0</v>
      </c>
      <c r="AC240" s="88">
        <f t="shared" si="82"/>
        <v>0</v>
      </c>
      <c r="AD240" s="88">
        <f t="shared" si="82"/>
        <v>0</v>
      </c>
      <c r="AE240" s="88">
        <f t="shared" si="82"/>
        <v>0</v>
      </c>
      <c r="AF240" s="88">
        <f t="shared" si="82"/>
        <v>0</v>
      </c>
      <c r="AG240" s="88">
        <f t="shared" si="82"/>
        <v>0</v>
      </c>
      <c r="AH240" s="88">
        <f t="shared" si="82"/>
        <v>0</v>
      </c>
      <c r="AI240" s="88">
        <f t="shared" si="82"/>
        <v>0</v>
      </c>
      <c r="AJ240" s="88">
        <f t="shared" si="82"/>
        <v>0</v>
      </c>
      <c r="AK240" s="88">
        <f t="shared" si="82"/>
        <v>0</v>
      </c>
      <c r="AL240" s="88">
        <f t="shared" si="82"/>
        <v>0</v>
      </c>
      <c r="AM240" s="88">
        <f t="shared" si="82"/>
        <v>0</v>
      </c>
      <c r="AN240" s="88">
        <f t="shared" si="82"/>
        <v>0</v>
      </c>
      <c r="AO240" s="88">
        <f t="shared" si="82"/>
        <v>0</v>
      </c>
      <c r="AP240" s="88">
        <f t="shared" si="82"/>
        <v>0</v>
      </c>
      <c r="AQ240" s="88">
        <f t="shared" si="82"/>
        <v>0</v>
      </c>
      <c r="AR240" s="88">
        <f t="shared" si="82"/>
        <v>0</v>
      </c>
      <c r="AS240" s="88">
        <f t="shared" si="82"/>
        <v>0</v>
      </c>
      <c r="AT240" s="88">
        <f t="shared" si="82"/>
        <v>0</v>
      </c>
      <c r="AU240" s="88">
        <f t="shared" si="82"/>
        <v>0</v>
      </c>
      <c r="AV240" s="88">
        <f t="shared" si="82"/>
        <v>0</v>
      </c>
      <c r="AW240" s="88">
        <f t="shared" si="82"/>
        <v>0</v>
      </c>
      <c r="AX240" s="88">
        <f t="shared" si="82"/>
        <v>0</v>
      </c>
      <c r="AY240" s="88">
        <f t="shared" si="82"/>
        <v>0</v>
      </c>
      <c r="AZ240" s="88">
        <f t="shared" si="82"/>
        <v>0</v>
      </c>
      <c r="BA240" s="88">
        <f t="shared" si="82"/>
        <v>0</v>
      </c>
      <c r="BB240" s="88">
        <f t="shared" si="82"/>
        <v>0</v>
      </c>
      <c r="BC240" s="88">
        <f t="shared" si="82"/>
        <v>0</v>
      </c>
      <c r="BD240" s="88">
        <f t="shared" si="82"/>
        <v>0</v>
      </c>
      <c r="BE240" s="88">
        <f t="shared" si="82"/>
        <v>0</v>
      </c>
      <c r="BF240" s="88">
        <f t="shared" si="82"/>
        <v>0</v>
      </c>
      <c r="BG240" s="88">
        <f t="shared" si="82"/>
        <v>0</v>
      </c>
      <c r="BH240" s="88">
        <f t="shared" si="82"/>
        <v>0</v>
      </c>
      <c r="BI240" s="88">
        <f t="shared" si="82"/>
        <v>0</v>
      </c>
      <c r="BJ240" s="88">
        <f t="shared" si="82"/>
        <v>0</v>
      </c>
      <c r="BK240" s="88">
        <f t="shared" si="82"/>
        <v>0</v>
      </c>
      <c r="BL240" s="88">
        <f t="shared" si="82"/>
        <v>0</v>
      </c>
    </row>
    <row r="241" spans="2:64" hidden="1" outlineLevel="1" x14ac:dyDescent="0.55000000000000004">
      <c r="B241" s="3" t="str">
        <f>$G$21&amp;": relevant sales leads (3 month)"</f>
        <v>Google Ads: relevant sales leads (3 month)</v>
      </c>
      <c r="E241" s="88">
        <f>IF($G$39=3,E238,0)</f>
        <v>0</v>
      </c>
      <c r="F241" s="88">
        <f>IF($G$39=3,F238+E238-E314-E345-E376,0)</f>
        <v>0</v>
      </c>
      <c r="G241" s="88">
        <f>IF($G$39=3,G238+F238+E238-E314-E345-E376-F314-F345-F376,0)</f>
        <v>0</v>
      </c>
      <c r="H241" s="88">
        <f t="shared" ref="H241:BL241" si="83">IF($G$39=3,H238+G238+F238-F314-F345-F376-G314-G345-G376,0)</f>
        <v>0</v>
      </c>
      <c r="I241" s="88">
        <f t="shared" si="83"/>
        <v>1000</v>
      </c>
      <c r="J241" s="88">
        <f t="shared" si="83"/>
        <v>1880</v>
      </c>
      <c r="K241" s="88">
        <f t="shared" si="83"/>
        <v>2654.4</v>
      </c>
      <c r="L241" s="88">
        <f t="shared" si="83"/>
        <v>2455.8719999999998</v>
      </c>
      <c r="M241" s="88">
        <f t="shared" si="83"/>
        <v>2386.7673599999998</v>
      </c>
      <c r="N241" s="88">
        <f t="shared" si="83"/>
        <v>2418.8832768000002</v>
      </c>
      <c r="O241" s="88">
        <f t="shared" si="83"/>
        <v>2423.3219235839997</v>
      </c>
      <c r="P241" s="88">
        <f t="shared" si="83"/>
        <v>2418.9353759539199</v>
      </c>
      <c r="Q241" s="88">
        <f t="shared" si="83"/>
        <v>2418.9291240554498</v>
      </c>
      <c r="R241" s="88">
        <f t="shared" si="83"/>
        <v>2419.4562599988753</v>
      </c>
      <c r="S241" s="88">
        <f t="shared" si="83"/>
        <v>2419.3937539134804</v>
      </c>
      <c r="T241" s="88">
        <f t="shared" si="83"/>
        <v>2419.3379983305167</v>
      </c>
      <c r="U241" s="88">
        <f t="shared" si="83"/>
        <v>2419.3521897307201</v>
      </c>
      <c r="V241" s="88">
        <f t="shared" si="83"/>
        <v>2419.357177432652</v>
      </c>
      <c r="W241" s="88">
        <f t="shared" si="83"/>
        <v>2419.3548759403957</v>
      </c>
      <c r="X241" s="88">
        <f t="shared" si="83"/>
        <v>2419.3545535952344</v>
      </c>
      <c r="Y241" s="88">
        <f t="shared" si="83"/>
        <v>2419.3548684557245</v>
      </c>
      <c r="Z241" s="88">
        <f t="shared" si="83"/>
        <v>2419.3548693538846</v>
      </c>
      <c r="AA241" s="88">
        <f t="shared" si="83"/>
        <v>2419.3548314628465</v>
      </c>
      <c r="AB241" s="88">
        <f t="shared" si="83"/>
        <v>2419.3548359019919</v>
      </c>
      <c r="AC241" s="88">
        <f t="shared" si="83"/>
        <v>2419.3548399162196</v>
      </c>
      <c r="AD241" s="88">
        <f t="shared" si="83"/>
        <v>2419.3548389018151</v>
      </c>
      <c r="AE241" s="88">
        <f t="shared" si="83"/>
        <v>2419.3548385418362</v>
      </c>
      <c r="AF241" s="88">
        <f t="shared" si="83"/>
        <v>2419.3548387067622</v>
      </c>
      <c r="AG241" s="88">
        <f t="shared" si="83"/>
        <v>2419.354838730168</v>
      </c>
      <c r="AH241" s="88">
        <f t="shared" si="83"/>
        <v>2419.354838707568</v>
      </c>
      <c r="AI241" s="88">
        <f t="shared" si="83"/>
        <v>2419.3548387074716</v>
      </c>
      <c r="AJ241" s="88">
        <f t="shared" si="83"/>
        <v>2419.3548387101951</v>
      </c>
      <c r="AK241" s="88">
        <f t="shared" si="83"/>
        <v>2419.3548387098795</v>
      </c>
      <c r="AL241" s="88">
        <f t="shared" si="83"/>
        <v>2419.3548387095907</v>
      </c>
      <c r="AM241" s="88">
        <f t="shared" si="83"/>
        <v>2419.3548387096635</v>
      </c>
      <c r="AN241" s="88">
        <f t="shared" si="83"/>
        <v>2419.3548387096898</v>
      </c>
      <c r="AO241" s="88">
        <f t="shared" si="83"/>
        <v>2419.354838709678</v>
      </c>
      <c r="AP241" s="88">
        <f t="shared" si="83"/>
        <v>2419.3548387096757</v>
      </c>
      <c r="AQ241" s="88">
        <f t="shared" si="83"/>
        <v>2419.3548387096776</v>
      </c>
      <c r="AR241" s="88">
        <f t="shared" si="83"/>
        <v>2419.3548387096776</v>
      </c>
      <c r="AS241" s="88">
        <f t="shared" si="83"/>
        <v>2419.3548387096771</v>
      </c>
      <c r="AT241" s="88">
        <f t="shared" si="83"/>
        <v>2419.3548387096771</v>
      </c>
      <c r="AU241" s="88">
        <f t="shared" si="83"/>
        <v>2419.3548387096771</v>
      </c>
      <c r="AV241" s="88">
        <f t="shared" si="83"/>
        <v>2419.3548387096771</v>
      </c>
      <c r="AW241" s="88">
        <f t="shared" si="83"/>
        <v>2419.3548387096771</v>
      </c>
      <c r="AX241" s="88">
        <f t="shared" si="83"/>
        <v>2419.3548387096771</v>
      </c>
      <c r="AY241" s="88">
        <f t="shared" si="83"/>
        <v>2419.3548387096771</v>
      </c>
      <c r="AZ241" s="88">
        <f t="shared" si="83"/>
        <v>2419.3548387096771</v>
      </c>
      <c r="BA241" s="88">
        <f t="shared" si="83"/>
        <v>2419.3548387096771</v>
      </c>
      <c r="BB241" s="88">
        <f t="shared" si="83"/>
        <v>2419.3548387096771</v>
      </c>
      <c r="BC241" s="88">
        <f t="shared" si="83"/>
        <v>2419.3548387096771</v>
      </c>
      <c r="BD241" s="88">
        <f t="shared" si="83"/>
        <v>2419.3548387096771</v>
      </c>
      <c r="BE241" s="88">
        <f t="shared" si="83"/>
        <v>2419.3548387096771</v>
      </c>
      <c r="BF241" s="88">
        <f t="shared" si="83"/>
        <v>2419.3548387096771</v>
      </c>
      <c r="BG241" s="88">
        <f t="shared" si="83"/>
        <v>2419.3548387096771</v>
      </c>
      <c r="BH241" s="88">
        <f t="shared" si="83"/>
        <v>2419.3548387096771</v>
      </c>
      <c r="BI241" s="88">
        <f t="shared" si="83"/>
        <v>2419.3548387096771</v>
      </c>
      <c r="BJ241" s="88">
        <f t="shared" si="83"/>
        <v>2419.3548387096771</v>
      </c>
      <c r="BK241" s="88">
        <f t="shared" si="83"/>
        <v>2419.3548387096771</v>
      </c>
      <c r="BL241" s="88">
        <f t="shared" si="83"/>
        <v>2419.3548387096771</v>
      </c>
    </row>
    <row r="242" spans="2:64" hidden="1" outlineLevel="1" x14ac:dyDescent="0.55000000000000004">
      <c r="B242" s="3" t="str">
        <f>$G$21&amp;": relevant sales leads (4 month)"</f>
        <v>Google Ads: relevant sales leads (4 month)</v>
      </c>
      <c r="E242" s="88">
        <f>IF($G$39=4,E238,0)</f>
        <v>0</v>
      </c>
      <c r="F242" s="88">
        <f>IF($G$39=4,F238+E238-E314-E345-E376,0)</f>
        <v>0</v>
      </c>
      <c r="G242" s="88">
        <f>IF($G$39=4,G238+F238+E238-E314-E345-E376-F314-F345-F376,0)</f>
        <v>0</v>
      </c>
      <c r="H242" s="88">
        <f>IF($G$39=4,H238+G238+F238+E238-E314-E345-E376-F314-F345-F376-G314-G345-G376,0)</f>
        <v>0</v>
      </c>
      <c r="I242" s="88">
        <f t="shared" ref="I242:BL242" si="84">IF($G$39=4,I238+H238+G238+F238-F314-F345-F376-G314-G345-G376-H314-H345-H376,0)</f>
        <v>0</v>
      </c>
      <c r="J242" s="88">
        <f t="shared" si="84"/>
        <v>0</v>
      </c>
      <c r="K242" s="88">
        <f t="shared" si="84"/>
        <v>0</v>
      </c>
      <c r="L242" s="88">
        <f t="shared" si="84"/>
        <v>0</v>
      </c>
      <c r="M242" s="88">
        <f t="shared" si="84"/>
        <v>0</v>
      </c>
      <c r="N242" s="88">
        <f t="shared" si="84"/>
        <v>0</v>
      </c>
      <c r="O242" s="88">
        <f t="shared" si="84"/>
        <v>0</v>
      </c>
      <c r="P242" s="88">
        <f t="shared" si="84"/>
        <v>0</v>
      </c>
      <c r="Q242" s="88">
        <f t="shared" si="84"/>
        <v>0</v>
      </c>
      <c r="R242" s="88">
        <f t="shared" si="84"/>
        <v>0</v>
      </c>
      <c r="S242" s="88">
        <f t="shared" si="84"/>
        <v>0</v>
      </c>
      <c r="T242" s="88">
        <f t="shared" si="84"/>
        <v>0</v>
      </c>
      <c r="U242" s="88">
        <f t="shared" si="84"/>
        <v>0</v>
      </c>
      <c r="V242" s="88">
        <f t="shared" si="84"/>
        <v>0</v>
      </c>
      <c r="W242" s="88">
        <f t="shared" si="84"/>
        <v>0</v>
      </c>
      <c r="X242" s="88">
        <f t="shared" si="84"/>
        <v>0</v>
      </c>
      <c r="Y242" s="88">
        <f t="shared" si="84"/>
        <v>0</v>
      </c>
      <c r="Z242" s="88">
        <f t="shared" si="84"/>
        <v>0</v>
      </c>
      <c r="AA242" s="88">
        <f t="shared" si="84"/>
        <v>0</v>
      </c>
      <c r="AB242" s="88">
        <f t="shared" si="84"/>
        <v>0</v>
      </c>
      <c r="AC242" s="88">
        <f t="shared" si="84"/>
        <v>0</v>
      </c>
      <c r="AD242" s="88">
        <f t="shared" si="84"/>
        <v>0</v>
      </c>
      <c r="AE242" s="88">
        <f t="shared" si="84"/>
        <v>0</v>
      </c>
      <c r="AF242" s="88">
        <f t="shared" si="84"/>
        <v>0</v>
      </c>
      <c r="AG242" s="88">
        <f t="shared" si="84"/>
        <v>0</v>
      </c>
      <c r="AH242" s="88">
        <f t="shared" si="84"/>
        <v>0</v>
      </c>
      <c r="AI242" s="88">
        <f t="shared" si="84"/>
        <v>0</v>
      </c>
      <c r="AJ242" s="88">
        <f t="shared" si="84"/>
        <v>0</v>
      </c>
      <c r="AK242" s="88">
        <f t="shared" si="84"/>
        <v>0</v>
      </c>
      <c r="AL242" s="88">
        <f t="shared" si="84"/>
        <v>0</v>
      </c>
      <c r="AM242" s="88">
        <f t="shared" si="84"/>
        <v>0</v>
      </c>
      <c r="AN242" s="88">
        <f t="shared" si="84"/>
        <v>0</v>
      </c>
      <c r="AO242" s="88">
        <f t="shared" si="84"/>
        <v>0</v>
      </c>
      <c r="AP242" s="88">
        <f t="shared" si="84"/>
        <v>0</v>
      </c>
      <c r="AQ242" s="88">
        <f t="shared" si="84"/>
        <v>0</v>
      </c>
      <c r="AR242" s="88">
        <f t="shared" si="84"/>
        <v>0</v>
      </c>
      <c r="AS242" s="88">
        <f t="shared" si="84"/>
        <v>0</v>
      </c>
      <c r="AT242" s="88">
        <f t="shared" si="84"/>
        <v>0</v>
      </c>
      <c r="AU242" s="88">
        <f t="shared" si="84"/>
        <v>0</v>
      </c>
      <c r="AV242" s="88">
        <f t="shared" si="84"/>
        <v>0</v>
      </c>
      <c r="AW242" s="88">
        <f t="shared" si="84"/>
        <v>0</v>
      </c>
      <c r="AX242" s="88">
        <f t="shared" si="84"/>
        <v>0</v>
      </c>
      <c r="AY242" s="88">
        <f t="shared" si="84"/>
        <v>0</v>
      </c>
      <c r="AZ242" s="88">
        <f t="shared" si="84"/>
        <v>0</v>
      </c>
      <c r="BA242" s="88">
        <f t="shared" si="84"/>
        <v>0</v>
      </c>
      <c r="BB242" s="88">
        <f t="shared" si="84"/>
        <v>0</v>
      </c>
      <c r="BC242" s="88">
        <f t="shared" si="84"/>
        <v>0</v>
      </c>
      <c r="BD242" s="88">
        <f t="shared" si="84"/>
        <v>0</v>
      </c>
      <c r="BE242" s="88">
        <f t="shared" si="84"/>
        <v>0</v>
      </c>
      <c r="BF242" s="88">
        <f t="shared" si="84"/>
        <v>0</v>
      </c>
      <c r="BG242" s="88">
        <f t="shared" si="84"/>
        <v>0</v>
      </c>
      <c r="BH242" s="88">
        <f t="shared" si="84"/>
        <v>0</v>
      </c>
      <c r="BI242" s="88">
        <f t="shared" si="84"/>
        <v>0</v>
      </c>
      <c r="BJ242" s="88">
        <f t="shared" si="84"/>
        <v>0</v>
      </c>
      <c r="BK242" s="88">
        <f t="shared" si="84"/>
        <v>0</v>
      </c>
      <c r="BL242" s="88">
        <f t="shared" si="84"/>
        <v>0</v>
      </c>
    </row>
    <row r="243" spans="2:64" hidden="1" outlineLevel="1" x14ac:dyDescent="0.55000000000000004">
      <c r="B243" s="3" t="str">
        <f>$G$21&amp;": relevant sales leads (5 month)"</f>
        <v>Google Ads: relevant sales leads (5 month)</v>
      </c>
      <c r="E243" s="88">
        <f>IF($G$39=5,E238,0)</f>
        <v>0</v>
      </c>
      <c r="F243" s="88">
        <f>IF($G$39=5,F238+E238-E314-E345-E376,0)</f>
        <v>0</v>
      </c>
      <c r="G243" s="88">
        <f>IF($G$39=5,G238+F238+E238-E314-E345-E376-F314-F345-F376,0)</f>
        <v>0</v>
      </c>
      <c r="H243" s="88">
        <f>IF($G$39=5,H238+G238+F238+E238-E314-E345-E376-F314-F345-F376-G314-G345-G376,0)</f>
        <v>0</v>
      </c>
      <c r="I243" s="88">
        <f>IF($G$39=5,I238+H238+G238+F238+E238-E314-E345-E376-F314-F345-F376-G314-G345-G376-H314-H345-H376,0)</f>
        <v>0</v>
      </c>
      <c r="J243" s="88">
        <f t="shared" ref="J243:BL243" si="85">IF($G$39=5,J238+I238+H238+G238+F238-F314-F345-F376-G314-G345-G376-H314-H345-H376-I314-I345-I376,0)</f>
        <v>0</v>
      </c>
      <c r="K243" s="88">
        <f t="shared" si="85"/>
        <v>0</v>
      </c>
      <c r="L243" s="88">
        <f t="shared" si="85"/>
        <v>0</v>
      </c>
      <c r="M243" s="88">
        <f t="shared" si="85"/>
        <v>0</v>
      </c>
      <c r="N243" s="88">
        <f t="shared" si="85"/>
        <v>0</v>
      </c>
      <c r="O243" s="88">
        <f t="shared" si="85"/>
        <v>0</v>
      </c>
      <c r="P243" s="88">
        <f t="shared" si="85"/>
        <v>0</v>
      </c>
      <c r="Q243" s="88">
        <f t="shared" si="85"/>
        <v>0</v>
      </c>
      <c r="R243" s="88">
        <f t="shared" si="85"/>
        <v>0</v>
      </c>
      <c r="S243" s="88">
        <f t="shared" si="85"/>
        <v>0</v>
      </c>
      <c r="T243" s="88">
        <f t="shared" si="85"/>
        <v>0</v>
      </c>
      <c r="U243" s="88">
        <f t="shared" si="85"/>
        <v>0</v>
      </c>
      <c r="V243" s="88">
        <f t="shared" si="85"/>
        <v>0</v>
      </c>
      <c r="W243" s="88">
        <f t="shared" si="85"/>
        <v>0</v>
      </c>
      <c r="X243" s="88">
        <f t="shared" si="85"/>
        <v>0</v>
      </c>
      <c r="Y243" s="88">
        <f t="shared" si="85"/>
        <v>0</v>
      </c>
      <c r="Z243" s="88">
        <f t="shared" si="85"/>
        <v>0</v>
      </c>
      <c r="AA243" s="88">
        <f t="shared" si="85"/>
        <v>0</v>
      </c>
      <c r="AB243" s="88">
        <f t="shared" si="85"/>
        <v>0</v>
      </c>
      <c r="AC243" s="88">
        <f t="shared" si="85"/>
        <v>0</v>
      </c>
      <c r="AD243" s="88">
        <f t="shared" si="85"/>
        <v>0</v>
      </c>
      <c r="AE243" s="88">
        <f t="shared" si="85"/>
        <v>0</v>
      </c>
      <c r="AF243" s="88">
        <f t="shared" si="85"/>
        <v>0</v>
      </c>
      <c r="AG243" s="88">
        <f t="shared" si="85"/>
        <v>0</v>
      </c>
      <c r="AH243" s="88">
        <f t="shared" si="85"/>
        <v>0</v>
      </c>
      <c r="AI243" s="88">
        <f t="shared" si="85"/>
        <v>0</v>
      </c>
      <c r="AJ243" s="88">
        <f t="shared" si="85"/>
        <v>0</v>
      </c>
      <c r="AK243" s="88">
        <f t="shared" si="85"/>
        <v>0</v>
      </c>
      <c r="AL243" s="88">
        <f t="shared" si="85"/>
        <v>0</v>
      </c>
      <c r="AM243" s="88">
        <f t="shared" si="85"/>
        <v>0</v>
      </c>
      <c r="AN243" s="88">
        <f t="shared" si="85"/>
        <v>0</v>
      </c>
      <c r="AO243" s="88">
        <f t="shared" si="85"/>
        <v>0</v>
      </c>
      <c r="AP243" s="88">
        <f t="shared" si="85"/>
        <v>0</v>
      </c>
      <c r="AQ243" s="88">
        <f t="shared" si="85"/>
        <v>0</v>
      </c>
      <c r="AR243" s="88">
        <f t="shared" si="85"/>
        <v>0</v>
      </c>
      <c r="AS243" s="88">
        <f t="shared" si="85"/>
        <v>0</v>
      </c>
      <c r="AT243" s="88">
        <f t="shared" si="85"/>
        <v>0</v>
      </c>
      <c r="AU243" s="88">
        <f t="shared" si="85"/>
        <v>0</v>
      </c>
      <c r="AV243" s="88">
        <f t="shared" si="85"/>
        <v>0</v>
      </c>
      <c r="AW243" s="88">
        <f t="shared" si="85"/>
        <v>0</v>
      </c>
      <c r="AX243" s="88">
        <f t="shared" si="85"/>
        <v>0</v>
      </c>
      <c r="AY243" s="88">
        <f t="shared" si="85"/>
        <v>0</v>
      </c>
      <c r="AZ243" s="88">
        <f t="shared" si="85"/>
        <v>0</v>
      </c>
      <c r="BA243" s="88">
        <f t="shared" si="85"/>
        <v>0</v>
      </c>
      <c r="BB243" s="88">
        <f t="shared" si="85"/>
        <v>0</v>
      </c>
      <c r="BC243" s="88">
        <f t="shared" si="85"/>
        <v>0</v>
      </c>
      <c r="BD243" s="88">
        <f t="shared" si="85"/>
        <v>0</v>
      </c>
      <c r="BE243" s="88">
        <f t="shared" si="85"/>
        <v>0</v>
      </c>
      <c r="BF243" s="88">
        <f t="shared" si="85"/>
        <v>0</v>
      </c>
      <c r="BG243" s="88">
        <f t="shared" si="85"/>
        <v>0</v>
      </c>
      <c r="BH243" s="88">
        <f t="shared" si="85"/>
        <v>0</v>
      </c>
      <c r="BI243" s="88">
        <f t="shared" si="85"/>
        <v>0</v>
      </c>
      <c r="BJ243" s="88">
        <f t="shared" si="85"/>
        <v>0</v>
      </c>
      <c r="BK243" s="88">
        <f t="shared" si="85"/>
        <v>0</v>
      </c>
      <c r="BL243" s="88">
        <f t="shared" si="85"/>
        <v>0</v>
      </c>
    </row>
    <row r="244" spans="2:64" hidden="1" outlineLevel="1" x14ac:dyDescent="0.55000000000000004">
      <c r="B244" s="3" t="str">
        <f>$G$21&amp;": relevant sales leads (6 month)"</f>
        <v>Google Ads: relevant sales leads (6 month)</v>
      </c>
      <c r="E244" s="88">
        <f>IF($G$39=6,E238,0)</f>
        <v>0</v>
      </c>
      <c r="F244" s="88">
        <f>IF($G$39=6,F238+E238-E314-E345-E376,0)</f>
        <v>0</v>
      </c>
      <c r="G244" s="88">
        <f>IF($G$39=6,G238+F238+E238-E314-E345-E376-F314-F345-F376,0)</f>
        <v>0</v>
      </c>
      <c r="H244" s="88">
        <f>IF($G$39=6,H238+G238+F238+E238-E314-E345-E376-F314-F345-F376-G314-G345-G376,0)</f>
        <v>0</v>
      </c>
      <c r="I244" s="88">
        <f>IF($G$39=6,I238+H238+G238+F238+E238-E314-E345-E376-F314-F345-F376-G314-G345-G376-H314-H345-H376,0)</f>
        <v>0</v>
      </c>
      <c r="J244" s="88">
        <f>IF($G$39=6,J238+I238+H238+G238+F238+E238-E314-E345-E376-F314-F345-F376-G314-G345-G376-H314-H345-H376-I314-I345-I376,0)</f>
        <v>0</v>
      </c>
      <c r="K244" s="88">
        <f t="shared" ref="K244:BL244" si="86">IF($G$39=6,K238+J238+I238+H238+G238+F238-F314-F345-F376-G314-G345-G376-H314-H345-H376-I314-I345-I376-J314-J345-J376,0)</f>
        <v>0</v>
      </c>
      <c r="L244" s="88">
        <f t="shared" si="86"/>
        <v>0</v>
      </c>
      <c r="M244" s="88">
        <f t="shared" si="86"/>
        <v>0</v>
      </c>
      <c r="N244" s="88">
        <f t="shared" si="86"/>
        <v>0</v>
      </c>
      <c r="O244" s="88">
        <f t="shared" si="86"/>
        <v>0</v>
      </c>
      <c r="P244" s="88">
        <f t="shared" si="86"/>
        <v>0</v>
      </c>
      <c r="Q244" s="88">
        <f t="shared" si="86"/>
        <v>0</v>
      </c>
      <c r="R244" s="88">
        <f t="shared" si="86"/>
        <v>0</v>
      </c>
      <c r="S244" s="88">
        <f t="shared" si="86"/>
        <v>0</v>
      </c>
      <c r="T244" s="88">
        <f t="shared" si="86"/>
        <v>0</v>
      </c>
      <c r="U244" s="88">
        <f t="shared" si="86"/>
        <v>0</v>
      </c>
      <c r="V244" s="88">
        <f t="shared" si="86"/>
        <v>0</v>
      </c>
      <c r="W244" s="88">
        <f t="shared" si="86"/>
        <v>0</v>
      </c>
      <c r="X244" s="88">
        <f t="shared" si="86"/>
        <v>0</v>
      </c>
      <c r="Y244" s="88">
        <f t="shared" si="86"/>
        <v>0</v>
      </c>
      <c r="Z244" s="88">
        <f t="shared" si="86"/>
        <v>0</v>
      </c>
      <c r="AA244" s="88">
        <f t="shared" si="86"/>
        <v>0</v>
      </c>
      <c r="AB244" s="88">
        <f t="shared" si="86"/>
        <v>0</v>
      </c>
      <c r="AC244" s="88">
        <f t="shared" si="86"/>
        <v>0</v>
      </c>
      <c r="AD244" s="88">
        <f t="shared" si="86"/>
        <v>0</v>
      </c>
      <c r="AE244" s="88">
        <f t="shared" si="86"/>
        <v>0</v>
      </c>
      <c r="AF244" s="88">
        <f t="shared" si="86"/>
        <v>0</v>
      </c>
      <c r="AG244" s="88">
        <f t="shared" si="86"/>
        <v>0</v>
      </c>
      <c r="AH244" s="88">
        <f t="shared" si="86"/>
        <v>0</v>
      </c>
      <c r="AI244" s="88">
        <f t="shared" si="86"/>
        <v>0</v>
      </c>
      <c r="AJ244" s="88">
        <f t="shared" si="86"/>
        <v>0</v>
      </c>
      <c r="AK244" s="88">
        <f t="shared" si="86"/>
        <v>0</v>
      </c>
      <c r="AL244" s="88">
        <f t="shared" si="86"/>
        <v>0</v>
      </c>
      <c r="AM244" s="88">
        <f t="shared" si="86"/>
        <v>0</v>
      </c>
      <c r="AN244" s="88">
        <f t="shared" si="86"/>
        <v>0</v>
      </c>
      <c r="AO244" s="88">
        <f t="shared" si="86"/>
        <v>0</v>
      </c>
      <c r="AP244" s="88">
        <f t="shared" si="86"/>
        <v>0</v>
      </c>
      <c r="AQ244" s="88">
        <f t="shared" si="86"/>
        <v>0</v>
      </c>
      <c r="AR244" s="88">
        <f t="shared" si="86"/>
        <v>0</v>
      </c>
      <c r="AS244" s="88">
        <f t="shared" si="86"/>
        <v>0</v>
      </c>
      <c r="AT244" s="88">
        <f t="shared" si="86"/>
        <v>0</v>
      </c>
      <c r="AU244" s="88">
        <f t="shared" si="86"/>
        <v>0</v>
      </c>
      <c r="AV244" s="88">
        <f t="shared" si="86"/>
        <v>0</v>
      </c>
      <c r="AW244" s="88">
        <f t="shared" si="86"/>
        <v>0</v>
      </c>
      <c r="AX244" s="88">
        <f t="shared" si="86"/>
        <v>0</v>
      </c>
      <c r="AY244" s="88">
        <f t="shared" si="86"/>
        <v>0</v>
      </c>
      <c r="AZ244" s="88">
        <f t="shared" si="86"/>
        <v>0</v>
      </c>
      <c r="BA244" s="88">
        <f t="shared" si="86"/>
        <v>0</v>
      </c>
      <c r="BB244" s="88">
        <f t="shared" si="86"/>
        <v>0</v>
      </c>
      <c r="BC244" s="88">
        <f t="shared" si="86"/>
        <v>0</v>
      </c>
      <c r="BD244" s="88">
        <f t="shared" si="86"/>
        <v>0</v>
      </c>
      <c r="BE244" s="88">
        <f t="shared" si="86"/>
        <v>0</v>
      </c>
      <c r="BF244" s="88">
        <f t="shared" si="86"/>
        <v>0</v>
      </c>
      <c r="BG244" s="88">
        <f t="shared" si="86"/>
        <v>0</v>
      </c>
      <c r="BH244" s="88">
        <f t="shared" si="86"/>
        <v>0</v>
      </c>
      <c r="BI244" s="88">
        <f t="shared" si="86"/>
        <v>0</v>
      </c>
      <c r="BJ244" s="88">
        <f t="shared" si="86"/>
        <v>0</v>
      </c>
      <c r="BK244" s="88">
        <f t="shared" si="86"/>
        <v>0</v>
      </c>
      <c r="BL244" s="88">
        <f t="shared" si="86"/>
        <v>0</v>
      </c>
    </row>
    <row r="245" spans="2:64" hidden="1" outlineLevel="1" x14ac:dyDescent="0.55000000000000004">
      <c r="B245" s="3" t="str">
        <f>$G$21&amp;": relevant sales leads (7 month)"</f>
        <v>Google Ads: relevant sales leads (7 month)</v>
      </c>
      <c r="E245" s="88">
        <f>IF($G$39=7,E238,0)</f>
        <v>0</v>
      </c>
      <c r="F245" s="88">
        <f>IF($G$39=7,F238+E238-E314-E345-E376,0)</f>
        <v>0</v>
      </c>
      <c r="G245" s="88">
        <f>IF($G$39=7,G238+F238+E238-E314-E345-E376-F314-F345-F376,0)</f>
        <v>0</v>
      </c>
      <c r="H245" s="88">
        <f>IF($G$39=7,H238+G238+F238+E238-E314-E345-E376-F314-F345-F376-G314-G345-G376,0)</f>
        <v>0</v>
      </c>
      <c r="I245" s="88">
        <f>IF($G$39=7,I238+H238+G238+F238+E238-E314-E345-E376-F314-F345-F376-G314-G345-G376-H314-H345-H376,0)</f>
        <v>0</v>
      </c>
      <c r="J245" s="88">
        <f>IF($G$39=7,J238+I238+H238+G238+F238+E238-E314-E345-E376-F314-F345-F376-G314-G345-G376-H314-H345-H376-I314-I345-I376,0)</f>
        <v>0</v>
      </c>
      <c r="K245" s="88">
        <f>IF($G$39=7,K238+J238+I238+H238+G238+F238+E238-E314-E345-E376-F314-F345-F376-G314-G345-G376-H314-H345-H376-I314-I345-I376-J314-J345-J376,0)</f>
        <v>0</v>
      </c>
      <c r="L245" s="88">
        <f t="shared" ref="L245:BL245" si="87">IF($G$39=7,L238+K238+J238+I238+H238+G238+F238-F314-F345-F376-G314-G345-G376-H314-H345-H376-I314-I345-I376-J314-J345-J376-K314-K345-K376,0)</f>
        <v>0</v>
      </c>
      <c r="M245" s="88">
        <f t="shared" si="87"/>
        <v>0</v>
      </c>
      <c r="N245" s="88">
        <f t="shared" si="87"/>
        <v>0</v>
      </c>
      <c r="O245" s="88">
        <f t="shared" si="87"/>
        <v>0</v>
      </c>
      <c r="P245" s="88">
        <f t="shared" si="87"/>
        <v>0</v>
      </c>
      <c r="Q245" s="88">
        <f t="shared" si="87"/>
        <v>0</v>
      </c>
      <c r="R245" s="88">
        <f t="shared" si="87"/>
        <v>0</v>
      </c>
      <c r="S245" s="88">
        <f t="shared" si="87"/>
        <v>0</v>
      </c>
      <c r="T245" s="88">
        <f t="shared" si="87"/>
        <v>0</v>
      </c>
      <c r="U245" s="88">
        <f t="shared" si="87"/>
        <v>0</v>
      </c>
      <c r="V245" s="88">
        <f t="shared" si="87"/>
        <v>0</v>
      </c>
      <c r="W245" s="88">
        <f t="shared" si="87"/>
        <v>0</v>
      </c>
      <c r="X245" s="88">
        <f t="shared" si="87"/>
        <v>0</v>
      </c>
      <c r="Y245" s="88">
        <f t="shared" si="87"/>
        <v>0</v>
      </c>
      <c r="Z245" s="88">
        <f t="shared" si="87"/>
        <v>0</v>
      </c>
      <c r="AA245" s="88">
        <f t="shared" si="87"/>
        <v>0</v>
      </c>
      <c r="AB245" s="88">
        <f t="shared" si="87"/>
        <v>0</v>
      </c>
      <c r="AC245" s="88">
        <f t="shared" si="87"/>
        <v>0</v>
      </c>
      <c r="AD245" s="88">
        <f t="shared" si="87"/>
        <v>0</v>
      </c>
      <c r="AE245" s="88">
        <f t="shared" si="87"/>
        <v>0</v>
      </c>
      <c r="AF245" s="88">
        <f t="shared" si="87"/>
        <v>0</v>
      </c>
      <c r="AG245" s="88">
        <f t="shared" si="87"/>
        <v>0</v>
      </c>
      <c r="AH245" s="88">
        <f t="shared" si="87"/>
        <v>0</v>
      </c>
      <c r="AI245" s="88">
        <f t="shared" si="87"/>
        <v>0</v>
      </c>
      <c r="AJ245" s="88">
        <f t="shared" si="87"/>
        <v>0</v>
      </c>
      <c r="AK245" s="88">
        <f t="shared" si="87"/>
        <v>0</v>
      </c>
      <c r="AL245" s="88">
        <f t="shared" si="87"/>
        <v>0</v>
      </c>
      <c r="AM245" s="88">
        <f t="shared" si="87"/>
        <v>0</v>
      </c>
      <c r="AN245" s="88">
        <f t="shared" si="87"/>
        <v>0</v>
      </c>
      <c r="AO245" s="88">
        <f t="shared" si="87"/>
        <v>0</v>
      </c>
      <c r="AP245" s="88">
        <f t="shared" si="87"/>
        <v>0</v>
      </c>
      <c r="AQ245" s="88">
        <f t="shared" si="87"/>
        <v>0</v>
      </c>
      <c r="AR245" s="88">
        <f t="shared" si="87"/>
        <v>0</v>
      </c>
      <c r="AS245" s="88">
        <f t="shared" si="87"/>
        <v>0</v>
      </c>
      <c r="AT245" s="88">
        <f t="shared" si="87"/>
        <v>0</v>
      </c>
      <c r="AU245" s="88">
        <f t="shared" si="87"/>
        <v>0</v>
      </c>
      <c r="AV245" s="88">
        <f t="shared" si="87"/>
        <v>0</v>
      </c>
      <c r="AW245" s="88">
        <f t="shared" si="87"/>
        <v>0</v>
      </c>
      <c r="AX245" s="88">
        <f t="shared" si="87"/>
        <v>0</v>
      </c>
      <c r="AY245" s="88">
        <f t="shared" si="87"/>
        <v>0</v>
      </c>
      <c r="AZ245" s="88">
        <f t="shared" si="87"/>
        <v>0</v>
      </c>
      <c r="BA245" s="88">
        <f t="shared" si="87"/>
        <v>0</v>
      </c>
      <c r="BB245" s="88">
        <f t="shared" si="87"/>
        <v>0</v>
      </c>
      <c r="BC245" s="88">
        <f t="shared" si="87"/>
        <v>0</v>
      </c>
      <c r="BD245" s="88">
        <f t="shared" si="87"/>
        <v>0</v>
      </c>
      <c r="BE245" s="88">
        <f t="shared" si="87"/>
        <v>0</v>
      </c>
      <c r="BF245" s="88">
        <f t="shared" si="87"/>
        <v>0</v>
      </c>
      <c r="BG245" s="88">
        <f t="shared" si="87"/>
        <v>0</v>
      </c>
      <c r="BH245" s="88">
        <f t="shared" si="87"/>
        <v>0</v>
      </c>
      <c r="BI245" s="88">
        <f t="shared" si="87"/>
        <v>0</v>
      </c>
      <c r="BJ245" s="88">
        <f t="shared" si="87"/>
        <v>0</v>
      </c>
      <c r="BK245" s="88">
        <f t="shared" si="87"/>
        <v>0</v>
      </c>
      <c r="BL245" s="88">
        <f t="shared" si="87"/>
        <v>0</v>
      </c>
    </row>
    <row r="246" spans="2:64" hidden="1" outlineLevel="1" x14ac:dyDescent="0.55000000000000004">
      <c r="B246" s="3" t="str">
        <f>$G$21&amp;": relevant sales leads (8 month)"</f>
        <v>Google Ads: relevant sales leads (8 month)</v>
      </c>
      <c r="E246" s="88">
        <f>IF($G$39=8,E238,0)</f>
        <v>0</v>
      </c>
      <c r="F246" s="88">
        <f>IF($G$39=8,F238+E238-E314-E345-E376,0)</f>
        <v>0</v>
      </c>
      <c r="G246" s="88">
        <f>IF($G$39=8,G238+F238+E238-E314-E345-E376-F314-F345-F376,0)</f>
        <v>0</v>
      </c>
      <c r="H246" s="88">
        <f>IF($G$39=8,H238+G238+F238+E238-E314-E345-E376-F314-F345-F376-G314-G345-G376,0)</f>
        <v>0</v>
      </c>
      <c r="I246" s="88">
        <f>IF($G$39=8,I238+H238+G238+F238+E238-E314-E345-E376-F314-F345-F376-G314-G345-G376-H314-H345-H376,0)</f>
        <v>0</v>
      </c>
      <c r="J246" s="88">
        <f>IF($G$39=8,J238+I238+H238+G238+F238+E238-E314-E345-E376-F314-F345-F376-G314-G345-G376-H314-H345-H376-I314-I345-I376,0)</f>
        <v>0</v>
      </c>
      <c r="K246" s="88">
        <f>IF($G$39=8,K238+J238+I238+H238+G238+F238+E238-E314-E345-E376-F314-F345-F376-G314-G345-G376-H314-H345-H376-I314-I345-I376-J314-J345-J376,0)</f>
        <v>0</v>
      </c>
      <c r="L246" s="88">
        <f>IF($G$39=8,L238+K238+J238+I238+H238+G238+F238+E238-E314-E345-E376-F314-F345-F376-G314-G345-G376-H314-H345-H376-I314-I345-I376-J314-J345-J376-K314-K345-K376,0)</f>
        <v>0</v>
      </c>
      <c r="M246" s="88">
        <f t="shared" ref="M246:BL246" si="88">IF($G$39=8,M238+L238+K238+J238+I238+H238+G238+F238-F314-F345-F376-G314-G345-G376-H314-H345-H376-I314-I345-I376-J314-J345-J376-K314-K345-K376-L314-L345-L376,0)</f>
        <v>0</v>
      </c>
      <c r="N246" s="88">
        <f t="shared" si="88"/>
        <v>0</v>
      </c>
      <c r="O246" s="88">
        <f t="shared" si="88"/>
        <v>0</v>
      </c>
      <c r="P246" s="88">
        <f t="shared" si="88"/>
        <v>0</v>
      </c>
      <c r="Q246" s="88">
        <f t="shared" si="88"/>
        <v>0</v>
      </c>
      <c r="R246" s="88">
        <f t="shared" si="88"/>
        <v>0</v>
      </c>
      <c r="S246" s="88">
        <f t="shared" si="88"/>
        <v>0</v>
      </c>
      <c r="T246" s="88">
        <f t="shared" si="88"/>
        <v>0</v>
      </c>
      <c r="U246" s="88">
        <f t="shared" si="88"/>
        <v>0</v>
      </c>
      <c r="V246" s="88">
        <f t="shared" si="88"/>
        <v>0</v>
      </c>
      <c r="W246" s="88">
        <f t="shared" si="88"/>
        <v>0</v>
      </c>
      <c r="X246" s="88">
        <f t="shared" si="88"/>
        <v>0</v>
      </c>
      <c r="Y246" s="88">
        <f t="shared" si="88"/>
        <v>0</v>
      </c>
      <c r="Z246" s="88">
        <f t="shared" si="88"/>
        <v>0</v>
      </c>
      <c r="AA246" s="88">
        <f t="shared" si="88"/>
        <v>0</v>
      </c>
      <c r="AB246" s="88">
        <f t="shared" si="88"/>
        <v>0</v>
      </c>
      <c r="AC246" s="88">
        <f t="shared" si="88"/>
        <v>0</v>
      </c>
      <c r="AD246" s="88">
        <f t="shared" si="88"/>
        <v>0</v>
      </c>
      <c r="AE246" s="88">
        <f t="shared" si="88"/>
        <v>0</v>
      </c>
      <c r="AF246" s="88">
        <f t="shared" si="88"/>
        <v>0</v>
      </c>
      <c r="AG246" s="88">
        <f t="shared" si="88"/>
        <v>0</v>
      </c>
      <c r="AH246" s="88">
        <f t="shared" si="88"/>
        <v>0</v>
      </c>
      <c r="AI246" s="88">
        <f t="shared" si="88"/>
        <v>0</v>
      </c>
      <c r="AJ246" s="88">
        <f t="shared" si="88"/>
        <v>0</v>
      </c>
      <c r="AK246" s="88">
        <f t="shared" si="88"/>
        <v>0</v>
      </c>
      <c r="AL246" s="88">
        <f t="shared" si="88"/>
        <v>0</v>
      </c>
      <c r="AM246" s="88">
        <f t="shared" si="88"/>
        <v>0</v>
      </c>
      <c r="AN246" s="88">
        <f t="shared" si="88"/>
        <v>0</v>
      </c>
      <c r="AO246" s="88">
        <f t="shared" si="88"/>
        <v>0</v>
      </c>
      <c r="AP246" s="88">
        <f t="shared" si="88"/>
        <v>0</v>
      </c>
      <c r="AQ246" s="88">
        <f t="shared" si="88"/>
        <v>0</v>
      </c>
      <c r="AR246" s="88">
        <f t="shared" si="88"/>
        <v>0</v>
      </c>
      <c r="AS246" s="88">
        <f t="shared" si="88"/>
        <v>0</v>
      </c>
      <c r="AT246" s="88">
        <f t="shared" si="88"/>
        <v>0</v>
      </c>
      <c r="AU246" s="88">
        <f t="shared" si="88"/>
        <v>0</v>
      </c>
      <c r="AV246" s="88">
        <f t="shared" si="88"/>
        <v>0</v>
      </c>
      <c r="AW246" s="88">
        <f t="shared" si="88"/>
        <v>0</v>
      </c>
      <c r="AX246" s="88">
        <f t="shared" si="88"/>
        <v>0</v>
      </c>
      <c r="AY246" s="88">
        <f t="shared" si="88"/>
        <v>0</v>
      </c>
      <c r="AZ246" s="88">
        <f t="shared" si="88"/>
        <v>0</v>
      </c>
      <c r="BA246" s="88">
        <f t="shared" si="88"/>
        <v>0</v>
      </c>
      <c r="BB246" s="88">
        <f t="shared" si="88"/>
        <v>0</v>
      </c>
      <c r="BC246" s="88">
        <f t="shared" si="88"/>
        <v>0</v>
      </c>
      <c r="BD246" s="88">
        <f t="shared" si="88"/>
        <v>0</v>
      </c>
      <c r="BE246" s="88">
        <f t="shared" si="88"/>
        <v>0</v>
      </c>
      <c r="BF246" s="88">
        <f t="shared" si="88"/>
        <v>0</v>
      </c>
      <c r="BG246" s="88">
        <f t="shared" si="88"/>
        <v>0</v>
      </c>
      <c r="BH246" s="88">
        <f t="shared" si="88"/>
        <v>0</v>
      </c>
      <c r="BI246" s="88">
        <f t="shared" si="88"/>
        <v>0</v>
      </c>
      <c r="BJ246" s="88">
        <f t="shared" si="88"/>
        <v>0</v>
      </c>
      <c r="BK246" s="88">
        <f t="shared" si="88"/>
        <v>0</v>
      </c>
      <c r="BL246" s="88">
        <f t="shared" si="88"/>
        <v>0</v>
      </c>
    </row>
    <row r="247" spans="2:64" hidden="1" outlineLevel="1" x14ac:dyDescent="0.55000000000000004">
      <c r="B247" s="3" t="str">
        <f>$G$21&amp;": relevant sales leads (9 month)"</f>
        <v>Google Ads: relevant sales leads (9 month)</v>
      </c>
      <c r="E247" s="88">
        <f>IF($G$39=9,E238,0)</f>
        <v>0</v>
      </c>
      <c r="F247" s="88">
        <f>IF($G$39=9,F238+E238-E314-E345-E376,0)</f>
        <v>0</v>
      </c>
      <c r="G247" s="88">
        <f>IF($G$39=9,G238+F238+E238-E314-E345-E376-F314-F345-F376,0)</f>
        <v>0</v>
      </c>
      <c r="H247" s="88">
        <f>IF($G$39=9,H238+G238+F238+E238-E314-E345-E376-F314-F345-F376-G314-G345-G376,0)</f>
        <v>0</v>
      </c>
      <c r="I247" s="88">
        <f>IF($G$39=9,I238+H238+G238+F238+E238-E314-E345-E376-F314-F345-F376-G314-G345-G376-H314-H345-H376,0)</f>
        <v>0</v>
      </c>
      <c r="J247" s="88">
        <f>IF($G$39=9,J238+I238+H238+G238+F238+E238-E314-E345-E376-F314-F345-F376-G314-G345-G376-H314-H345-H376-I314-I345-I376,0)</f>
        <v>0</v>
      </c>
      <c r="K247" s="88">
        <f>IF($G$39=9,K238+J238+I238+H238+G238+F238+E238-E314-E345-E376-F314-F345-F376-G314-G345-G376-H314-H345-H376-I314-I345-I376-J314-J345-J376,0)</f>
        <v>0</v>
      </c>
      <c r="L247" s="88">
        <f>IF($G$39=9,L238+K238+J238+I238+H238+G238+F238+E238-E314-E345-E376-F314-F345-F376-G314-G345-G376-H314-H345-H376-I314-I345-I376-J314-J345-J376-K314-K345-K376,0)</f>
        <v>0</v>
      </c>
      <c r="M247" s="88">
        <f>IF($G$39=9,M238+L238+K238+J238+I238+H238+G238+F238+E238-E314-E345-E376-F314-F345-F376-G314-G345-G376-H314-H345-H376-I314-I345-I376-J314-J345-J376-K314-K345-K376-L314-L345-L376,0)</f>
        <v>0</v>
      </c>
      <c r="N247" s="88">
        <f t="shared" ref="N247:BL247" si="89">IF($G$39=9,N238+M238+L238+K238+J238+I238+H238+G238+F238-F314-F345-F376-G314-G345-G376-H314-H345-H376-I314-I345-I376-J314-J345-J376-K314-K345-K376-L314-L345-L376-M314-M345-M376,0)</f>
        <v>0</v>
      </c>
      <c r="O247" s="88">
        <f t="shared" si="89"/>
        <v>0</v>
      </c>
      <c r="P247" s="88">
        <f t="shared" si="89"/>
        <v>0</v>
      </c>
      <c r="Q247" s="88">
        <f t="shared" si="89"/>
        <v>0</v>
      </c>
      <c r="R247" s="88">
        <f t="shared" si="89"/>
        <v>0</v>
      </c>
      <c r="S247" s="88">
        <f t="shared" si="89"/>
        <v>0</v>
      </c>
      <c r="T247" s="88">
        <f t="shared" si="89"/>
        <v>0</v>
      </c>
      <c r="U247" s="88">
        <f t="shared" si="89"/>
        <v>0</v>
      </c>
      <c r="V247" s="88">
        <f t="shared" si="89"/>
        <v>0</v>
      </c>
      <c r="W247" s="88">
        <f t="shared" si="89"/>
        <v>0</v>
      </c>
      <c r="X247" s="88">
        <f t="shared" si="89"/>
        <v>0</v>
      </c>
      <c r="Y247" s="88">
        <f t="shared" si="89"/>
        <v>0</v>
      </c>
      <c r="Z247" s="88">
        <f t="shared" si="89"/>
        <v>0</v>
      </c>
      <c r="AA247" s="88">
        <f t="shared" si="89"/>
        <v>0</v>
      </c>
      <c r="AB247" s="88">
        <f t="shared" si="89"/>
        <v>0</v>
      </c>
      <c r="AC247" s="88">
        <f t="shared" si="89"/>
        <v>0</v>
      </c>
      <c r="AD247" s="88">
        <f t="shared" si="89"/>
        <v>0</v>
      </c>
      <c r="AE247" s="88">
        <f t="shared" si="89"/>
        <v>0</v>
      </c>
      <c r="AF247" s="88">
        <f t="shared" si="89"/>
        <v>0</v>
      </c>
      <c r="AG247" s="88">
        <f t="shared" si="89"/>
        <v>0</v>
      </c>
      <c r="AH247" s="88">
        <f t="shared" si="89"/>
        <v>0</v>
      </c>
      <c r="AI247" s="88">
        <f t="shared" si="89"/>
        <v>0</v>
      </c>
      <c r="AJ247" s="88">
        <f t="shared" si="89"/>
        <v>0</v>
      </c>
      <c r="AK247" s="88">
        <f t="shared" si="89"/>
        <v>0</v>
      </c>
      <c r="AL247" s="88">
        <f t="shared" si="89"/>
        <v>0</v>
      </c>
      <c r="AM247" s="88">
        <f t="shared" si="89"/>
        <v>0</v>
      </c>
      <c r="AN247" s="88">
        <f t="shared" si="89"/>
        <v>0</v>
      </c>
      <c r="AO247" s="88">
        <f t="shared" si="89"/>
        <v>0</v>
      </c>
      <c r="AP247" s="88">
        <f t="shared" si="89"/>
        <v>0</v>
      </c>
      <c r="AQ247" s="88">
        <f t="shared" si="89"/>
        <v>0</v>
      </c>
      <c r="AR247" s="88">
        <f t="shared" si="89"/>
        <v>0</v>
      </c>
      <c r="AS247" s="88">
        <f t="shared" si="89"/>
        <v>0</v>
      </c>
      <c r="AT247" s="88">
        <f t="shared" si="89"/>
        <v>0</v>
      </c>
      <c r="AU247" s="88">
        <f t="shared" si="89"/>
        <v>0</v>
      </c>
      <c r="AV247" s="88">
        <f t="shared" si="89"/>
        <v>0</v>
      </c>
      <c r="AW247" s="88">
        <f t="shared" si="89"/>
        <v>0</v>
      </c>
      <c r="AX247" s="88">
        <f t="shared" si="89"/>
        <v>0</v>
      </c>
      <c r="AY247" s="88">
        <f t="shared" si="89"/>
        <v>0</v>
      </c>
      <c r="AZ247" s="88">
        <f t="shared" si="89"/>
        <v>0</v>
      </c>
      <c r="BA247" s="88">
        <f t="shared" si="89"/>
        <v>0</v>
      </c>
      <c r="BB247" s="88">
        <f t="shared" si="89"/>
        <v>0</v>
      </c>
      <c r="BC247" s="88">
        <f t="shared" si="89"/>
        <v>0</v>
      </c>
      <c r="BD247" s="88">
        <f t="shared" si="89"/>
        <v>0</v>
      </c>
      <c r="BE247" s="88">
        <f t="shared" si="89"/>
        <v>0</v>
      </c>
      <c r="BF247" s="88">
        <f t="shared" si="89"/>
        <v>0</v>
      </c>
      <c r="BG247" s="88">
        <f t="shared" si="89"/>
        <v>0</v>
      </c>
      <c r="BH247" s="88">
        <f t="shared" si="89"/>
        <v>0</v>
      </c>
      <c r="BI247" s="88">
        <f t="shared" si="89"/>
        <v>0</v>
      </c>
      <c r="BJ247" s="88">
        <f t="shared" si="89"/>
        <v>0</v>
      </c>
      <c r="BK247" s="88">
        <f t="shared" si="89"/>
        <v>0</v>
      </c>
      <c r="BL247" s="88">
        <f t="shared" si="89"/>
        <v>0</v>
      </c>
    </row>
    <row r="248" spans="2:64" hidden="1" outlineLevel="1" x14ac:dyDescent="0.55000000000000004">
      <c r="B248" s="3" t="str">
        <f>$G$21&amp;": relevant sales leads (10 month)"</f>
        <v>Google Ads: relevant sales leads (10 month)</v>
      </c>
      <c r="E248" s="88">
        <f>IF($G$39=10,E238,0)</f>
        <v>0</v>
      </c>
      <c r="F248" s="88">
        <f>IF($G$39=10,F238+E238-E314-E345-E376,0)</f>
        <v>0</v>
      </c>
      <c r="G248" s="88">
        <f>IF($G$39=10,G238+F238+E238-E314-E345-E376-F314-F345-F376,0)</f>
        <v>0</v>
      </c>
      <c r="H248" s="88">
        <f>IF($G$39=10,H238+G238+F238+E238-E314-E345-E376-F314-F345-F376-G314-G345-G376,0)</f>
        <v>0</v>
      </c>
      <c r="I248" s="88">
        <f>IF($G$39=10,I238+H238+G238+F238+E238-E314-E345-E376-F314-F345-F376-G314-G345-G376-H314-H345-H376,0)</f>
        <v>0</v>
      </c>
      <c r="J248" s="88">
        <f>IF($G$39=10,J238+I238+H238+G238+F238+E238-E314-E345-E376-F314-F345-F376-G314-G345-G376-H314-H345-H376-I314-I345-I376,0)</f>
        <v>0</v>
      </c>
      <c r="K248" s="88">
        <f>IF($G$39=10,K238+J238+I238+H238+G238+F238+E238-E314-E345-E376-F314-F345-F376-G314-G345-G376-H314-H345-H376-I314-I345-I376-J314-J345-J376,0)</f>
        <v>0</v>
      </c>
      <c r="L248" s="88">
        <f>IF($G$39=10,L238+K238+J238+I238+H238+G238+F238+E238-E314-E345-E376-F314-F345-F376-G314-G345-G376-H314-H345-H376-I314-I345-I376-J314-J345-J376-K314-K345-K376,0)</f>
        <v>0</v>
      </c>
      <c r="M248" s="88">
        <f>IF($G$39=10,M238+L238+K238+J238+I238+H238+G238+F238+E238-E314-E345-E376-F314-F345-F376-G314-G345-G376-H314-H345-H376-I314-I345-I376-J314-J345-J376-K314-K345-K376-L314-L345-L376,0)</f>
        <v>0</v>
      </c>
      <c r="N248" s="88">
        <f>IF($G$39=10,N238+M238+L238+K238+J238+I238+H238+G238+F238+E238-E314-E345-E376-F314-F345-F376-G314-G345-G376-H314-H345-H376-I314-I345-I376-J314-J345-J376-K314-K345-K376-L314-L345-L376-M314-M345-M376,0)</f>
        <v>0</v>
      </c>
      <c r="O248" s="88">
        <f t="shared" ref="O248:BL248" si="90">IF($G$39=10,O238+N238+M238+L238+K238+J238+I238+H238+G238+F238-F314-F345-F376-G314-G345-G376-H314-H345-H376-I314-I345-I376-J314-J345-J376-K314-K345-K376-L314-L345-L376-M314-M345-M376-N314-N345-N376,0)</f>
        <v>0</v>
      </c>
      <c r="P248" s="88">
        <f t="shared" si="90"/>
        <v>0</v>
      </c>
      <c r="Q248" s="88">
        <f t="shared" si="90"/>
        <v>0</v>
      </c>
      <c r="R248" s="88">
        <f t="shared" si="90"/>
        <v>0</v>
      </c>
      <c r="S248" s="88">
        <f t="shared" si="90"/>
        <v>0</v>
      </c>
      <c r="T248" s="88">
        <f t="shared" si="90"/>
        <v>0</v>
      </c>
      <c r="U248" s="88">
        <f t="shared" si="90"/>
        <v>0</v>
      </c>
      <c r="V248" s="88">
        <f t="shared" si="90"/>
        <v>0</v>
      </c>
      <c r="W248" s="88">
        <f t="shared" si="90"/>
        <v>0</v>
      </c>
      <c r="X248" s="88">
        <f t="shared" si="90"/>
        <v>0</v>
      </c>
      <c r="Y248" s="88">
        <f t="shared" si="90"/>
        <v>0</v>
      </c>
      <c r="Z248" s="88">
        <f t="shared" si="90"/>
        <v>0</v>
      </c>
      <c r="AA248" s="88">
        <f t="shared" si="90"/>
        <v>0</v>
      </c>
      <c r="AB248" s="88">
        <f t="shared" si="90"/>
        <v>0</v>
      </c>
      <c r="AC248" s="88">
        <f t="shared" si="90"/>
        <v>0</v>
      </c>
      <c r="AD248" s="88">
        <f t="shared" si="90"/>
        <v>0</v>
      </c>
      <c r="AE248" s="88">
        <f t="shared" si="90"/>
        <v>0</v>
      </c>
      <c r="AF248" s="88">
        <f t="shared" si="90"/>
        <v>0</v>
      </c>
      <c r="AG248" s="88">
        <f t="shared" si="90"/>
        <v>0</v>
      </c>
      <c r="AH248" s="88">
        <f t="shared" si="90"/>
        <v>0</v>
      </c>
      <c r="AI248" s="88">
        <f t="shared" si="90"/>
        <v>0</v>
      </c>
      <c r="AJ248" s="88">
        <f t="shared" si="90"/>
        <v>0</v>
      </c>
      <c r="AK248" s="88">
        <f t="shared" si="90"/>
        <v>0</v>
      </c>
      <c r="AL248" s="88">
        <f t="shared" si="90"/>
        <v>0</v>
      </c>
      <c r="AM248" s="88">
        <f t="shared" si="90"/>
        <v>0</v>
      </c>
      <c r="AN248" s="88">
        <f t="shared" si="90"/>
        <v>0</v>
      </c>
      <c r="AO248" s="88">
        <f t="shared" si="90"/>
        <v>0</v>
      </c>
      <c r="AP248" s="88">
        <f t="shared" si="90"/>
        <v>0</v>
      </c>
      <c r="AQ248" s="88">
        <f t="shared" si="90"/>
        <v>0</v>
      </c>
      <c r="AR248" s="88">
        <f t="shared" si="90"/>
        <v>0</v>
      </c>
      <c r="AS248" s="88">
        <f t="shared" si="90"/>
        <v>0</v>
      </c>
      <c r="AT248" s="88">
        <f t="shared" si="90"/>
        <v>0</v>
      </c>
      <c r="AU248" s="88">
        <f t="shared" si="90"/>
        <v>0</v>
      </c>
      <c r="AV248" s="88">
        <f t="shared" si="90"/>
        <v>0</v>
      </c>
      <c r="AW248" s="88">
        <f t="shared" si="90"/>
        <v>0</v>
      </c>
      <c r="AX248" s="88">
        <f t="shared" si="90"/>
        <v>0</v>
      </c>
      <c r="AY248" s="88">
        <f t="shared" si="90"/>
        <v>0</v>
      </c>
      <c r="AZ248" s="88">
        <f t="shared" si="90"/>
        <v>0</v>
      </c>
      <c r="BA248" s="88">
        <f t="shared" si="90"/>
        <v>0</v>
      </c>
      <c r="BB248" s="88">
        <f t="shared" si="90"/>
        <v>0</v>
      </c>
      <c r="BC248" s="88">
        <f t="shared" si="90"/>
        <v>0</v>
      </c>
      <c r="BD248" s="88">
        <f t="shared" si="90"/>
        <v>0</v>
      </c>
      <c r="BE248" s="88">
        <f t="shared" si="90"/>
        <v>0</v>
      </c>
      <c r="BF248" s="88">
        <f t="shared" si="90"/>
        <v>0</v>
      </c>
      <c r="BG248" s="88">
        <f t="shared" si="90"/>
        <v>0</v>
      </c>
      <c r="BH248" s="88">
        <f t="shared" si="90"/>
        <v>0</v>
      </c>
      <c r="BI248" s="88">
        <f t="shared" si="90"/>
        <v>0</v>
      </c>
      <c r="BJ248" s="88">
        <f t="shared" si="90"/>
        <v>0</v>
      </c>
      <c r="BK248" s="88">
        <f t="shared" si="90"/>
        <v>0</v>
      </c>
      <c r="BL248" s="88">
        <f t="shared" si="90"/>
        <v>0</v>
      </c>
    </row>
    <row r="249" spans="2:64" hidden="1" outlineLevel="1" x14ac:dyDescent="0.55000000000000004">
      <c r="B249" s="3" t="str">
        <f>$G$21&amp;": relevant sales leads (11 month)"</f>
        <v>Google Ads: relevant sales leads (11 month)</v>
      </c>
      <c r="E249" s="88">
        <f>IF($G$39=11,E238,0)</f>
        <v>0</v>
      </c>
      <c r="F249" s="88">
        <f>IF($G$39=11,F238+E238-E314-E345-E376,0)</f>
        <v>0</v>
      </c>
      <c r="G249" s="88">
        <f>IF($G$39=11,G238+F238+E238-E314-E345-E376-F314-F345-F376,0)</f>
        <v>0</v>
      </c>
      <c r="H249" s="88">
        <f>IF($G$39=11,H238+G238+F238+E238-E314-E345-E376-F314-F345-F376-G314-G345-G376,0)</f>
        <v>0</v>
      </c>
      <c r="I249" s="88">
        <f>IF($G$39=11,I238+H238+G238+F238+E238-E314-E345-E376-F314-F345-F376-G314-G345-G376-H314-H345-H376,0)</f>
        <v>0</v>
      </c>
      <c r="J249" s="88">
        <f>IF($G$39=11,J238+I238+H238+G238+F238+E238-E314-E345-E376-F314-F345-F376-G314-G345-G376-H314-H345-H376-I314-I345-I376,0)</f>
        <v>0</v>
      </c>
      <c r="K249" s="88">
        <f>IF($G$39=11,K238+J238+I238+H238+G238+F238+E238-E314-E345-E376-F314-F345-F376-G314-G345-G376-H314-H345-H376-I314-I345-I376-J314-J345-J376,0)</f>
        <v>0</v>
      </c>
      <c r="L249" s="88">
        <f>IF($G$39=11,L238+K238+J238+I238+H238+G238+F238+E238-E314-E345-E376-F314-F345-F376-G314-G345-G376-H314-H345-H376-I314-I345-I376-J314-J345-J376-K314-K345-K376,0)</f>
        <v>0</v>
      </c>
      <c r="M249" s="88">
        <f>IF($G$39=11,M238+L238+K238+J238+I238+H238+G238+F238+E238-E314-E345-E376-F314-F345-F376-G314-G345-G376-H314-H345-H376-I314-I345-I376-J314-J345-J376-K314-K345-K376-L314-L345-L376,0)</f>
        <v>0</v>
      </c>
      <c r="N249" s="88">
        <f>IF($G$39=11,N238+M238+L238+K238+J238+I238+H238+G238+F238+E238-E314-E345-E376-F314-F345-F376-G314-G345-G376-H314-H345-H376-I314-I345-I376-J314-J345-J376-K314-K345-K376-L314-L345-L376-M314-M345-M376,0)</f>
        <v>0</v>
      </c>
      <c r="O249" s="88">
        <f>IF($G$39=11,O238+N238+M238+L238+K238+J238+I238+H238+G238+F238+E238-E314-E345-E376-F314-F345-F376-G314-G345-G376-H314-H345-H376-I314-I345-I376-J314-J345-J376-K314-K345-K376-L314-L345-L376-M314-M345-M376-N314-N345-N376,0)</f>
        <v>0</v>
      </c>
      <c r="P249" s="88">
        <f t="shared" ref="P249:BL249" si="91">IF($G$39=11,P238+O238+N238+M238+L238+K238+J238+I238+H238+G238+F238-F314-F345-F376-G314-G345-G376-H314-H345-H376-I314-I345-I376-J314-J345-J376-K314-K345-K376-L314-L345-L376-M314-M345-M376-N314-N345-N376-O314-O345-O376,0)</f>
        <v>0</v>
      </c>
      <c r="Q249" s="88">
        <f t="shared" si="91"/>
        <v>0</v>
      </c>
      <c r="R249" s="88">
        <f t="shared" si="91"/>
        <v>0</v>
      </c>
      <c r="S249" s="88">
        <f t="shared" si="91"/>
        <v>0</v>
      </c>
      <c r="T249" s="88">
        <f t="shared" si="91"/>
        <v>0</v>
      </c>
      <c r="U249" s="88">
        <f t="shared" si="91"/>
        <v>0</v>
      </c>
      <c r="V249" s="88">
        <f t="shared" si="91"/>
        <v>0</v>
      </c>
      <c r="W249" s="88">
        <f t="shared" si="91"/>
        <v>0</v>
      </c>
      <c r="X249" s="88">
        <f t="shared" si="91"/>
        <v>0</v>
      </c>
      <c r="Y249" s="88">
        <f t="shared" si="91"/>
        <v>0</v>
      </c>
      <c r="Z249" s="88">
        <f t="shared" si="91"/>
        <v>0</v>
      </c>
      <c r="AA249" s="88">
        <f t="shared" si="91"/>
        <v>0</v>
      </c>
      <c r="AB249" s="88">
        <f t="shared" si="91"/>
        <v>0</v>
      </c>
      <c r="AC249" s="88">
        <f t="shared" si="91"/>
        <v>0</v>
      </c>
      <c r="AD249" s="88">
        <f t="shared" si="91"/>
        <v>0</v>
      </c>
      <c r="AE249" s="88">
        <f t="shared" si="91"/>
        <v>0</v>
      </c>
      <c r="AF249" s="88">
        <f t="shared" si="91"/>
        <v>0</v>
      </c>
      <c r="AG249" s="88">
        <f t="shared" si="91"/>
        <v>0</v>
      </c>
      <c r="AH249" s="88">
        <f t="shared" si="91"/>
        <v>0</v>
      </c>
      <c r="AI249" s="88">
        <f t="shared" si="91"/>
        <v>0</v>
      </c>
      <c r="AJ249" s="88">
        <f t="shared" si="91"/>
        <v>0</v>
      </c>
      <c r="AK249" s="88">
        <f t="shared" si="91"/>
        <v>0</v>
      </c>
      <c r="AL249" s="88">
        <f t="shared" si="91"/>
        <v>0</v>
      </c>
      <c r="AM249" s="88">
        <f t="shared" si="91"/>
        <v>0</v>
      </c>
      <c r="AN249" s="88">
        <f t="shared" si="91"/>
        <v>0</v>
      </c>
      <c r="AO249" s="88">
        <f t="shared" si="91"/>
        <v>0</v>
      </c>
      <c r="AP249" s="88">
        <f t="shared" si="91"/>
        <v>0</v>
      </c>
      <c r="AQ249" s="88">
        <f t="shared" si="91"/>
        <v>0</v>
      </c>
      <c r="AR249" s="88">
        <f t="shared" si="91"/>
        <v>0</v>
      </c>
      <c r="AS249" s="88">
        <f t="shared" si="91"/>
        <v>0</v>
      </c>
      <c r="AT249" s="88">
        <f t="shared" si="91"/>
        <v>0</v>
      </c>
      <c r="AU249" s="88">
        <f t="shared" si="91"/>
        <v>0</v>
      </c>
      <c r="AV249" s="88">
        <f t="shared" si="91"/>
        <v>0</v>
      </c>
      <c r="AW249" s="88">
        <f t="shared" si="91"/>
        <v>0</v>
      </c>
      <c r="AX249" s="88">
        <f t="shared" si="91"/>
        <v>0</v>
      </c>
      <c r="AY249" s="88">
        <f t="shared" si="91"/>
        <v>0</v>
      </c>
      <c r="AZ249" s="88">
        <f t="shared" si="91"/>
        <v>0</v>
      </c>
      <c r="BA249" s="88">
        <f t="shared" si="91"/>
        <v>0</v>
      </c>
      <c r="BB249" s="88">
        <f t="shared" si="91"/>
        <v>0</v>
      </c>
      <c r="BC249" s="88">
        <f t="shared" si="91"/>
        <v>0</v>
      </c>
      <c r="BD249" s="88">
        <f t="shared" si="91"/>
        <v>0</v>
      </c>
      <c r="BE249" s="88">
        <f t="shared" si="91"/>
        <v>0</v>
      </c>
      <c r="BF249" s="88">
        <f t="shared" si="91"/>
        <v>0</v>
      </c>
      <c r="BG249" s="88">
        <f t="shared" si="91"/>
        <v>0</v>
      </c>
      <c r="BH249" s="88">
        <f t="shared" si="91"/>
        <v>0</v>
      </c>
      <c r="BI249" s="88">
        <f t="shared" si="91"/>
        <v>0</v>
      </c>
      <c r="BJ249" s="88">
        <f t="shared" si="91"/>
        <v>0</v>
      </c>
      <c r="BK249" s="88">
        <f t="shared" si="91"/>
        <v>0</v>
      </c>
      <c r="BL249" s="88">
        <f t="shared" si="91"/>
        <v>0</v>
      </c>
    </row>
    <row r="250" spans="2:64" hidden="1" outlineLevel="1" x14ac:dyDescent="0.55000000000000004">
      <c r="B250" s="3" t="str">
        <f>$G$21&amp;": relevant sales leads (12 month)"</f>
        <v>Google Ads: relevant sales leads (12 month)</v>
      </c>
      <c r="E250" s="88">
        <f>IF($G$39=12,E238,0)</f>
        <v>0</v>
      </c>
      <c r="F250" s="88">
        <f>IF($G$39=12,F238+E238-E314-E345-E376,0)</f>
        <v>0</v>
      </c>
      <c r="G250" s="88">
        <f>IF($G$39=12,G238+F238+E238-E314-E345-E376-F314-F345-F376,0)</f>
        <v>0</v>
      </c>
      <c r="H250" s="88">
        <f>IF($G$39=12,H238+G238+F238+E238-E314-E345-E376-F314-F345-F376-G314-G345-G376,0)</f>
        <v>0</v>
      </c>
      <c r="I250" s="88">
        <f>IF($G$39=12,I238+H238+G238+F238+E238-E314-E345-E376-F314-F345-F376-G314-G345-G376-H314-H345-H376,0)</f>
        <v>0</v>
      </c>
      <c r="J250" s="88">
        <f>IF($G$39=12,J238+I238+H238+G238+F238+E238-E314-E345-E376-F314-F345-F376-G314-G345-G376-H314-H345-H376-I314-I345-I376,0)</f>
        <v>0</v>
      </c>
      <c r="K250" s="88">
        <f>IF($G$39=12,K238+J238+I238+H238+G238+F238+E238-E314-E345-E376-F314-F345-F376-G314-G345-G376-H314-H345-H376-I314-I345-I376-J314-J345-J376,0)</f>
        <v>0</v>
      </c>
      <c r="L250" s="88">
        <f>IF($G$39=12,L238+K238+J238+I238+H238+G238+F238+E238-E314-E345-E376-F314-F345-F376-G314-G345-G376-H314-H345-H376-I314-I345-I376-J314-J345-J376-K314-K345-K376,0)</f>
        <v>0</v>
      </c>
      <c r="M250" s="88">
        <f>IF($G$39=12,M238+L238+K238+J238+I238+H238+G238+F238+E238-E314-E345-E376-F314-F345-F376-G314-G345-G376-H314-H345-H376-I314-I345-I376-J314-J345-J376-K314-K345-K376-L314-L345-L376,0)</f>
        <v>0</v>
      </c>
      <c r="N250" s="88">
        <f>IF($G$39=12,N238+M238+L238+K238+J238+I238+H238+G238+F238+E238-E314-E345-E376-F314-F345-F376-G314-G345-G376-H314-H345-H376-I314-I345-I376-J314-J345-J376-K314-K345-K376-L314-L345-L376-M314-M345-M376,0)</f>
        <v>0</v>
      </c>
      <c r="O250" s="88">
        <f>IF($G$39=12,O238+N238+M238+L238+K238+J238+I238+H238+G238+F238+E238-E314-E345-E376-F314-F345-F376-G314-G345-G376-H314-H345-H376-I314-I345-I376-J314-J345-J376-K314-K345-K376-L314-L345-L376-M314-M345-M376-N314-N345-N376,0)</f>
        <v>0</v>
      </c>
      <c r="P250" s="88">
        <f>IF($G$39=12,P238+O238+N238+M238+L238+K238+J238+I238+H238+G238+F238+E238-E314-E345-E376-F314-F345-F376-G314-G345-G376-H314-H345-H376-I314-I345-I376-J314-J345-J376-K314-K345-K376-L314-L345-L376-M314-M345-M376-N314-N345-N376-O314-O345-O376,0)</f>
        <v>0</v>
      </c>
      <c r="Q250" s="88">
        <f t="shared" ref="Q250:BL250" si="92">IF($G$39=12,Q238+P238+O238+N238+M238+L238+K238+J238+I238+H238+G238+F238-F314-F345-F376-G314-G345-G376-H314-H345-H376-I314-I345-I376-J314-J345-J376-K314-K345-K376-L314-L345-L376-M314-M345-M376-N314-N345-N376-O314-O345-O376-P314-P345-P376,0)</f>
        <v>0</v>
      </c>
      <c r="R250" s="88">
        <f t="shared" si="92"/>
        <v>0</v>
      </c>
      <c r="S250" s="88">
        <f t="shared" si="92"/>
        <v>0</v>
      </c>
      <c r="T250" s="88">
        <f t="shared" si="92"/>
        <v>0</v>
      </c>
      <c r="U250" s="88">
        <f t="shared" si="92"/>
        <v>0</v>
      </c>
      <c r="V250" s="88">
        <f t="shared" si="92"/>
        <v>0</v>
      </c>
      <c r="W250" s="88">
        <f t="shared" si="92"/>
        <v>0</v>
      </c>
      <c r="X250" s="88">
        <f t="shared" si="92"/>
        <v>0</v>
      </c>
      <c r="Y250" s="88">
        <f t="shared" si="92"/>
        <v>0</v>
      </c>
      <c r="Z250" s="88">
        <f t="shared" si="92"/>
        <v>0</v>
      </c>
      <c r="AA250" s="88">
        <f t="shared" si="92"/>
        <v>0</v>
      </c>
      <c r="AB250" s="88">
        <f t="shared" si="92"/>
        <v>0</v>
      </c>
      <c r="AC250" s="88">
        <f t="shared" si="92"/>
        <v>0</v>
      </c>
      <c r="AD250" s="88">
        <f t="shared" si="92"/>
        <v>0</v>
      </c>
      <c r="AE250" s="88">
        <f t="shared" si="92"/>
        <v>0</v>
      </c>
      <c r="AF250" s="88">
        <f t="shared" si="92"/>
        <v>0</v>
      </c>
      <c r="AG250" s="88">
        <f t="shared" si="92"/>
        <v>0</v>
      </c>
      <c r="AH250" s="88">
        <f t="shared" si="92"/>
        <v>0</v>
      </c>
      <c r="AI250" s="88">
        <f t="shared" si="92"/>
        <v>0</v>
      </c>
      <c r="AJ250" s="88">
        <f t="shared" si="92"/>
        <v>0</v>
      </c>
      <c r="AK250" s="88">
        <f t="shared" si="92"/>
        <v>0</v>
      </c>
      <c r="AL250" s="88">
        <f t="shared" si="92"/>
        <v>0</v>
      </c>
      <c r="AM250" s="88">
        <f t="shared" si="92"/>
        <v>0</v>
      </c>
      <c r="AN250" s="88">
        <f t="shared" si="92"/>
        <v>0</v>
      </c>
      <c r="AO250" s="88">
        <f t="shared" si="92"/>
        <v>0</v>
      </c>
      <c r="AP250" s="88">
        <f t="shared" si="92"/>
        <v>0</v>
      </c>
      <c r="AQ250" s="88">
        <f t="shared" si="92"/>
        <v>0</v>
      </c>
      <c r="AR250" s="88">
        <f t="shared" si="92"/>
        <v>0</v>
      </c>
      <c r="AS250" s="88">
        <f t="shared" si="92"/>
        <v>0</v>
      </c>
      <c r="AT250" s="88">
        <f t="shared" si="92"/>
        <v>0</v>
      </c>
      <c r="AU250" s="88">
        <f t="shared" si="92"/>
        <v>0</v>
      </c>
      <c r="AV250" s="88">
        <f t="shared" si="92"/>
        <v>0</v>
      </c>
      <c r="AW250" s="88">
        <f t="shared" si="92"/>
        <v>0</v>
      </c>
      <c r="AX250" s="88">
        <f t="shared" si="92"/>
        <v>0</v>
      </c>
      <c r="AY250" s="88">
        <f t="shared" si="92"/>
        <v>0</v>
      </c>
      <c r="AZ250" s="88">
        <f t="shared" si="92"/>
        <v>0</v>
      </c>
      <c r="BA250" s="88">
        <f t="shared" si="92"/>
        <v>0</v>
      </c>
      <c r="BB250" s="88">
        <f t="shared" si="92"/>
        <v>0</v>
      </c>
      <c r="BC250" s="88">
        <f t="shared" si="92"/>
        <v>0</v>
      </c>
      <c r="BD250" s="88">
        <f t="shared" si="92"/>
        <v>0</v>
      </c>
      <c r="BE250" s="88">
        <f t="shared" si="92"/>
        <v>0</v>
      </c>
      <c r="BF250" s="88">
        <f t="shared" si="92"/>
        <v>0</v>
      </c>
      <c r="BG250" s="88">
        <f t="shared" si="92"/>
        <v>0</v>
      </c>
      <c r="BH250" s="88">
        <f t="shared" si="92"/>
        <v>0</v>
      </c>
      <c r="BI250" s="88">
        <f t="shared" si="92"/>
        <v>0</v>
      </c>
      <c r="BJ250" s="88">
        <f t="shared" si="92"/>
        <v>0</v>
      </c>
      <c r="BK250" s="88">
        <f t="shared" si="92"/>
        <v>0</v>
      </c>
      <c r="BL250" s="88">
        <f t="shared" si="92"/>
        <v>0</v>
      </c>
    </row>
    <row r="251" spans="2:64" hidden="1" outlineLevel="1" x14ac:dyDescent="0.55000000000000004"/>
    <row r="252" spans="2:64" hidden="1" outlineLevel="1" x14ac:dyDescent="0.55000000000000004">
      <c r="B252" s="31" t="str">
        <f>"New sales lead "&amp;G22</f>
        <v>New sales lead LinkedIn</v>
      </c>
      <c r="C252" s="31"/>
      <c r="D252" s="31"/>
      <c r="E252" s="104">
        <f t="shared" ref="E252:P252" si="93">SUM(E194:E205)</f>
        <v>0</v>
      </c>
      <c r="F252" s="104">
        <f t="shared" si="93"/>
        <v>0</v>
      </c>
      <c r="G252" s="104">
        <f t="shared" si="93"/>
        <v>0</v>
      </c>
      <c r="H252" s="104">
        <f t="shared" si="93"/>
        <v>0</v>
      </c>
      <c r="I252" s="104">
        <f t="shared" si="93"/>
        <v>1000</v>
      </c>
      <c r="J252" s="104">
        <f t="shared" si="93"/>
        <v>1000</v>
      </c>
      <c r="K252" s="104">
        <f t="shared" si="93"/>
        <v>1000</v>
      </c>
      <c r="L252" s="104">
        <f t="shared" si="93"/>
        <v>1000</v>
      </c>
      <c r="M252" s="104">
        <f t="shared" si="93"/>
        <v>1000</v>
      </c>
      <c r="N252" s="104">
        <f t="shared" si="93"/>
        <v>1000</v>
      </c>
      <c r="O252" s="104">
        <f t="shared" si="93"/>
        <v>1000</v>
      </c>
      <c r="P252" s="104">
        <f t="shared" si="93"/>
        <v>1000</v>
      </c>
      <c r="Q252" s="30">
        <f t="shared" ref="Q252:AB252" si="94">IFERROR($H$31/$H$30,0)</f>
        <v>1000</v>
      </c>
      <c r="R252" s="30">
        <f t="shared" si="94"/>
        <v>1000</v>
      </c>
      <c r="S252" s="30">
        <f t="shared" si="94"/>
        <v>1000</v>
      </c>
      <c r="T252" s="30">
        <f t="shared" si="94"/>
        <v>1000</v>
      </c>
      <c r="U252" s="30">
        <f t="shared" si="94"/>
        <v>1000</v>
      </c>
      <c r="V252" s="30">
        <f t="shared" si="94"/>
        <v>1000</v>
      </c>
      <c r="W252" s="30">
        <f t="shared" si="94"/>
        <v>1000</v>
      </c>
      <c r="X252" s="30">
        <f t="shared" si="94"/>
        <v>1000</v>
      </c>
      <c r="Y252" s="30">
        <f t="shared" si="94"/>
        <v>1000</v>
      </c>
      <c r="Z252" s="30">
        <f t="shared" si="94"/>
        <v>1000</v>
      </c>
      <c r="AA252" s="30">
        <f t="shared" si="94"/>
        <v>1000</v>
      </c>
      <c r="AB252" s="30">
        <f t="shared" si="94"/>
        <v>1000</v>
      </c>
      <c r="AC252" s="30">
        <f t="shared" ref="AC252:AN252" si="95">IFERROR($I$31/$I$30,0)</f>
        <v>1000</v>
      </c>
      <c r="AD252" s="30">
        <f t="shared" si="95"/>
        <v>1000</v>
      </c>
      <c r="AE252" s="30">
        <f t="shared" si="95"/>
        <v>1000</v>
      </c>
      <c r="AF252" s="30">
        <f t="shared" si="95"/>
        <v>1000</v>
      </c>
      <c r="AG252" s="30">
        <f t="shared" si="95"/>
        <v>1000</v>
      </c>
      <c r="AH252" s="30">
        <f t="shared" si="95"/>
        <v>1000</v>
      </c>
      <c r="AI252" s="30">
        <f t="shared" si="95"/>
        <v>1000</v>
      </c>
      <c r="AJ252" s="30">
        <f t="shared" si="95"/>
        <v>1000</v>
      </c>
      <c r="AK252" s="30">
        <f t="shared" si="95"/>
        <v>1000</v>
      </c>
      <c r="AL252" s="30">
        <f t="shared" si="95"/>
        <v>1000</v>
      </c>
      <c r="AM252" s="30">
        <f t="shared" si="95"/>
        <v>1000</v>
      </c>
      <c r="AN252" s="30">
        <f t="shared" si="95"/>
        <v>1000</v>
      </c>
      <c r="AO252" s="30">
        <f t="shared" ref="AO252:AZ252" si="96">IFERROR($J$31/$J$30,0)</f>
        <v>1000</v>
      </c>
      <c r="AP252" s="30">
        <f t="shared" si="96"/>
        <v>1000</v>
      </c>
      <c r="AQ252" s="30">
        <f t="shared" si="96"/>
        <v>1000</v>
      </c>
      <c r="AR252" s="30">
        <f t="shared" si="96"/>
        <v>1000</v>
      </c>
      <c r="AS252" s="30">
        <f t="shared" si="96"/>
        <v>1000</v>
      </c>
      <c r="AT252" s="30">
        <f t="shared" si="96"/>
        <v>1000</v>
      </c>
      <c r="AU252" s="30">
        <f t="shared" si="96"/>
        <v>1000</v>
      </c>
      <c r="AV252" s="30">
        <f t="shared" si="96"/>
        <v>1000</v>
      </c>
      <c r="AW252" s="30">
        <f t="shared" si="96"/>
        <v>1000</v>
      </c>
      <c r="AX252" s="30">
        <f t="shared" si="96"/>
        <v>1000</v>
      </c>
      <c r="AY252" s="30">
        <f t="shared" si="96"/>
        <v>1000</v>
      </c>
      <c r="AZ252" s="30">
        <f t="shared" si="96"/>
        <v>1000</v>
      </c>
      <c r="BA252" s="30">
        <f t="shared" ref="BA252:BL252" si="97">IFERROR($K$31/$K$30,0)</f>
        <v>1000</v>
      </c>
      <c r="BB252" s="30">
        <f t="shared" si="97"/>
        <v>1000</v>
      </c>
      <c r="BC252" s="30">
        <f t="shared" si="97"/>
        <v>1000</v>
      </c>
      <c r="BD252" s="30">
        <f t="shared" si="97"/>
        <v>1000</v>
      </c>
      <c r="BE252" s="30">
        <f t="shared" si="97"/>
        <v>1000</v>
      </c>
      <c r="BF252" s="30">
        <f t="shared" si="97"/>
        <v>1000</v>
      </c>
      <c r="BG252" s="30">
        <f t="shared" si="97"/>
        <v>1000</v>
      </c>
      <c r="BH252" s="30">
        <f t="shared" si="97"/>
        <v>1000</v>
      </c>
      <c r="BI252" s="30">
        <f t="shared" si="97"/>
        <v>1000</v>
      </c>
      <c r="BJ252" s="30">
        <f t="shared" si="97"/>
        <v>1000</v>
      </c>
      <c r="BK252" s="30">
        <f t="shared" si="97"/>
        <v>1000</v>
      </c>
      <c r="BL252" s="30">
        <f t="shared" si="97"/>
        <v>1000</v>
      </c>
    </row>
    <row r="253" spans="2:64" hidden="1" outlineLevel="1" x14ac:dyDescent="0.55000000000000004">
      <c r="B253" s="3" t="str">
        <f>$G$22&amp;": relevant sales leads (1 month)"</f>
        <v>LinkedIn: relevant sales leads (1 month)</v>
      </c>
      <c r="E253" s="88">
        <f t="shared" ref="E253:AJ253" si="98">IF($G$39=1,E252,0)</f>
        <v>0</v>
      </c>
      <c r="F253" s="88">
        <f t="shared" si="98"/>
        <v>0</v>
      </c>
      <c r="G253" s="88">
        <f t="shared" si="98"/>
        <v>0</v>
      </c>
      <c r="H253" s="88">
        <f t="shared" si="98"/>
        <v>0</v>
      </c>
      <c r="I253" s="88">
        <f t="shared" si="98"/>
        <v>0</v>
      </c>
      <c r="J253" s="88">
        <f t="shared" si="98"/>
        <v>0</v>
      </c>
      <c r="K253" s="88">
        <f t="shared" si="98"/>
        <v>0</v>
      </c>
      <c r="L253" s="88">
        <f t="shared" si="98"/>
        <v>0</v>
      </c>
      <c r="M253" s="88">
        <f t="shared" si="98"/>
        <v>0</v>
      </c>
      <c r="N253" s="88">
        <f t="shared" si="98"/>
        <v>0</v>
      </c>
      <c r="O253" s="88">
        <f t="shared" si="98"/>
        <v>0</v>
      </c>
      <c r="P253" s="88">
        <f t="shared" si="98"/>
        <v>0</v>
      </c>
      <c r="Q253" s="88">
        <f t="shared" si="98"/>
        <v>0</v>
      </c>
      <c r="R253" s="88">
        <f t="shared" si="98"/>
        <v>0</v>
      </c>
      <c r="S253" s="88">
        <f t="shared" si="98"/>
        <v>0</v>
      </c>
      <c r="T253" s="88">
        <f t="shared" si="98"/>
        <v>0</v>
      </c>
      <c r="U253" s="88">
        <f t="shared" si="98"/>
        <v>0</v>
      </c>
      <c r="V253" s="88">
        <f t="shared" si="98"/>
        <v>0</v>
      </c>
      <c r="W253" s="88">
        <f t="shared" si="98"/>
        <v>0</v>
      </c>
      <c r="X253" s="88">
        <f t="shared" si="98"/>
        <v>0</v>
      </c>
      <c r="Y253" s="88">
        <f t="shared" si="98"/>
        <v>0</v>
      </c>
      <c r="Z253" s="88">
        <f t="shared" si="98"/>
        <v>0</v>
      </c>
      <c r="AA253" s="88">
        <f t="shared" si="98"/>
        <v>0</v>
      </c>
      <c r="AB253" s="88">
        <f t="shared" si="98"/>
        <v>0</v>
      </c>
      <c r="AC253" s="88">
        <f t="shared" si="98"/>
        <v>0</v>
      </c>
      <c r="AD253" s="88">
        <f t="shared" si="98"/>
        <v>0</v>
      </c>
      <c r="AE253" s="88">
        <f t="shared" si="98"/>
        <v>0</v>
      </c>
      <c r="AF253" s="88">
        <f t="shared" si="98"/>
        <v>0</v>
      </c>
      <c r="AG253" s="88">
        <f t="shared" si="98"/>
        <v>0</v>
      </c>
      <c r="AH253" s="88">
        <f t="shared" si="98"/>
        <v>0</v>
      </c>
      <c r="AI253" s="88">
        <f t="shared" si="98"/>
        <v>0</v>
      </c>
      <c r="AJ253" s="88">
        <f t="shared" si="98"/>
        <v>0</v>
      </c>
      <c r="AK253" s="88">
        <f t="shared" ref="AK253:BL253" si="99">IF($G$39=1,AK252,0)</f>
        <v>0</v>
      </c>
      <c r="AL253" s="88">
        <f t="shared" si="99"/>
        <v>0</v>
      </c>
      <c r="AM253" s="88">
        <f t="shared" si="99"/>
        <v>0</v>
      </c>
      <c r="AN253" s="88">
        <f t="shared" si="99"/>
        <v>0</v>
      </c>
      <c r="AO253" s="88">
        <f t="shared" si="99"/>
        <v>0</v>
      </c>
      <c r="AP253" s="88">
        <f t="shared" si="99"/>
        <v>0</v>
      </c>
      <c r="AQ253" s="88">
        <f t="shared" si="99"/>
        <v>0</v>
      </c>
      <c r="AR253" s="88">
        <f t="shared" si="99"/>
        <v>0</v>
      </c>
      <c r="AS253" s="88">
        <f t="shared" si="99"/>
        <v>0</v>
      </c>
      <c r="AT253" s="88">
        <f t="shared" si="99"/>
        <v>0</v>
      </c>
      <c r="AU253" s="88">
        <f t="shared" si="99"/>
        <v>0</v>
      </c>
      <c r="AV253" s="88">
        <f t="shared" si="99"/>
        <v>0</v>
      </c>
      <c r="AW253" s="88">
        <f t="shared" si="99"/>
        <v>0</v>
      </c>
      <c r="AX253" s="88">
        <f t="shared" si="99"/>
        <v>0</v>
      </c>
      <c r="AY253" s="88">
        <f t="shared" si="99"/>
        <v>0</v>
      </c>
      <c r="AZ253" s="88">
        <f t="shared" si="99"/>
        <v>0</v>
      </c>
      <c r="BA253" s="88">
        <f t="shared" si="99"/>
        <v>0</v>
      </c>
      <c r="BB253" s="88">
        <f t="shared" si="99"/>
        <v>0</v>
      </c>
      <c r="BC253" s="88">
        <f t="shared" si="99"/>
        <v>0</v>
      </c>
      <c r="BD253" s="88">
        <f t="shared" si="99"/>
        <v>0</v>
      </c>
      <c r="BE253" s="88">
        <f t="shared" si="99"/>
        <v>0</v>
      </c>
      <c r="BF253" s="88">
        <f t="shared" si="99"/>
        <v>0</v>
      </c>
      <c r="BG253" s="88">
        <f t="shared" si="99"/>
        <v>0</v>
      </c>
      <c r="BH253" s="88">
        <f t="shared" si="99"/>
        <v>0</v>
      </c>
      <c r="BI253" s="88">
        <f t="shared" si="99"/>
        <v>0</v>
      </c>
      <c r="BJ253" s="88">
        <f t="shared" si="99"/>
        <v>0</v>
      </c>
      <c r="BK253" s="88">
        <f t="shared" si="99"/>
        <v>0</v>
      </c>
      <c r="BL253" s="88">
        <f t="shared" si="99"/>
        <v>0</v>
      </c>
    </row>
    <row r="254" spans="2:64" hidden="1" outlineLevel="1" x14ac:dyDescent="0.55000000000000004">
      <c r="B254" s="3" t="str">
        <f>$G$22&amp;": relevant sales leads (2 month)"</f>
        <v>LinkedIn: relevant sales leads (2 month)</v>
      </c>
      <c r="E254" s="88">
        <f>IF($G$39=2,E252,0)</f>
        <v>0</v>
      </c>
      <c r="F254" s="88">
        <f>IF($G$39=2,F252+E252-E315-E346-E377,0)</f>
        <v>0</v>
      </c>
      <c r="G254" s="88">
        <f t="shared" ref="G254:BL254" si="100">IF($G$39=2,G252+F252-F315-F346-F377,0)</f>
        <v>0</v>
      </c>
      <c r="H254" s="88">
        <f t="shared" si="100"/>
        <v>0</v>
      </c>
      <c r="I254" s="88">
        <f t="shared" si="100"/>
        <v>0</v>
      </c>
      <c r="J254" s="88">
        <f t="shared" si="100"/>
        <v>0</v>
      </c>
      <c r="K254" s="88">
        <f t="shared" si="100"/>
        <v>0</v>
      </c>
      <c r="L254" s="88">
        <f t="shared" si="100"/>
        <v>0</v>
      </c>
      <c r="M254" s="88">
        <f t="shared" si="100"/>
        <v>0</v>
      </c>
      <c r="N254" s="88">
        <f t="shared" si="100"/>
        <v>0</v>
      </c>
      <c r="O254" s="88">
        <f t="shared" si="100"/>
        <v>0</v>
      </c>
      <c r="P254" s="88">
        <f t="shared" si="100"/>
        <v>0</v>
      </c>
      <c r="Q254" s="88">
        <f t="shared" si="100"/>
        <v>0</v>
      </c>
      <c r="R254" s="88">
        <f t="shared" si="100"/>
        <v>0</v>
      </c>
      <c r="S254" s="88">
        <f t="shared" si="100"/>
        <v>0</v>
      </c>
      <c r="T254" s="88">
        <f t="shared" si="100"/>
        <v>0</v>
      </c>
      <c r="U254" s="88">
        <f t="shared" si="100"/>
        <v>0</v>
      </c>
      <c r="V254" s="88">
        <f t="shared" si="100"/>
        <v>0</v>
      </c>
      <c r="W254" s="88">
        <f t="shared" si="100"/>
        <v>0</v>
      </c>
      <c r="X254" s="88">
        <f t="shared" si="100"/>
        <v>0</v>
      </c>
      <c r="Y254" s="88">
        <f t="shared" si="100"/>
        <v>0</v>
      </c>
      <c r="Z254" s="88">
        <f t="shared" si="100"/>
        <v>0</v>
      </c>
      <c r="AA254" s="88">
        <f t="shared" si="100"/>
        <v>0</v>
      </c>
      <c r="AB254" s="88">
        <f t="shared" si="100"/>
        <v>0</v>
      </c>
      <c r="AC254" s="88">
        <f t="shared" si="100"/>
        <v>0</v>
      </c>
      <c r="AD254" s="88">
        <f t="shared" si="100"/>
        <v>0</v>
      </c>
      <c r="AE254" s="88">
        <f t="shared" si="100"/>
        <v>0</v>
      </c>
      <c r="AF254" s="88">
        <f t="shared" si="100"/>
        <v>0</v>
      </c>
      <c r="AG254" s="88">
        <f t="shared" si="100"/>
        <v>0</v>
      </c>
      <c r="AH254" s="88">
        <f t="shared" si="100"/>
        <v>0</v>
      </c>
      <c r="AI254" s="88">
        <f t="shared" si="100"/>
        <v>0</v>
      </c>
      <c r="AJ254" s="88">
        <f t="shared" si="100"/>
        <v>0</v>
      </c>
      <c r="AK254" s="88">
        <f t="shared" si="100"/>
        <v>0</v>
      </c>
      <c r="AL254" s="88">
        <f t="shared" si="100"/>
        <v>0</v>
      </c>
      <c r="AM254" s="88">
        <f t="shared" si="100"/>
        <v>0</v>
      </c>
      <c r="AN254" s="88">
        <f t="shared" si="100"/>
        <v>0</v>
      </c>
      <c r="AO254" s="88">
        <f t="shared" si="100"/>
        <v>0</v>
      </c>
      <c r="AP254" s="88">
        <f t="shared" si="100"/>
        <v>0</v>
      </c>
      <c r="AQ254" s="88">
        <f t="shared" si="100"/>
        <v>0</v>
      </c>
      <c r="AR254" s="88">
        <f t="shared" si="100"/>
        <v>0</v>
      </c>
      <c r="AS254" s="88">
        <f t="shared" si="100"/>
        <v>0</v>
      </c>
      <c r="AT254" s="88">
        <f t="shared" si="100"/>
        <v>0</v>
      </c>
      <c r="AU254" s="88">
        <f t="shared" si="100"/>
        <v>0</v>
      </c>
      <c r="AV254" s="88">
        <f t="shared" si="100"/>
        <v>0</v>
      </c>
      <c r="AW254" s="88">
        <f t="shared" si="100"/>
        <v>0</v>
      </c>
      <c r="AX254" s="88">
        <f t="shared" si="100"/>
        <v>0</v>
      </c>
      <c r="AY254" s="88">
        <f t="shared" si="100"/>
        <v>0</v>
      </c>
      <c r="AZ254" s="88">
        <f t="shared" si="100"/>
        <v>0</v>
      </c>
      <c r="BA254" s="88">
        <f t="shared" si="100"/>
        <v>0</v>
      </c>
      <c r="BB254" s="88">
        <f t="shared" si="100"/>
        <v>0</v>
      </c>
      <c r="BC254" s="88">
        <f t="shared" si="100"/>
        <v>0</v>
      </c>
      <c r="BD254" s="88">
        <f t="shared" si="100"/>
        <v>0</v>
      </c>
      <c r="BE254" s="88">
        <f t="shared" si="100"/>
        <v>0</v>
      </c>
      <c r="BF254" s="88">
        <f t="shared" si="100"/>
        <v>0</v>
      </c>
      <c r="BG254" s="88">
        <f t="shared" si="100"/>
        <v>0</v>
      </c>
      <c r="BH254" s="88">
        <f t="shared" si="100"/>
        <v>0</v>
      </c>
      <c r="BI254" s="88">
        <f t="shared" si="100"/>
        <v>0</v>
      </c>
      <c r="BJ254" s="88">
        <f t="shared" si="100"/>
        <v>0</v>
      </c>
      <c r="BK254" s="88">
        <f t="shared" si="100"/>
        <v>0</v>
      </c>
      <c r="BL254" s="88">
        <f t="shared" si="100"/>
        <v>0</v>
      </c>
    </row>
    <row r="255" spans="2:64" hidden="1" outlineLevel="1" x14ac:dyDescent="0.55000000000000004">
      <c r="B255" s="3" t="str">
        <f>$G$22&amp;": relevant sales leads (3 month)"</f>
        <v>LinkedIn: relevant sales leads (3 month)</v>
      </c>
      <c r="E255" s="88">
        <f>IF($G$39=3,E252,0)</f>
        <v>0</v>
      </c>
      <c r="F255" s="88">
        <f>IF($G$39=3,F252+E252-E315-E346-E377,0)</f>
        <v>0</v>
      </c>
      <c r="G255" s="88">
        <f>IF($G$39=3,G252+F252+E252-E315-E346-E377-F315-F346-F377,0)</f>
        <v>0</v>
      </c>
      <c r="H255" s="88">
        <f t="shared" ref="H255:BL255" si="101">IF($G$39=3,H252+G252+F252-F315-F346-F377-G315-G346-G377,0)</f>
        <v>0</v>
      </c>
      <c r="I255" s="88">
        <f t="shared" si="101"/>
        <v>1000</v>
      </c>
      <c r="J255" s="88">
        <f t="shared" si="101"/>
        <v>1810</v>
      </c>
      <c r="K255" s="88">
        <f t="shared" si="101"/>
        <v>2466.1</v>
      </c>
      <c r="L255" s="88">
        <f t="shared" si="101"/>
        <v>2187.5409999999997</v>
      </c>
      <c r="M255" s="88">
        <f t="shared" si="101"/>
        <v>2115.8082099999997</v>
      </c>
      <c r="N255" s="88">
        <f t="shared" si="101"/>
        <v>2182.3636501000001</v>
      </c>
      <c r="O255" s="88">
        <f t="shared" si="101"/>
        <v>2183.3473465810002</v>
      </c>
      <c r="P255" s="88">
        <f t="shared" si="101"/>
        <v>2170.5149106306103</v>
      </c>
      <c r="Q255" s="88">
        <f t="shared" si="101"/>
        <v>2172.7661711297942</v>
      </c>
      <c r="R255" s="88">
        <f t="shared" si="101"/>
        <v>2174.776594465523</v>
      </c>
      <c r="S255" s="88">
        <f t="shared" si="101"/>
        <v>2173.9668745368895</v>
      </c>
      <c r="T255" s="88">
        <f t="shared" si="101"/>
        <v>2173.7387408895411</v>
      </c>
      <c r="U255" s="88">
        <f t="shared" si="101"/>
        <v>2173.9359330689786</v>
      </c>
      <c r="V255" s="88">
        <f t="shared" si="101"/>
        <v>2173.9418119478814</v>
      </c>
      <c r="W255" s="88">
        <f t="shared" si="101"/>
        <v>2173.9032284467967</v>
      </c>
      <c r="X255" s="88">
        <f t="shared" si="101"/>
        <v>2173.9094423250112</v>
      </c>
      <c r="Y255" s="88">
        <f t="shared" si="101"/>
        <v>2173.9155925533564</v>
      </c>
      <c r="Z255" s="88">
        <f t="shared" si="101"/>
        <v>2173.9132433731102</v>
      </c>
      <c r="AA255" s="88">
        <f t="shared" si="101"/>
        <v>2173.9125211739715</v>
      </c>
      <c r="AB255" s="88">
        <f t="shared" si="101"/>
        <v>2173.9131047360547</v>
      </c>
      <c r="AC255" s="88">
        <f t="shared" si="101"/>
        <v>2173.9131310770949</v>
      </c>
      <c r="AD255" s="88">
        <f t="shared" si="101"/>
        <v>2173.9130151955014</v>
      </c>
      <c r="AE255" s="88">
        <f t="shared" si="101"/>
        <v>2173.913032208206</v>
      </c>
      <c r="AF255" s="88">
        <f t="shared" si="101"/>
        <v>2173.9130509932957</v>
      </c>
      <c r="AG255" s="88">
        <f t="shared" si="101"/>
        <v>2173.9130441917141</v>
      </c>
      <c r="AH255" s="88">
        <f t="shared" si="101"/>
        <v>2173.9130419148478</v>
      </c>
      <c r="AI255" s="88">
        <f t="shared" si="101"/>
        <v>2173.9130436397536</v>
      </c>
      <c r="AJ255" s="88">
        <f t="shared" si="101"/>
        <v>2173.9130437446261</v>
      </c>
      <c r="AK255" s="88">
        <f t="shared" si="101"/>
        <v>2173.9130433969676</v>
      </c>
      <c r="AL255" s="88">
        <f t="shared" si="101"/>
        <v>2173.9130434430972</v>
      </c>
      <c r="AM255" s="88">
        <f t="shared" si="101"/>
        <v>2173.9130435003872</v>
      </c>
      <c r="AN255" s="88">
        <f t="shared" si="101"/>
        <v>2173.9130434807375</v>
      </c>
      <c r="AO255" s="88">
        <f t="shared" si="101"/>
        <v>2173.9130434735862</v>
      </c>
      <c r="AP255" s="88">
        <f t="shared" si="101"/>
        <v>2173.9130434786789</v>
      </c>
      <c r="AQ255" s="88">
        <f t="shared" si="101"/>
        <v>2173.9130434790704</v>
      </c>
      <c r="AR255" s="88">
        <f t="shared" si="101"/>
        <v>2173.9130434780282</v>
      </c>
      <c r="AS255" s="88">
        <f t="shared" si="101"/>
        <v>2173.9130434781514</v>
      </c>
      <c r="AT255" s="88">
        <f t="shared" si="101"/>
        <v>2173.913043478326</v>
      </c>
      <c r="AU255" s="88">
        <f t="shared" si="101"/>
        <v>2173.9130434782692</v>
      </c>
      <c r="AV255" s="88">
        <f t="shared" si="101"/>
        <v>2173.9130434782473</v>
      </c>
      <c r="AW255" s="88">
        <f t="shared" si="101"/>
        <v>2173.9130434782624</v>
      </c>
      <c r="AX255" s="88">
        <f t="shared" si="101"/>
        <v>2173.9130434782628</v>
      </c>
      <c r="AY255" s="88">
        <f t="shared" si="101"/>
        <v>2173.9130434782596</v>
      </c>
      <c r="AZ255" s="88">
        <f t="shared" si="101"/>
        <v>2173.9130434782601</v>
      </c>
      <c r="BA255" s="88">
        <f t="shared" si="101"/>
        <v>2173.913043478261</v>
      </c>
      <c r="BB255" s="88">
        <f t="shared" si="101"/>
        <v>2173.913043478261</v>
      </c>
      <c r="BC255" s="88">
        <f t="shared" si="101"/>
        <v>2173.913043478261</v>
      </c>
      <c r="BD255" s="88">
        <f t="shared" si="101"/>
        <v>2173.913043478261</v>
      </c>
      <c r="BE255" s="88">
        <f t="shared" si="101"/>
        <v>2173.913043478261</v>
      </c>
      <c r="BF255" s="88">
        <f t="shared" si="101"/>
        <v>2173.913043478261</v>
      </c>
      <c r="BG255" s="88">
        <f t="shared" si="101"/>
        <v>2173.913043478261</v>
      </c>
      <c r="BH255" s="88">
        <f t="shared" si="101"/>
        <v>2173.913043478261</v>
      </c>
      <c r="BI255" s="88">
        <f t="shared" si="101"/>
        <v>2173.913043478261</v>
      </c>
      <c r="BJ255" s="88">
        <f t="shared" si="101"/>
        <v>2173.913043478261</v>
      </c>
      <c r="BK255" s="88">
        <f t="shared" si="101"/>
        <v>2173.913043478261</v>
      </c>
      <c r="BL255" s="88">
        <f t="shared" si="101"/>
        <v>2173.913043478261</v>
      </c>
    </row>
    <row r="256" spans="2:64" hidden="1" outlineLevel="1" x14ac:dyDescent="0.55000000000000004">
      <c r="B256" s="3" t="str">
        <f>$G$22&amp;": relevant sales leads (4 month)"</f>
        <v>LinkedIn: relevant sales leads (4 month)</v>
      </c>
      <c r="E256" s="88">
        <f>IF($G$39=4,E252,0)</f>
        <v>0</v>
      </c>
      <c r="F256" s="88">
        <f>IF($G$39=4,F252+E252-E315-E346-E377,0)</f>
        <v>0</v>
      </c>
      <c r="G256" s="88">
        <f>IF($G$39=4,G252+F252+E252-E315-E346-E377-F315-F346-F377,0)</f>
        <v>0</v>
      </c>
      <c r="H256" s="88">
        <f>IF($G$39=4,H252+G252+F252+E252-E315-E346-E377-F315-F346-F377-G315-G346-G377,0)</f>
        <v>0</v>
      </c>
      <c r="I256" s="88">
        <f t="shared" ref="I256:BL256" si="102">IF($G$39=4,I252+H252+G252+F252-F315-F346-F377-G315-G346-G377-H315-H346-H377,0)</f>
        <v>0</v>
      </c>
      <c r="J256" s="88">
        <f t="shared" si="102"/>
        <v>0</v>
      </c>
      <c r="K256" s="88">
        <f t="shared" si="102"/>
        <v>0</v>
      </c>
      <c r="L256" s="88">
        <f t="shared" si="102"/>
        <v>0</v>
      </c>
      <c r="M256" s="88">
        <f t="shared" si="102"/>
        <v>0</v>
      </c>
      <c r="N256" s="88">
        <f t="shared" si="102"/>
        <v>0</v>
      </c>
      <c r="O256" s="88">
        <f t="shared" si="102"/>
        <v>0</v>
      </c>
      <c r="P256" s="88">
        <f t="shared" si="102"/>
        <v>0</v>
      </c>
      <c r="Q256" s="88">
        <f t="shared" si="102"/>
        <v>0</v>
      </c>
      <c r="R256" s="88">
        <f t="shared" si="102"/>
        <v>0</v>
      </c>
      <c r="S256" s="88">
        <f t="shared" si="102"/>
        <v>0</v>
      </c>
      <c r="T256" s="88">
        <f t="shared" si="102"/>
        <v>0</v>
      </c>
      <c r="U256" s="88">
        <f t="shared" si="102"/>
        <v>0</v>
      </c>
      <c r="V256" s="88">
        <f t="shared" si="102"/>
        <v>0</v>
      </c>
      <c r="W256" s="88">
        <f t="shared" si="102"/>
        <v>0</v>
      </c>
      <c r="X256" s="88">
        <f t="shared" si="102"/>
        <v>0</v>
      </c>
      <c r="Y256" s="88">
        <f t="shared" si="102"/>
        <v>0</v>
      </c>
      <c r="Z256" s="88">
        <f t="shared" si="102"/>
        <v>0</v>
      </c>
      <c r="AA256" s="88">
        <f t="shared" si="102"/>
        <v>0</v>
      </c>
      <c r="AB256" s="88">
        <f t="shared" si="102"/>
        <v>0</v>
      </c>
      <c r="AC256" s="88">
        <f t="shared" si="102"/>
        <v>0</v>
      </c>
      <c r="AD256" s="88">
        <f t="shared" si="102"/>
        <v>0</v>
      </c>
      <c r="AE256" s="88">
        <f t="shared" si="102"/>
        <v>0</v>
      </c>
      <c r="AF256" s="88">
        <f t="shared" si="102"/>
        <v>0</v>
      </c>
      <c r="AG256" s="88">
        <f t="shared" si="102"/>
        <v>0</v>
      </c>
      <c r="AH256" s="88">
        <f t="shared" si="102"/>
        <v>0</v>
      </c>
      <c r="AI256" s="88">
        <f t="shared" si="102"/>
        <v>0</v>
      </c>
      <c r="AJ256" s="88">
        <f t="shared" si="102"/>
        <v>0</v>
      </c>
      <c r="AK256" s="88">
        <f t="shared" si="102"/>
        <v>0</v>
      </c>
      <c r="AL256" s="88">
        <f t="shared" si="102"/>
        <v>0</v>
      </c>
      <c r="AM256" s="88">
        <f t="shared" si="102"/>
        <v>0</v>
      </c>
      <c r="AN256" s="88">
        <f t="shared" si="102"/>
        <v>0</v>
      </c>
      <c r="AO256" s="88">
        <f t="shared" si="102"/>
        <v>0</v>
      </c>
      <c r="AP256" s="88">
        <f t="shared" si="102"/>
        <v>0</v>
      </c>
      <c r="AQ256" s="88">
        <f t="shared" si="102"/>
        <v>0</v>
      </c>
      <c r="AR256" s="88">
        <f t="shared" si="102"/>
        <v>0</v>
      </c>
      <c r="AS256" s="88">
        <f t="shared" si="102"/>
        <v>0</v>
      </c>
      <c r="AT256" s="88">
        <f t="shared" si="102"/>
        <v>0</v>
      </c>
      <c r="AU256" s="88">
        <f t="shared" si="102"/>
        <v>0</v>
      </c>
      <c r="AV256" s="88">
        <f t="shared" si="102"/>
        <v>0</v>
      </c>
      <c r="AW256" s="88">
        <f t="shared" si="102"/>
        <v>0</v>
      </c>
      <c r="AX256" s="88">
        <f t="shared" si="102"/>
        <v>0</v>
      </c>
      <c r="AY256" s="88">
        <f t="shared" si="102"/>
        <v>0</v>
      </c>
      <c r="AZ256" s="88">
        <f t="shared" si="102"/>
        <v>0</v>
      </c>
      <c r="BA256" s="88">
        <f t="shared" si="102"/>
        <v>0</v>
      </c>
      <c r="BB256" s="88">
        <f t="shared" si="102"/>
        <v>0</v>
      </c>
      <c r="BC256" s="88">
        <f t="shared" si="102"/>
        <v>0</v>
      </c>
      <c r="BD256" s="88">
        <f t="shared" si="102"/>
        <v>0</v>
      </c>
      <c r="BE256" s="88">
        <f t="shared" si="102"/>
        <v>0</v>
      </c>
      <c r="BF256" s="88">
        <f t="shared" si="102"/>
        <v>0</v>
      </c>
      <c r="BG256" s="88">
        <f t="shared" si="102"/>
        <v>0</v>
      </c>
      <c r="BH256" s="88">
        <f t="shared" si="102"/>
        <v>0</v>
      </c>
      <c r="BI256" s="88">
        <f t="shared" si="102"/>
        <v>0</v>
      </c>
      <c r="BJ256" s="88">
        <f t="shared" si="102"/>
        <v>0</v>
      </c>
      <c r="BK256" s="88">
        <f t="shared" si="102"/>
        <v>0</v>
      </c>
      <c r="BL256" s="88">
        <f t="shared" si="102"/>
        <v>0</v>
      </c>
    </row>
    <row r="257" spans="2:64" hidden="1" outlineLevel="1" x14ac:dyDescent="0.55000000000000004">
      <c r="B257" s="3" t="str">
        <f>$G$22&amp;": relevant sales leads (5 month)"</f>
        <v>LinkedIn: relevant sales leads (5 month)</v>
      </c>
      <c r="E257" s="88">
        <f>IF($G$39=5,E252,0)</f>
        <v>0</v>
      </c>
      <c r="F257" s="88">
        <f>IF($G$39=5,F252+E252-E315-E346-E377,0)</f>
        <v>0</v>
      </c>
      <c r="G257" s="88">
        <f>IF($G$39=5,G252+F252+E252-E315-E346-E377-F315-F346-F377,0)</f>
        <v>0</v>
      </c>
      <c r="H257" s="88">
        <f>IF($G$39=5,H252+G252+F252+E252-E315-E346-E377-F315-F346-F377-G315-G346-G377,0)</f>
        <v>0</v>
      </c>
      <c r="I257" s="88">
        <f>IF($G$39=5,I252+H252+G252+F252+E252-E315-E346-E377-F315-F346-F377-G315-G346-G377-H315-H346-H377,0)</f>
        <v>0</v>
      </c>
      <c r="J257" s="88">
        <f t="shared" ref="J257:BL257" si="103">IF($G$39=5,J252+I252+H252+G252+F252-F315-F346-F377-G315-G346-G377-H315-H346-H377-I315-I346-I377,0)</f>
        <v>0</v>
      </c>
      <c r="K257" s="88">
        <f t="shared" si="103"/>
        <v>0</v>
      </c>
      <c r="L257" s="88">
        <f t="shared" si="103"/>
        <v>0</v>
      </c>
      <c r="M257" s="88">
        <f t="shared" si="103"/>
        <v>0</v>
      </c>
      <c r="N257" s="88">
        <f t="shared" si="103"/>
        <v>0</v>
      </c>
      <c r="O257" s="88">
        <f t="shared" si="103"/>
        <v>0</v>
      </c>
      <c r="P257" s="88">
        <f t="shared" si="103"/>
        <v>0</v>
      </c>
      <c r="Q257" s="88">
        <f t="shared" si="103"/>
        <v>0</v>
      </c>
      <c r="R257" s="88">
        <f t="shared" si="103"/>
        <v>0</v>
      </c>
      <c r="S257" s="88">
        <f t="shared" si="103"/>
        <v>0</v>
      </c>
      <c r="T257" s="88">
        <f t="shared" si="103"/>
        <v>0</v>
      </c>
      <c r="U257" s="88">
        <f t="shared" si="103"/>
        <v>0</v>
      </c>
      <c r="V257" s="88">
        <f t="shared" si="103"/>
        <v>0</v>
      </c>
      <c r="W257" s="88">
        <f t="shared" si="103"/>
        <v>0</v>
      </c>
      <c r="X257" s="88">
        <f t="shared" si="103"/>
        <v>0</v>
      </c>
      <c r="Y257" s="88">
        <f t="shared" si="103"/>
        <v>0</v>
      </c>
      <c r="Z257" s="88">
        <f t="shared" si="103"/>
        <v>0</v>
      </c>
      <c r="AA257" s="88">
        <f t="shared" si="103"/>
        <v>0</v>
      </c>
      <c r="AB257" s="88">
        <f t="shared" si="103"/>
        <v>0</v>
      </c>
      <c r="AC257" s="88">
        <f t="shared" si="103"/>
        <v>0</v>
      </c>
      <c r="AD257" s="88">
        <f t="shared" si="103"/>
        <v>0</v>
      </c>
      <c r="AE257" s="88">
        <f t="shared" si="103"/>
        <v>0</v>
      </c>
      <c r="AF257" s="88">
        <f t="shared" si="103"/>
        <v>0</v>
      </c>
      <c r="AG257" s="88">
        <f t="shared" si="103"/>
        <v>0</v>
      </c>
      <c r="AH257" s="88">
        <f t="shared" si="103"/>
        <v>0</v>
      </c>
      <c r="AI257" s="88">
        <f t="shared" si="103"/>
        <v>0</v>
      </c>
      <c r="AJ257" s="88">
        <f t="shared" si="103"/>
        <v>0</v>
      </c>
      <c r="AK257" s="88">
        <f t="shared" si="103"/>
        <v>0</v>
      </c>
      <c r="AL257" s="88">
        <f t="shared" si="103"/>
        <v>0</v>
      </c>
      <c r="AM257" s="88">
        <f t="shared" si="103"/>
        <v>0</v>
      </c>
      <c r="AN257" s="88">
        <f t="shared" si="103"/>
        <v>0</v>
      </c>
      <c r="AO257" s="88">
        <f t="shared" si="103"/>
        <v>0</v>
      </c>
      <c r="AP257" s="88">
        <f t="shared" si="103"/>
        <v>0</v>
      </c>
      <c r="AQ257" s="88">
        <f t="shared" si="103"/>
        <v>0</v>
      </c>
      <c r="AR257" s="88">
        <f t="shared" si="103"/>
        <v>0</v>
      </c>
      <c r="AS257" s="88">
        <f t="shared" si="103"/>
        <v>0</v>
      </c>
      <c r="AT257" s="88">
        <f t="shared" si="103"/>
        <v>0</v>
      </c>
      <c r="AU257" s="88">
        <f t="shared" si="103"/>
        <v>0</v>
      </c>
      <c r="AV257" s="88">
        <f t="shared" si="103"/>
        <v>0</v>
      </c>
      <c r="AW257" s="88">
        <f t="shared" si="103"/>
        <v>0</v>
      </c>
      <c r="AX257" s="88">
        <f t="shared" si="103"/>
        <v>0</v>
      </c>
      <c r="AY257" s="88">
        <f t="shared" si="103"/>
        <v>0</v>
      </c>
      <c r="AZ257" s="88">
        <f t="shared" si="103"/>
        <v>0</v>
      </c>
      <c r="BA257" s="88">
        <f t="shared" si="103"/>
        <v>0</v>
      </c>
      <c r="BB257" s="88">
        <f t="shared" si="103"/>
        <v>0</v>
      </c>
      <c r="BC257" s="88">
        <f t="shared" si="103"/>
        <v>0</v>
      </c>
      <c r="BD257" s="88">
        <f t="shared" si="103"/>
        <v>0</v>
      </c>
      <c r="BE257" s="88">
        <f t="shared" si="103"/>
        <v>0</v>
      </c>
      <c r="BF257" s="88">
        <f t="shared" si="103"/>
        <v>0</v>
      </c>
      <c r="BG257" s="88">
        <f t="shared" si="103"/>
        <v>0</v>
      </c>
      <c r="BH257" s="88">
        <f t="shared" si="103"/>
        <v>0</v>
      </c>
      <c r="BI257" s="88">
        <f t="shared" si="103"/>
        <v>0</v>
      </c>
      <c r="BJ257" s="88">
        <f t="shared" si="103"/>
        <v>0</v>
      </c>
      <c r="BK257" s="88">
        <f t="shared" si="103"/>
        <v>0</v>
      </c>
      <c r="BL257" s="88">
        <f t="shared" si="103"/>
        <v>0</v>
      </c>
    </row>
    <row r="258" spans="2:64" hidden="1" outlineLevel="1" x14ac:dyDescent="0.55000000000000004">
      <c r="B258" s="3" t="str">
        <f>$G$22&amp;": relevant sales leads (6 month)"</f>
        <v>LinkedIn: relevant sales leads (6 month)</v>
      </c>
      <c r="E258" s="88">
        <f>IF($G$39=6,E252,0)</f>
        <v>0</v>
      </c>
      <c r="F258" s="88">
        <f>IF($G$39=6,F252+E252-E315-E346-E377,0)</f>
        <v>0</v>
      </c>
      <c r="G258" s="88">
        <f>IF($G$39=6,G252+F252+E252-E315-E346-E377-F315-F346-F377,0)</f>
        <v>0</v>
      </c>
      <c r="H258" s="88">
        <f>IF($G$39=6,H252+G252+F252+E252-E315-E346-E377-F315-F346-F377-G315-G346-G377,0)</f>
        <v>0</v>
      </c>
      <c r="I258" s="88">
        <f>IF($G$39=6,I252+H252+G252+F252+E252-E315-E346-E377-F315-F346-F377-G315-G346-G377-H315-H346-H377,0)</f>
        <v>0</v>
      </c>
      <c r="J258" s="88">
        <f>IF($G$39=6,J252+I252+H252+G252+F252+E252-E315-E346-E377-F315-F346-F377-G315-G346-G377-H315-H346-H377-I315-I346-I377,0)</f>
        <v>0</v>
      </c>
      <c r="K258" s="88">
        <f t="shared" ref="K258:BL258" si="104">IF($G$39=6,K252+J252+I252+H252+G252+F252-F315-F346-F377-G315-G346-G377-H315-H346-H377-I315-I346-I377-J315-J346-J377,0)</f>
        <v>0</v>
      </c>
      <c r="L258" s="88">
        <f t="shared" si="104"/>
        <v>0</v>
      </c>
      <c r="M258" s="88">
        <f t="shared" si="104"/>
        <v>0</v>
      </c>
      <c r="N258" s="88">
        <f t="shared" si="104"/>
        <v>0</v>
      </c>
      <c r="O258" s="88">
        <f t="shared" si="104"/>
        <v>0</v>
      </c>
      <c r="P258" s="88">
        <f t="shared" si="104"/>
        <v>0</v>
      </c>
      <c r="Q258" s="88">
        <f t="shared" si="104"/>
        <v>0</v>
      </c>
      <c r="R258" s="88">
        <f t="shared" si="104"/>
        <v>0</v>
      </c>
      <c r="S258" s="88">
        <f t="shared" si="104"/>
        <v>0</v>
      </c>
      <c r="T258" s="88">
        <f t="shared" si="104"/>
        <v>0</v>
      </c>
      <c r="U258" s="88">
        <f t="shared" si="104"/>
        <v>0</v>
      </c>
      <c r="V258" s="88">
        <f t="shared" si="104"/>
        <v>0</v>
      </c>
      <c r="W258" s="88">
        <f t="shared" si="104"/>
        <v>0</v>
      </c>
      <c r="X258" s="88">
        <f t="shared" si="104"/>
        <v>0</v>
      </c>
      <c r="Y258" s="88">
        <f t="shared" si="104"/>
        <v>0</v>
      </c>
      <c r="Z258" s="88">
        <f t="shared" si="104"/>
        <v>0</v>
      </c>
      <c r="AA258" s="88">
        <f t="shared" si="104"/>
        <v>0</v>
      </c>
      <c r="AB258" s="88">
        <f t="shared" si="104"/>
        <v>0</v>
      </c>
      <c r="AC258" s="88">
        <f t="shared" si="104"/>
        <v>0</v>
      </c>
      <c r="AD258" s="88">
        <f t="shared" si="104"/>
        <v>0</v>
      </c>
      <c r="AE258" s="88">
        <f t="shared" si="104"/>
        <v>0</v>
      </c>
      <c r="AF258" s="88">
        <f t="shared" si="104"/>
        <v>0</v>
      </c>
      <c r="AG258" s="88">
        <f t="shared" si="104"/>
        <v>0</v>
      </c>
      <c r="AH258" s="88">
        <f t="shared" si="104"/>
        <v>0</v>
      </c>
      <c r="AI258" s="88">
        <f t="shared" si="104"/>
        <v>0</v>
      </c>
      <c r="AJ258" s="88">
        <f t="shared" si="104"/>
        <v>0</v>
      </c>
      <c r="AK258" s="88">
        <f t="shared" si="104"/>
        <v>0</v>
      </c>
      <c r="AL258" s="88">
        <f t="shared" si="104"/>
        <v>0</v>
      </c>
      <c r="AM258" s="88">
        <f t="shared" si="104"/>
        <v>0</v>
      </c>
      <c r="AN258" s="88">
        <f t="shared" si="104"/>
        <v>0</v>
      </c>
      <c r="AO258" s="88">
        <f t="shared" si="104"/>
        <v>0</v>
      </c>
      <c r="AP258" s="88">
        <f t="shared" si="104"/>
        <v>0</v>
      </c>
      <c r="AQ258" s="88">
        <f t="shared" si="104"/>
        <v>0</v>
      </c>
      <c r="AR258" s="88">
        <f t="shared" si="104"/>
        <v>0</v>
      </c>
      <c r="AS258" s="88">
        <f t="shared" si="104"/>
        <v>0</v>
      </c>
      <c r="AT258" s="88">
        <f t="shared" si="104"/>
        <v>0</v>
      </c>
      <c r="AU258" s="88">
        <f t="shared" si="104"/>
        <v>0</v>
      </c>
      <c r="AV258" s="88">
        <f t="shared" si="104"/>
        <v>0</v>
      </c>
      <c r="AW258" s="88">
        <f t="shared" si="104"/>
        <v>0</v>
      </c>
      <c r="AX258" s="88">
        <f t="shared" si="104"/>
        <v>0</v>
      </c>
      <c r="AY258" s="88">
        <f t="shared" si="104"/>
        <v>0</v>
      </c>
      <c r="AZ258" s="88">
        <f t="shared" si="104"/>
        <v>0</v>
      </c>
      <c r="BA258" s="88">
        <f t="shared" si="104"/>
        <v>0</v>
      </c>
      <c r="BB258" s="88">
        <f t="shared" si="104"/>
        <v>0</v>
      </c>
      <c r="BC258" s="88">
        <f t="shared" si="104"/>
        <v>0</v>
      </c>
      <c r="BD258" s="88">
        <f t="shared" si="104"/>
        <v>0</v>
      </c>
      <c r="BE258" s="88">
        <f t="shared" si="104"/>
        <v>0</v>
      </c>
      <c r="BF258" s="88">
        <f t="shared" si="104"/>
        <v>0</v>
      </c>
      <c r="BG258" s="88">
        <f t="shared" si="104"/>
        <v>0</v>
      </c>
      <c r="BH258" s="88">
        <f t="shared" si="104"/>
        <v>0</v>
      </c>
      <c r="BI258" s="88">
        <f t="shared" si="104"/>
        <v>0</v>
      </c>
      <c r="BJ258" s="88">
        <f t="shared" si="104"/>
        <v>0</v>
      </c>
      <c r="BK258" s="88">
        <f t="shared" si="104"/>
        <v>0</v>
      </c>
      <c r="BL258" s="88">
        <f t="shared" si="104"/>
        <v>0</v>
      </c>
    </row>
    <row r="259" spans="2:64" hidden="1" outlineLevel="1" x14ac:dyDescent="0.55000000000000004">
      <c r="B259" s="3" t="str">
        <f>$G$22&amp;": relevant sales leads (7 month)"</f>
        <v>LinkedIn: relevant sales leads (7 month)</v>
      </c>
      <c r="E259" s="88">
        <f>IF($G$39=7,E252,0)</f>
        <v>0</v>
      </c>
      <c r="F259" s="88">
        <f>IF($G$39=7,F252+E252-E315-E346-E377,0)</f>
        <v>0</v>
      </c>
      <c r="G259" s="88">
        <f>IF($G$39=7,G252+F252+E252-E315-E346-E377-F315-F346-F377,0)</f>
        <v>0</v>
      </c>
      <c r="H259" s="88">
        <f>IF($G$39=7,H252+G252+F252+E252-E315-E346-E377-F315-F346-F377-G315-G346-G377,0)</f>
        <v>0</v>
      </c>
      <c r="I259" s="88">
        <f>IF($G$39=7,I252+H252+G252+F252+E252-E315-E346-E377-F315-F346-F377-G315-G346-G377-H315-H346-H377,0)</f>
        <v>0</v>
      </c>
      <c r="J259" s="88">
        <f>IF($G$39=7,J252+I252+H252+G252+F252+E252-E315-E346-E377-F315-F346-F377-G315-G346-G377-H315-H346-H377-I315-I346-I377,0)</f>
        <v>0</v>
      </c>
      <c r="K259" s="88">
        <f>IF($G$39=7,K252+J252+I252+H252+G252+F252+E252-E315-E346-E377-F315-F346-F377-G315-G346-G377-H315-H346-H377-I315-I346-I377-J315-J346-J377,0)</f>
        <v>0</v>
      </c>
      <c r="L259" s="88">
        <f t="shared" ref="L259:BL259" si="105">IF($G$39=7,L252+K252+J252+I252+H252+G252+F252-F315-F346-F377-G315-G346-G377-H315-H346-H377-I315-I346-I377-J315-J346-J377-K315-K346-K377,0)</f>
        <v>0</v>
      </c>
      <c r="M259" s="88">
        <f t="shared" si="105"/>
        <v>0</v>
      </c>
      <c r="N259" s="88">
        <f t="shared" si="105"/>
        <v>0</v>
      </c>
      <c r="O259" s="88">
        <f t="shared" si="105"/>
        <v>0</v>
      </c>
      <c r="P259" s="88">
        <f t="shared" si="105"/>
        <v>0</v>
      </c>
      <c r="Q259" s="88">
        <f t="shared" si="105"/>
        <v>0</v>
      </c>
      <c r="R259" s="88">
        <f t="shared" si="105"/>
        <v>0</v>
      </c>
      <c r="S259" s="88">
        <f t="shared" si="105"/>
        <v>0</v>
      </c>
      <c r="T259" s="88">
        <f t="shared" si="105"/>
        <v>0</v>
      </c>
      <c r="U259" s="88">
        <f t="shared" si="105"/>
        <v>0</v>
      </c>
      <c r="V259" s="88">
        <f t="shared" si="105"/>
        <v>0</v>
      </c>
      <c r="W259" s="88">
        <f t="shared" si="105"/>
        <v>0</v>
      </c>
      <c r="X259" s="88">
        <f t="shared" si="105"/>
        <v>0</v>
      </c>
      <c r="Y259" s="88">
        <f t="shared" si="105"/>
        <v>0</v>
      </c>
      <c r="Z259" s="88">
        <f t="shared" si="105"/>
        <v>0</v>
      </c>
      <c r="AA259" s="88">
        <f t="shared" si="105"/>
        <v>0</v>
      </c>
      <c r="AB259" s="88">
        <f t="shared" si="105"/>
        <v>0</v>
      </c>
      <c r="AC259" s="88">
        <f t="shared" si="105"/>
        <v>0</v>
      </c>
      <c r="AD259" s="88">
        <f t="shared" si="105"/>
        <v>0</v>
      </c>
      <c r="AE259" s="88">
        <f t="shared" si="105"/>
        <v>0</v>
      </c>
      <c r="AF259" s="88">
        <f t="shared" si="105"/>
        <v>0</v>
      </c>
      <c r="AG259" s="88">
        <f t="shared" si="105"/>
        <v>0</v>
      </c>
      <c r="AH259" s="88">
        <f t="shared" si="105"/>
        <v>0</v>
      </c>
      <c r="AI259" s="88">
        <f t="shared" si="105"/>
        <v>0</v>
      </c>
      <c r="AJ259" s="88">
        <f t="shared" si="105"/>
        <v>0</v>
      </c>
      <c r="AK259" s="88">
        <f t="shared" si="105"/>
        <v>0</v>
      </c>
      <c r="AL259" s="88">
        <f t="shared" si="105"/>
        <v>0</v>
      </c>
      <c r="AM259" s="88">
        <f t="shared" si="105"/>
        <v>0</v>
      </c>
      <c r="AN259" s="88">
        <f t="shared" si="105"/>
        <v>0</v>
      </c>
      <c r="AO259" s="88">
        <f t="shared" si="105"/>
        <v>0</v>
      </c>
      <c r="AP259" s="88">
        <f t="shared" si="105"/>
        <v>0</v>
      </c>
      <c r="AQ259" s="88">
        <f t="shared" si="105"/>
        <v>0</v>
      </c>
      <c r="AR259" s="88">
        <f t="shared" si="105"/>
        <v>0</v>
      </c>
      <c r="AS259" s="88">
        <f t="shared" si="105"/>
        <v>0</v>
      </c>
      <c r="AT259" s="88">
        <f t="shared" si="105"/>
        <v>0</v>
      </c>
      <c r="AU259" s="88">
        <f t="shared" si="105"/>
        <v>0</v>
      </c>
      <c r="AV259" s="88">
        <f t="shared" si="105"/>
        <v>0</v>
      </c>
      <c r="AW259" s="88">
        <f t="shared" si="105"/>
        <v>0</v>
      </c>
      <c r="AX259" s="88">
        <f t="shared" si="105"/>
        <v>0</v>
      </c>
      <c r="AY259" s="88">
        <f t="shared" si="105"/>
        <v>0</v>
      </c>
      <c r="AZ259" s="88">
        <f t="shared" si="105"/>
        <v>0</v>
      </c>
      <c r="BA259" s="88">
        <f t="shared" si="105"/>
        <v>0</v>
      </c>
      <c r="BB259" s="88">
        <f t="shared" si="105"/>
        <v>0</v>
      </c>
      <c r="BC259" s="88">
        <f t="shared" si="105"/>
        <v>0</v>
      </c>
      <c r="BD259" s="88">
        <f t="shared" si="105"/>
        <v>0</v>
      </c>
      <c r="BE259" s="88">
        <f t="shared" si="105"/>
        <v>0</v>
      </c>
      <c r="BF259" s="88">
        <f t="shared" si="105"/>
        <v>0</v>
      </c>
      <c r="BG259" s="88">
        <f t="shared" si="105"/>
        <v>0</v>
      </c>
      <c r="BH259" s="88">
        <f t="shared" si="105"/>
        <v>0</v>
      </c>
      <c r="BI259" s="88">
        <f t="shared" si="105"/>
        <v>0</v>
      </c>
      <c r="BJ259" s="88">
        <f t="shared" si="105"/>
        <v>0</v>
      </c>
      <c r="BK259" s="88">
        <f t="shared" si="105"/>
        <v>0</v>
      </c>
      <c r="BL259" s="88">
        <f t="shared" si="105"/>
        <v>0</v>
      </c>
    </row>
    <row r="260" spans="2:64" hidden="1" outlineLevel="1" x14ac:dyDescent="0.55000000000000004">
      <c r="B260" s="3" t="str">
        <f>$G$22&amp;": relevant sales leads (8 month)"</f>
        <v>LinkedIn: relevant sales leads (8 month)</v>
      </c>
      <c r="E260" s="88">
        <f>IF($G$39=8,E252,0)</f>
        <v>0</v>
      </c>
      <c r="F260" s="88">
        <f>IF($G$39=8,F252+E252-E315-E346-E377,0)</f>
        <v>0</v>
      </c>
      <c r="G260" s="88">
        <f>IF($G$39=8,G252+F252+E252-E315-E346-E377-F315-F346-F377,0)</f>
        <v>0</v>
      </c>
      <c r="H260" s="88">
        <f>IF($G$39=8,H252+G252+F252+E252-E315-E346-E377-F315-F346-F377-G315-G346-G377,0)</f>
        <v>0</v>
      </c>
      <c r="I260" s="88">
        <f>IF($G$39=8,I252+H252+G252+F252+E252-E315-E346-E377-F315-F346-F377-G315-G346-G377-H315-H346-H377,0)</f>
        <v>0</v>
      </c>
      <c r="J260" s="88">
        <f>IF($G$39=8,J252+I252+H252+G252+F252+E252-E315-E346-E377-F315-F346-F377-G315-G346-G377-H315-H346-H377-I315-I346-I377,0)</f>
        <v>0</v>
      </c>
      <c r="K260" s="88">
        <f>IF($G$39=8,K252+J252+I252+H252+G252+F252+E252-E315-E346-E377-F315-F346-F377-G315-G346-G377-H315-H346-H377-I315-I346-I377-J315-J346-J377,0)</f>
        <v>0</v>
      </c>
      <c r="L260" s="88">
        <f>IF($G$39=8,L252+K252+J252+I252+H252+G252+F252+E252-E315-E346-E377-F315-F346-F377-G315-G346-G377-H315-H346-H377-I315-I346-I377-J315-J346-J377-K315-K346-K377,0)</f>
        <v>0</v>
      </c>
      <c r="M260" s="88">
        <f t="shared" ref="M260:BL260" si="106">IF($G$39=8,M252+L252+K252+J252+I252+H252+G252+F252-F315-F346-F377-G315-G346-G377-H315-H346-H377-I315-I346-I377-J315-J346-J377-K315-K346-K377-L315-L346-L377,0)</f>
        <v>0</v>
      </c>
      <c r="N260" s="88">
        <f t="shared" si="106"/>
        <v>0</v>
      </c>
      <c r="O260" s="88">
        <f t="shared" si="106"/>
        <v>0</v>
      </c>
      <c r="P260" s="88">
        <f t="shared" si="106"/>
        <v>0</v>
      </c>
      <c r="Q260" s="88">
        <f t="shared" si="106"/>
        <v>0</v>
      </c>
      <c r="R260" s="88">
        <f t="shared" si="106"/>
        <v>0</v>
      </c>
      <c r="S260" s="88">
        <f t="shared" si="106"/>
        <v>0</v>
      </c>
      <c r="T260" s="88">
        <f t="shared" si="106"/>
        <v>0</v>
      </c>
      <c r="U260" s="88">
        <f t="shared" si="106"/>
        <v>0</v>
      </c>
      <c r="V260" s="88">
        <f t="shared" si="106"/>
        <v>0</v>
      </c>
      <c r="W260" s="88">
        <f t="shared" si="106"/>
        <v>0</v>
      </c>
      <c r="X260" s="88">
        <f t="shared" si="106"/>
        <v>0</v>
      </c>
      <c r="Y260" s="88">
        <f t="shared" si="106"/>
        <v>0</v>
      </c>
      <c r="Z260" s="88">
        <f t="shared" si="106"/>
        <v>0</v>
      </c>
      <c r="AA260" s="88">
        <f t="shared" si="106"/>
        <v>0</v>
      </c>
      <c r="AB260" s="88">
        <f t="shared" si="106"/>
        <v>0</v>
      </c>
      <c r="AC260" s="88">
        <f t="shared" si="106"/>
        <v>0</v>
      </c>
      <c r="AD260" s="88">
        <f t="shared" si="106"/>
        <v>0</v>
      </c>
      <c r="AE260" s="88">
        <f t="shared" si="106"/>
        <v>0</v>
      </c>
      <c r="AF260" s="88">
        <f t="shared" si="106"/>
        <v>0</v>
      </c>
      <c r="AG260" s="88">
        <f t="shared" si="106"/>
        <v>0</v>
      </c>
      <c r="AH260" s="88">
        <f t="shared" si="106"/>
        <v>0</v>
      </c>
      <c r="AI260" s="88">
        <f t="shared" si="106"/>
        <v>0</v>
      </c>
      <c r="AJ260" s="88">
        <f t="shared" si="106"/>
        <v>0</v>
      </c>
      <c r="AK260" s="88">
        <f t="shared" si="106"/>
        <v>0</v>
      </c>
      <c r="AL260" s="88">
        <f t="shared" si="106"/>
        <v>0</v>
      </c>
      <c r="AM260" s="88">
        <f t="shared" si="106"/>
        <v>0</v>
      </c>
      <c r="AN260" s="88">
        <f t="shared" si="106"/>
        <v>0</v>
      </c>
      <c r="AO260" s="88">
        <f t="shared" si="106"/>
        <v>0</v>
      </c>
      <c r="AP260" s="88">
        <f t="shared" si="106"/>
        <v>0</v>
      </c>
      <c r="AQ260" s="88">
        <f t="shared" si="106"/>
        <v>0</v>
      </c>
      <c r="AR260" s="88">
        <f t="shared" si="106"/>
        <v>0</v>
      </c>
      <c r="AS260" s="88">
        <f t="shared" si="106"/>
        <v>0</v>
      </c>
      <c r="AT260" s="88">
        <f t="shared" si="106"/>
        <v>0</v>
      </c>
      <c r="AU260" s="88">
        <f t="shared" si="106"/>
        <v>0</v>
      </c>
      <c r="AV260" s="88">
        <f t="shared" si="106"/>
        <v>0</v>
      </c>
      <c r="AW260" s="88">
        <f t="shared" si="106"/>
        <v>0</v>
      </c>
      <c r="AX260" s="88">
        <f t="shared" si="106"/>
        <v>0</v>
      </c>
      <c r="AY260" s="88">
        <f t="shared" si="106"/>
        <v>0</v>
      </c>
      <c r="AZ260" s="88">
        <f t="shared" si="106"/>
        <v>0</v>
      </c>
      <c r="BA260" s="88">
        <f t="shared" si="106"/>
        <v>0</v>
      </c>
      <c r="BB260" s="88">
        <f t="shared" si="106"/>
        <v>0</v>
      </c>
      <c r="BC260" s="88">
        <f t="shared" si="106"/>
        <v>0</v>
      </c>
      <c r="BD260" s="88">
        <f t="shared" si="106"/>
        <v>0</v>
      </c>
      <c r="BE260" s="88">
        <f t="shared" si="106"/>
        <v>0</v>
      </c>
      <c r="BF260" s="88">
        <f t="shared" si="106"/>
        <v>0</v>
      </c>
      <c r="BG260" s="88">
        <f t="shared" si="106"/>
        <v>0</v>
      </c>
      <c r="BH260" s="88">
        <f t="shared" si="106"/>
        <v>0</v>
      </c>
      <c r="BI260" s="88">
        <f t="shared" si="106"/>
        <v>0</v>
      </c>
      <c r="BJ260" s="88">
        <f t="shared" si="106"/>
        <v>0</v>
      </c>
      <c r="BK260" s="88">
        <f t="shared" si="106"/>
        <v>0</v>
      </c>
      <c r="BL260" s="88">
        <f t="shared" si="106"/>
        <v>0</v>
      </c>
    </row>
    <row r="261" spans="2:64" hidden="1" outlineLevel="1" x14ac:dyDescent="0.55000000000000004">
      <c r="B261" s="3" t="str">
        <f>$G$22&amp;": relevant sales leads (9 month)"</f>
        <v>LinkedIn: relevant sales leads (9 month)</v>
      </c>
      <c r="E261" s="88">
        <f>IF($G$39=9,E252,0)</f>
        <v>0</v>
      </c>
      <c r="F261" s="88">
        <f>IF($G$39=9,F252+E252-E315-E346-E377,0)</f>
        <v>0</v>
      </c>
      <c r="G261" s="88">
        <f>IF($G$39=9,G252+F252+E252-E315-E346-E377-F315-F346-F377,0)</f>
        <v>0</v>
      </c>
      <c r="H261" s="88">
        <f>IF($G$39=9,H252+G252+F252+E252-E315-E346-E377-F315-F346-F377-G315-G346-G377,0)</f>
        <v>0</v>
      </c>
      <c r="I261" s="88">
        <f>IF($G$39=9,I252+H252+G252+F252+E252-E315-E346-E377-F315-F346-F377-G315-G346-G377-H315-H346-H377,0)</f>
        <v>0</v>
      </c>
      <c r="J261" s="88">
        <f>IF($G$39=9,J252+I252+H252+G252+F252+E252-E315-E346-E377-F315-F346-F377-G315-G346-G377-H315-H346-H377-I315-I346-I377,0)</f>
        <v>0</v>
      </c>
      <c r="K261" s="88">
        <f>IF($G$39=9,K252+J252+I252+H252+G252+F252+E252-E315-E346-E377-F315-F346-F377-G315-G346-G377-H315-H346-H377-I315-I346-I377-J315-J346-J377,0)</f>
        <v>0</v>
      </c>
      <c r="L261" s="88">
        <f>IF($G$39=9,L252+K252+J252+I252+H252+G252+F252+E252-E315-E346-E377-F315-F346-F377-G315-G346-G377-H315-H346-H377-I315-I346-I377-J315-J346-J377-K315-K346-K377,0)</f>
        <v>0</v>
      </c>
      <c r="M261" s="88">
        <f>IF($G$39=9,M252+L252+K252+J252+I252+H252+G252+F252+E252-E315-E346-E377-F315-F346-F377-G315-G346-G377-H315-H346-H377-I315-I346-I377-J315-J346-J377-K315-K346-K377-L315-L346-L377,0)</f>
        <v>0</v>
      </c>
      <c r="N261" s="88">
        <f t="shared" ref="N261:BL261" si="107">IF($G$39=9,N252+M252+L252+K252+J252+I252+H252+G252+F252-F315-F346-F377-G315-G346-G377-H315-H346-H377-I315-I346-I377-J315-J346-J377-K315-K346-K377-L315-L346-L377-M315-M346-M377,0)</f>
        <v>0</v>
      </c>
      <c r="O261" s="88">
        <f t="shared" si="107"/>
        <v>0</v>
      </c>
      <c r="P261" s="88">
        <f t="shared" si="107"/>
        <v>0</v>
      </c>
      <c r="Q261" s="88">
        <f t="shared" si="107"/>
        <v>0</v>
      </c>
      <c r="R261" s="88">
        <f t="shared" si="107"/>
        <v>0</v>
      </c>
      <c r="S261" s="88">
        <f t="shared" si="107"/>
        <v>0</v>
      </c>
      <c r="T261" s="88">
        <f t="shared" si="107"/>
        <v>0</v>
      </c>
      <c r="U261" s="88">
        <f t="shared" si="107"/>
        <v>0</v>
      </c>
      <c r="V261" s="88">
        <f t="shared" si="107"/>
        <v>0</v>
      </c>
      <c r="W261" s="88">
        <f t="shared" si="107"/>
        <v>0</v>
      </c>
      <c r="X261" s="88">
        <f t="shared" si="107"/>
        <v>0</v>
      </c>
      <c r="Y261" s="88">
        <f t="shared" si="107"/>
        <v>0</v>
      </c>
      <c r="Z261" s="88">
        <f t="shared" si="107"/>
        <v>0</v>
      </c>
      <c r="AA261" s="88">
        <f t="shared" si="107"/>
        <v>0</v>
      </c>
      <c r="AB261" s="88">
        <f t="shared" si="107"/>
        <v>0</v>
      </c>
      <c r="AC261" s="88">
        <f t="shared" si="107"/>
        <v>0</v>
      </c>
      <c r="AD261" s="88">
        <f t="shared" si="107"/>
        <v>0</v>
      </c>
      <c r="AE261" s="88">
        <f t="shared" si="107"/>
        <v>0</v>
      </c>
      <c r="AF261" s="88">
        <f t="shared" si="107"/>
        <v>0</v>
      </c>
      <c r="AG261" s="88">
        <f t="shared" si="107"/>
        <v>0</v>
      </c>
      <c r="AH261" s="88">
        <f t="shared" si="107"/>
        <v>0</v>
      </c>
      <c r="AI261" s="88">
        <f t="shared" si="107"/>
        <v>0</v>
      </c>
      <c r="AJ261" s="88">
        <f t="shared" si="107"/>
        <v>0</v>
      </c>
      <c r="AK261" s="88">
        <f t="shared" si="107"/>
        <v>0</v>
      </c>
      <c r="AL261" s="88">
        <f t="shared" si="107"/>
        <v>0</v>
      </c>
      <c r="AM261" s="88">
        <f t="shared" si="107"/>
        <v>0</v>
      </c>
      <c r="AN261" s="88">
        <f t="shared" si="107"/>
        <v>0</v>
      </c>
      <c r="AO261" s="88">
        <f t="shared" si="107"/>
        <v>0</v>
      </c>
      <c r="AP261" s="88">
        <f t="shared" si="107"/>
        <v>0</v>
      </c>
      <c r="AQ261" s="88">
        <f t="shared" si="107"/>
        <v>0</v>
      </c>
      <c r="AR261" s="88">
        <f t="shared" si="107"/>
        <v>0</v>
      </c>
      <c r="AS261" s="88">
        <f t="shared" si="107"/>
        <v>0</v>
      </c>
      <c r="AT261" s="88">
        <f t="shared" si="107"/>
        <v>0</v>
      </c>
      <c r="AU261" s="88">
        <f t="shared" si="107"/>
        <v>0</v>
      </c>
      <c r="AV261" s="88">
        <f t="shared" si="107"/>
        <v>0</v>
      </c>
      <c r="AW261" s="88">
        <f t="shared" si="107"/>
        <v>0</v>
      </c>
      <c r="AX261" s="88">
        <f t="shared" si="107"/>
        <v>0</v>
      </c>
      <c r="AY261" s="88">
        <f t="shared" si="107"/>
        <v>0</v>
      </c>
      <c r="AZ261" s="88">
        <f t="shared" si="107"/>
        <v>0</v>
      </c>
      <c r="BA261" s="88">
        <f t="shared" si="107"/>
        <v>0</v>
      </c>
      <c r="BB261" s="88">
        <f t="shared" si="107"/>
        <v>0</v>
      </c>
      <c r="BC261" s="88">
        <f t="shared" si="107"/>
        <v>0</v>
      </c>
      <c r="BD261" s="88">
        <f t="shared" si="107"/>
        <v>0</v>
      </c>
      <c r="BE261" s="88">
        <f t="shared" si="107"/>
        <v>0</v>
      </c>
      <c r="BF261" s="88">
        <f t="shared" si="107"/>
        <v>0</v>
      </c>
      <c r="BG261" s="88">
        <f t="shared" si="107"/>
        <v>0</v>
      </c>
      <c r="BH261" s="88">
        <f t="shared" si="107"/>
        <v>0</v>
      </c>
      <c r="BI261" s="88">
        <f t="shared" si="107"/>
        <v>0</v>
      </c>
      <c r="BJ261" s="88">
        <f t="shared" si="107"/>
        <v>0</v>
      </c>
      <c r="BK261" s="88">
        <f t="shared" si="107"/>
        <v>0</v>
      </c>
      <c r="BL261" s="88">
        <f t="shared" si="107"/>
        <v>0</v>
      </c>
    </row>
    <row r="262" spans="2:64" hidden="1" outlineLevel="1" x14ac:dyDescent="0.55000000000000004">
      <c r="B262" s="3" t="str">
        <f>$G$22&amp;": relevant sales leads (10 month)"</f>
        <v>LinkedIn: relevant sales leads (10 month)</v>
      </c>
      <c r="E262" s="88">
        <f>IF($G$39=10,E252,0)</f>
        <v>0</v>
      </c>
      <c r="F262" s="88">
        <f>IF($G$39=10,F252+E252-E315-E346-E377,0)</f>
        <v>0</v>
      </c>
      <c r="G262" s="88">
        <f>IF($G$39=10,G252+F252+E252-E315-E346-E377-F315-F346-F377,0)</f>
        <v>0</v>
      </c>
      <c r="H262" s="88">
        <f>IF($G$39=10,H252+G252+F252+E252-E315-E346-E377-F315-F346-F377-G315-G346-G377,0)</f>
        <v>0</v>
      </c>
      <c r="I262" s="88">
        <f>IF($G$39=10,I252+H252+G252+F252+E252-E315-E346-E377-F315-F346-F377-G315-G346-G377-H315-H346-H377,0)</f>
        <v>0</v>
      </c>
      <c r="J262" s="88">
        <f>IF($G$39=10,J252+I252+H252+G252+F252+E252-E315-E346-E377-F315-F346-F377-G315-G346-G377-H315-H346-H377-I315-I346-I377,0)</f>
        <v>0</v>
      </c>
      <c r="K262" s="88">
        <f>IF($G$39=10,K252+J252+I252+H252+G252+F252+E252-E315-E346-E377-F315-F346-F377-G315-G346-G377-H315-H346-H377-I315-I346-I377-J315-J346-J377,0)</f>
        <v>0</v>
      </c>
      <c r="L262" s="88">
        <f>IF($G$39=10,L252+K252+J252+I252+H252+G252+F252+E252-E315-E346-E377-F315-F346-F377-G315-G346-G377-H315-H346-H377-I315-I346-I377-J315-J346-J377-K315-K346-K377,0)</f>
        <v>0</v>
      </c>
      <c r="M262" s="88">
        <f>IF($G$39=10,M252+L252+K252+J252+I252+H252+G252+F252+E252-F315-F346-F377-G315-G346-G377-H315-H346-H377-I315-I346-I377-J315-J346-J377-K315-K346-K377-L315-L346-L377,0)</f>
        <v>0</v>
      </c>
      <c r="N262" s="88">
        <f>IF($G$39=10,N252+M252+L252+K252+J252+I252+H252+G252+F252+E252-E315-E346-E377-F315-F346-F377-G315-G346-G377-H315-H346-H377-I315-I346-I377-J315-J346-J377-K315-K346-K377-L315-L346-L377-M315-M346-M377,0)</f>
        <v>0</v>
      </c>
      <c r="O262" s="88">
        <f t="shared" ref="O262:BL262" si="108">IF($G$39=10,O252+N252+M252+L252+K252+J252+I252+H252+G252+F252-F315-F346-F377-G315-G346-G377-H315-H346-H377-I315-I346-I377-J315-J346-J377-K315-K346-K377-L315-L346-L377-M315-M346-M377-N315-N346-N377,0)</f>
        <v>0</v>
      </c>
      <c r="P262" s="88">
        <f t="shared" si="108"/>
        <v>0</v>
      </c>
      <c r="Q262" s="88">
        <f t="shared" si="108"/>
        <v>0</v>
      </c>
      <c r="R262" s="88">
        <f t="shared" si="108"/>
        <v>0</v>
      </c>
      <c r="S262" s="88">
        <f t="shared" si="108"/>
        <v>0</v>
      </c>
      <c r="T262" s="88">
        <f t="shared" si="108"/>
        <v>0</v>
      </c>
      <c r="U262" s="88">
        <f t="shared" si="108"/>
        <v>0</v>
      </c>
      <c r="V262" s="88">
        <f t="shared" si="108"/>
        <v>0</v>
      </c>
      <c r="W262" s="88">
        <f t="shared" si="108"/>
        <v>0</v>
      </c>
      <c r="X262" s="88">
        <f t="shared" si="108"/>
        <v>0</v>
      </c>
      <c r="Y262" s="88">
        <f t="shared" si="108"/>
        <v>0</v>
      </c>
      <c r="Z262" s="88">
        <f t="shared" si="108"/>
        <v>0</v>
      </c>
      <c r="AA262" s="88">
        <f t="shared" si="108"/>
        <v>0</v>
      </c>
      <c r="AB262" s="88">
        <f t="shared" si="108"/>
        <v>0</v>
      </c>
      <c r="AC262" s="88">
        <f t="shared" si="108"/>
        <v>0</v>
      </c>
      <c r="AD262" s="88">
        <f t="shared" si="108"/>
        <v>0</v>
      </c>
      <c r="AE262" s="88">
        <f t="shared" si="108"/>
        <v>0</v>
      </c>
      <c r="AF262" s="88">
        <f t="shared" si="108"/>
        <v>0</v>
      </c>
      <c r="AG262" s="88">
        <f t="shared" si="108"/>
        <v>0</v>
      </c>
      <c r="AH262" s="88">
        <f t="shared" si="108"/>
        <v>0</v>
      </c>
      <c r="AI262" s="88">
        <f t="shared" si="108"/>
        <v>0</v>
      </c>
      <c r="AJ262" s="88">
        <f t="shared" si="108"/>
        <v>0</v>
      </c>
      <c r="AK262" s="88">
        <f t="shared" si="108"/>
        <v>0</v>
      </c>
      <c r="AL262" s="88">
        <f t="shared" si="108"/>
        <v>0</v>
      </c>
      <c r="AM262" s="88">
        <f t="shared" si="108"/>
        <v>0</v>
      </c>
      <c r="AN262" s="88">
        <f t="shared" si="108"/>
        <v>0</v>
      </c>
      <c r="AO262" s="88">
        <f t="shared" si="108"/>
        <v>0</v>
      </c>
      <c r="AP262" s="88">
        <f t="shared" si="108"/>
        <v>0</v>
      </c>
      <c r="AQ262" s="88">
        <f t="shared" si="108"/>
        <v>0</v>
      </c>
      <c r="AR262" s="88">
        <f t="shared" si="108"/>
        <v>0</v>
      </c>
      <c r="AS262" s="88">
        <f t="shared" si="108"/>
        <v>0</v>
      </c>
      <c r="AT262" s="88">
        <f t="shared" si="108"/>
        <v>0</v>
      </c>
      <c r="AU262" s="88">
        <f t="shared" si="108"/>
        <v>0</v>
      </c>
      <c r="AV262" s="88">
        <f t="shared" si="108"/>
        <v>0</v>
      </c>
      <c r="AW262" s="88">
        <f t="shared" si="108"/>
        <v>0</v>
      </c>
      <c r="AX262" s="88">
        <f t="shared" si="108"/>
        <v>0</v>
      </c>
      <c r="AY262" s="88">
        <f t="shared" si="108"/>
        <v>0</v>
      </c>
      <c r="AZ262" s="88">
        <f t="shared" si="108"/>
        <v>0</v>
      </c>
      <c r="BA262" s="88">
        <f t="shared" si="108"/>
        <v>0</v>
      </c>
      <c r="BB262" s="88">
        <f t="shared" si="108"/>
        <v>0</v>
      </c>
      <c r="BC262" s="88">
        <f t="shared" si="108"/>
        <v>0</v>
      </c>
      <c r="BD262" s="88">
        <f t="shared" si="108"/>
        <v>0</v>
      </c>
      <c r="BE262" s="88">
        <f t="shared" si="108"/>
        <v>0</v>
      </c>
      <c r="BF262" s="88">
        <f t="shared" si="108"/>
        <v>0</v>
      </c>
      <c r="BG262" s="88">
        <f t="shared" si="108"/>
        <v>0</v>
      </c>
      <c r="BH262" s="88">
        <f t="shared" si="108"/>
        <v>0</v>
      </c>
      <c r="BI262" s="88">
        <f t="shared" si="108"/>
        <v>0</v>
      </c>
      <c r="BJ262" s="88">
        <f t="shared" si="108"/>
        <v>0</v>
      </c>
      <c r="BK262" s="88">
        <f t="shared" si="108"/>
        <v>0</v>
      </c>
      <c r="BL262" s="88">
        <f t="shared" si="108"/>
        <v>0</v>
      </c>
    </row>
    <row r="263" spans="2:64" hidden="1" outlineLevel="1" x14ac:dyDescent="0.55000000000000004">
      <c r="B263" s="3" t="str">
        <f>$G$22&amp;": relevant sales leads (11 month)"</f>
        <v>LinkedIn: relevant sales leads (11 month)</v>
      </c>
      <c r="E263" s="88">
        <f>IF($G$39=11,E252,0)</f>
        <v>0</v>
      </c>
      <c r="F263" s="88">
        <f>IF($G$39=11,F252+E252-E315-E346-E377,0)</f>
        <v>0</v>
      </c>
      <c r="G263" s="88">
        <f>IF($G$39=11,G252+F252+E252-E315-E346-E377-F315-F346-F377,0)</f>
        <v>0</v>
      </c>
      <c r="H263" s="88">
        <f>IF($G$39=11,H252+G252+F252+E252-E315-E346-E377-F315-F346-F377-G315-G346-G377,0)</f>
        <v>0</v>
      </c>
      <c r="I263" s="88">
        <f>IF($G$39=11,I252+H252+G252+F252+E252-E315-E346-E377-F315-F346-F377-G315-G346-G377-H315-H346-H377,0)</f>
        <v>0</v>
      </c>
      <c r="J263" s="88">
        <f>IF($G$39=11,J252+I252+H252+G252+F252+E252-E315-E346-E377-F315-F346-F377-G315-G346-G377-H315-H346-H377-I315-I346-I377,0)</f>
        <v>0</v>
      </c>
      <c r="K263" s="88">
        <f>IF($G$39=11,K252+J252+I252+H252+G252+F252+E252-E315-E346-E377-F315-F346-F377-G315-G346-G377-H315-H346-H377-I315-I346-I377-J315-J346-J377,0)</f>
        <v>0</v>
      </c>
      <c r="L263" s="88">
        <f>IF($G$39=11,L252+K252+J252+I252+H252+G252+F252+E252-E315-E346-E377-F315-F346-F377-G315-G346-G377-H315-H346-H377-I315-I346-I377-J315-J346-J377-K315-K346-K377,0)</f>
        <v>0</v>
      </c>
      <c r="M263" s="88">
        <f>IF($G$39=11,M252+L252+K252+J252+I252+H252+G252+F252+E252-F315-F346-F377-G315-G346-G377-H315-H346-H377-I315-I346-I377-J315-J346-J377-K315-K346-K377-L315-L346-L377,0)</f>
        <v>0</v>
      </c>
      <c r="N263" s="88">
        <f>IF($G$39=11,N252+M252+L252+K252+J252+I252+H252+G252+F252+E252-E315-E346-E377-F315-F346-F377-G315-G346-G377-H315-H346-H377-I315-I346-I377-J315-J346-J377-K315-K346-K377-L315-L346-L377-M315-M346-M377,0)</f>
        <v>0</v>
      </c>
      <c r="O263" s="88">
        <f>IF($G$39=11,O252+N252+M252+L252+K252+J252+I252+H252+G252+F252+E252-E315-E346-E377-F315-F346-F377-G315-G346-G377-H315-H346-H377-I315-I346-I377-J315-J346-J377-K315-K346-K377-L315-L346-L377-M315-M346-M377-N315-N346-N377,0)</f>
        <v>0</v>
      </c>
      <c r="P263" s="88">
        <f t="shared" ref="P263:BL263" si="109">IF($G$39=11,P252+O252+N252+M252+L252+K252+J252+I252+H252+G252+F252-F315-F346-F377-G315-G346-G377-H315-H346-H377-I315-I346-I377-J315-J346-J377-K315-K346-K377-L315-L346-L377-M315-M346-M377-N315-N346-N377-O315-O346-O377,0)</f>
        <v>0</v>
      </c>
      <c r="Q263" s="88">
        <f t="shared" si="109"/>
        <v>0</v>
      </c>
      <c r="R263" s="88">
        <f t="shared" si="109"/>
        <v>0</v>
      </c>
      <c r="S263" s="88">
        <f t="shared" si="109"/>
        <v>0</v>
      </c>
      <c r="T263" s="88">
        <f t="shared" si="109"/>
        <v>0</v>
      </c>
      <c r="U263" s="88">
        <f t="shared" si="109"/>
        <v>0</v>
      </c>
      <c r="V263" s="88">
        <f t="shared" si="109"/>
        <v>0</v>
      </c>
      <c r="W263" s="88">
        <f t="shared" si="109"/>
        <v>0</v>
      </c>
      <c r="X263" s="88">
        <f t="shared" si="109"/>
        <v>0</v>
      </c>
      <c r="Y263" s="88">
        <f t="shared" si="109"/>
        <v>0</v>
      </c>
      <c r="Z263" s="88">
        <f t="shared" si="109"/>
        <v>0</v>
      </c>
      <c r="AA263" s="88">
        <f t="shared" si="109"/>
        <v>0</v>
      </c>
      <c r="AB263" s="88">
        <f t="shared" si="109"/>
        <v>0</v>
      </c>
      <c r="AC263" s="88">
        <f t="shared" si="109"/>
        <v>0</v>
      </c>
      <c r="AD263" s="88">
        <f t="shared" si="109"/>
        <v>0</v>
      </c>
      <c r="AE263" s="88">
        <f t="shared" si="109"/>
        <v>0</v>
      </c>
      <c r="AF263" s="88">
        <f t="shared" si="109"/>
        <v>0</v>
      </c>
      <c r="AG263" s="88">
        <f t="shared" si="109"/>
        <v>0</v>
      </c>
      <c r="AH263" s="88">
        <f t="shared" si="109"/>
        <v>0</v>
      </c>
      <c r="AI263" s="88">
        <f t="shared" si="109"/>
        <v>0</v>
      </c>
      <c r="AJ263" s="88">
        <f t="shared" si="109"/>
        <v>0</v>
      </c>
      <c r="AK263" s="88">
        <f t="shared" si="109"/>
        <v>0</v>
      </c>
      <c r="AL263" s="88">
        <f t="shared" si="109"/>
        <v>0</v>
      </c>
      <c r="AM263" s="88">
        <f t="shared" si="109"/>
        <v>0</v>
      </c>
      <c r="AN263" s="88">
        <f t="shared" si="109"/>
        <v>0</v>
      </c>
      <c r="AO263" s="88">
        <f t="shared" si="109"/>
        <v>0</v>
      </c>
      <c r="AP263" s="88">
        <f t="shared" si="109"/>
        <v>0</v>
      </c>
      <c r="AQ263" s="88">
        <f t="shared" si="109"/>
        <v>0</v>
      </c>
      <c r="AR263" s="88">
        <f t="shared" si="109"/>
        <v>0</v>
      </c>
      <c r="AS263" s="88">
        <f t="shared" si="109"/>
        <v>0</v>
      </c>
      <c r="AT263" s="88">
        <f t="shared" si="109"/>
        <v>0</v>
      </c>
      <c r="AU263" s="88">
        <f t="shared" si="109"/>
        <v>0</v>
      </c>
      <c r="AV263" s="88">
        <f t="shared" si="109"/>
        <v>0</v>
      </c>
      <c r="AW263" s="88">
        <f t="shared" si="109"/>
        <v>0</v>
      </c>
      <c r="AX263" s="88">
        <f t="shared" si="109"/>
        <v>0</v>
      </c>
      <c r="AY263" s="88">
        <f t="shared" si="109"/>
        <v>0</v>
      </c>
      <c r="AZ263" s="88">
        <f t="shared" si="109"/>
        <v>0</v>
      </c>
      <c r="BA263" s="88">
        <f t="shared" si="109"/>
        <v>0</v>
      </c>
      <c r="BB263" s="88">
        <f t="shared" si="109"/>
        <v>0</v>
      </c>
      <c r="BC263" s="88">
        <f t="shared" si="109"/>
        <v>0</v>
      </c>
      <c r="BD263" s="88">
        <f t="shared" si="109"/>
        <v>0</v>
      </c>
      <c r="BE263" s="88">
        <f t="shared" si="109"/>
        <v>0</v>
      </c>
      <c r="BF263" s="88">
        <f t="shared" si="109"/>
        <v>0</v>
      </c>
      <c r="BG263" s="88">
        <f t="shared" si="109"/>
        <v>0</v>
      </c>
      <c r="BH263" s="88">
        <f t="shared" si="109"/>
        <v>0</v>
      </c>
      <c r="BI263" s="88">
        <f t="shared" si="109"/>
        <v>0</v>
      </c>
      <c r="BJ263" s="88">
        <f t="shared" si="109"/>
        <v>0</v>
      </c>
      <c r="BK263" s="88">
        <f t="shared" si="109"/>
        <v>0</v>
      </c>
      <c r="BL263" s="88">
        <f t="shared" si="109"/>
        <v>0</v>
      </c>
    </row>
    <row r="264" spans="2:64" hidden="1" outlineLevel="1" x14ac:dyDescent="0.55000000000000004">
      <c r="B264" s="3" t="str">
        <f>$G$22&amp;": relevant sales leads (12 month)"</f>
        <v>LinkedIn: relevant sales leads (12 month)</v>
      </c>
      <c r="E264" s="88">
        <f>IF($G$39=12,E252,0)</f>
        <v>0</v>
      </c>
      <c r="F264" s="88">
        <f>IF($G$39=12,F252+E252-E315-E346-E377,0)</f>
        <v>0</v>
      </c>
      <c r="G264" s="88">
        <f>IF($G$39=12,G252+F252+E252-E315-E346-E377-F315-F346-F377,0)</f>
        <v>0</v>
      </c>
      <c r="H264" s="88">
        <f>IF($G$39=12,H252+G252+F252+E252-E315-E346-E377-F315-F346-F377-G315-G346-G377,0)</f>
        <v>0</v>
      </c>
      <c r="I264" s="88">
        <f>IF($G$39=12,I252+H252+G252+F252+E252-E315-E346-E377-F315-F346-F377-G315-G346-G377-H315-H346-H377,0)</f>
        <v>0</v>
      </c>
      <c r="J264" s="88">
        <f>IF($G$39=12,J252+I252+H252+G252+F252+E252-E315-E346-E377-F315-F346-F377-G315-G346-G377-H315-H346-H377-I315-I346-I377,0)</f>
        <v>0</v>
      </c>
      <c r="K264" s="88">
        <f>IF($G$39=12,K252+J252+I252+H252+G252+F252+E252-E315-E346-E377-F315-F346-F377-G315-G346-G377-H315-H346-H377-I315-I346-I377-J315-J346-J377,0)</f>
        <v>0</v>
      </c>
      <c r="L264" s="88">
        <f>IF($G$39=12,L252+K252+J252+I252+H252+G252+F252+E252-E315-E346-E377-F315-F346-F377-G315-G346-G377-H315-H346-H377-I315-I346-I377-J315-J346-J377-K315-K346-K377,0)</f>
        <v>0</v>
      </c>
      <c r="M264" s="88">
        <f>IF($G$39=12,M252+L252+K252+J252+I252+H252+G252+F252+E252-F315-F346-F377-G315-G346-G377-H315-H346-H377-I315-I346-I377-J315-J346-J377-K315-K346-K377-L315-L346-L377,0)</f>
        <v>0</v>
      </c>
      <c r="N264" s="88">
        <f>IF($G$39=12,N252+M252+L252+K252+J252+I252+H252+G252+F252+E252-E315-E346-E377-F315-F346-F377-G315-G346-G377-H315-H346-H377-I315-I346-I377-J315-J346-J377-K315-K346-K377-L315-L346-L377-M315-M346-M377,0)</f>
        <v>0</v>
      </c>
      <c r="O264" s="88">
        <f>IF($G$39=12,O252+N252+M252+L252+K252+J252+I252+H252+G252+F252+E252-E315-E346-E377-F315-F346-F377-G315-G346-G377-H315-H346-H377-I315-I346-I377-J315-J346-J377-K315-K346-K377-L315-L346-L377-M315-M346-M377-N315-N346-N377,0)</f>
        <v>0</v>
      </c>
      <c r="P264" s="88">
        <f>IF($G$39=12,P252+O252+N252+M252+L252+K252+J252+I252+H252+G252+F252+E252-E315-E346-E377-F315-F346-F377-G315-G346-G377-H315-H346-H377-I315-I346-I377-J315-J346-J377-K315-K346-K377-L315-L346-L377-M315-M346-M377-N315-N346-N377-O315-O346-O377,0)</f>
        <v>0</v>
      </c>
      <c r="Q264" s="88">
        <f t="shared" ref="Q264:BK264" si="110">IF($G$39=12,Q252+P252+O252+N252+M252+L252+K252+J252+I252+H252+G252+F252-F315-F346-F377-G315-G346-G377-H315-H346-H377-I315-I346-I377-J315-J346-J377-K315-K346-K377-L315-L346-L377-M315-M346-M377-N315-N346-N377-O315-O346-O377-P315-P346-P377,0)</f>
        <v>0</v>
      </c>
      <c r="R264" s="88">
        <f t="shared" si="110"/>
        <v>0</v>
      </c>
      <c r="S264" s="88">
        <f t="shared" si="110"/>
        <v>0</v>
      </c>
      <c r="T264" s="88">
        <f t="shared" si="110"/>
        <v>0</v>
      </c>
      <c r="U264" s="88">
        <f t="shared" si="110"/>
        <v>0</v>
      </c>
      <c r="V264" s="88">
        <f t="shared" si="110"/>
        <v>0</v>
      </c>
      <c r="W264" s="88">
        <f t="shared" si="110"/>
        <v>0</v>
      </c>
      <c r="X264" s="88">
        <f t="shared" si="110"/>
        <v>0</v>
      </c>
      <c r="Y264" s="88">
        <f t="shared" si="110"/>
        <v>0</v>
      </c>
      <c r="Z264" s="88">
        <f t="shared" si="110"/>
        <v>0</v>
      </c>
      <c r="AA264" s="88">
        <f t="shared" si="110"/>
        <v>0</v>
      </c>
      <c r="AB264" s="88">
        <f t="shared" si="110"/>
        <v>0</v>
      </c>
      <c r="AC264" s="88">
        <f t="shared" si="110"/>
        <v>0</v>
      </c>
      <c r="AD264" s="88">
        <f t="shared" si="110"/>
        <v>0</v>
      </c>
      <c r="AE264" s="88">
        <f t="shared" si="110"/>
        <v>0</v>
      </c>
      <c r="AF264" s="88">
        <f t="shared" si="110"/>
        <v>0</v>
      </c>
      <c r="AG264" s="88">
        <f t="shared" si="110"/>
        <v>0</v>
      </c>
      <c r="AH264" s="88">
        <f t="shared" si="110"/>
        <v>0</v>
      </c>
      <c r="AI264" s="88">
        <f t="shared" si="110"/>
        <v>0</v>
      </c>
      <c r="AJ264" s="88">
        <f t="shared" si="110"/>
        <v>0</v>
      </c>
      <c r="AK264" s="88">
        <f t="shared" si="110"/>
        <v>0</v>
      </c>
      <c r="AL264" s="88">
        <f t="shared" si="110"/>
        <v>0</v>
      </c>
      <c r="AM264" s="88">
        <f t="shared" si="110"/>
        <v>0</v>
      </c>
      <c r="AN264" s="88">
        <f t="shared" si="110"/>
        <v>0</v>
      </c>
      <c r="AO264" s="88">
        <f t="shared" si="110"/>
        <v>0</v>
      </c>
      <c r="AP264" s="88">
        <f t="shared" si="110"/>
        <v>0</v>
      </c>
      <c r="AQ264" s="88">
        <f t="shared" si="110"/>
        <v>0</v>
      </c>
      <c r="AR264" s="88">
        <f t="shared" si="110"/>
        <v>0</v>
      </c>
      <c r="AS264" s="88">
        <f t="shared" si="110"/>
        <v>0</v>
      </c>
      <c r="AT264" s="88">
        <f t="shared" si="110"/>
        <v>0</v>
      </c>
      <c r="AU264" s="88">
        <f t="shared" si="110"/>
        <v>0</v>
      </c>
      <c r="AV264" s="88">
        <f t="shared" si="110"/>
        <v>0</v>
      </c>
      <c r="AW264" s="88">
        <f t="shared" si="110"/>
        <v>0</v>
      </c>
      <c r="AX264" s="88">
        <f t="shared" si="110"/>
        <v>0</v>
      </c>
      <c r="AY264" s="88">
        <f t="shared" si="110"/>
        <v>0</v>
      </c>
      <c r="AZ264" s="88">
        <f t="shared" si="110"/>
        <v>0</v>
      </c>
      <c r="BA264" s="88">
        <f t="shared" si="110"/>
        <v>0</v>
      </c>
      <c r="BB264" s="88">
        <f t="shared" si="110"/>
        <v>0</v>
      </c>
      <c r="BC264" s="88">
        <f t="shared" si="110"/>
        <v>0</v>
      </c>
      <c r="BD264" s="88">
        <f t="shared" si="110"/>
        <v>0</v>
      </c>
      <c r="BE264" s="88">
        <f t="shared" si="110"/>
        <v>0</v>
      </c>
      <c r="BF264" s="88">
        <f t="shared" si="110"/>
        <v>0</v>
      </c>
      <c r="BG264" s="88">
        <f t="shared" si="110"/>
        <v>0</v>
      </c>
      <c r="BH264" s="88">
        <f t="shared" si="110"/>
        <v>0</v>
      </c>
      <c r="BI264" s="88">
        <f t="shared" si="110"/>
        <v>0</v>
      </c>
      <c r="BJ264" s="88">
        <f t="shared" si="110"/>
        <v>0</v>
      </c>
      <c r="BK264" s="88">
        <f t="shared" si="110"/>
        <v>0</v>
      </c>
      <c r="BL264" s="88">
        <f>IF($G$39=12,BL252+BK252+BJ252+BI252+BH252+BG252+BF252+BE252+BD252+BC252+BB252+BA252-BA315-BA346-BA377-BB315-BB346-BB377-BC315-BC346-BC377-BD315-BD346-BD377-BE315-BE346-BE377-BF315-BF346-BF377-BG315-BG346-BG377-BH315-BH346-BH377-BI315-BI346-BI377-BJ315-BJ346-BJ377-BK315-BK346-BK377,0)</f>
        <v>0</v>
      </c>
    </row>
    <row r="265" spans="2:64" hidden="1" outlineLevel="1" x14ac:dyDescent="0.55000000000000004"/>
    <row r="266" spans="2:64" hidden="1" outlineLevel="1" x14ac:dyDescent="0.55000000000000004">
      <c r="B266" s="31" t="str">
        <f>"New sales lead "&amp;G23</f>
        <v>New sales lead Instagram</v>
      </c>
      <c r="C266" s="31"/>
      <c r="D266" s="31"/>
      <c r="E266" s="104">
        <f t="shared" ref="E266:P266" si="111">SUM(E208:E219)</f>
        <v>0</v>
      </c>
      <c r="F266" s="104">
        <f t="shared" si="111"/>
        <v>0</v>
      </c>
      <c r="G266" s="104">
        <f t="shared" si="111"/>
        <v>0</v>
      </c>
      <c r="H266" s="104">
        <f t="shared" si="111"/>
        <v>0</v>
      </c>
      <c r="I266" s="104">
        <f t="shared" si="111"/>
        <v>833.33333333333337</v>
      </c>
      <c r="J266" s="104">
        <f t="shared" si="111"/>
        <v>833.33333333333337</v>
      </c>
      <c r="K266" s="104">
        <f t="shared" si="111"/>
        <v>833.33333333333337</v>
      </c>
      <c r="L266" s="104">
        <f t="shared" si="111"/>
        <v>833.33333333333337</v>
      </c>
      <c r="M266" s="104">
        <f t="shared" si="111"/>
        <v>833.33333333333337</v>
      </c>
      <c r="N266" s="104">
        <f t="shared" si="111"/>
        <v>833.33333333333337</v>
      </c>
      <c r="O266" s="104">
        <f t="shared" si="111"/>
        <v>833.33333333333337</v>
      </c>
      <c r="P266" s="104">
        <f t="shared" si="111"/>
        <v>833.33333333333337</v>
      </c>
      <c r="Q266" s="30">
        <f t="shared" ref="Q266:AB266" si="112">IFERROR($H$35/$H$34,0)</f>
        <v>833.33333333333337</v>
      </c>
      <c r="R266" s="30">
        <f t="shared" si="112"/>
        <v>833.33333333333337</v>
      </c>
      <c r="S266" s="30">
        <f t="shared" si="112"/>
        <v>833.33333333333337</v>
      </c>
      <c r="T266" s="30">
        <f t="shared" si="112"/>
        <v>833.33333333333337</v>
      </c>
      <c r="U266" s="30">
        <f t="shared" si="112"/>
        <v>833.33333333333337</v>
      </c>
      <c r="V266" s="30">
        <f t="shared" si="112"/>
        <v>833.33333333333337</v>
      </c>
      <c r="W266" s="30">
        <f t="shared" si="112"/>
        <v>833.33333333333337</v>
      </c>
      <c r="X266" s="30">
        <f t="shared" si="112"/>
        <v>833.33333333333337</v>
      </c>
      <c r="Y266" s="30">
        <f t="shared" si="112"/>
        <v>833.33333333333337</v>
      </c>
      <c r="Z266" s="30">
        <f t="shared" si="112"/>
        <v>833.33333333333337</v>
      </c>
      <c r="AA266" s="30">
        <f t="shared" si="112"/>
        <v>833.33333333333337</v>
      </c>
      <c r="AB266" s="30">
        <f t="shared" si="112"/>
        <v>833.33333333333337</v>
      </c>
      <c r="AC266" s="30">
        <f t="shared" ref="AC266:AN266" si="113">IFERROR($I$35/$I$34,0)</f>
        <v>833.33333333333337</v>
      </c>
      <c r="AD266" s="30">
        <f t="shared" si="113"/>
        <v>833.33333333333337</v>
      </c>
      <c r="AE266" s="30">
        <f t="shared" si="113"/>
        <v>833.33333333333337</v>
      </c>
      <c r="AF266" s="30">
        <f t="shared" si="113"/>
        <v>833.33333333333337</v>
      </c>
      <c r="AG266" s="30">
        <f t="shared" si="113"/>
        <v>833.33333333333337</v>
      </c>
      <c r="AH266" s="30">
        <f t="shared" si="113"/>
        <v>833.33333333333337</v>
      </c>
      <c r="AI266" s="30">
        <f t="shared" si="113"/>
        <v>833.33333333333337</v>
      </c>
      <c r="AJ266" s="30">
        <f t="shared" si="113"/>
        <v>833.33333333333337</v>
      </c>
      <c r="AK266" s="30">
        <f t="shared" si="113"/>
        <v>833.33333333333337</v>
      </c>
      <c r="AL266" s="30">
        <f t="shared" si="113"/>
        <v>833.33333333333337</v>
      </c>
      <c r="AM266" s="30">
        <f t="shared" si="113"/>
        <v>833.33333333333337</v>
      </c>
      <c r="AN266" s="30">
        <f t="shared" si="113"/>
        <v>833.33333333333337</v>
      </c>
      <c r="AO266" s="30">
        <f t="shared" ref="AO266:AZ266" si="114">IFERROR($J$35/$J$34,0)</f>
        <v>833.33333333333337</v>
      </c>
      <c r="AP266" s="30">
        <f t="shared" si="114"/>
        <v>833.33333333333337</v>
      </c>
      <c r="AQ266" s="30">
        <f t="shared" si="114"/>
        <v>833.33333333333337</v>
      </c>
      <c r="AR266" s="30">
        <f t="shared" si="114"/>
        <v>833.33333333333337</v>
      </c>
      <c r="AS266" s="30">
        <f t="shared" si="114"/>
        <v>833.33333333333337</v>
      </c>
      <c r="AT266" s="30">
        <f t="shared" si="114"/>
        <v>833.33333333333337</v>
      </c>
      <c r="AU266" s="30">
        <f t="shared" si="114"/>
        <v>833.33333333333337</v>
      </c>
      <c r="AV266" s="30">
        <f t="shared" si="114"/>
        <v>833.33333333333337</v>
      </c>
      <c r="AW266" s="30">
        <f t="shared" si="114"/>
        <v>833.33333333333337</v>
      </c>
      <c r="AX266" s="30">
        <f t="shared" si="114"/>
        <v>833.33333333333337</v>
      </c>
      <c r="AY266" s="30">
        <f t="shared" si="114"/>
        <v>833.33333333333337</v>
      </c>
      <c r="AZ266" s="30">
        <f t="shared" si="114"/>
        <v>833.33333333333337</v>
      </c>
      <c r="BA266" s="30">
        <f t="shared" ref="BA266:BL266" si="115">IFERROR($K$35/$K$34,0)</f>
        <v>833.33333333333337</v>
      </c>
      <c r="BB266" s="30">
        <f t="shared" si="115"/>
        <v>833.33333333333337</v>
      </c>
      <c r="BC266" s="30">
        <f t="shared" si="115"/>
        <v>833.33333333333337</v>
      </c>
      <c r="BD266" s="30">
        <f t="shared" si="115"/>
        <v>833.33333333333337</v>
      </c>
      <c r="BE266" s="30">
        <f t="shared" si="115"/>
        <v>833.33333333333337</v>
      </c>
      <c r="BF266" s="30">
        <f t="shared" si="115"/>
        <v>833.33333333333337</v>
      </c>
      <c r="BG266" s="30">
        <f t="shared" si="115"/>
        <v>833.33333333333337</v>
      </c>
      <c r="BH266" s="30">
        <f t="shared" si="115"/>
        <v>833.33333333333337</v>
      </c>
      <c r="BI266" s="30">
        <f t="shared" si="115"/>
        <v>833.33333333333337</v>
      </c>
      <c r="BJ266" s="30">
        <f t="shared" si="115"/>
        <v>833.33333333333337</v>
      </c>
      <c r="BK266" s="30">
        <f t="shared" si="115"/>
        <v>833.33333333333337</v>
      </c>
      <c r="BL266" s="30">
        <f t="shared" si="115"/>
        <v>833.33333333333337</v>
      </c>
    </row>
    <row r="267" spans="2:64" hidden="1" outlineLevel="1" x14ac:dyDescent="0.55000000000000004">
      <c r="B267" s="3" t="str">
        <f>$G$23&amp;": relevant sales leads (1 month)"</f>
        <v>Instagram: relevant sales leads (1 month)</v>
      </c>
      <c r="E267" s="88">
        <f t="shared" ref="E267:AJ267" si="116">IF($G$39=1,E266,0)</f>
        <v>0</v>
      </c>
      <c r="F267" s="88">
        <f t="shared" si="116"/>
        <v>0</v>
      </c>
      <c r="G267" s="88">
        <f t="shared" si="116"/>
        <v>0</v>
      </c>
      <c r="H267" s="88">
        <f t="shared" si="116"/>
        <v>0</v>
      </c>
      <c r="I267" s="88">
        <f t="shared" si="116"/>
        <v>0</v>
      </c>
      <c r="J267" s="88">
        <f t="shared" si="116"/>
        <v>0</v>
      </c>
      <c r="K267" s="88">
        <f t="shared" si="116"/>
        <v>0</v>
      </c>
      <c r="L267" s="88">
        <f t="shared" si="116"/>
        <v>0</v>
      </c>
      <c r="M267" s="88">
        <f t="shared" si="116"/>
        <v>0</v>
      </c>
      <c r="N267" s="88">
        <f t="shared" si="116"/>
        <v>0</v>
      </c>
      <c r="O267" s="88">
        <f t="shared" si="116"/>
        <v>0</v>
      </c>
      <c r="P267" s="88">
        <f t="shared" si="116"/>
        <v>0</v>
      </c>
      <c r="Q267" s="88">
        <f t="shared" si="116"/>
        <v>0</v>
      </c>
      <c r="R267" s="88">
        <f t="shared" si="116"/>
        <v>0</v>
      </c>
      <c r="S267" s="88">
        <f t="shared" si="116"/>
        <v>0</v>
      </c>
      <c r="T267" s="88">
        <f t="shared" si="116"/>
        <v>0</v>
      </c>
      <c r="U267" s="88">
        <f t="shared" si="116"/>
        <v>0</v>
      </c>
      <c r="V267" s="88">
        <f t="shared" si="116"/>
        <v>0</v>
      </c>
      <c r="W267" s="88">
        <f t="shared" si="116"/>
        <v>0</v>
      </c>
      <c r="X267" s="88">
        <f t="shared" si="116"/>
        <v>0</v>
      </c>
      <c r="Y267" s="88">
        <f t="shared" si="116"/>
        <v>0</v>
      </c>
      <c r="Z267" s="88">
        <f t="shared" si="116"/>
        <v>0</v>
      </c>
      <c r="AA267" s="88">
        <f t="shared" si="116"/>
        <v>0</v>
      </c>
      <c r="AB267" s="88">
        <f t="shared" si="116"/>
        <v>0</v>
      </c>
      <c r="AC267" s="88">
        <f t="shared" si="116"/>
        <v>0</v>
      </c>
      <c r="AD267" s="88">
        <f t="shared" si="116"/>
        <v>0</v>
      </c>
      <c r="AE267" s="88">
        <f t="shared" si="116"/>
        <v>0</v>
      </c>
      <c r="AF267" s="88">
        <f t="shared" si="116"/>
        <v>0</v>
      </c>
      <c r="AG267" s="88">
        <f t="shared" si="116"/>
        <v>0</v>
      </c>
      <c r="AH267" s="88">
        <f t="shared" si="116"/>
        <v>0</v>
      </c>
      <c r="AI267" s="88">
        <f t="shared" si="116"/>
        <v>0</v>
      </c>
      <c r="AJ267" s="88">
        <f t="shared" si="116"/>
        <v>0</v>
      </c>
      <c r="AK267" s="88">
        <f t="shared" ref="AK267:BL267" si="117">IF($G$39=1,AK266,0)</f>
        <v>0</v>
      </c>
      <c r="AL267" s="88">
        <f t="shared" si="117"/>
        <v>0</v>
      </c>
      <c r="AM267" s="88">
        <f t="shared" si="117"/>
        <v>0</v>
      </c>
      <c r="AN267" s="88">
        <f t="shared" si="117"/>
        <v>0</v>
      </c>
      <c r="AO267" s="88">
        <f t="shared" si="117"/>
        <v>0</v>
      </c>
      <c r="AP267" s="88">
        <f t="shared" si="117"/>
        <v>0</v>
      </c>
      <c r="AQ267" s="88">
        <f t="shared" si="117"/>
        <v>0</v>
      </c>
      <c r="AR267" s="88">
        <f t="shared" si="117"/>
        <v>0</v>
      </c>
      <c r="AS267" s="88">
        <f t="shared" si="117"/>
        <v>0</v>
      </c>
      <c r="AT267" s="88">
        <f t="shared" si="117"/>
        <v>0</v>
      </c>
      <c r="AU267" s="88">
        <f t="shared" si="117"/>
        <v>0</v>
      </c>
      <c r="AV267" s="88">
        <f t="shared" si="117"/>
        <v>0</v>
      </c>
      <c r="AW267" s="88">
        <f t="shared" si="117"/>
        <v>0</v>
      </c>
      <c r="AX267" s="88">
        <f t="shared" si="117"/>
        <v>0</v>
      </c>
      <c r="AY267" s="88">
        <f t="shared" si="117"/>
        <v>0</v>
      </c>
      <c r="AZ267" s="88">
        <f t="shared" si="117"/>
        <v>0</v>
      </c>
      <c r="BA267" s="88">
        <f t="shared" si="117"/>
        <v>0</v>
      </c>
      <c r="BB267" s="88">
        <f t="shared" si="117"/>
        <v>0</v>
      </c>
      <c r="BC267" s="88">
        <f t="shared" si="117"/>
        <v>0</v>
      </c>
      <c r="BD267" s="88">
        <f t="shared" si="117"/>
        <v>0</v>
      </c>
      <c r="BE267" s="88">
        <f t="shared" si="117"/>
        <v>0</v>
      </c>
      <c r="BF267" s="88">
        <f t="shared" si="117"/>
        <v>0</v>
      </c>
      <c r="BG267" s="88">
        <f t="shared" si="117"/>
        <v>0</v>
      </c>
      <c r="BH267" s="88">
        <f t="shared" si="117"/>
        <v>0</v>
      </c>
      <c r="BI267" s="88">
        <f t="shared" si="117"/>
        <v>0</v>
      </c>
      <c r="BJ267" s="88">
        <f t="shared" si="117"/>
        <v>0</v>
      </c>
      <c r="BK267" s="88">
        <f t="shared" si="117"/>
        <v>0</v>
      </c>
      <c r="BL267" s="88">
        <f t="shared" si="117"/>
        <v>0</v>
      </c>
    </row>
    <row r="268" spans="2:64" hidden="1" outlineLevel="1" x14ac:dyDescent="0.55000000000000004">
      <c r="B268" s="3" t="str">
        <f>$G$23&amp;": relevant sales leads (2 month)"</f>
        <v>Instagram: relevant sales leads (2 month)</v>
      </c>
      <c r="E268" s="88">
        <f>IF($G$39=2,E266,0)</f>
        <v>0</v>
      </c>
      <c r="F268" s="88">
        <f>IF($G$39=2,F266+E266-E316-E347-E378,0)</f>
        <v>0</v>
      </c>
      <c r="G268" s="88">
        <f t="shared" ref="G268:BL268" si="118">IF($G$39=2,G266+F266-F316-F347-F378,0)</f>
        <v>0</v>
      </c>
      <c r="H268" s="88">
        <f t="shared" si="118"/>
        <v>0</v>
      </c>
      <c r="I268" s="88">
        <f t="shared" si="118"/>
        <v>0</v>
      </c>
      <c r="J268" s="88">
        <f t="shared" si="118"/>
        <v>0</v>
      </c>
      <c r="K268" s="88">
        <f t="shared" si="118"/>
        <v>0</v>
      </c>
      <c r="L268" s="88">
        <f t="shared" si="118"/>
        <v>0</v>
      </c>
      <c r="M268" s="88">
        <f t="shared" si="118"/>
        <v>0</v>
      </c>
      <c r="N268" s="88">
        <f t="shared" si="118"/>
        <v>0</v>
      </c>
      <c r="O268" s="88">
        <f t="shared" si="118"/>
        <v>0</v>
      </c>
      <c r="P268" s="88">
        <f t="shared" si="118"/>
        <v>0</v>
      </c>
      <c r="Q268" s="88">
        <f t="shared" si="118"/>
        <v>0</v>
      </c>
      <c r="R268" s="88">
        <f t="shared" si="118"/>
        <v>0</v>
      </c>
      <c r="S268" s="88">
        <f t="shared" si="118"/>
        <v>0</v>
      </c>
      <c r="T268" s="88">
        <f t="shared" si="118"/>
        <v>0</v>
      </c>
      <c r="U268" s="88">
        <f t="shared" si="118"/>
        <v>0</v>
      </c>
      <c r="V268" s="88">
        <f t="shared" si="118"/>
        <v>0</v>
      </c>
      <c r="W268" s="88">
        <f t="shared" si="118"/>
        <v>0</v>
      </c>
      <c r="X268" s="88">
        <f t="shared" si="118"/>
        <v>0</v>
      </c>
      <c r="Y268" s="88">
        <f t="shared" si="118"/>
        <v>0</v>
      </c>
      <c r="Z268" s="88">
        <f t="shared" si="118"/>
        <v>0</v>
      </c>
      <c r="AA268" s="88">
        <f t="shared" si="118"/>
        <v>0</v>
      </c>
      <c r="AB268" s="88">
        <f t="shared" si="118"/>
        <v>0</v>
      </c>
      <c r="AC268" s="88">
        <f t="shared" si="118"/>
        <v>0</v>
      </c>
      <c r="AD268" s="88">
        <f t="shared" si="118"/>
        <v>0</v>
      </c>
      <c r="AE268" s="88">
        <f t="shared" si="118"/>
        <v>0</v>
      </c>
      <c r="AF268" s="88">
        <f t="shared" si="118"/>
        <v>0</v>
      </c>
      <c r="AG268" s="88">
        <f t="shared" si="118"/>
        <v>0</v>
      </c>
      <c r="AH268" s="88">
        <f t="shared" si="118"/>
        <v>0</v>
      </c>
      <c r="AI268" s="88">
        <f t="shared" si="118"/>
        <v>0</v>
      </c>
      <c r="AJ268" s="88">
        <f t="shared" si="118"/>
        <v>0</v>
      </c>
      <c r="AK268" s="88">
        <f t="shared" si="118"/>
        <v>0</v>
      </c>
      <c r="AL268" s="88">
        <f t="shared" si="118"/>
        <v>0</v>
      </c>
      <c r="AM268" s="88">
        <f t="shared" si="118"/>
        <v>0</v>
      </c>
      <c r="AN268" s="88">
        <f t="shared" si="118"/>
        <v>0</v>
      </c>
      <c r="AO268" s="88">
        <f t="shared" si="118"/>
        <v>0</v>
      </c>
      <c r="AP268" s="88">
        <f t="shared" si="118"/>
        <v>0</v>
      </c>
      <c r="AQ268" s="88">
        <f t="shared" si="118"/>
        <v>0</v>
      </c>
      <c r="AR268" s="88">
        <f t="shared" si="118"/>
        <v>0</v>
      </c>
      <c r="AS268" s="88">
        <f t="shared" si="118"/>
        <v>0</v>
      </c>
      <c r="AT268" s="88">
        <f t="shared" si="118"/>
        <v>0</v>
      </c>
      <c r="AU268" s="88">
        <f t="shared" si="118"/>
        <v>0</v>
      </c>
      <c r="AV268" s="88">
        <f t="shared" si="118"/>
        <v>0</v>
      </c>
      <c r="AW268" s="88">
        <f t="shared" si="118"/>
        <v>0</v>
      </c>
      <c r="AX268" s="88">
        <f t="shared" si="118"/>
        <v>0</v>
      </c>
      <c r="AY268" s="88">
        <f t="shared" si="118"/>
        <v>0</v>
      </c>
      <c r="AZ268" s="88">
        <f t="shared" si="118"/>
        <v>0</v>
      </c>
      <c r="BA268" s="88">
        <f t="shared" si="118"/>
        <v>0</v>
      </c>
      <c r="BB268" s="88">
        <f t="shared" si="118"/>
        <v>0</v>
      </c>
      <c r="BC268" s="88">
        <f t="shared" si="118"/>
        <v>0</v>
      </c>
      <c r="BD268" s="88">
        <f t="shared" si="118"/>
        <v>0</v>
      </c>
      <c r="BE268" s="88">
        <f t="shared" si="118"/>
        <v>0</v>
      </c>
      <c r="BF268" s="88">
        <f t="shared" si="118"/>
        <v>0</v>
      </c>
      <c r="BG268" s="88">
        <f t="shared" si="118"/>
        <v>0</v>
      </c>
      <c r="BH268" s="88">
        <f t="shared" si="118"/>
        <v>0</v>
      </c>
      <c r="BI268" s="88">
        <f t="shared" si="118"/>
        <v>0</v>
      </c>
      <c r="BJ268" s="88">
        <f t="shared" si="118"/>
        <v>0</v>
      </c>
      <c r="BK268" s="88">
        <f t="shared" si="118"/>
        <v>0</v>
      </c>
      <c r="BL268" s="88">
        <f t="shared" si="118"/>
        <v>0</v>
      </c>
    </row>
    <row r="269" spans="2:64" hidden="1" outlineLevel="1" x14ac:dyDescent="0.55000000000000004">
      <c r="B269" s="3" t="str">
        <f>$G$23&amp;": relevant sales leads (3 month)"</f>
        <v>Instagram: relevant sales leads (3 month)</v>
      </c>
      <c r="E269" s="88">
        <f>IF($G$39=3,E266,0)</f>
        <v>0</v>
      </c>
      <c r="F269" s="88">
        <f>IF($G$39=3,F266+E266-E316-E347-E378,0)</f>
        <v>0</v>
      </c>
      <c r="G269" s="88">
        <f>IF($G$39=3,G266+F266+E266-E316-E347-E378-F316-F347-F378,0)</f>
        <v>0</v>
      </c>
      <c r="H269" s="88">
        <f t="shared" ref="H269:BL269" si="119">IF($G$39=3,H266+G266+F266-F316-F347-F378-G316-G347-G378,0)</f>
        <v>0</v>
      </c>
      <c r="I269" s="88">
        <f t="shared" si="119"/>
        <v>833.33333333333337</v>
      </c>
      <c r="J269" s="88">
        <f t="shared" si="119"/>
        <v>1533.3333333333335</v>
      </c>
      <c r="K269" s="88">
        <f t="shared" si="119"/>
        <v>2121.333333333333</v>
      </c>
      <c r="L269" s="88">
        <f t="shared" si="119"/>
        <v>1915.2533333333333</v>
      </c>
      <c r="M269" s="88">
        <f t="shared" si="119"/>
        <v>1854.1461333333334</v>
      </c>
      <c r="N269" s="88">
        <f t="shared" si="119"/>
        <v>1896.8960853333331</v>
      </c>
      <c r="O269" s="88">
        <f t="shared" si="119"/>
        <v>1899.8332450133335</v>
      </c>
      <c r="P269" s="88">
        <f t="shared" si="119"/>
        <v>1892.5233071445334</v>
      </c>
      <c r="Q269" s="88">
        <f t="shared" si="119"/>
        <v>1893.2229516547411</v>
      </c>
      <c r="R269" s="88">
        <f t="shared" si="119"/>
        <v>1894.2805985921163</v>
      </c>
      <c r="S269" s="88">
        <f t="shared" si="119"/>
        <v>1893.9994319605023</v>
      </c>
      <c r="T269" s="88">
        <f t="shared" si="119"/>
        <v>1893.8751951115808</v>
      </c>
      <c r="U269" s="88">
        <f t="shared" si="119"/>
        <v>1893.9400596684668</v>
      </c>
      <c r="V269" s="88">
        <f t="shared" si="119"/>
        <v>1893.9495592351923</v>
      </c>
      <c r="W269" s="88">
        <f t="shared" si="119"/>
        <v>1893.9376609754145</v>
      </c>
      <c r="X269" s="88">
        <f t="shared" si="119"/>
        <v>1893.9380447663027</v>
      </c>
      <c r="Y269" s="88">
        <f t="shared" si="119"/>
        <v>1893.939887081325</v>
      </c>
      <c r="Z269" s="88">
        <f t="shared" si="119"/>
        <v>1893.9395309043798</v>
      </c>
      <c r="AA269" s="88">
        <f t="shared" si="119"/>
        <v>1893.9392931222876</v>
      </c>
      <c r="AB269" s="88">
        <f t="shared" si="119"/>
        <v>1893.939388155733</v>
      </c>
      <c r="AC269" s="88">
        <f t="shared" si="119"/>
        <v>1893.9394109955163</v>
      </c>
      <c r="AD269" s="88">
        <f t="shared" si="119"/>
        <v>1893.9393921358001</v>
      </c>
      <c r="AE269" s="88">
        <f t="shared" si="119"/>
        <v>1893.9393914989892</v>
      </c>
      <c r="AF269" s="88">
        <f t="shared" si="119"/>
        <v>1893.9393946184339</v>
      </c>
      <c r="AG269" s="88">
        <f t="shared" si="119"/>
        <v>1893.9393942212123</v>
      </c>
      <c r="AH269" s="88">
        <f t="shared" si="119"/>
        <v>1893.9393937856564</v>
      </c>
      <c r="AI269" s="88">
        <f t="shared" si="119"/>
        <v>1893.939393918901</v>
      </c>
      <c r="AJ269" s="88">
        <f t="shared" si="119"/>
        <v>1893.9393939672705</v>
      </c>
      <c r="AK269" s="88">
        <f t="shared" si="119"/>
        <v>1893.9393939382128</v>
      </c>
      <c r="AL269" s="88">
        <f t="shared" si="119"/>
        <v>1893.9393939351223</v>
      </c>
      <c r="AM269" s="88">
        <f t="shared" si="119"/>
        <v>1893.939393940266</v>
      </c>
      <c r="AN269" s="88">
        <f t="shared" si="119"/>
        <v>1893.9393939399376</v>
      </c>
      <c r="AO269" s="88">
        <f t="shared" si="119"/>
        <v>1893.9393939391673</v>
      </c>
      <c r="AP269" s="88">
        <f t="shared" si="119"/>
        <v>1893.9393939393433</v>
      </c>
      <c r="AQ269" s="88">
        <f t="shared" si="119"/>
        <v>1893.9393939394381</v>
      </c>
      <c r="AR269" s="88">
        <f t="shared" si="119"/>
        <v>1893.9393939393947</v>
      </c>
      <c r="AS269" s="88">
        <f t="shared" si="119"/>
        <v>1893.9393939393869</v>
      </c>
      <c r="AT269" s="88">
        <f t="shared" si="119"/>
        <v>1893.9393939393947</v>
      </c>
      <c r="AU269" s="88">
        <f t="shared" si="119"/>
        <v>1893.9393939393951</v>
      </c>
      <c r="AV269" s="88">
        <f t="shared" si="119"/>
        <v>1893.9393939393933</v>
      </c>
      <c r="AW269" s="88">
        <f t="shared" si="119"/>
        <v>1893.9393939393938</v>
      </c>
      <c r="AX269" s="88">
        <f t="shared" si="119"/>
        <v>1893.939393939394</v>
      </c>
      <c r="AY269" s="88">
        <f t="shared" si="119"/>
        <v>1893.9393939393938</v>
      </c>
      <c r="AZ269" s="88">
        <f t="shared" si="119"/>
        <v>1893.9393939393935</v>
      </c>
      <c r="BA269" s="88">
        <f t="shared" si="119"/>
        <v>1893.939393939394</v>
      </c>
      <c r="BB269" s="88">
        <f t="shared" si="119"/>
        <v>1893.9393939393938</v>
      </c>
      <c r="BC269" s="88">
        <f t="shared" si="119"/>
        <v>1893.9393939393935</v>
      </c>
      <c r="BD269" s="88">
        <f t="shared" si="119"/>
        <v>1893.939393939394</v>
      </c>
      <c r="BE269" s="88">
        <f t="shared" si="119"/>
        <v>1893.9393939393938</v>
      </c>
      <c r="BF269" s="88">
        <f t="shared" si="119"/>
        <v>1893.9393939393935</v>
      </c>
      <c r="BG269" s="88">
        <f t="shared" si="119"/>
        <v>1893.939393939394</v>
      </c>
      <c r="BH269" s="88">
        <f t="shared" si="119"/>
        <v>1893.9393939393938</v>
      </c>
      <c r="BI269" s="88">
        <f t="shared" si="119"/>
        <v>1893.9393939393935</v>
      </c>
      <c r="BJ269" s="88">
        <f t="shared" si="119"/>
        <v>1893.939393939394</v>
      </c>
      <c r="BK269" s="88">
        <f t="shared" si="119"/>
        <v>1893.9393939393938</v>
      </c>
      <c r="BL269" s="88">
        <f t="shared" si="119"/>
        <v>1893.9393939393935</v>
      </c>
    </row>
    <row r="270" spans="2:64" hidden="1" outlineLevel="1" x14ac:dyDescent="0.55000000000000004">
      <c r="B270" s="3" t="str">
        <f>$G$23&amp;": relevant sales leads (4 month)"</f>
        <v>Instagram: relevant sales leads (4 month)</v>
      </c>
      <c r="E270" s="88">
        <f>IF($G$39=4,E266,0)</f>
        <v>0</v>
      </c>
      <c r="F270" s="88">
        <f>IF($G$39=4,F266+E266-E316-E347-E378,0)</f>
        <v>0</v>
      </c>
      <c r="G270" s="88">
        <f>IF($G$39=4,G266+F266+E266-E316-E347-E378-F316-F347-F378,0)</f>
        <v>0</v>
      </c>
      <c r="H270" s="88">
        <f>IF($G$39=4,H266+G266+F266+E266-E316-E347-E378-F316-F347-F378-G316-G347-G378,0)</f>
        <v>0</v>
      </c>
      <c r="I270" s="88">
        <f t="shared" ref="I270:BL270" si="120">IF($G$39=4,I266+H266+G266+F266-F316-F347-F378-G316-G347-G378-H316-H347-H378,0)</f>
        <v>0</v>
      </c>
      <c r="J270" s="88">
        <f t="shared" si="120"/>
        <v>0</v>
      </c>
      <c r="K270" s="88">
        <f t="shared" si="120"/>
        <v>0</v>
      </c>
      <c r="L270" s="88">
        <f t="shared" si="120"/>
        <v>0</v>
      </c>
      <c r="M270" s="88">
        <f t="shared" si="120"/>
        <v>0</v>
      </c>
      <c r="N270" s="88">
        <f t="shared" si="120"/>
        <v>0</v>
      </c>
      <c r="O270" s="88">
        <f t="shared" si="120"/>
        <v>0</v>
      </c>
      <c r="P270" s="88">
        <f t="shared" si="120"/>
        <v>0</v>
      </c>
      <c r="Q270" s="88">
        <f t="shared" si="120"/>
        <v>0</v>
      </c>
      <c r="R270" s="88">
        <f t="shared" si="120"/>
        <v>0</v>
      </c>
      <c r="S270" s="88">
        <f t="shared" si="120"/>
        <v>0</v>
      </c>
      <c r="T270" s="88">
        <f t="shared" si="120"/>
        <v>0</v>
      </c>
      <c r="U270" s="88">
        <f t="shared" si="120"/>
        <v>0</v>
      </c>
      <c r="V270" s="88">
        <f t="shared" si="120"/>
        <v>0</v>
      </c>
      <c r="W270" s="88">
        <f t="shared" si="120"/>
        <v>0</v>
      </c>
      <c r="X270" s="88">
        <f t="shared" si="120"/>
        <v>0</v>
      </c>
      <c r="Y270" s="88">
        <f t="shared" si="120"/>
        <v>0</v>
      </c>
      <c r="Z270" s="88">
        <f t="shared" si="120"/>
        <v>0</v>
      </c>
      <c r="AA270" s="88">
        <f t="shared" si="120"/>
        <v>0</v>
      </c>
      <c r="AB270" s="88">
        <f t="shared" si="120"/>
        <v>0</v>
      </c>
      <c r="AC270" s="88">
        <f t="shared" si="120"/>
        <v>0</v>
      </c>
      <c r="AD270" s="88">
        <f t="shared" si="120"/>
        <v>0</v>
      </c>
      <c r="AE270" s="88">
        <f t="shared" si="120"/>
        <v>0</v>
      </c>
      <c r="AF270" s="88">
        <f t="shared" si="120"/>
        <v>0</v>
      </c>
      <c r="AG270" s="88">
        <f t="shared" si="120"/>
        <v>0</v>
      </c>
      <c r="AH270" s="88">
        <f t="shared" si="120"/>
        <v>0</v>
      </c>
      <c r="AI270" s="88">
        <f t="shared" si="120"/>
        <v>0</v>
      </c>
      <c r="AJ270" s="88">
        <f t="shared" si="120"/>
        <v>0</v>
      </c>
      <c r="AK270" s="88">
        <f t="shared" si="120"/>
        <v>0</v>
      </c>
      <c r="AL270" s="88">
        <f t="shared" si="120"/>
        <v>0</v>
      </c>
      <c r="AM270" s="88">
        <f t="shared" si="120"/>
        <v>0</v>
      </c>
      <c r="AN270" s="88">
        <f t="shared" si="120"/>
        <v>0</v>
      </c>
      <c r="AO270" s="88">
        <f t="shared" si="120"/>
        <v>0</v>
      </c>
      <c r="AP270" s="88">
        <f t="shared" si="120"/>
        <v>0</v>
      </c>
      <c r="AQ270" s="88">
        <f t="shared" si="120"/>
        <v>0</v>
      </c>
      <c r="AR270" s="88">
        <f t="shared" si="120"/>
        <v>0</v>
      </c>
      <c r="AS270" s="88">
        <f t="shared" si="120"/>
        <v>0</v>
      </c>
      <c r="AT270" s="88">
        <f t="shared" si="120"/>
        <v>0</v>
      </c>
      <c r="AU270" s="88">
        <f t="shared" si="120"/>
        <v>0</v>
      </c>
      <c r="AV270" s="88">
        <f t="shared" si="120"/>
        <v>0</v>
      </c>
      <c r="AW270" s="88">
        <f t="shared" si="120"/>
        <v>0</v>
      </c>
      <c r="AX270" s="88">
        <f t="shared" si="120"/>
        <v>0</v>
      </c>
      <c r="AY270" s="88">
        <f t="shared" si="120"/>
        <v>0</v>
      </c>
      <c r="AZ270" s="88">
        <f t="shared" si="120"/>
        <v>0</v>
      </c>
      <c r="BA270" s="88">
        <f t="shared" si="120"/>
        <v>0</v>
      </c>
      <c r="BB270" s="88">
        <f t="shared" si="120"/>
        <v>0</v>
      </c>
      <c r="BC270" s="88">
        <f t="shared" si="120"/>
        <v>0</v>
      </c>
      <c r="BD270" s="88">
        <f t="shared" si="120"/>
        <v>0</v>
      </c>
      <c r="BE270" s="88">
        <f t="shared" si="120"/>
        <v>0</v>
      </c>
      <c r="BF270" s="88">
        <f t="shared" si="120"/>
        <v>0</v>
      </c>
      <c r="BG270" s="88">
        <f t="shared" si="120"/>
        <v>0</v>
      </c>
      <c r="BH270" s="88">
        <f t="shared" si="120"/>
        <v>0</v>
      </c>
      <c r="BI270" s="88">
        <f t="shared" si="120"/>
        <v>0</v>
      </c>
      <c r="BJ270" s="88">
        <f t="shared" si="120"/>
        <v>0</v>
      </c>
      <c r="BK270" s="88">
        <f t="shared" si="120"/>
        <v>0</v>
      </c>
      <c r="BL270" s="88">
        <f t="shared" si="120"/>
        <v>0</v>
      </c>
    </row>
    <row r="271" spans="2:64" hidden="1" outlineLevel="1" x14ac:dyDescent="0.55000000000000004">
      <c r="B271" s="3" t="str">
        <f>$G$23&amp;": relevant sales leads (5 month)"</f>
        <v>Instagram: relevant sales leads (5 month)</v>
      </c>
      <c r="E271" s="88">
        <f>IF($G$39=5,E266,0)</f>
        <v>0</v>
      </c>
      <c r="F271" s="88">
        <f>IF($G$39=5,F266+E266-E316-E347-E378,0)</f>
        <v>0</v>
      </c>
      <c r="G271" s="88">
        <f>IF($G$39=5,G266+F266+E266-E316-E347-E378-F316-F347-F378,0)</f>
        <v>0</v>
      </c>
      <c r="H271" s="88">
        <f>IF($G$39=5,H266+G266+F266+E266-E316-E347-E378-F316-F347-F378-G316-G347-G378,0)</f>
        <v>0</v>
      </c>
      <c r="I271" s="88">
        <f>IF($G$39=5,I266+H266+G266+F266+E266-E316-E347-E378-F316-F347-F378-G316-G347-G378-H316-H347-H378,0)</f>
        <v>0</v>
      </c>
      <c r="J271" s="88">
        <f t="shared" ref="J271:BL271" si="121">IF($G$39=5,J266+I266+H266+G266+F266-F316-F347-F378-G316-G347-G378-H316-H347-H378-I316-I347-I378,0)</f>
        <v>0</v>
      </c>
      <c r="K271" s="88">
        <f t="shared" si="121"/>
        <v>0</v>
      </c>
      <c r="L271" s="88">
        <f t="shared" si="121"/>
        <v>0</v>
      </c>
      <c r="M271" s="88">
        <f t="shared" si="121"/>
        <v>0</v>
      </c>
      <c r="N271" s="88">
        <f t="shared" si="121"/>
        <v>0</v>
      </c>
      <c r="O271" s="88">
        <f t="shared" si="121"/>
        <v>0</v>
      </c>
      <c r="P271" s="88">
        <f t="shared" si="121"/>
        <v>0</v>
      </c>
      <c r="Q271" s="88">
        <f t="shared" si="121"/>
        <v>0</v>
      </c>
      <c r="R271" s="88">
        <f t="shared" si="121"/>
        <v>0</v>
      </c>
      <c r="S271" s="88">
        <f t="shared" si="121"/>
        <v>0</v>
      </c>
      <c r="T271" s="88">
        <f t="shared" si="121"/>
        <v>0</v>
      </c>
      <c r="U271" s="88">
        <f t="shared" si="121"/>
        <v>0</v>
      </c>
      <c r="V271" s="88">
        <f t="shared" si="121"/>
        <v>0</v>
      </c>
      <c r="W271" s="88">
        <f t="shared" si="121"/>
        <v>0</v>
      </c>
      <c r="X271" s="88">
        <f t="shared" si="121"/>
        <v>0</v>
      </c>
      <c r="Y271" s="88">
        <f t="shared" si="121"/>
        <v>0</v>
      </c>
      <c r="Z271" s="88">
        <f t="shared" si="121"/>
        <v>0</v>
      </c>
      <c r="AA271" s="88">
        <f t="shared" si="121"/>
        <v>0</v>
      </c>
      <c r="AB271" s="88">
        <f t="shared" si="121"/>
        <v>0</v>
      </c>
      <c r="AC271" s="88">
        <f t="shared" si="121"/>
        <v>0</v>
      </c>
      <c r="AD271" s="88">
        <f t="shared" si="121"/>
        <v>0</v>
      </c>
      <c r="AE271" s="88">
        <f t="shared" si="121"/>
        <v>0</v>
      </c>
      <c r="AF271" s="88">
        <f t="shared" si="121"/>
        <v>0</v>
      </c>
      <c r="AG271" s="88">
        <f t="shared" si="121"/>
        <v>0</v>
      </c>
      <c r="AH271" s="88">
        <f t="shared" si="121"/>
        <v>0</v>
      </c>
      <c r="AI271" s="88">
        <f t="shared" si="121"/>
        <v>0</v>
      </c>
      <c r="AJ271" s="88">
        <f t="shared" si="121"/>
        <v>0</v>
      </c>
      <c r="AK271" s="88">
        <f t="shared" si="121"/>
        <v>0</v>
      </c>
      <c r="AL271" s="88">
        <f t="shared" si="121"/>
        <v>0</v>
      </c>
      <c r="AM271" s="88">
        <f t="shared" si="121"/>
        <v>0</v>
      </c>
      <c r="AN271" s="88">
        <f t="shared" si="121"/>
        <v>0</v>
      </c>
      <c r="AO271" s="88">
        <f t="shared" si="121"/>
        <v>0</v>
      </c>
      <c r="AP271" s="88">
        <f t="shared" si="121"/>
        <v>0</v>
      </c>
      <c r="AQ271" s="88">
        <f t="shared" si="121"/>
        <v>0</v>
      </c>
      <c r="AR271" s="88">
        <f t="shared" si="121"/>
        <v>0</v>
      </c>
      <c r="AS271" s="88">
        <f t="shared" si="121"/>
        <v>0</v>
      </c>
      <c r="AT271" s="88">
        <f t="shared" si="121"/>
        <v>0</v>
      </c>
      <c r="AU271" s="88">
        <f t="shared" si="121"/>
        <v>0</v>
      </c>
      <c r="AV271" s="88">
        <f t="shared" si="121"/>
        <v>0</v>
      </c>
      <c r="AW271" s="88">
        <f t="shared" si="121"/>
        <v>0</v>
      </c>
      <c r="AX271" s="88">
        <f t="shared" si="121"/>
        <v>0</v>
      </c>
      <c r="AY271" s="88">
        <f t="shared" si="121"/>
        <v>0</v>
      </c>
      <c r="AZ271" s="88">
        <f t="shared" si="121"/>
        <v>0</v>
      </c>
      <c r="BA271" s="88">
        <f t="shared" si="121"/>
        <v>0</v>
      </c>
      <c r="BB271" s="88">
        <f t="shared" si="121"/>
        <v>0</v>
      </c>
      <c r="BC271" s="88">
        <f t="shared" si="121"/>
        <v>0</v>
      </c>
      <c r="BD271" s="88">
        <f t="shared" si="121"/>
        <v>0</v>
      </c>
      <c r="BE271" s="88">
        <f t="shared" si="121"/>
        <v>0</v>
      </c>
      <c r="BF271" s="88">
        <f t="shared" si="121"/>
        <v>0</v>
      </c>
      <c r="BG271" s="88">
        <f t="shared" si="121"/>
        <v>0</v>
      </c>
      <c r="BH271" s="88">
        <f t="shared" si="121"/>
        <v>0</v>
      </c>
      <c r="BI271" s="88">
        <f t="shared" si="121"/>
        <v>0</v>
      </c>
      <c r="BJ271" s="88">
        <f t="shared" si="121"/>
        <v>0</v>
      </c>
      <c r="BK271" s="88">
        <f t="shared" si="121"/>
        <v>0</v>
      </c>
      <c r="BL271" s="88">
        <f t="shared" si="121"/>
        <v>0</v>
      </c>
    </row>
    <row r="272" spans="2:64" hidden="1" outlineLevel="1" x14ac:dyDescent="0.55000000000000004">
      <c r="B272" s="3" t="str">
        <f>$G$23&amp;": relevant sales leads (6 month)"</f>
        <v>Instagram: relevant sales leads (6 month)</v>
      </c>
      <c r="E272" s="88">
        <f>IF($G$39=6,E266,0)</f>
        <v>0</v>
      </c>
      <c r="F272" s="88">
        <f>IF($G$39=6,F266+E266-E316-E347-E378,0)</f>
        <v>0</v>
      </c>
      <c r="G272" s="88">
        <f>IF($G$39=6,G266+F266+E266-E316-E347-E378-F316-F347-F378,0)</f>
        <v>0</v>
      </c>
      <c r="H272" s="88">
        <f>IF($G$39=6,H266+G266+F266+E266-E316-E347-E378-F316-F347-F378-G316-G347-G378,0)</f>
        <v>0</v>
      </c>
      <c r="I272" s="88">
        <f>IF($G$39=6,I266+H266+G266+F266+E266-E316-E347-E378-F316-F347-F378-G316-G347-G378-H316-H347-H378,0)</f>
        <v>0</v>
      </c>
      <c r="J272" s="88">
        <f>IF($G$39=6,J266+I266+H266+G266+F266+E266-E316-E347-E378-F316-F347-F378-G316-G347-G378-H316-H347-H378-I316-I347-I378,0)</f>
        <v>0</v>
      </c>
      <c r="K272" s="88">
        <f t="shared" ref="K272:BL272" si="122">IF($G$39=6,K266+J266+I266+H266+G266+F266-F316-F347-F378-G316-G347-G378-H316-H347-H378-I316-I347-I378-J316-J347-J378,0)</f>
        <v>0</v>
      </c>
      <c r="L272" s="88">
        <f t="shared" si="122"/>
        <v>0</v>
      </c>
      <c r="M272" s="88">
        <f t="shared" si="122"/>
        <v>0</v>
      </c>
      <c r="N272" s="88">
        <f t="shared" si="122"/>
        <v>0</v>
      </c>
      <c r="O272" s="88">
        <f t="shared" si="122"/>
        <v>0</v>
      </c>
      <c r="P272" s="88">
        <f t="shared" si="122"/>
        <v>0</v>
      </c>
      <c r="Q272" s="88">
        <f t="shared" si="122"/>
        <v>0</v>
      </c>
      <c r="R272" s="88">
        <f t="shared" si="122"/>
        <v>0</v>
      </c>
      <c r="S272" s="88">
        <f t="shared" si="122"/>
        <v>0</v>
      </c>
      <c r="T272" s="88">
        <f t="shared" si="122"/>
        <v>0</v>
      </c>
      <c r="U272" s="88">
        <f t="shared" si="122"/>
        <v>0</v>
      </c>
      <c r="V272" s="88">
        <f t="shared" si="122"/>
        <v>0</v>
      </c>
      <c r="W272" s="88">
        <f t="shared" si="122"/>
        <v>0</v>
      </c>
      <c r="X272" s="88">
        <f t="shared" si="122"/>
        <v>0</v>
      </c>
      <c r="Y272" s="88">
        <f t="shared" si="122"/>
        <v>0</v>
      </c>
      <c r="Z272" s="88">
        <f t="shared" si="122"/>
        <v>0</v>
      </c>
      <c r="AA272" s="88">
        <f t="shared" si="122"/>
        <v>0</v>
      </c>
      <c r="AB272" s="88">
        <f t="shared" si="122"/>
        <v>0</v>
      </c>
      <c r="AC272" s="88">
        <f t="shared" si="122"/>
        <v>0</v>
      </c>
      <c r="AD272" s="88">
        <f t="shared" si="122"/>
        <v>0</v>
      </c>
      <c r="AE272" s="88">
        <f t="shared" si="122"/>
        <v>0</v>
      </c>
      <c r="AF272" s="88">
        <f t="shared" si="122"/>
        <v>0</v>
      </c>
      <c r="AG272" s="88">
        <f t="shared" si="122"/>
        <v>0</v>
      </c>
      <c r="AH272" s="88">
        <f t="shared" si="122"/>
        <v>0</v>
      </c>
      <c r="AI272" s="88">
        <f t="shared" si="122"/>
        <v>0</v>
      </c>
      <c r="AJ272" s="88">
        <f t="shared" si="122"/>
        <v>0</v>
      </c>
      <c r="AK272" s="88">
        <f t="shared" si="122"/>
        <v>0</v>
      </c>
      <c r="AL272" s="88">
        <f t="shared" si="122"/>
        <v>0</v>
      </c>
      <c r="AM272" s="88">
        <f t="shared" si="122"/>
        <v>0</v>
      </c>
      <c r="AN272" s="88">
        <f t="shared" si="122"/>
        <v>0</v>
      </c>
      <c r="AO272" s="88">
        <f t="shared" si="122"/>
        <v>0</v>
      </c>
      <c r="AP272" s="88">
        <f t="shared" si="122"/>
        <v>0</v>
      </c>
      <c r="AQ272" s="88">
        <f t="shared" si="122"/>
        <v>0</v>
      </c>
      <c r="AR272" s="88">
        <f t="shared" si="122"/>
        <v>0</v>
      </c>
      <c r="AS272" s="88">
        <f t="shared" si="122"/>
        <v>0</v>
      </c>
      <c r="AT272" s="88">
        <f t="shared" si="122"/>
        <v>0</v>
      </c>
      <c r="AU272" s="88">
        <f t="shared" si="122"/>
        <v>0</v>
      </c>
      <c r="AV272" s="88">
        <f t="shared" si="122"/>
        <v>0</v>
      </c>
      <c r="AW272" s="88">
        <f t="shared" si="122"/>
        <v>0</v>
      </c>
      <c r="AX272" s="88">
        <f t="shared" si="122"/>
        <v>0</v>
      </c>
      <c r="AY272" s="88">
        <f t="shared" si="122"/>
        <v>0</v>
      </c>
      <c r="AZ272" s="88">
        <f t="shared" si="122"/>
        <v>0</v>
      </c>
      <c r="BA272" s="88">
        <f t="shared" si="122"/>
        <v>0</v>
      </c>
      <c r="BB272" s="88">
        <f t="shared" si="122"/>
        <v>0</v>
      </c>
      <c r="BC272" s="88">
        <f t="shared" si="122"/>
        <v>0</v>
      </c>
      <c r="BD272" s="88">
        <f t="shared" si="122"/>
        <v>0</v>
      </c>
      <c r="BE272" s="88">
        <f t="shared" si="122"/>
        <v>0</v>
      </c>
      <c r="BF272" s="88">
        <f t="shared" si="122"/>
        <v>0</v>
      </c>
      <c r="BG272" s="88">
        <f t="shared" si="122"/>
        <v>0</v>
      </c>
      <c r="BH272" s="88">
        <f t="shared" si="122"/>
        <v>0</v>
      </c>
      <c r="BI272" s="88">
        <f t="shared" si="122"/>
        <v>0</v>
      </c>
      <c r="BJ272" s="88">
        <f t="shared" si="122"/>
        <v>0</v>
      </c>
      <c r="BK272" s="88">
        <f t="shared" si="122"/>
        <v>0</v>
      </c>
      <c r="BL272" s="88">
        <f t="shared" si="122"/>
        <v>0</v>
      </c>
    </row>
    <row r="273" spans="2:64" hidden="1" outlineLevel="1" x14ac:dyDescent="0.55000000000000004">
      <c r="B273" s="3" t="str">
        <f>$G$23&amp;": relevant sales leads (7 month)"</f>
        <v>Instagram: relevant sales leads (7 month)</v>
      </c>
      <c r="E273" s="88">
        <f>IF($G$39=7,E266,0)</f>
        <v>0</v>
      </c>
      <c r="F273" s="88">
        <f>IF($G$39=7,F266+E266-E316-E347-E378,0)</f>
        <v>0</v>
      </c>
      <c r="G273" s="88">
        <f>IF($G$39=7,G266+F266+E266-E316-E347-E378-F316-F347-F378,0)</f>
        <v>0</v>
      </c>
      <c r="H273" s="88">
        <f>IF($G$39=7,H266+G266+F266+E266-E316-E347-E378-F316-F347-F378-G316-G347-G378,0)</f>
        <v>0</v>
      </c>
      <c r="I273" s="88">
        <f>IF($G$39=7,I266+H266+G266+F266+E266-E316-E347-E378-F316-F347-F378-G316-G347-G378-H316-H347-H378,0)</f>
        <v>0</v>
      </c>
      <c r="J273" s="88">
        <f>IF($G$39=7,J266+I266+H266+G266+F266+E266-E316-E347-E378-F316-F347-F378-G316-G347-G378-H316-H347-H378-I316-I347-I378,0)</f>
        <v>0</v>
      </c>
      <c r="K273" s="88">
        <f>IF($G$39=7,K266+J266+I266+H266+G266+F266+E266-E316-E347-E378-F316-F347-F378-G316-G347-G378-H316-H347-H378-I316-I347-I378-J316-J347-J378,0)</f>
        <v>0</v>
      </c>
      <c r="L273" s="88">
        <f t="shared" ref="L273:BL273" si="123">IF($G$39=7,L266+K266+J266+I266+H266+G266+F266-F316-F347-F378-G316-G347-G378-H316-H347-H378-I316-I347-I378-J316-J347-J378-K316-K347-K378,0)</f>
        <v>0</v>
      </c>
      <c r="M273" s="88">
        <f t="shared" si="123"/>
        <v>0</v>
      </c>
      <c r="N273" s="88">
        <f t="shared" si="123"/>
        <v>0</v>
      </c>
      <c r="O273" s="88">
        <f t="shared" si="123"/>
        <v>0</v>
      </c>
      <c r="P273" s="88">
        <f t="shared" si="123"/>
        <v>0</v>
      </c>
      <c r="Q273" s="88">
        <f t="shared" si="123"/>
        <v>0</v>
      </c>
      <c r="R273" s="88">
        <f t="shared" si="123"/>
        <v>0</v>
      </c>
      <c r="S273" s="88">
        <f t="shared" si="123"/>
        <v>0</v>
      </c>
      <c r="T273" s="88">
        <f t="shared" si="123"/>
        <v>0</v>
      </c>
      <c r="U273" s="88">
        <f t="shared" si="123"/>
        <v>0</v>
      </c>
      <c r="V273" s="88">
        <f t="shared" si="123"/>
        <v>0</v>
      </c>
      <c r="W273" s="88">
        <f t="shared" si="123"/>
        <v>0</v>
      </c>
      <c r="X273" s="88">
        <f t="shared" si="123"/>
        <v>0</v>
      </c>
      <c r="Y273" s="88">
        <f t="shared" si="123"/>
        <v>0</v>
      </c>
      <c r="Z273" s="88">
        <f t="shared" si="123"/>
        <v>0</v>
      </c>
      <c r="AA273" s="88">
        <f t="shared" si="123"/>
        <v>0</v>
      </c>
      <c r="AB273" s="88">
        <f t="shared" si="123"/>
        <v>0</v>
      </c>
      <c r="AC273" s="88">
        <f t="shared" si="123"/>
        <v>0</v>
      </c>
      <c r="AD273" s="88">
        <f t="shared" si="123"/>
        <v>0</v>
      </c>
      <c r="AE273" s="88">
        <f t="shared" si="123"/>
        <v>0</v>
      </c>
      <c r="AF273" s="88">
        <f t="shared" si="123"/>
        <v>0</v>
      </c>
      <c r="AG273" s="88">
        <f t="shared" si="123"/>
        <v>0</v>
      </c>
      <c r="AH273" s="88">
        <f t="shared" si="123"/>
        <v>0</v>
      </c>
      <c r="AI273" s="88">
        <f t="shared" si="123"/>
        <v>0</v>
      </c>
      <c r="AJ273" s="88">
        <f t="shared" si="123"/>
        <v>0</v>
      </c>
      <c r="AK273" s="88">
        <f t="shared" si="123"/>
        <v>0</v>
      </c>
      <c r="AL273" s="88">
        <f t="shared" si="123"/>
        <v>0</v>
      </c>
      <c r="AM273" s="88">
        <f t="shared" si="123"/>
        <v>0</v>
      </c>
      <c r="AN273" s="88">
        <f t="shared" si="123"/>
        <v>0</v>
      </c>
      <c r="AO273" s="88">
        <f t="shared" si="123"/>
        <v>0</v>
      </c>
      <c r="AP273" s="88">
        <f t="shared" si="123"/>
        <v>0</v>
      </c>
      <c r="AQ273" s="88">
        <f t="shared" si="123"/>
        <v>0</v>
      </c>
      <c r="AR273" s="88">
        <f t="shared" si="123"/>
        <v>0</v>
      </c>
      <c r="AS273" s="88">
        <f t="shared" si="123"/>
        <v>0</v>
      </c>
      <c r="AT273" s="88">
        <f t="shared" si="123"/>
        <v>0</v>
      </c>
      <c r="AU273" s="88">
        <f t="shared" si="123"/>
        <v>0</v>
      </c>
      <c r="AV273" s="88">
        <f t="shared" si="123"/>
        <v>0</v>
      </c>
      <c r="AW273" s="88">
        <f t="shared" si="123"/>
        <v>0</v>
      </c>
      <c r="AX273" s="88">
        <f t="shared" si="123"/>
        <v>0</v>
      </c>
      <c r="AY273" s="88">
        <f t="shared" si="123"/>
        <v>0</v>
      </c>
      <c r="AZ273" s="88">
        <f t="shared" si="123"/>
        <v>0</v>
      </c>
      <c r="BA273" s="88">
        <f t="shared" si="123"/>
        <v>0</v>
      </c>
      <c r="BB273" s="88">
        <f t="shared" si="123"/>
        <v>0</v>
      </c>
      <c r="BC273" s="88">
        <f t="shared" si="123"/>
        <v>0</v>
      </c>
      <c r="BD273" s="88">
        <f t="shared" si="123"/>
        <v>0</v>
      </c>
      <c r="BE273" s="88">
        <f t="shared" si="123"/>
        <v>0</v>
      </c>
      <c r="BF273" s="88">
        <f t="shared" si="123"/>
        <v>0</v>
      </c>
      <c r="BG273" s="88">
        <f t="shared" si="123"/>
        <v>0</v>
      </c>
      <c r="BH273" s="88">
        <f t="shared" si="123"/>
        <v>0</v>
      </c>
      <c r="BI273" s="88">
        <f t="shared" si="123"/>
        <v>0</v>
      </c>
      <c r="BJ273" s="88">
        <f t="shared" si="123"/>
        <v>0</v>
      </c>
      <c r="BK273" s="88">
        <f t="shared" si="123"/>
        <v>0</v>
      </c>
      <c r="BL273" s="88">
        <f t="shared" si="123"/>
        <v>0</v>
      </c>
    </row>
    <row r="274" spans="2:64" hidden="1" outlineLevel="1" x14ac:dyDescent="0.55000000000000004">
      <c r="B274" s="3" t="str">
        <f>$G$23&amp;": relevant sales leads (8 month)"</f>
        <v>Instagram: relevant sales leads (8 month)</v>
      </c>
      <c r="E274" s="88">
        <f>IF($G$39=8,E266,0)</f>
        <v>0</v>
      </c>
      <c r="F274" s="88">
        <f>IF($G$39=8,F266+E266-E316-E347-E378,0)</f>
        <v>0</v>
      </c>
      <c r="G274" s="88">
        <f>IF($G$39=8,G266+F266+E266-E316-E347-E378-F316-F347-F378,0)</f>
        <v>0</v>
      </c>
      <c r="H274" s="88">
        <f>IF($G$39=8,H266+G266+F266+E266-E316-E347-E378-F316-F347-F378-G316-G347-G378,0)</f>
        <v>0</v>
      </c>
      <c r="I274" s="88">
        <f>IF($G$39=8,I266+H266+G266+F266+E266-E316-E347-E378-F316-F347-F378-G316-G347-G378-H316-H347-H378,0)</f>
        <v>0</v>
      </c>
      <c r="J274" s="88">
        <f>IF($G$39=8,J266+I266+H266+G266+F266+E266-E316-E347-E378-F316-F347-F378-G316-G347-G378-H316-H347-H378-I316-I347-I378,0)</f>
        <v>0</v>
      </c>
      <c r="K274" s="88">
        <f>IF($G$39=8,K266+J266+I266+H266+G266+F266+E266-E316-E347-E378-F316-F347-F378-G316-G347-G378-H316-H347-H378-I316-I347-I378-J316-J347-J378,0)</f>
        <v>0</v>
      </c>
      <c r="L274" s="88">
        <f>IF($G$39=8,L266+K266+J266+I266+H266+G266+F266+E266-E316-E347-E378-F316-F347-F378-G316-G347-G378-H316-H347-H378-I316-I347-I378-J316-J347-J378-K316-K347-K378,0)</f>
        <v>0</v>
      </c>
      <c r="M274" s="88">
        <f t="shared" ref="M274:BL274" si="124">IF($G$39=8,M266+L266+K266+J266+I266+H266+G266+F266-F316-F347-F378-G316-G347-G378-H316-H347-H378-I316-I347-I378-J316-J347-J378-K316-K347-K378-L316-L347-L378,0)</f>
        <v>0</v>
      </c>
      <c r="N274" s="88">
        <f t="shared" si="124"/>
        <v>0</v>
      </c>
      <c r="O274" s="88">
        <f t="shared" si="124"/>
        <v>0</v>
      </c>
      <c r="P274" s="88">
        <f t="shared" si="124"/>
        <v>0</v>
      </c>
      <c r="Q274" s="88">
        <f t="shared" si="124"/>
        <v>0</v>
      </c>
      <c r="R274" s="88">
        <f t="shared" si="124"/>
        <v>0</v>
      </c>
      <c r="S274" s="88">
        <f t="shared" si="124"/>
        <v>0</v>
      </c>
      <c r="T274" s="88">
        <f t="shared" si="124"/>
        <v>0</v>
      </c>
      <c r="U274" s="88">
        <f t="shared" si="124"/>
        <v>0</v>
      </c>
      <c r="V274" s="88">
        <f t="shared" si="124"/>
        <v>0</v>
      </c>
      <c r="W274" s="88">
        <f t="shared" si="124"/>
        <v>0</v>
      </c>
      <c r="X274" s="88">
        <f t="shared" si="124"/>
        <v>0</v>
      </c>
      <c r="Y274" s="88">
        <f t="shared" si="124"/>
        <v>0</v>
      </c>
      <c r="Z274" s="88">
        <f t="shared" si="124"/>
        <v>0</v>
      </c>
      <c r="AA274" s="88">
        <f t="shared" si="124"/>
        <v>0</v>
      </c>
      <c r="AB274" s="88">
        <f t="shared" si="124"/>
        <v>0</v>
      </c>
      <c r="AC274" s="88">
        <f t="shared" si="124"/>
        <v>0</v>
      </c>
      <c r="AD274" s="88">
        <f t="shared" si="124"/>
        <v>0</v>
      </c>
      <c r="AE274" s="88">
        <f t="shared" si="124"/>
        <v>0</v>
      </c>
      <c r="AF274" s="88">
        <f t="shared" si="124"/>
        <v>0</v>
      </c>
      <c r="AG274" s="88">
        <f t="shared" si="124"/>
        <v>0</v>
      </c>
      <c r="AH274" s="88">
        <f t="shared" si="124"/>
        <v>0</v>
      </c>
      <c r="AI274" s="88">
        <f t="shared" si="124"/>
        <v>0</v>
      </c>
      <c r="AJ274" s="88">
        <f t="shared" si="124"/>
        <v>0</v>
      </c>
      <c r="AK274" s="88">
        <f t="shared" si="124"/>
        <v>0</v>
      </c>
      <c r="AL274" s="88">
        <f t="shared" si="124"/>
        <v>0</v>
      </c>
      <c r="AM274" s="88">
        <f t="shared" si="124"/>
        <v>0</v>
      </c>
      <c r="AN274" s="88">
        <f t="shared" si="124"/>
        <v>0</v>
      </c>
      <c r="AO274" s="88">
        <f t="shared" si="124"/>
        <v>0</v>
      </c>
      <c r="AP274" s="88">
        <f t="shared" si="124"/>
        <v>0</v>
      </c>
      <c r="AQ274" s="88">
        <f t="shared" si="124"/>
        <v>0</v>
      </c>
      <c r="AR274" s="88">
        <f t="shared" si="124"/>
        <v>0</v>
      </c>
      <c r="AS274" s="88">
        <f t="shared" si="124"/>
        <v>0</v>
      </c>
      <c r="AT274" s="88">
        <f t="shared" si="124"/>
        <v>0</v>
      </c>
      <c r="AU274" s="88">
        <f t="shared" si="124"/>
        <v>0</v>
      </c>
      <c r="AV274" s="88">
        <f t="shared" si="124"/>
        <v>0</v>
      </c>
      <c r="AW274" s="88">
        <f t="shared" si="124"/>
        <v>0</v>
      </c>
      <c r="AX274" s="88">
        <f t="shared" si="124"/>
        <v>0</v>
      </c>
      <c r="AY274" s="88">
        <f t="shared" si="124"/>
        <v>0</v>
      </c>
      <c r="AZ274" s="88">
        <f t="shared" si="124"/>
        <v>0</v>
      </c>
      <c r="BA274" s="88">
        <f t="shared" si="124"/>
        <v>0</v>
      </c>
      <c r="BB274" s="88">
        <f t="shared" si="124"/>
        <v>0</v>
      </c>
      <c r="BC274" s="88">
        <f t="shared" si="124"/>
        <v>0</v>
      </c>
      <c r="BD274" s="88">
        <f t="shared" si="124"/>
        <v>0</v>
      </c>
      <c r="BE274" s="88">
        <f t="shared" si="124"/>
        <v>0</v>
      </c>
      <c r="BF274" s="88">
        <f t="shared" si="124"/>
        <v>0</v>
      </c>
      <c r="BG274" s="88">
        <f t="shared" si="124"/>
        <v>0</v>
      </c>
      <c r="BH274" s="88">
        <f t="shared" si="124"/>
        <v>0</v>
      </c>
      <c r="BI274" s="88">
        <f t="shared" si="124"/>
        <v>0</v>
      </c>
      <c r="BJ274" s="88">
        <f t="shared" si="124"/>
        <v>0</v>
      </c>
      <c r="BK274" s="88">
        <f t="shared" si="124"/>
        <v>0</v>
      </c>
      <c r="BL274" s="88">
        <f t="shared" si="124"/>
        <v>0</v>
      </c>
    </row>
    <row r="275" spans="2:64" hidden="1" outlineLevel="1" x14ac:dyDescent="0.55000000000000004">
      <c r="B275" s="3" t="str">
        <f>$G$23&amp;": relevant sales leads (9 month)"</f>
        <v>Instagram: relevant sales leads (9 month)</v>
      </c>
      <c r="E275" s="88">
        <f>IF($G$39=9,E266,0)</f>
        <v>0</v>
      </c>
      <c r="F275" s="88">
        <f>IF($G$39=9,F266+E266-E316-E347-E378,0)</f>
        <v>0</v>
      </c>
      <c r="G275" s="88">
        <f>IF($G$39=9,G266+F266+E266-E316-E347-E378-F316-F347-F378,0)</f>
        <v>0</v>
      </c>
      <c r="H275" s="88">
        <f>IF($G$39=9,H266+G266+F266+E266-E316-E347-E378-F316-F347-F378-G316-G347-G378,0)</f>
        <v>0</v>
      </c>
      <c r="I275" s="88">
        <f>IF($G$39=9,I266+H266+G266+F266+E266-E316-E347-E378-F316-F347-F378-G316-G347-G378-H316-H347-H378,0)</f>
        <v>0</v>
      </c>
      <c r="J275" s="88">
        <f>IF($G$39=9,J266+I266+H266+G266+F266+E266-E316-E347-E378-F316-F347-F378-G316-G347-G378-H316-H347-H378-I316-I347-I378,0)</f>
        <v>0</v>
      </c>
      <c r="K275" s="88">
        <f>IF($G$39=9,K266+J266+I266+H266+G266+F266+E266-E316-E347-E378-F316-F347-F378-G316-G347-G378-H316-H347-H378-I316-I347-I378-J316-J347-J378,0)</f>
        <v>0</v>
      </c>
      <c r="L275" s="88">
        <f>IF($G$39=9,L266+K266+J266+I266+H266+G266+F266+E266-E316-E347-E378-F316-F347-F378-G316-G347-G378-H316-H347-H378-I316-I347-I378-J316-J347-J378-K316-K347-K378,0)</f>
        <v>0</v>
      </c>
      <c r="M275" s="88">
        <f>IF($G$39=9,M266+L266+K266+J266+I266+H266+G266+F266+E266-E316-E347-E378-F316-F347-F378-G316-G347-G378-H316-H347-H378-I316-I347-I378-J316-J347-J378-K316-K347-K378-L316-L347-L378,0)</f>
        <v>0</v>
      </c>
      <c r="N275" s="88">
        <f t="shared" ref="N275:BL275" si="125">IF($G$39=9,N266+M266+L266+K266+J266+I266+H266+G266+F266-F316-F347-F378-G316-G347-G378-H316-H347-H378-I316-I347-I378-J316-J347-J378-K316-K347-K378-L316-L347-L378-M316-M347-M378,0)</f>
        <v>0</v>
      </c>
      <c r="O275" s="88">
        <f t="shared" si="125"/>
        <v>0</v>
      </c>
      <c r="P275" s="88">
        <f t="shared" si="125"/>
        <v>0</v>
      </c>
      <c r="Q275" s="88">
        <f t="shared" si="125"/>
        <v>0</v>
      </c>
      <c r="R275" s="88">
        <f t="shared" si="125"/>
        <v>0</v>
      </c>
      <c r="S275" s="88">
        <f t="shared" si="125"/>
        <v>0</v>
      </c>
      <c r="T275" s="88">
        <f t="shared" si="125"/>
        <v>0</v>
      </c>
      <c r="U275" s="88">
        <f t="shared" si="125"/>
        <v>0</v>
      </c>
      <c r="V275" s="88">
        <f t="shared" si="125"/>
        <v>0</v>
      </c>
      <c r="W275" s="88">
        <f t="shared" si="125"/>
        <v>0</v>
      </c>
      <c r="X275" s="88">
        <f t="shared" si="125"/>
        <v>0</v>
      </c>
      <c r="Y275" s="88">
        <f t="shared" si="125"/>
        <v>0</v>
      </c>
      <c r="Z275" s="88">
        <f t="shared" si="125"/>
        <v>0</v>
      </c>
      <c r="AA275" s="88">
        <f t="shared" si="125"/>
        <v>0</v>
      </c>
      <c r="AB275" s="88">
        <f t="shared" si="125"/>
        <v>0</v>
      </c>
      <c r="AC275" s="88">
        <f t="shared" si="125"/>
        <v>0</v>
      </c>
      <c r="AD275" s="88">
        <f t="shared" si="125"/>
        <v>0</v>
      </c>
      <c r="AE275" s="88">
        <f t="shared" si="125"/>
        <v>0</v>
      </c>
      <c r="AF275" s="88">
        <f t="shared" si="125"/>
        <v>0</v>
      </c>
      <c r="AG275" s="88">
        <f t="shared" si="125"/>
        <v>0</v>
      </c>
      <c r="AH275" s="88">
        <f t="shared" si="125"/>
        <v>0</v>
      </c>
      <c r="AI275" s="88">
        <f t="shared" si="125"/>
        <v>0</v>
      </c>
      <c r="AJ275" s="88">
        <f t="shared" si="125"/>
        <v>0</v>
      </c>
      <c r="AK275" s="88">
        <f t="shared" si="125"/>
        <v>0</v>
      </c>
      <c r="AL275" s="88">
        <f t="shared" si="125"/>
        <v>0</v>
      </c>
      <c r="AM275" s="88">
        <f t="shared" si="125"/>
        <v>0</v>
      </c>
      <c r="AN275" s="88">
        <f t="shared" si="125"/>
        <v>0</v>
      </c>
      <c r="AO275" s="88">
        <f t="shared" si="125"/>
        <v>0</v>
      </c>
      <c r="AP275" s="88">
        <f t="shared" si="125"/>
        <v>0</v>
      </c>
      <c r="AQ275" s="88">
        <f t="shared" si="125"/>
        <v>0</v>
      </c>
      <c r="AR275" s="88">
        <f t="shared" si="125"/>
        <v>0</v>
      </c>
      <c r="AS275" s="88">
        <f t="shared" si="125"/>
        <v>0</v>
      </c>
      <c r="AT275" s="88">
        <f t="shared" si="125"/>
        <v>0</v>
      </c>
      <c r="AU275" s="88">
        <f t="shared" si="125"/>
        <v>0</v>
      </c>
      <c r="AV275" s="88">
        <f t="shared" si="125"/>
        <v>0</v>
      </c>
      <c r="AW275" s="88">
        <f t="shared" si="125"/>
        <v>0</v>
      </c>
      <c r="AX275" s="88">
        <f t="shared" si="125"/>
        <v>0</v>
      </c>
      <c r="AY275" s="88">
        <f t="shared" si="125"/>
        <v>0</v>
      </c>
      <c r="AZ275" s="88">
        <f t="shared" si="125"/>
        <v>0</v>
      </c>
      <c r="BA275" s="88">
        <f t="shared" si="125"/>
        <v>0</v>
      </c>
      <c r="BB275" s="88">
        <f t="shared" si="125"/>
        <v>0</v>
      </c>
      <c r="BC275" s="88">
        <f t="shared" si="125"/>
        <v>0</v>
      </c>
      <c r="BD275" s="88">
        <f t="shared" si="125"/>
        <v>0</v>
      </c>
      <c r="BE275" s="88">
        <f t="shared" si="125"/>
        <v>0</v>
      </c>
      <c r="BF275" s="88">
        <f t="shared" si="125"/>
        <v>0</v>
      </c>
      <c r="BG275" s="88">
        <f t="shared" si="125"/>
        <v>0</v>
      </c>
      <c r="BH275" s="88">
        <f t="shared" si="125"/>
        <v>0</v>
      </c>
      <c r="BI275" s="88">
        <f t="shared" si="125"/>
        <v>0</v>
      </c>
      <c r="BJ275" s="88">
        <f t="shared" si="125"/>
        <v>0</v>
      </c>
      <c r="BK275" s="88">
        <f t="shared" si="125"/>
        <v>0</v>
      </c>
      <c r="BL275" s="88">
        <f t="shared" si="125"/>
        <v>0</v>
      </c>
    </row>
    <row r="276" spans="2:64" hidden="1" outlineLevel="1" x14ac:dyDescent="0.55000000000000004">
      <c r="B276" s="3" t="str">
        <f>$G$23&amp;": relevant sales leads (10 month)"</f>
        <v>Instagram: relevant sales leads (10 month)</v>
      </c>
      <c r="E276" s="88">
        <f>IF($G$39=10,E266,0)</f>
        <v>0</v>
      </c>
      <c r="F276" s="88">
        <f>IF($G$39=10,F266+E266-E316-E347-E378,0)</f>
        <v>0</v>
      </c>
      <c r="G276" s="88">
        <f>IF($G$39=10,G266+F266+E266-E316-E347-E378-F316-F347-F378,0)</f>
        <v>0</v>
      </c>
      <c r="H276" s="88">
        <f>IF($G$39=10,H266+G266+F266+E266-E316-E347-E378-F316-F347-F378-G316-G347-G378,0)</f>
        <v>0</v>
      </c>
      <c r="I276" s="88">
        <f>IF($G$39=10,I266+H266+G266+F266+E266-E316-E347-E378-F316-F347-F378-G316-G347-G378-H316-H347-H378,0)</f>
        <v>0</v>
      </c>
      <c r="J276" s="88">
        <f>IF($G$39=10,J266+I266+H266+G266+F266+E266-E316-E347-E378-F316-F347-F378-G316-G347-G378-H316-H347-H378-I316-I347-I378,0)</f>
        <v>0</v>
      </c>
      <c r="K276" s="88">
        <f>IF($G$39=10,K266+J266+I266+H266+G266+F266+E266-E316-E347-E378-F316-F347-F378-G316-G347-G378-H316-H347-H378-I316-I347-I378-J316-J347-J378,0)</f>
        <v>0</v>
      </c>
      <c r="L276" s="88">
        <f>IF($G$39=10,L266+K266+J266+I266+H266+G266+F266+E266-E316-E347-E378-F316-F347-F378-G316-G347-G378-H316-H347-H378-I316-I347-I378-J316-J347-J378-K316-K347-K378,0)</f>
        <v>0</v>
      </c>
      <c r="M276" s="88">
        <f>IF($G$39=10,M266+L266+K266+J266+I266+H266+G266+F266+E266-E316-E347-E378-F316-F347-F378-G316-G347-G378-H316-H347-H378-I316-I347-I378-J316-J347-J378-K316-K347-K378-L316-L347-L378,0)</f>
        <v>0</v>
      </c>
      <c r="N276" s="88">
        <f>IF($G$39=10,N266+M266+L266+K266+J266+I266+H266+G266+F266+E266-E316-E347-E378-F316-F347-F378-G316-G347-G378-H316-H347-H378-I316-I347-I378-J316-J347-J378-K316-K347-K378-L316-L347-L378-M316-M347-M378,0)</f>
        <v>0</v>
      </c>
      <c r="O276" s="88">
        <f t="shared" ref="O276:BL276" si="126">IF($G$39=10,O266+N266+M266+L266+K266+J266+I266+H266+G266+F266-F316-F347-F378-G316-G347-G378-H316-H347-H378-I316-I347-I378-J316-J347-J378-K316-K347-K378-L316-L347-L378-M316-M347-M378-N316-N347-N378,0)</f>
        <v>0</v>
      </c>
      <c r="P276" s="88">
        <f t="shared" si="126"/>
        <v>0</v>
      </c>
      <c r="Q276" s="88">
        <f t="shared" si="126"/>
        <v>0</v>
      </c>
      <c r="R276" s="88">
        <f t="shared" si="126"/>
        <v>0</v>
      </c>
      <c r="S276" s="88">
        <f t="shared" si="126"/>
        <v>0</v>
      </c>
      <c r="T276" s="88">
        <f t="shared" si="126"/>
        <v>0</v>
      </c>
      <c r="U276" s="88">
        <f t="shared" si="126"/>
        <v>0</v>
      </c>
      <c r="V276" s="88">
        <f t="shared" si="126"/>
        <v>0</v>
      </c>
      <c r="W276" s="88">
        <f t="shared" si="126"/>
        <v>0</v>
      </c>
      <c r="X276" s="88">
        <f t="shared" si="126"/>
        <v>0</v>
      </c>
      <c r="Y276" s="88">
        <f t="shared" si="126"/>
        <v>0</v>
      </c>
      <c r="Z276" s="88">
        <f t="shared" si="126"/>
        <v>0</v>
      </c>
      <c r="AA276" s="88">
        <f t="shared" si="126"/>
        <v>0</v>
      </c>
      <c r="AB276" s="88">
        <f t="shared" si="126"/>
        <v>0</v>
      </c>
      <c r="AC276" s="88">
        <f t="shared" si="126"/>
        <v>0</v>
      </c>
      <c r="AD276" s="88">
        <f t="shared" si="126"/>
        <v>0</v>
      </c>
      <c r="AE276" s="88">
        <f t="shared" si="126"/>
        <v>0</v>
      </c>
      <c r="AF276" s="88">
        <f t="shared" si="126"/>
        <v>0</v>
      </c>
      <c r="AG276" s="88">
        <f t="shared" si="126"/>
        <v>0</v>
      </c>
      <c r="AH276" s="88">
        <f t="shared" si="126"/>
        <v>0</v>
      </c>
      <c r="AI276" s="88">
        <f t="shared" si="126"/>
        <v>0</v>
      </c>
      <c r="AJ276" s="88">
        <f t="shared" si="126"/>
        <v>0</v>
      </c>
      <c r="AK276" s="88">
        <f t="shared" si="126"/>
        <v>0</v>
      </c>
      <c r="AL276" s="88">
        <f t="shared" si="126"/>
        <v>0</v>
      </c>
      <c r="AM276" s="88">
        <f t="shared" si="126"/>
        <v>0</v>
      </c>
      <c r="AN276" s="88">
        <f t="shared" si="126"/>
        <v>0</v>
      </c>
      <c r="AO276" s="88">
        <f t="shared" si="126"/>
        <v>0</v>
      </c>
      <c r="AP276" s="88">
        <f t="shared" si="126"/>
        <v>0</v>
      </c>
      <c r="AQ276" s="88">
        <f t="shared" si="126"/>
        <v>0</v>
      </c>
      <c r="AR276" s="88">
        <f t="shared" si="126"/>
        <v>0</v>
      </c>
      <c r="AS276" s="88">
        <f t="shared" si="126"/>
        <v>0</v>
      </c>
      <c r="AT276" s="88">
        <f t="shared" si="126"/>
        <v>0</v>
      </c>
      <c r="AU276" s="88">
        <f t="shared" si="126"/>
        <v>0</v>
      </c>
      <c r="AV276" s="88">
        <f t="shared" si="126"/>
        <v>0</v>
      </c>
      <c r="AW276" s="88">
        <f t="shared" si="126"/>
        <v>0</v>
      </c>
      <c r="AX276" s="88">
        <f t="shared" si="126"/>
        <v>0</v>
      </c>
      <c r="AY276" s="88">
        <f t="shared" si="126"/>
        <v>0</v>
      </c>
      <c r="AZ276" s="88">
        <f t="shared" si="126"/>
        <v>0</v>
      </c>
      <c r="BA276" s="88">
        <f t="shared" si="126"/>
        <v>0</v>
      </c>
      <c r="BB276" s="88">
        <f t="shared" si="126"/>
        <v>0</v>
      </c>
      <c r="BC276" s="88">
        <f t="shared" si="126"/>
        <v>0</v>
      </c>
      <c r="BD276" s="88">
        <f t="shared" si="126"/>
        <v>0</v>
      </c>
      <c r="BE276" s="88">
        <f t="shared" si="126"/>
        <v>0</v>
      </c>
      <c r="BF276" s="88">
        <f t="shared" si="126"/>
        <v>0</v>
      </c>
      <c r="BG276" s="88">
        <f t="shared" si="126"/>
        <v>0</v>
      </c>
      <c r="BH276" s="88">
        <f t="shared" si="126"/>
        <v>0</v>
      </c>
      <c r="BI276" s="88">
        <f t="shared" si="126"/>
        <v>0</v>
      </c>
      <c r="BJ276" s="88">
        <f t="shared" si="126"/>
        <v>0</v>
      </c>
      <c r="BK276" s="88">
        <f t="shared" si="126"/>
        <v>0</v>
      </c>
      <c r="BL276" s="88">
        <f t="shared" si="126"/>
        <v>0</v>
      </c>
    </row>
    <row r="277" spans="2:64" hidden="1" outlineLevel="1" x14ac:dyDescent="0.55000000000000004">
      <c r="B277" s="3" t="str">
        <f>$G$23&amp;": relevant sales leads (11 month)"</f>
        <v>Instagram: relevant sales leads (11 month)</v>
      </c>
      <c r="E277" s="88">
        <f>IF($G$39=11,E266,0)</f>
        <v>0</v>
      </c>
      <c r="F277" s="88">
        <f>IF($G$39=11,F266+E266-E316-E347-E378,0)</f>
        <v>0</v>
      </c>
      <c r="G277" s="88">
        <f>IF($G$39=11,G266+F266+E266-E316-E347-E378-F316-F347-F378,0)</f>
        <v>0</v>
      </c>
      <c r="H277" s="88">
        <f>IF($G$39=11,H266+G266+F266+E266-E316-E347-E378-F316-F347-F378-G316-G347-G378,0)</f>
        <v>0</v>
      </c>
      <c r="I277" s="88">
        <f>IF($G$39=11,I266+H266+G266+F266+E266-E316-E347-E378-F316-F347-F378-G316-G347-G378-H316-H347-H378,0)</f>
        <v>0</v>
      </c>
      <c r="J277" s="88">
        <f>IF($G$39=11,J266+I266+H266+G266+F266+E266-E316-E347-E378-F316-F347-F378-G316-G347-G378-H316-H347-H378-I316-I347-I378,0)</f>
        <v>0</v>
      </c>
      <c r="K277" s="88">
        <f>IF($G$39=11,K266+J266+I266+H266+G266+F266+E266-E316-E347-E378-F316-F347-F378-G316-G347-G378-H316-H347-H378-I316-I347-I378-J316-J347-J378,0)</f>
        <v>0</v>
      </c>
      <c r="L277" s="88">
        <f>IF($G$39=11,L266+K266+J266+I266+H266+G266+F266+E266-E316-E347-E378-F316-F347-F378-G316-G347-G378-H316-H347-H378-I316-I347-I378-J316-J347-J378-K316-K347-K378,0)</f>
        <v>0</v>
      </c>
      <c r="M277" s="88">
        <f>IF($G$39=11,M266+L266+K266+J266+I266+H266+G266+F266+E266-E316-E347-E378-F316-F347-F378-G316-G347-G378-H316-H347-H378-I316-I347-I378-J316-J347-J378-K316-K347-K378-L316-L347-L378,0)</f>
        <v>0</v>
      </c>
      <c r="N277" s="88">
        <f>IF($G$39=11,N266+M266+L266+K266+J266+I266+H266+G266+F266+E266-E316-E347-E378-F316-F347-F378-G316-G347-G378-H316-H347-H378-I316-I347-I378-J316-J347-J378-K316-K347-K378-L316-L347-L378-M316-M347-M378,0)</f>
        <v>0</v>
      </c>
      <c r="O277" s="88">
        <f>IF($G$39=11,O266+N266+M266+L266+K266+J266+I266+H266+G266+F266+E266-E316-E347-E378-F316-F347-F378-G316-G347-G378-H316-H347-H378-I316-I347-I378-J316-J347-J378-K316-K347-K378-L316-L347-L378-M316-M347-M378-N316-N347-N378,0)</f>
        <v>0</v>
      </c>
      <c r="P277" s="88">
        <f t="shared" ref="P277:BL277" si="127">IF($G$39=11,P266+O266+N266+M266+L266+K266+J266+I266+H266+G266+F266-F316-F347-F378-G316-G347-G378-H316-H347-H378-I316-I347-I378-J316-J347-J378-K316-K347-K378-L316-L347-L378-M316-M347-M378-N316-N347-N378-O316-O347-O378,0)</f>
        <v>0</v>
      </c>
      <c r="Q277" s="88">
        <f t="shared" si="127"/>
        <v>0</v>
      </c>
      <c r="R277" s="88">
        <f t="shared" si="127"/>
        <v>0</v>
      </c>
      <c r="S277" s="88">
        <f t="shared" si="127"/>
        <v>0</v>
      </c>
      <c r="T277" s="88">
        <f t="shared" si="127"/>
        <v>0</v>
      </c>
      <c r="U277" s="88">
        <f t="shared" si="127"/>
        <v>0</v>
      </c>
      <c r="V277" s="88">
        <f t="shared" si="127"/>
        <v>0</v>
      </c>
      <c r="W277" s="88">
        <f t="shared" si="127"/>
        <v>0</v>
      </c>
      <c r="X277" s="88">
        <f t="shared" si="127"/>
        <v>0</v>
      </c>
      <c r="Y277" s="88">
        <f t="shared" si="127"/>
        <v>0</v>
      </c>
      <c r="Z277" s="88">
        <f t="shared" si="127"/>
        <v>0</v>
      </c>
      <c r="AA277" s="88">
        <f t="shared" si="127"/>
        <v>0</v>
      </c>
      <c r="AB277" s="88">
        <f t="shared" si="127"/>
        <v>0</v>
      </c>
      <c r="AC277" s="88">
        <f t="shared" si="127"/>
        <v>0</v>
      </c>
      <c r="AD277" s="88">
        <f t="shared" si="127"/>
        <v>0</v>
      </c>
      <c r="AE277" s="88">
        <f t="shared" si="127"/>
        <v>0</v>
      </c>
      <c r="AF277" s="88">
        <f t="shared" si="127"/>
        <v>0</v>
      </c>
      <c r="AG277" s="88">
        <f t="shared" si="127"/>
        <v>0</v>
      </c>
      <c r="AH277" s="88">
        <f t="shared" si="127"/>
        <v>0</v>
      </c>
      <c r="AI277" s="88">
        <f t="shared" si="127"/>
        <v>0</v>
      </c>
      <c r="AJ277" s="88">
        <f t="shared" si="127"/>
        <v>0</v>
      </c>
      <c r="AK277" s="88">
        <f t="shared" si="127"/>
        <v>0</v>
      </c>
      <c r="AL277" s="88">
        <f t="shared" si="127"/>
        <v>0</v>
      </c>
      <c r="AM277" s="88">
        <f t="shared" si="127"/>
        <v>0</v>
      </c>
      <c r="AN277" s="88">
        <f t="shared" si="127"/>
        <v>0</v>
      </c>
      <c r="AO277" s="88">
        <f t="shared" si="127"/>
        <v>0</v>
      </c>
      <c r="AP277" s="88">
        <f t="shared" si="127"/>
        <v>0</v>
      </c>
      <c r="AQ277" s="88">
        <f t="shared" si="127"/>
        <v>0</v>
      </c>
      <c r="AR277" s="88">
        <f t="shared" si="127"/>
        <v>0</v>
      </c>
      <c r="AS277" s="88">
        <f t="shared" si="127"/>
        <v>0</v>
      </c>
      <c r="AT277" s="88">
        <f t="shared" si="127"/>
        <v>0</v>
      </c>
      <c r="AU277" s="88">
        <f t="shared" si="127"/>
        <v>0</v>
      </c>
      <c r="AV277" s="88">
        <f t="shared" si="127"/>
        <v>0</v>
      </c>
      <c r="AW277" s="88">
        <f t="shared" si="127"/>
        <v>0</v>
      </c>
      <c r="AX277" s="88">
        <f t="shared" si="127"/>
        <v>0</v>
      </c>
      <c r="AY277" s="88">
        <f t="shared" si="127"/>
        <v>0</v>
      </c>
      <c r="AZ277" s="88">
        <f t="shared" si="127"/>
        <v>0</v>
      </c>
      <c r="BA277" s="88">
        <f t="shared" si="127"/>
        <v>0</v>
      </c>
      <c r="BB277" s="88">
        <f t="shared" si="127"/>
        <v>0</v>
      </c>
      <c r="BC277" s="88">
        <f t="shared" si="127"/>
        <v>0</v>
      </c>
      <c r="BD277" s="88">
        <f t="shared" si="127"/>
        <v>0</v>
      </c>
      <c r="BE277" s="88">
        <f t="shared" si="127"/>
        <v>0</v>
      </c>
      <c r="BF277" s="88">
        <f t="shared" si="127"/>
        <v>0</v>
      </c>
      <c r="BG277" s="88">
        <f t="shared" si="127"/>
        <v>0</v>
      </c>
      <c r="BH277" s="88">
        <f t="shared" si="127"/>
        <v>0</v>
      </c>
      <c r="BI277" s="88">
        <f t="shared" si="127"/>
        <v>0</v>
      </c>
      <c r="BJ277" s="88">
        <f t="shared" si="127"/>
        <v>0</v>
      </c>
      <c r="BK277" s="88">
        <f t="shared" si="127"/>
        <v>0</v>
      </c>
      <c r="BL277" s="88">
        <f t="shared" si="127"/>
        <v>0</v>
      </c>
    </row>
    <row r="278" spans="2:64" hidden="1" outlineLevel="1" x14ac:dyDescent="0.55000000000000004">
      <c r="B278" s="3" t="str">
        <f>$G$23&amp;": relevant sales leads (12 month)"</f>
        <v>Instagram: relevant sales leads (12 month)</v>
      </c>
      <c r="E278" s="88">
        <f>IF($G$39=12,E266,0)</f>
        <v>0</v>
      </c>
      <c r="F278" s="88">
        <f>IF($G$39=12,F266+E266-E316-E347-E378,0)</f>
        <v>0</v>
      </c>
      <c r="G278" s="88">
        <f>IF($G$39=12,G266+F266+E266-E316-E347-E378-F316-F347-F378,0)</f>
        <v>0</v>
      </c>
      <c r="H278" s="88">
        <f>IF($G$39=12,H266+G266+F266+E266-E316-E347-E378-F316-F347-F378-G316-G347-G378,0)</f>
        <v>0</v>
      </c>
      <c r="I278" s="88">
        <f>IF($G$39=12,I266+H266+G266+F266+E266-E316-E347-E378-F316-F347-F378-G316-G347-G378-H316-H347-H378,0)</f>
        <v>0</v>
      </c>
      <c r="J278" s="88">
        <f>IF($G$39=12,J266+I266+H266+G266+F266+E266-E316-E347-E378-F316-F347-F378-G316-G347-G378-H316-H347-H378-I316-I347-I378,0)</f>
        <v>0</v>
      </c>
      <c r="K278" s="88">
        <f>IF($G$39=12,K266+J266+I266+H266+G266+F266+E266-E316-E347-E378-F316-F347-F378-G316-G347-G378-H316-H347-H378-I316-I347-I378-J316-J347-J378,0)</f>
        <v>0</v>
      </c>
      <c r="L278" s="88">
        <f>IF($G$39=12,L266+K266+J266+I266+H266+G266+F266+E266-E316-E347-E378-F316-F347-F378-G316-G347-G378-H316-H347-H378-I316-I347-I378-J316-J347-J378-K316-K347-K378,0)</f>
        <v>0</v>
      </c>
      <c r="M278" s="88">
        <f>IF($G$39=12,M266+L266+K266+J266+I266+H266+G266+F266+E266-E316-E347-E378-F316-F347-F378-G316-G347-G378-H316-H347-H378-I316-I347-I378-J316-J347-J378-K316-K347-K378-L316-L347-L378,0)</f>
        <v>0</v>
      </c>
      <c r="N278" s="88">
        <f>IF($G$39=12,N266+M266+L266+K266+J266+I266+H266+G266+F266+E266-E316-E347-E378-F316-F347-F378-G316-G347-G378-H316-H347-H378-I316-I347-I378-J316-J347-J378-K316-K347-K378-L316-L347-L378-M316-M347-M378,0)</f>
        <v>0</v>
      </c>
      <c r="O278" s="88">
        <f>IF($G$39=12,O266+N266+M266+L266+K266+J266+I266+H266+G266+F266+E266-E316-E347-E378-F316-F347-F378-G316-G347-G378-H316-H347-H378-I316-I347-I378-J316-J347-J378-K316-K347-K378-L316-L347-L378-M316-M347-M378-N316-N347-N378,0)</f>
        <v>0</v>
      </c>
      <c r="P278" s="88">
        <f>IF($G$39=12,P266+O266+N266+M266+L266+K266+J266+I266+H266+G266+F266+E266-E316-E347-E378-F316-F347-F378-G316-G347-G378-H316-H347-H378-I316-I347-I378-J316-J347-J378-K316-K347-K378-L316-L347-L378-M316-M347-M378-N316-N347-N378-O316-O347-O378,0)</f>
        <v>0</v>
      </c>
      <c r="Q278" s="88">
        <f t="shared" ref="Q278:BL278" si="128">IF($G$39=12,Q266+P266+O266+N266+M266+L266+K266+J266+I266+H266+G266+F266-F316-F347-F378-G316-G347-G378-H316-H347-H378-I316-I347-I378-J316-J347-J378-K316-K347-K378-L316-L347-L378-M316-M347-M378-N316-N347-N378-O316-O347-O378-P316-P347-P378,0)</f>
        <v>0</v>
      </c>
      <c r="R278" s="88">
        <f t="shared" si="128"/>
        <v>0</v>
      </c>
      <c r="S278" s="88">
        <f t="shared" si="128"/>
        <v>0</v>
      </c>
      <c r="T278" s="88">
        <f t="shared" si="128"/>
        <v>0</v>
      </c>
      <c r="U278" s="88">
        <f t="shared" si="128"/>
        <v>0</v>
      </c>
      <c r="V278" s="88">
        <f t="shared" si="128"/>
        <v>0</v>
      </c>
      <c r="W278" s="88">
        <f t="shared" si="128"/>
        <v>0</v>
      </c>
      <c r="X278" s="88">
        <f t="shared" si="128"/>
        <v>0</v>
      </c>
      <c r="Y278" s="88">
        <f t="shared" si="128"/>
        <v>0</v>
      </c>
      <c r="Z278" s="88">
        <f t="shared" si="128"/>
        <v>0</v>
      </c>
      <c r="AA278" s="88">
        <f t="shared" si="128"/>
        <v>0</v>
      </c>
      <c r="AB278" s="88">
        <f t="shared" si="128"/>
        <v>0</v>
      </c>
      <c r="AC278" s="88">
        <f t="shared" si="128"/>
        <v>0</v>
      </c>
      <c r="AD278" s="88">
        <f t="shared" si="128"/>
        <v>0</v>
      </c>
      <c r="AE278" s="88">
        <f t="shared" si="128"/>
        <v>0</v>
      </c>
      <c r="AF278" s="88">
        <f t="shared" si="128"/>
        <v>0</v>
      </c>
      <c r="AG278" s="88">
        <f t="shared" si="128"/>
        <v>0</v>
      </c>
      <c r="AH278" s="88">
        <f t="shared" si="128"/>
        <v>0</v>
      </c>
      <c r="AI278" s="88">
        <f t="shared" si="128"/>
        <v>0</v>
      </c>
      <c r="AJ278" s="88">
        <f t="shared" si="128"/>
        <v>0</v>
      </c>
      <c r="AK278" s="88">
        <f t="shared" si="128"/>
        <v>0</v>
      </c>
      <c r="AL278" s="88">
        <f t="shared" si="128"/>
        <v>0</v>
      </c>
      <c r="AM278" s="88">
        <f t="shared" si="128"/>
        <v>0</v>
      </c>
      <c r="AN278" s="88">
        <f t="shared" si="128"/>
        <v>0</v>
      </c>
      <c r="AO278" s="88">
        <f t="shared" si="128"/>
        <v>0</v>
      </c>
      <c r="AP278" s="88">
        <f t="shared" si="128"/>
        <v>0</v>
      </c>
      <c r="AQ278" s="88">
        <f t="shared" si="128"/>
        <v>0</v>
      </c>
      <c r="AR278" s="88">
        <f t="shared" si="128"/>
        <v>0</v>
      </c>
      <c r="AS278" s="88">
        <f t="shared" si="128"/>
        <v>0</v>
      </c>
      <c r="AT278" s="88">
        <f t="shared" si="128"/>
        <v>0</v>
      </c>
      <c r="AU278" s="88">
        <f t="shared" si="128"/>
        <v>0</v>
      </c>
      <c r="AV278" s="88">
        <f t="shared" si="128"/>
        <v>0</v>
      </c>
      <c r="AW278" s="88">
        <f t="shared" si="128"/>
        <v>0</v>
      </c>
      <c r="AX278" s="88">
        <f t="shared" si="128"/>
        <v>0</v>
      </c>
      <c r="AY278" s="88">
        <f t="shared" si="128"/>
        <v>0</v>
      </c>
      <c r="AZ278" s="88">
        <f t="shared" si="128"/>
        <v>0</v>
      </c>
      <c r="BA278" s="88">
        <f t="shared" si="128"/>
        <v>0</v>
      </c>
      <c r="BB278" s="88">
        <f t="shared" si="128"/>
        <v>0</v>
      </c>
      <c r="BC278" s="88">
        <f t="shared" si="128"/>
        <v>0</v>
      </c>
      <c r="BD278" s="88">
        <f t="shared" si="128"/>
        <v>0</v>
      </c>
      <c r="BE278" s="88">
        <f t="shared" si="128"/>
        <v>0</v>
      </c>
      <c r="BF278" s="88">
        <f t="shared" si="128"/>
        <v>0</v>
      </c>
      <c r="BG278" s="88">
        <f t="shared" si="128"/>
        <v>0</v>
      </c>
      <c r="BH278" s="88">
        <f t="shared" si="128"/>
        <v>0</v>
      </c>
      <c r="BI278" s="88">
        <f t="shared" si="128"/>
        <v>0</v>
      </c>
      <c r="BJ278" s="88">
        <f t="shared" si="128"/>
        <v>0</v>
      </c>
      <c r="BK278" s="88">
        <f t="shared" si="128"/>
        <v>0</v>
      </c>
      <c r="BL278" s="88">
        <f t="shared" si="128"/>
        <v>0</v>
      </c>
    </row>
    <row r="279" spans="2:64" hidden="1" outlineLevel="1" x14ac:dyDescent="0.55000000000000004"/>
    <row r="280" spans="2:64" hidden="1" outlineLevel="1" x14ac:dyDescent="0.55000000000000004"/>
    <row r="281" spans="2:64" hidden="1" outlineLevel="1" x14ac:dyDescent="0.55000000000000004">
      <c r="B281" s="15" t="s">
        <v>93</v>
      </c>
    </row>
    <row r="282" spans="2:64" hidden="1" outlineLevel="1" x14ac:dyDescent="0.55000000000000004">
      <c r="B282" s="3" t="s">
        <v>94</v>
      </c>
      <c r="E282" s="29">
        <f>SUM(E223:E234)</f>
        <v>0</v>
      </c>
      <c r="F282" s="29">
        <f t="shared" ref="F282:BL282" si="129">SUM(F223:F234)</f>
        <v>0</v>
      </c>
      <c r="G282" s="29">
        <f t="shared" si="129"/>
        <v>0</v>
      </c>
      <c r="H282" s="29">
        <f t="shared" si="129"/>
        <v>0</v>
      </c>
      <c r="I282" s="29">
        <f t="shared" si="129"/>
        <v>100</v>
      </c>
      <c r="J282" s="29">
        <f t="shared" si="129"/>
        <v>183</v>
      </c>
      <c r="K282" s="29">
        <f t="shared" si="129"/>
        <v>252.99</v>
      </c>
      <c r="L282" s="29">
        <f t="shared" si="129"/>
        <v>235.09470000000002</v>
      </c>
      <c r="M282" s="29">
        <f t="shared" si="129"/>
        <v>240.18449100000004</v>
      </c>
      <c r="N282" s="29">
        <f t="shared" si="129"/>
        <v>260.37985923000002</v>
      </c>
      <c r="O282" s="29">
        <f t="shared" si="129"/>
        <v>273.06418826190009</v>
      </c>
      <c r="P282" s="29">
        <f t="shared" si="129"/>
        <v>284.99007212990711</v>
      </c>
      <c r="Q282" s="29">
        <f t="shared" si="129"/>
        <v>299.69321342083384</v>
      </c>
      <c r="R282" s="29">
        <f t="shared" si="129"/>
        <v>314.95808542122006</v>
      </c>
      <c r="S282" s="29">
        <f t="shared" si="129"/>
        <v>330.54454290925031</v>
      </c>
      <c r="T282" s="29">
        <f t="shared" si="129"/>
        <v>347.04564185452381</v>
      </c>
      <c r="U282" s="29">
        <f t="shared" si="129"/>
        <v>364.43919044355835</v>
      </c>
      <c r="V282" s="29">
        <f t="shared" si="129"/>
        <v>382.65781954059003</v>
      </c>
      <c r="W282" s="29">
        <f t="shared" si="129"/>
        <v>401.78236458196392</v>
      </c>
      <c r="X282" s="29">
        <f t="shared" si="129"/>
        <v>421.87405161043853</v>
      </c>
      <c r="Y282" s="29">
        <f t="shared" si="129"/>
        <v>442.9690251609419</v>
      </c>
      <c r="Z282" s="29">
        <f t="shared" si="129"/>
        <v>465.11663166973028</v>
      </c>
      <c r="AA282" s="29">
        <f t="shared" si="129"/>
        <v>488.37236948465795</v>
      </c>
      <c r="AB282" s="29">
        <f t="shared" si="129"/>
        <v>512.79119443281081</v>
      </c>
      <c r="AC282" s="29">
        <f t="shared" si="129"/>
        <v>538.43072935927194</v>
      </c>
      <c r="AD282" s="29">
        <f t="shared" si="129"/>
        <v>565.35222585791257</v>
      </c>
      <c r="AE282" s="29">
        <f t="shared" si="129"/>
        <v>593.61985139899855</v>
      </c>
      <c r="AF282" s="29">
        <f t="shared" si="129"/>
        <v>623.30084962759759</v>
      </c>
      <c r="AG282" s="29">
        <f t="shared" si="129"/>
        <v>654.46588772947314</v>
      </c>
      <c r="AH282" s="29">
        <f t="shared" si="129"/>
        <v>687.18918183453502</v>
      </c>
      <c r="AI282" s="29">
        <f t="shared" si="129"/>
        <v>721.54864195166317</v>
      </c>
      <c r="AJ282" s="29">
        <f t="shared" si="129"/>
        <v>757.62607388556864</v>
      </c>
      <c r="AK282" s="29">
        <f t="shared" si="129"/>
        <v>795.50737739026795</v>
      </c>
      <c r="AL282" s="29">
        <f t="shared" si="129"/>
        <v>835.28274633749777</v>
      </c>
      <c r="AM282" s="29">
        <f t="shared" si="129"/>
        <v>877.04688367898279</v>
      </c>
      <c r="AN282" s="29">
        <f t="shared" si="129"/>
        <v>920.89922784041994</v>
      </c>
      <c r="AO282" s="29">
        <f t="shared" si="129"/>
        <v>957.86811024416306</v>
      </c>
      <c r="AP282" s="29">
        <f t="shared" si="129"/>
        <v>989.33381279347782</v>
      </c>
      <c r="AQ282" s="29">
        <f t="shared" si="129"/>
        <v>1016.3580829189677</v>
      </c>
      <c r="AR282" s="29">
        <f t="shared" si="129"/>
        <v>1046.832564110128</v>
      </c>
      <c r="AS282" s="29">
        <f t="shared" si="129"/>
        <v>1078.8253822554711</v>
      </c>
      <c r="AT282" s="29">
        <f t="shared" si="129"/>
        <v>1111.0643961394965</v>
      </c>
      <c r="AU282" s="29">
        <f t="shared" si="129"/>
        <v>1144.294667423233</v>
      </c>
      <c r="AV282" s="29">
        <f t="shared" si="129"/>
        <v>1178.6735372464293</v>
      </c>
      <c r="AW282" s="29">
        <f t="shared" si="129"/>
        <v>1214.045102139811</v>
      </c>
      <c r="AX282" s="29">
        <f t="shared" si="129"/>
        <v>1250.4529497171779</v>
      </c>
      <c r="AY282" s="29">
        <f t="shared" si="129"/>
        <v>1287.9670104850777</v>
      </c>
      <c r="AZ282" s="29">
        <f t="shared" si="129"/>
        <v>1326.6088881059272</v>
      </c>
      <c r="BA282" s="29">
        <f t="shared" si="129"/>
        <v>1359.9362608275383</v>
      </c>
      <c r="BB282" s="29">
        <f t="shared" si="129"/>
        <v>1389.0875928967012</v>
      </c>
      <c r="BC282" s="29">
        <f t="shared" si="129"/>
        <v>1414.9448283559723</v>
      </c>
      <c r="BD282" s="29">
        <f t="shared" si="129"/>
        <v>1443.2375450232228</v>
      </c>
      <c r="BE282" s="29">
        <f t="shared" si="129"/>
        <v>1472.5270491093643</v>
      </c>
      <c r="BF282" s="29">
        <f t="shared" si="129"/>
        <v>1501.8855039686732</v>
      </c>
      <c r="BG282" s="29">
        <f t="shared" si="129"/>
        <v>1531.850027294231</v>
      </c>
      <c r="BH282" s="29">
        <f t="shared" si="129"/>
        <v>1562.5233878729885</v>
      </c>
      <c r="BI282" s="29">
        <f t="shared" si="129"/>
        <v>1593.7819575090559</v>
      </c>
      <c r="BJ282" s="29">
        <f t="shared" si="129"/>
        <v>1625.6478150387111</v>
      </c>
      <c r="BK282" s="29">
        <f t="shared" si="129"/>
        <v>1658.161140882708</v>
      </c>
      <c r="BL282" s="29">
        <f t="shared" si="129"/>
        <v>1691.326434357368</v>
      </c>
    </row>
    <row r="283" spans="2:64" hidden="1" outlineLevel="1" x14ac:dyDescent="0.55000000000000004">
      <c r="B283" s="3" t="str">
        <f>$G$21&amp;" sales leads"</f>
        <v>Google Ads sales leads</v>
      </c>
      <c r="E283" s="29">
        <f>SUM(E239:E250)</f>
        <v>0</v>
      </c>
      <c r="F283" s="29">
        <f t="shared" ref="F283:BL283" si="130">SUM(F239:F250)</f>
        <v>0</v>
      </c>
      <c r="G283" s="29">
        <f t="shared" si="130"/>
        <v>0</v>
      </c>
      <c r="H283" s="29">
        <f t="shared" si="130"/>
        <v>0</v>
      </c>
      <c r="I283" s="29">
        <f t="shared" si="130"/>
        <v>1000</v>
      </c>
      <c r="J283" s="29">
        <f t="shared" si="130"/>
        <v>1880</v>
      </c>
      <c r="K283" s="29">
        <f t="shared" si="130"/>
        <v>2654.4</v>
      </c>
      <c r="L283" s="29">
        <f t="shared" si="130"/>
        <v>2455.8719999999998</v>
      </c>
      <c r="M283" s="29">
        <f t="shared" si="130"/>
        <v>2386.7673599999998</v>
      </c>
      <c r="N283" s="29">
        <f t="shared" si="130"/>
        <v>2418.8832768000002</v>
      </c>
      <c r="O283" s="29">
        <f t="shared" si="130"/>
        <v>2423.3219235839997</v>
      </c>
      <c r="P283" s="29">
        <f t="shared" si="130"/>
        <v>2418.9353759539199</v>
      </c>
      <c r="Q283" s="29">
        <f t="shared" si="130"/>
        <v>2418.9291240554498</v>
      </c>
      <c r="R283" s="29">
        <f t="shared" si="130"/>
        <v>2419.4562599988753</v>
      </c>
      <c r="S283" s="29">
        <f t="shared" si="130"/>
        <v>2419.3937539134804</v>
      </c>
      <c r="T283" s="29">
        <f t="shared" si="130"/>
        <v>2419.3379983305167</v>
      </c>
      <c r="U283" s="29">
        <f t="shared" si="130"/>
        <v>2419.3521897307201</v>
      </c>
      <c r="V283" s="29">
        <f t="shared" si="130"/>
        <v>2419.357177432652</v>
      </c>
      <c r="W283" s="29">
        <f t="shared" si="130"/>
        <v>2419.3548759403957</v>
      </c>
      <c r="X283" s="29">
        <f t="shared" si="130"/>
        <v>2419.3545535952344</v>
      </c>
      <c r="Y283" s="29">
        <f t="shared" si="130"/>
        <v>2419.3548684557245</v>
      </c>
      <c r="Z283" s="29">
        <f t="shared" si="130"/>
        <v>2419.3548693538846</v>
      </c>
      <c r="AA283" s="29">
        <f t="shared" si="130"/>
        <v>2419.3548314628465</v>
      </c>
      <c r="AB283" s="29">
        <f t="shared" si="130"/>
        <v>2419.3548359019919</v>
      </c>
      <c r="AC283" s="29">
        <f t="shared" si="130"/>
        <v>2419.3548399162196</v>
      </c>
      <c r="AD283" s="29">
        <f t="shared" si="130"/>
        <v>2419.3548389018151</v>
      </c>
      <c r="AE283" s="29">
        <f t="shared" si="130"/>
        <v>2419.3548385418362</v>
      </c>
      <c r="AF283" s="29">
        <f t="shared" si="130"/>
        <v>2419.3548387067622</v>
      </c>
      <c r="AG283" s="29">
        <f t="shared" si="130"/>
        <v>2419.354838730168</v>
      </c>
      <c r="AH283" s="29">
        <f t="shared" si="130"/>
        <v>2419.354838707568</v>
      </c>
      <c r="AI283" s="29">
        <f t="shared" si="130"/>
        <v>2419.3548387074716</v>
      </c>
      <c r="AJ283" s="29">
        <f t="shared" si="130"/>
        <v>2419.3548387101951</v>
      </c>
      <c r="AK283" s="29">
        <f t="shared" si="130"/>
        <v>2419.3548387098795</v>
      </c>
      <c r="AL283" s="29">
        <f t="shared" si="130"/>
        <v>2419.3548387095907</v>
      </c>
      <c r="AM283" s="29">
        <f t="shared" si="130"/>
        <v>2419.3548387096635</v>
      </c>
      <c r="AN283" s="29">
        <f t="shared" si="130"/>
        <v>2419.3548387096898</v>
      </c>
      <c r="AO283" s="29">
        <f t="shared" si="130"/>
        <v>2419.354838709678</v>
      </c>
      <c r="AP283" s="29">
        <f t="shared" si="130"/>
        <v>2419.3548387096757</v>
      </c>
      <c r="AQ283" s="29">
        <f t="shared" si="130"/>
        <v>2419.3548387096776</v>
      </c>
      <c r="AR283" s="29">
        <f t="shared" si="130"/>
        <v>2419.3548387096776</v>
      </c>
      <c r="AS283" s="29">
        <f t="shared" si="130"/>
        <v>2419.3548387096771</v>
      </c>
      <c r="AT283" s="29">
        <f t="shared" si="130"/>
        <v>2419.3548387096771</v>
      </c>
      <c r="AU283" s="29">
        <f t="shared" si="130"/>
        <v>2419.3548387096771</v>
      </c>
      <c r="AV283" s="29">
        <f t="shared" si="130"/>
        <v>2419.3548387096771</v>
      </c>
      <c r="AW283" s="29">
        <f t="shared" si="130"/>
        <v>2419.3548387096771</v>
      </c>
      <c r="AX283" s="29">
        <f t="shared" si="130"/>
        <v>2419.3548387096771</v>
      </c>
      <c r="AY283" s="29">
        <f t="shared" si="130"/>
        <v>2419.3548387096771</v>
      </c>
      <c r="AZ283" s="29">
        <f t="shared" si="130"/>
        <v>2419.3548387096771</v>
      </c>
      <c r="BA283" s="29">
        <f t="shared" si="130"/>
        <v>2419.3548387096771</v>
      </c>
      <c r="BB283" s="29">
        <f t="shared" si="130"/>
        <v>2419.3548387096771</v>
      </c>
      <c r="BC283" s="29">
        <f t="shared" si="130"/>
        <v>2419.3548387096771</v>
      </c>
      <c r="BD283" s="29">
        <f t="shared" si="130"/>
        <v>2419.3548387096771</v>
      </c>
      <c r="BE283" s="29">
        <f t="shared" si="130"/>
        <v>2419.3548387096771</v>
      </c>
      <c r="BF283" s="29">
        <f t="shared" si="130"/>
        <v>2419.3548387096771</v>
      </c>
      <c r="BG283" s="29">
        <f t="shared" si="130"/>
        <v>2419.3548387096771</v>
      </c>
      <c r="BH283" s="29">
        <f t="shared" si="130"/>
        <v>2419.3548387096771</v>
      </c>
      <c r="BI283" s="29">
        <f t="shared" si="130"/>
        <v>2419.3548387096771</v>
      </c>
      <c r="BJ283" s="29">
        <f t="shared" si="130"/>
        <v>2419.3548387096771</v>
      </c>
      <c r="BK283" s="29">
        <f t="shared" si="130"/>
        <v>2419.3548387096771</v>
      </c>
      <c r="BL283" s="29">
        <f t="shared" si="130"/>
        <v>2419.3548387096771</v>
      </c>
    </row>
    <row r="284" spans="2:64" hidden="1" outlineLevel="1" x14ac:dyDescent="0.55000000000000004">
      <c r="B284" s="3" t="str">
        <f>$G$22&amp;" sales leads"</f>
        <v>LinkedIn sales leads</v>
      </c>
      <c r="E284" s="29">
        <f>SUM(E253:E264)</f>
        <v>0</v>
      </c>
      <c r="F284" s="29">
        <f t="shared" ref="F284:BL284" si="131">SUM(F253:F264)</f>
        <v>0</v>
      </c>
      <c r="G284" s="29">
        <f t="shared" si="131"/>
        <v>0</v>
      </c>
      <c r="H284" s="29">
        <f t="shared" si="131"/>
        <v>0</v>
      </c>
      <c r="I284" s="29">
        <f t="shared" si="131"/>
        <v>1000</v>
      </c>
      <c r="J284" s="29">
        <f t="shared" si="131"/>
        <v>1810</v>
      </c>
      <c r="K284" s="29">
        <f t="shared" si="131"/>
        <v>2466.1</v>
      </c>
      <c r="L284" s="29">
        <f t="shared" si="131"/>
        <v>2187.5409999999997</v>
      </c>
      <c r="M284" s="29">
        <f t="shared" si="131"/>
        <v>2115.8082099999997</v>
      </c>
      <c r="N284" s="29">
        <f t="shared" si="131"/>
        <v>2182.3636501000001</v>
      </c>
      <c r="O284" s="29">
        <f t="shared" si="131"/>
        <v>2183.3473465810002</v>
      </c>
      <c r="P284" s="29">
        <f t="shared" si="131"/>
        <v>2170.5149106306103</v>
      </c>
      <c r="Q284" s="29">
        <f t="shared" si="131"/>
        <v>2172.7661711297942</v>
      </c>
      <c r="R284" s="29">
        <f t="shared" si="131"/>
        <v>2174.776594465523</v>
      </c>
      <c r="S284" s="29">
        <f t="shared" si="131"/>
        <v>2173.9668745368895</v>
      </c>
      <c r="T284" s="29">
        <f t="shared" si="131"/>
        <v>2173.7387408895411</v>
      </c>
      <c r="U284" s="29">
        <f t="shared" si="131"/>
        <v>2173.9359330689786</v>
      </c>
      <c r="V284" s="29">
        <f t="shared" si="131"/>
        <v>2173.9418119478814</v>
      </c>
      <c r="W284" s="29">
        <f t="shared" si="131"/>
        <v>2173.9032284467967</v>
      </c>
      <c r="X284" s="29">
        <f t="shared" si="131"/>
        <v>2173.9094423250112</v>
      </c>
      <c r="Y284" s="29">
        <f t="shared" si="131"/>
        <v>2173.9155925533564</v>
      </c>
      <c r="Z284" s="29">
        <f t="shared" si="131"/>
        <v>2173.9132433731102</v>
      </c>
      <c r="AA284" s="29">
        <f t="shared" si="131"/>
        <v>2173.9125211739715</v>
      </c>
      <c r="AB284" s="29">
        <f t="shared" si="131"/>
        <v>2173.9131047360547</v>
      </c>
      <c r="AC284" s="29">
        <f t="shared" si="131"/>
        <v>2173.9131310770949</v>
      </c>
      <c r="AD284" s="29">
        <f t="shared" si="131"/>
        <v>2173.9130151955014</v>
      </c>
      <c r="AE284" s="29">
        <f t="shared" si="131"/>
        <v>2173.913032208206</v>
      </c>
      <c r="AF284" s="29">
        <f t="shared" si="131"/>
        <v>2173.9130509932957</v>
      </c>
      <c r="AG284" s="29">
        <f t="shared" si="131"/>
        <v>2173.9130441917141</v>
      </c>
      <c r="AH284" s="29">
        <f t="shared" si="131"/>
        <v>2173.9130419148478</v>
      </c>
      <c r="AI284" s="29">
        <f t="shared" si="131"/>
        <v>2173.9130436397536</v>
      </c>
      <c r="AJ284" s="29">
        <f t="shared" si="131"/>
        <v>2173.9130437446261</v>
      </c>
      <c r="AK284" s="29">
        <f t="shared" si="131"/>
        <v>2173.9130433969676</v>
      </c>
      <c r="AL284" s="29">
        <f t="shared" si="131"/>
        <v>2173.9130434430972</v>
      </c>
      <c r="AM284" s="29">
        <f t="shared" si="131"/>
        <v>2173.9130435003872</v>
      </c>
      <c r="AN284" s="29">
        <f t="shared" si="131"/>
        <v>2173.9130434807375</v>
      </c>
      <c r="AO284" s="29">
        <f t="shared" si="131"/>
        <v>2173.9130434735862</v>
      </c>
      <c r="AP284" s="29">
        <f t="shared" si="131"/>
        <v>2173.9130434786789</v>
      </c>
      <c r="AQ284" s="29">
        <f t="shared" si="131"/>
        <v>2173.9130434790704</v>
      </c>
      <c r="AR284" s="29">
        <f t="shared" si="131"/>
        <v>2173.9130434780282</v>
      </c>
      <c r="AS284" s="29">
        <f t="shared" si="131"/>
        <v>2173.9130434781514</v>
      </c>
      <c r="AT284" s="29">
        <f t="shared" si="131"/>
        <v>2173.913043478326</v>
      </c>
      <c r="AU284" s="29">
        <f t="shared" si="131"/>
        <v>2173.9130434782692</v>
      </c>
      <c r="AV284" s="29">
        <f t="shared" si="131"/>
        <v>2173.9130434782473</v>
      </c>
      <c r="AW284" s="29">
        <f t="shared" si="131"/>
        <v>2173.9130434782624</v>
      </c>
      <c r="AX284" s="29">
        <f t="shared" si="131"/>
        <v>2173.9130434782628</v>
      </c>
      <c r="AY284" s="29">
        <f t="shared" si="131"/>
        <v>2173.9130434782596</v>
      </c>
      <c r="AZ284" s="29">
        <f t="shared" si="131"/>
        <v>2173.9130434782601</v>
      </c>
      <c r="BA284" s="29">
        <f t="shared" si="131"/>
        <v>2173.913043478261</v>
      </c>
      <c r="BB284" s="29">
        <f t="shared" si="131"/>
        <v>2173.913043478261</v>
      </c>
      <c r="BC284" s="29">
        <f t="shared" si="131"/>
        <v>2173.913043478261</v>
      </c>
      <c r="BD284" s="29">
        <f t="shared" si="131"/>
        <v>2173.913043478261</v>
      </c>
      <c r="BE284" s="29">
        <f t="shared" si="131"/>
        <v>2173.913043478261</v>
      </c>
      <c r="BF284" s="29">
        <f t="shared" si="131"/>
        <v>2173.913043478261</v>
      </c>
      <c r="BG284" s="29">
        <f t="shared" si="131"/>
        <v>2173.913043478261</v>
      </c>
      <c r="BH284" s="29">
        <f t="shared" si="131"/>
        <v>2173.913043478261</v>
      </c>
      <c r="BI284" s="29">
        <f t="shared" si="131"/>
        <v>2173.913043478261</v>
      </c>
      <c r="BJ284" s="29">
        <f t="shared" si="131"/>
        <v>2173.913043478261</v>
      </c>
      <c r="BK284" s="29">
        <f t="shared" si="131"/>
        <v>2173.913043478261</v>
      </c>
      <c r="BL284" s="29">
        <f t="shared" si="131"/>
        <v>2173.913043478261</v>
      </c>
    </row>
    <row r="285" spans="2:64" hidden="1" outlineLevel="1" x14ac:dyDescent="0.55000000000000004">
      <c r="B285" s="3" t="str">
        <f>$G$23&amp;" sales leads"</f>
        <v>Instagram sales leads</v>
      </c>
      <c r="E285" s="29">
        <f>SUM(E267:E278)</f>
        <v>0</v>
      </c>
      <c r="F285" s="29">
        <f t="shared" ref="F285:BL285" si="132">SUM(F267:F278)</f>
        <v>0</v>
      </c>
      <c r="G285" s="29">
        <f t="shared" si="132"/>
        <v>0</v>
      </c>
      <c r="H285" s="29">
        <f t="shared" si="132"/>
        <v>0</v>
      </c>
      <c r="I285" s="29">
        <f t="shared" si="132"/>
        <v>833.33333333333337</v>
      </c>
      <c r="J285" s="29">
        <f t="shared" si="132"/>
        <v>1533.3333333333335</v>
      </c>
      <c r="K285" s="29">
        <f t="shared" si="132"/>
        <v>2121.333333333333</v>
      </c>
      <c r="L285" s="29">
        <f t="shared" si="132"/>
        <v>1915.2533333333333</v>
      </c>
      <c r="M285" s="29">
        <f t="shared" si="132"/>
        <v>1854.1461333333334</v>
      </c>
      <c r="N285" s="29">
        <f t="shared" si="132"/>
        <v>1896.8960853333331</v>
      </c>
      <c r="O285" s="29">
        <f t="shared" si="132"/>
        <v>1899.8332450133335</v>
      </c>
      <c r="P285" s="29">
        <f t="shared" si="132"/>
        <v>1892.5233071445334</v>
      </c>
      <c r="Q285" s="29">
        <f t="shared" si="132"/>
        <v>1893.2229516547411</v>
      </c>
      <c r="R285" s="29">
        <f t="shared" si="132"/>
        <v>1894.2805985921163</v>
      </c>
      <c r="S285" s="29">
        <f t="shared" si="132"/>
        <v>1893.9994319605023</v>
      </c>
      <c r="T285" s="29">
        <f t="shared" si="132"/>
        <v>1893.8751951115808</v>
      </c>
      <c r="U285" s="29">
        <f t="shared" si="132"/>
        <v>1893.9400596684668</v>
      </c>
      <c r="V285" s="29">
        <f t="shared" si="132"/>
        <v>1893.9495592351923</v>
      </c>
      <c r="W285" s="29">
        <f t="shared" si="132"/>
        <v>1893.9376609754145</v>
      </c>
      <c r="X285" s="29">
        <f t="shared" si="132"/>
        <v>1893.9380447663027</v>
      </c>
      <c r="Y285" s="29">
        <f t="shared" si="132"/>
        <v>1893.939887081325</v>
      </c>
      <c r="Z285" s="29">
        <f t="shared" si="132"/>
        <v>1893.9395309043798</v>
      </c>
      <c r="AA285" s="29">
        <f t="shared" si="132"/>
        <v>1893.9392931222876</v>
      </c>
      <c r="AB285" s="29">
        <f t="shared" si="132"/>
        <v>1893.939388155733</v>
      </c>
      <c r="AC285" s="29">
        <f t="shared" si="132"/>
        <v>1893.9394109955163</v>
      </c>
      <c r="AD285" s="29">
        <f t="shared" si="132"/>
        <v>1893.9393921358001</v>
      </c>
      <c r="AE285" s="29">
        <f t="shared" si="132"/>
        <v>1893.9393914989892</v>
      </c>
      <c r="AF285" s="29">
        <f t="shared" si="132"/>
        <v>1893.9393946184339</v>
      </c>
      <c r="AG285" s="29">
        <f t="shared" si="132"/>
        <v>1893.9393942212123</v>
      </c>
      <c r="AH285" s="29">
        <f t="shared" si="132"/>
        <v>1893.9393937856564</v>
      </c>
      <c r="AI285" s="29">
        <f t="shared" si="132"/>
        <v>1893.939393918901</v>
      </c>
      <c r="AJ285" s="29">
        <f t="shared" si="132"/>
        <v>1893.9393939672705</v>
      </c>
      <c r="AK285" s="29">
        <f t="shared" si="132"/>
        <v>1893.9393939382128</v>
      </c>
      <c r="AL285" s="29">
        <f t="shared" si="132"/>
        <v>1893.9393939351223</v>
      </c>
      <c r="AM285" s="29">
        <f t="shared" si="132"/>
        <v>1893.939393940266</v>
      </c>
      <c r="AN285" s="29">
        <f t="shared" si="132"/>
        <v>1893.9393939399376</v>
      </c>
      <c r="AO285" s="29">
        <f t="shared" si="132"/>
        <v>1893.9393939391673</v>
      </c>
      <c r="AP285" s="29">
        <f t="shared" si="132"/>
        <v>1893.9393939393433</v>
      </c>
      <c r="AQ285" s="29">
        <f t="shared" si="132"/>
        <v>1893.9393939394381</v>
      </c>
      <c r="AR285" s="29">
        <f t="shared" si="132"/>
        <v>1893.9393939393947</v>
      </c>
      <c r="AS285" s="29">
        <f t="shared" si="132"/>
        <v>1893.9393939393869</v>
      </c>
      <c r="AT285" s="29">
        <f t="shared" si="132"/>
        <v>1893.9393939393947</v>
      </c>
      <c r="AU285" s="29">
        <f t="shared" si="132"/>
        <v>1893.9393939393951</v>
      </c>
      <c r="AV285" s="29">
        <f t="shared" si="132"/>
        <v>1893.9393939393933</v>
      </c>
      <c r="AW285" s="29">
        <f t="shared" si="132"/>
        <v>1893.9393939393938</v>
      </c>
      <c r="AX285" s="29">
        <f t="shared" si="132"/>
        <v>1893.939393939394</v>
      </c>
      <c r="AY285" s="29">
        <f t="shared" si="132"/>
        <v>1893.9393939393938</v>
      </c>
      <c r="AZ285" s="29">
        <f t="shared" si="132"/>
        <v>1893.9393939393935</v>
      </c>
      <c r="BA285" s="29">
        <f t="shared" si="132"/>
        <v>1893.939393939394</v>
      </c>
      <c r="BB285" s="29">
        <f t="shared" si="132"/>
        <v>1893.9393939393938</v>
      </c>
      <c r="BC285" s="29">
        <f t="shared" si="132"/>
        <v>1893.9393939393935</v>
      </c>
      <c r="BD285" s="29">
        <f t="shared" si="132"/>
        <v>1893.939393939394</v>
      </c>
      <c r="BE285" s="29">
        <f t="shared" si="132"/>
        <v>1893.9393939393938</v>
      </c>
      <c r="BF285" s="29">
        <f t="shared" si="132"/>
        <v>1893.9393939393935</v>
      </c>
      <c r="BG285" s="29">
        <f t="shared" si="132"/>
        <v>1893.939393939394</v>
      </c>
      <c r="BH285" s="29">
        <f t="shared" si="132"/>
        <v>1893.9393939393938</v>
      </c>
      <c r="BI285" s="29">
        <f t="shared" si="132"/>
        <v>1893.9393939393935</v>
      </c>
      <c r="BJ285" s="29">
        <f t="shared" si="132"/>
        <v>1893.939393939394</v>
      </c>
      <c r="BK285" s="29">
        <f t="shared" si="132"/>
        <v>1893.9393939393938</v>
      </c>
      <c r="BL285" s="29">
        <f t="shared" si="132"/>
        <v>1893.9393939393935</v>
      </c>
    </row>
    <row r="286" spans="2:64" hidden="1" outlineLevel="1" x14ac:dyDescent="0.55000000000000004">
      <c r="B286" s="4" t="s">
        <v>95</v>
      </c>
      <c r="C286" s="4"/>
      <c r="D286" s="4"/>
      <c r="E286" s="32">
        <f>SUM(E282:E285)</f>
        <v>0</v>
      </c>
      <c r="F286" s="32">
        <f t="shared" ref="F286:P286" si="133">SUM(F282:F285)</f>
        <v>0</v>
      </c>
      <c r="G286" s="32">
        <f t="shared" si="133"/>
        <v>0</v>
      </c>
      <c r="H286" s="32">
        <f t="shared" si="133"/>
        <v>0</v>
      </c>
      <c r="I286" s="32">
        <f t="shared" si="133"/>
        <v>2933.3333333333335</v>
      </c>
      <c r="J286" s="32">
        <f t="shared" si="133"/>
        <v>5406.3333333333339</v>
      </c>
      <c r="K286" s="32">
        <f t="shared" si="133"/>
        <v>7494.8233333333328</v>
      </c>
      <c r="L286" s="32">
        <f t="shared" si="133"/>
        <v>6793.7610333333332</v>
      </c>
      <c r="M286" s="32">
        <f t="shared" si="133"/>
        <v>6596.9061943333327</v>
      </c>
      <c r="N286" s="32">
        <f t="shared" si="133"/>
        <v>6758.5228714633331</v>
      </c>
      <c r="O286" s="32">
        <f t="shared" si="133"/>
        <v>6779.5667034402341</v>
      </c>
      <c r="P286" s="32">
        <f t="shared" si="133"/>
        <v>6766.9636658589707</v>
      </c>
      <c r="Q286" s="32">
        <f t="shared" ref="Q286:BL286" si="134">SUM(Q282:Q285)</f>
        <v>6784.6114602608195</v>
      </c>
      <c r="R286" s="32">
        <f t="shared" si="134"/>
        <v>6803.4715384777355</v>
      </c>
      <c r="S286" s="32">
        <f t="shared" si="134"/>
        <v>6817.9046033201221</v>
      </c>
      <c r="T286" s="32">
        <f t="shared" si="134"/>
        <v>6833.9975761861624</v>
      </c>
      <c r="U286" s="32">
        <f t="shared" si="134"/>
        <v>6851.6673729117229</v>
      </c>
      <c r="V286" s="32">
        <f t="shared" si="134"/>
        <v>6869.9063681563157</v>
      </c>
      <c r="W286" s="32">
        <f t="shared" si="134"/>
        <v>6888.9781299445713</v>
      </c>
      <c r="X286" s="32">
        <f t="shared" si="134"/>
        <v>6909.0760922969866</v>
      </c>
      <c r="Y286" s="32">
        <f t="shared" si="134"/>
        <v>6930.1793732513479</v>
      </c>
      <c r="Z286" s="32">
        <f t="shared" si="134"/>
        <v>6952.3242753011054</v>
      </c>
      <c r="AA286" s="32">
        <f t="shared" si="134"/>
        <v>6975.579015243763</v>
      </c>
      <c r="AB286" s="32">
        <f t="shared" si="134"/>
        <v>6999.9985232265899</v>
      </c>
      <c r="AC286" s="32">
        <f t="shared" si="134"/>
        <v>7025.6381113481029</v>
      </c>
      <c r="AD286" s="32">
        <f t="shared" si="134"/>
        <v>7052.5594720910285</v>
      </c>
      <c r="AE286" s="32">
        <f t="shared" si="134"/>
        <v>7080.8271136480289</v>
      </c>
      <c r="AF286" s="32">
        <f t="shared" si="134"/>
        <v>7110.5081339460885</v>
      </c>
      <c r="AG286" s="32">
        <f t="shared" si="134"/>
        <v>7141.6731648725672</v>
      </c>
      <c r="AH286" s="32">
        <f t="shared" si="134"/>
        <v>7174.3964562426072</v>
      </c>
      <c r="AI286" s="32">
        <f t="shared" si="134"/>
        <v>7208.7559182177902</v>
      </c>
      <c r="AJ286" s="32">
        <f t="shared" si="134"/>
        <v>7244.8333503076592</v>
      </c>
      <c r="AK286" s="32">
        <f t="shared" si="134"/>
        <v>7282.7146534353278</v>
      </c>
      <c r="AL286" s="32">
        <f t="shared" si="134"/>
        <v>7322.4900224253079</v>
      </c>
      <c r="AM286" s="32">
        <f t="shared" si="134"/>
        <v>7364.2541598293001</v>
      </c>
      <c r="AN286" s="32">
        <f t="shared" si="134"/>
        <v>7408.1065039707846</v>
      </c>
      <c r="AO286" s="32">
        <f t="shared" si="134"/>
        <v>7445.075386366595</v>
      </c>
      <c r="AP286" s="32">
        <f t="shared" si="134"/>
        <v>7476.5410889211762</v>
      </c>
      <c r="AQ286" s="32">
        <f t="shared" si="134"/>
        <v>7503.5653590471538</v>
      </c>
      <c r="AR286" s="32">
        <f t="shared" si="134"/>
        <v>7534.0398402372284</v>
      </c>
      <c r="AS286" s="32">
        <f t="shared" si="134"/>
        <v>7566.0326583826863</v>
      </c>
      <c r="AT286" s="32">
        <f t="shared" si="134"/>
        <v>7598.2716722668947</v>
      </c>
      <c r="AU286" s="32">
        <f t="shared" si="134"/>
        <v>7631.5019435505737</v>
      </c>
      <c r="AV286" s="32">
        <f t="shared" si="134"/>
        <v>7665.8808133737466</v>
      </c>
      <c r="AW286" s="32">
        <f t="shared" si="134"/>
        <v>7701.2523782671451</v>
      </c>
      <c r="AX286" s="32">
        <f t="shared" si="134"/>
        <v>7737.6602258445118</v>
      </c>
      <c r="AY286" s="32">
        <f t="shared" si="134"/>
        <v>7775.1742866124077</v>
      </c>
      <c r="AZ286" s="32">
        <f t="shared" si="134"/>
        <v>7813.816164233258</v>
      </c>
      <c r="BA286" s="32">
        <f t="shared" si="134"/>
        <v>7847.1435369548708</v>
      </c>
      <c r="BB286" s="32">
        <f t="shared" si="134"/>
        <v>7876.2948690240337</v>
      </c>
      <c r="BC286" s="32">
        <f t="shared" si="134"/>
        <v>7902.1521044833044</v>
      </c>
      <c r="BD286" s="32">
        <f t="shared" si="134"/>
        <v>7930.4448211505551</v>
      </c>
      <c r="BE286" s="32">
        <f t="shared" si="134"/>
        <v>7959.7343252366963</v>
      </c>
      <c r="BF286" s="32">
        <f t="shared" si="134"/>
        <v>7989.0927800960053</v>
      </c>
      <c r="BG286" s="32">
        <f t="shared" si="134"/>
        <v>8019.0573034215631</v>
      </c>
      <c r="BH286" s="32">
        <f t="shared" si="134"/>
        <v>8049.7306640003208</v>
      </c>
      <c r="BI286" s="32">
        <f t="shared" si="134"/>
        <v>8080.9892336363882</v>
      </c>
      <c r="BJ286" s="32">
        <f t="shared" si="134"/>
        <v>8112.8550911660432</v>
      </c>
      <c r="BK286" s="32">
        <f t="shared" si="134"/>
        <v>8145.3684170100405</v>
      </c>
      <c r="BL286" s="32">
        <f t="shared" si="134"/>
        <v>8178.5337104847004</v>
      </c>
    </row>
    <row r="287" spans="2:64" hidden="1" outlineLevel="1" x14ac:dyDescent="0.55000000000000004">
      <c r="B287" s="4"/>
      <c r="C287" s="4"/>
      <c r="D287" s="4"/>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row>
    <row r="288" spans="2:64" hidden="1" outlineLevel="1" x14ac:dyDescent="0.55000000000000004">
      <c r="B288" s="4"/>
      <c r="C288" s="4"/>
      <c r="D288" s="4"/>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row>
    <row r="289" spans="2:64" hidden="1" outlineLevel="1" x14ac:dyDescent="0.55000000000000004">
      <c r="B289" s="4"/>
      <c r="C289" s="4"/>
      <c r="D289" s="4"/>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row>
    <row r="290" spans="2:64" hidden="1" outlineLevel="1" x14ac:dyDescent="0.55000000000000004"/>
    <row r="291" spans="2:64" hidden="1" outlineLevel="1" x14ac:dyDescent="0.55000000000000004">
      <c r="B291" s="15" t="s">
        <v>98</v>
      </c>
      <c r="E291" s="16">
        <f>E160</f>
        <v>2021</v>
      </c>
      <c r="F291" s="17"/>
      <c r="G291" s="17"/>
      <c r="H291" s="17"/>
      <c r="I291" s="17"/>
      <c r="J291" s="17"/>
      <c r="K291" s="17"/>
      <c r="L291" s="17"/>
      <c r="M291" s="17"/>
      <c r="N291" s="17"/>
      <c r="O291" s="17"/>
      <c r="P291" s="18"/>
      <c r="Q291" s="19">
        <f>E291+1</f>
        <v>2022</v>
      </c>
      <c r="R291" s="20"/>
      <c r="S291" s="20"/>
      <c r="T291" s="20"/>
      <c r="U291" s="20"/>
      <c r="V291" s="20"/>
      <c r="W291" s="20"/>
      <c r="X291" s="20"/>
      <c r="Y291" s="20"/>
      <c r="Z291" s="20"/>
      <c r="AA291" s="20"/>
      <c r="AB291" s="21"/>
      <c r="AC291" s="16">
        <f>Q291+1</f>
        <v>2023</v>
      </c>
      <c r="AD291" s="17"/>
      <c r="AE291" s="17"/>
      <c r="AF291" s="17"/>
      <c r="AG291" s="17"/>
      <c r="AH291" s="17"/>
      <c r="AI291" s="17"/>
      <c r="AJ291" s="17"/>
      <c r="AK291" s="17"/>
      <c r="AL291" s="17"/>
      <c r="AM291" s="17"/>
      <c r="AN291" s="18"/>
      <c r="AO291" s="19">
        <f>AC291+1</f>
        <v>2024</v>
      </c>
      <c r="AP291" s="20"/>
      <c r="AQ291" s="20"/>
      <c r="AR291" s="20"/>
      <c r="AS291" s="20"/>
      <c r="AT291" s="20"/>
      <c r="AU291" s="20"/>
      <c r="AV291" s="20"/>
      <c r="AW291" s="20"/>
      <c r="AX291" s="20"/>
      <c r="AY291" s="20"/>
      <c r="AZ291" s="21"/>
      <c r="BA291" s="16">
        <f>AO291+1</f>
        <v>2025</v>
      </c>
      <c r="BB291" s="17"/>
      <c r="BC291" s="17"/>
      <c r="BD291" s="17"/>
      <c r="BE291" s="17"/>
      <c r="BF291" s="17"/>
      <c r="BG291" s="17"/>
      <c r="BH291" s="17"/>
      <c r="BI291" s="17"/>
      <c r="BJ291" s="17"/>
      <c r="BK291" s="17"/>
      <c r="BL291" s="18"/>
    </row>
    <row r="292" spans="2:64" hidden="1" outlineLevel="1" x14ac:dyDescent="0.55000000000000004">
      <c r="E292" s="10">
        <v>1</v>
      </c>
      <c r="F292" s="10">
        <f>E292+1</f>
        <v>2</v>
      </c>
      <c r="G292" s="10">
        <f t="shared" ref="G292:P292" si="135">F292+1</f>
        <v>3</v>
      </c>
      <c r="H292" s="10">
        <f t="shared" si="135"/>
        <v>4</v>
      </c>
      <c r="I292" s="10">
        <f t="shared" si="135"/>
        <v>5</v>
      </c>
      <c r="J292" s="10">
        <f t="shared" si="135"/>
        <v>6</v>
      </c>
      <c r="K292" s="10">
        <f t="shared" si="135"/>
        <v>7</v>
      </c>
      <c r="L292" s="10">
        <f t="shared" si="135"/>
        <v>8</v>
      </c>
      <c r="M292" s="10">
        <f t="shared" si="135"/>
        <v>9</v>
      </c>
      <c r="N292" s="10">
        <f t="shared" si="135"/>
        <v>10</v>
      </c>
      <c r="O292" s="10">
        <f t="shared" si="135"/>
        <v>11</v>
      </c>
      <c r="P292" s="10">
        <f t="shared" si="135"/>
        <v>12</v>
      </c>
      <c r="Q292" s="22">
        <v>1</v>
      </c>
      <c r="R292" s="22">
        <f>Q292+1</f>
        <v>2</v>
      </c>
      <c r="S292" s="22">
        <f t="shared" ref="S292:AB292" si="136">R292+1</f>
        <v>3</v>
      </c>
      <c r="T292" s="22">
        <f t="shared" si="136"/>
        <v>4</v>
      </c>
      <c r="U292" s="22">
        <f t="shared" si="136"/>
        <v>5</v>
      </c>
      <c r="V292" s="22">
        <f t="shared" si="136"/>
        <v>6</v>
      </c>
      <c r="W292" s="22">
        <f t="shared" si="136"/>
        <v>7</v>
      </c>
      <c r="X292" s="22">
        <f t="shared" si="136"/>
        <v>8</v>
      </c>
      <c r="Y292" s="22">
        <f t="shared" si="136"/>
        <v>9</v>
      </c>
      <c r="Z292" s="22">
        <f t="shared" si="136"/>
        <v>10</v>
      </c>
      <c r="AA292" s="22">
        <f t="shared" si="136"/>
        <v>11</v>
      </c>
      <c r="AB292" s="22">
        <f t="shared" si="136"/>
        <v>12</v>
      </c>
      <c r="AC292" s="10">
        <v>1</v>
      </c>
      <c r="AD292" s="10">
        <f>AC292+1</f>
        <v>2</v>
      </c>
      <c r="AE292" s="10">
        <f t="shared" ref="AE292:AN292" si="137">AD292+1</f>
        <v>3</v>
      </c>
      <c r="AF292" s="10">
        <f t="shared" si="137"/>
        <v>4</v>
      </c>
      <c r="AG292" s="10">
        <f t="shared" si="137"/>
        <v>5</v>
      </c>
      <c r="AH292" s="10">
        <f t="shared" si="137"/>
        <v>6</v>
      </c>
      <c r="AI292" s="10">
        <f t="shared" si="137"/>
        <v>7</v>
      </c>
      <c r="AJ292" s="10">
        <f t="shared" si="137"/>
        <v>8</v>
      </c>
      <c r="AK292" s="10">
        <f t="shared" si="137"/>
        <v>9</v>
      </c>
      <c r="AL292" s="10">
        <f t="shared" si="137"/>
        <v>10</v>
      </c>
      <c r="AM292" s="10">
        <f t="shared" si="137"/>
        <v>11</v>
      </c>
      <c r="AN292" s="10">
        <f t="shared" si="137"/>
        <v>12</v>
      </c>
      <c r="AO292" s="22">
        <v>1</v>
      </c>
      <c r="AP292" s="22">
        <f>AO292+1</f>
        <v>2</v>
      </c>
      <c r="AQ292" s="22">
        <f t="shared" ref="AQ292:AZ292" si="138">AP292+1</f>
        <v>3</v>
      </c>
      <c r="AR292" s="22">
        <f t="shared" si="138"/>
        <v>4</v>
      </c>
      <c r="AS292" s="22">
        <f t="shared" si="138"/>
        <v>5</v>
      </c>
      <c r="AT292" s="22">
        <f t="shared" si="138"/>
        <v>6</v>
      </c>
      <c r="AU292" s="22">
        <f t="shared" si="138"/>
        <v>7</v>
      </c>
      <c r="AV292" s="22">
        <f t="shared" si="138"/>
        <v>8</v>
      </c>
      <c r="AW292" s="22">
        <f t="shared" si="138"/>
        <v>9</v>
      </c>
      <c r="AX292" s="22">
        <f t="shared" si="138"/>
        <v>10</v>
      </c>
      <c r="AY292" s="22">
        <f t="shared" si="138"/>
        <v>11</v>
      </c>
      <c r="AZ292" s="22">
        <f t="shared" si="138"/>
        <v>12</v>
      </c>
      <c r="BA292" s="10">
        <v>1</v>
      </c>
      <c r="BB292" s="10">
        <f>BA292+1</f>
        <v>2</v>
      </c>
      <c r="BC292" s="10">
        <f t="shared" ref="BC292:BL292" si="139">BB292+1</f>
        <v>3</v>
      </c>
      <c r="BD292" s="10">
        <f t="shared" si="139"/>
        <v>4</v>
      </c>
      <c r="BE292" s="10">
        <f t="shared" si="139"/>
        <v>5</v>
      </c>
      <c r="BF292" s="10">
        <f t="shared" si="139"/>
        <v>6</v>
      </c>
      <c r="BG292" s="10">
        <f t="shared" si="139"/>
        <v>7</v>
      </c>
      <c r="BH292" s="10">
        <f t="shared" si="139"/>
        <v>8</v>
      </c>
      <c r="BI292" s="10">
        <f t="shared" si="139"/>
        <v>9</v>
      </c>
      <c r="BJ292" s="10">
        <f t="shared" si="139"/>
        <v>10</v>
      </c>
      <c r="BK292" s="10">
        <f t="shared" si="139"/>
        <v>11</v>
      </c>
      <c r="BL292" s="10">
        <f t="shared" si="139"/>
        <v>12</v>
      </c>
    </row>
    <row r="293" spans="2:64" hidden="1" outlineLevel="1" x14ac:dyDescent="0.55000000000000004">
      <c r="B293" s="5" t="s">
        <v>64</v>
      </c>
      <c r="E293" s="23" t="str">
        <f>IF('1. Cockpit'!$E$13='2. Revenues'!E292,"X","")</f>
        <v/>
      </c>
      <c r="F293" s="23" t="str">
        <f>IF('1. Cockpit'!$E$13='2. Revenues'!F292,"X","")</f>
        <v/>
      </c>
      <c r="G293" s="23" t="str">
        <f>IF('1. Cockpit'!$E$13='2. Revenues'!G292,"X","")</f>
        <v/>
      </c>
      <c r="H293" s="23" t="str">
        <f>IF('1. Cockpit'!$E$13='2. Revenues'!H292,"X","")</f>
        <v/>
      </c>
      <c r="I293" s="23" t="str">
        <f>IF('1. Cockpit'!$E$13='2. Revenues'!I292,"X","")</f>
        <v>X</v>
      </c>
      <c r="J293" s="23" t="str">
        <f>IF('1. Cockpit'!$E$13='2. Revenues'!J292,"X","")</f>
        <v/>
      </c>
      <c r="K293" s="23" t="str">
        <f>IF('1. Cockpit'!$E$13='2. Revenues'!K292,"X","")</f>
        <v/>
      </c>
      <c r="L293" s="23" t="str">
        <f>IF('1. Cockpit'!$E$13='2. Revenues'!L292,"X","")</f>
        <v/>
      </c>
      <c r="M293" s="23" t="str">
        <f>IF('1. Cockpit'!$E$13='2. Revenues'!M292,"X","")</f>
        <v/>
      </c>
      <c r="N293" s="23" t="str">
        <f>IF('1. Cockpit'!$E$13='2. Revenues'!N292,"X","")</f>
        <v/>
      </c>
      <c r="O293" s="23" t="str">
        <f>IF('1. Cockpit'!$E$13='2. Revenues'!O292,"X","")</f>
        <v/>
      </c>
      <c r="P293" s="23" t="str">
        <f>IF('1. Cockpit'!$E$13='2. Revenues'!P292,"X","")</f>
        <v/>
      </c>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row>
    <row r="294" spans="2:64" hidden="1" outlineLevel="1" x14ac:dyDescent="0.55000000000000004"/>
    <row r="295" spans="2:64" hidden="1" outlineLevel="1" x14ac:dyDescent="0.55000000000000004">
      <c r="B295" s="87" t="str">
        <f>'1. Cockpit'!E16</f>
        <v>Basic</v>
      </c>
    </row>
    <row r="296" spans="2:64" hidden="1" outlineLevel="1" x14ac:dyDescent="0.55000000000000004">
      <c r="B296" s="87"/>
    </row>
    <row r="297" spans="2:64" s="2" customFormat="1" hidden="1" outlineLevel="1" x14ac:dyDescent="0.55000000000000004">
      <c r="B297" s="109" t="s">
        <v>295</v>
      </c>
    </row>
    <row r="298" spans="2:64" s="2" customFormat="1" hidden="1" outlineLevel="1" x14ac:dyDescent="0.55000000000000004">
      <c r="B298" s="96" t="str">
        <f>B313</f>
        <v>Organic: new subscriptions</v>
      </c>
      <c r="E298" s="111">
        <f t="shared" ref="E298:P298" si="140">E282*$F$51</f>
        <v>0</v>
      </c>
      <c r="F298" s="111">
        <f t="shared" si="140"/>
        <v>0</v>
      </c>
      <c r="G298" s="111">
        <f t="shared" si="140"/>
        <v>0</v>
      </c>
      <c r="H298" s="111">
        <f t="shared" si="140"/>
        <v>0</v>
      </c>
      <c r="I298" s="111">
        <f t="shared" si="140"/>
        <v>10</v>
      </c>
      <c r="J298" s="111">
        <f t="shared" si="140"/>
        <v>18.3</v>
      </c>
      <c r="K298" s="111">
        <f t="shared" si="140"/>
        <v>25.299000000000003</v>
      </c>
      <c r="L298" s="111">
        <f t="shared" si="140"/>
        <v>23.509470000000004</v>
      </c>
      <c r="M298" s="111">
        <f t="shared" si="140"/>
        <v>24.018449100000005</v>
      </c>
      <c r="N298" s="111">
        <f t="shared" si="140"/>
        <v>26.037985923000004</v>
      </c>
      <c r="O298" s="111">
        <f t="shared" si="140"/>
        <v>27.306418826190011</v>
      </c>
      <c r="P298" s="111">
        <f t="shared" si="140"/>
        <v>28.499007212990712</v>
      </c>
      <c r="Q298" s="111">
        <f t="shared" ref="Q298:AB298" si="141">Q282*$G$51</f>
        <v>29.969321342083386</v>
      </c>
      <c r="R298" s="111">
        <f t="shared" si="141"/>
        <v>31.495808542122006</v>
      </c>
      <c r="S298" s="111">
        <f t="shared" si="141"/>
        <v>33.05445429092503</v>
      </c>
      <c r="T298" s="111">
        <f t="shared" si="141"/>
        <v>34.704564185452384</v>
      </c>
      <c r="U298" s="111">
        <f t="shared" si="141"/>
        <v>36.443919044355837</v>
      </c>
      <c r="V298" s="111">
        <f t="shared" si="141"/>
        <v>38.265781954059001</v>
      </c>
      <c r="W298" s="111">
        <f t="shared" si="141"/>
        <v>40.178236458196395</v>
      </c>
      <c r="X298" s="111">
        <f t="shared" si="141"/>
        <v>42.187405161043856</v>
      </c>
      <c r="Y298" s="111">
        <f t="shared" si="141"/>
        <v>44.296902516094192</v>
      </c>
      <c r="Z298" s="111">
        <f t="shared" si="141"/>
        <v>46.51166316697303</v>
      </c>
      <c r="AA298" s="111">
        <f t="shared" si="141"/>
        <v>48.837236948465801</v>
      </c>
      <c r="AB298" s="111">
        <f t="shared" si="141"/>
        <v>51.279119443281083</v>
      </c>
      <c r="AC298" s="111">
        <f t="shared" ref="AC298:AN298" si="142">AC282*$H$51</f>
        <v>53.843072935927196</v>
      </c>
      <c r="AD298" s="111">
        <f t="shared" si="142"/>
        <v>56.53522258579126</v>
      </c>
      <c r="AE298" s="111">
        <f t="shared" si="142"/>
        <v>59.361985139899858</v>
      </c>
      <c r="AF298" s="111">
        <f t="shared" si="142"/>
        <v>62.330084962759763</v>
      </c>
      <c r="AG298" s="111">
        <f t="shared" si="142"/>
        <v>65.446588772947322</v>
      </c>
      <c r="AH298" s="111">
        <f t="shared" si="142"/>
        <v>68.718918183453511</v>
      </c>
      <c r="AI298" s="111">
        <f t="shared" si="142"/>
        <v>72.154864195166326</v>
      </c>
      <c r="AJ298" s="111">
        <f t="shared" si="142"/>
        <v>75.762607388556873</v>
      </c>
      <c r="AK298" s="111">
        <f t="shared" si="142"/>
        <v>79.5507377390268</v>
      </c>
      <c r="AL298" s="111">
        <f t="shared" si="142"/>
        <v>83.528274633749788</v>
      </c>
      <c r="AM298" s="111">
        <f t="shared" si="142"/>
        <v>87.704688367898285</v>
      </c>
      <c r="AN298" s="111">
        <f t="shared" si="142"/>
        <v>92.089922784042002</v>
      </c>
      <c r="AO298" s="111">
        <f t="shared" ref="AO298:AZ298" si="143">AO282*$I$51</f>
        <v>95.786811024416309</v>
      </c>
      <c r="AP298" s="111">
        <f t="shared" si="143"/>
        <v>98.933381279347785</v>
      </c>
      <c r="AQ298" s="111">
        <f t="shared" si="143"/>
        <v>101.63580829189678</v>
      </c>
      <c r="AR298" s="111">
        <f t="shared" si="143"/>
        <v>104.68325641101281</v>
      </c>
      <c r="AS298" s="111">
        <f t="shared" si="143"/>
        <v>107.88253822554712</v>
      </c>
      <c r="AT298" s="111">
        <f t="shared" si="143"/>
        <v>111.10643961394965</v>
      </c>
      <c r="AU298" s="111">
        <f t="shared" si="143"/>
        <v>114.42946674232331</v>
      </c>
      <c r="AV298" s="111">
        <f t="shared" si="143"/>
        <v>117.86735372464294</v>
      </c>
      <c r="AW298" s="111">
        <f t="shared" si="143"/>
        <v>121.4045102139811</v>
      </c>
      <c r="AX298" s="111">
        <f t="shared" si="143"/>
        <v>125.04529497171779</v>
      </c>
      <c r="AY298" s="111">
        <f t="shared" si="143"/>
        <v>128.79670104850777</v>
      </c>
      <c r="AZ298" s="111">
        <f t="shared" si="143"/>
        <v>132.66088881059272</v>
      </c>
      <c r="BA298" s="111">
        <f t="shared" ref="BA298:BL298" si="144">BA282*$J$51</f>
        <v>135.99362608275382</v>
      </c>
      <c r="BB298" s="111">
        <f t="shared" si="144"/>
        <v>138.90875928967012</v>
      </c>
      <c r="BC298" s="111">
        <f t="shared" si="144"/>
        <v>141.49448283559724</v>
      </c>
      <c r="BD298" s="111">
        <f t="shared" si="144"/>
        <v>144.32375450232229</v>
      </c>
      <c r="BE298" s="111">
        <f t="shared" si="144"/>
        <v>147.25270491093644</v>
      </c>
      <c r="BF298" s="111">
        <f t="shared" si="144"/>
        <v>150.18855039686733</v>
      </c>
      <c r="BG298" s="111">
        <f t="shared" si="144"/>
        <v>153.1850027294231</v>
      </c>
      <c r="BH298" s="111">
        <f t="shared" si="144"/>
        <v>156.25233878729887</v>
      </c>
      <c r="BI298" s="111">
        <f t="shared" si="144"/>
        <v>159.3781957509056</v>
      </c>
      <c r="BJ298" s="111">
        <f t="shared" si="144"/>
        <v>162.56478150387113</v>
      </c>
      <c r="BK298" s="111">
        <f t="shared" si="144"/>
        <v>165.81611408827081</v>
      </c>
      <c r="BL298" s="111">
        <f t="shared" si="144"/>
        <v>169.13264343573681</v>
      </c>
    </row>
    <row r="299" spans="2:64" s="2" customFormat="1" hidden="1" outlineLevel="1" x14ac:dyDescent="0.55000000000000004">
      <c r="B299" s="96" t="str">
        <f>B314</f>
        <v>Google Ads: new subscriptions</v>
      </c>
      <c r="E299" s="111">
        <f t="shared" ref="E299:P299" si="145">E283*$F$54</f>
        <v>0</v>
      </c>
      <c r="F299" s="111">
        <f t="shared" si="145"/>
        <v>0</v>
      </c>
      <c r="G299" s="111">
        <f t="shared" si="145"/>
        <v>0</v>
      </c>
      <c r="H299" s="111">
        <f t="shared" si="145"/>
        <v>0</v>
      </c>
      <c r="I299" s="111">
        <f t="shared" si="145"/>
        <v>60</v>
      </c>
      <c r="J299" s="111">
        <f t="shared" si="145"/>
        <v>112.8</v>
      </c>
      <c r="K299" s="111">
        <f t="shared" si="145"/>
        <v>159.26400000000001</v>
      </c>
      <c r="L299" s="111">
        <f t="shared" si="145"/>
        <v>147.35231999999999</v>
      </c>
      <c r="M299" s="111">
        <f t="shared" si="145"/>
        <v>143.20604159999999</v>
      </c>
      <c r="N299" s="111">
        <f t="shared" si="145"/>
        <v>145.13299660800001</v>
      </c>
      <c r="O299" s="111">
        <f t="shared" si="145"/>
        <v>145.39931541503998</v>
      </c>
      <c r="P299" s="111">
        <f t="shared" si="145"/>
        <v>145.13612255723518</v>
      </c>
      <c r="Q299" s="111">
        <f t="shared" ref="Q299:AB299" si="146">Q283*$G$54</f>
        <v>145.13574744332698</v>
      </c>
      <c r="R299" s="111">
        <f t="shared" si="146"/>
        <v>145.16737559993251</v>
      </c>
      <c r="S299" s="111">
        <f t="shared" si="146"/>
        <v>145.16362523480882</v>
      </c>
      <c r="T299" s="111">
        <f t="shared" si="146"/>
        <v>145.16027989983101</v>
      </c>
      <c r="U299" s="111">
        <f t="shared" si="146"/>
        <v>145.16113138384318</v>
      </c>
      <c r="V299" s="111">
        <f t="shared" si="146"/>
        <v>145.16143064595911</v>
      </c>
      <c r="W299" s="111">
        <f t="shared" si="146"/>
        <v>145.16129255642375</v>
      </c>
      <c r="X299" s="111">
        <f t="shared" si="146"/>
        <v>145.16127321571406</v>
      </c>
      <c r="Y299" s="111">
        <f t="shared" si="146"/>
        <v>145.16129210734346</v>
      </c>
      <c r="Z299" s="111">
        <f t="shared" si="146"/>
        <v>145.16129216123306</v>
      </c>
      <c r="AA299" s="111">
        <f t="shared" si="146"/>
        <v>145.16128988777078</v>
      </c>
      <c r="AB299" s="111">
        <f t="shared" si="146"/>
        <v>145.16129015411951</v>
      </c>
      <c r="AC299" s="111">
        <f t="shared" ref="AC299:AN299" si="147">AC283*$H$54</f>
        <v>145.16129039497318</v>
      </c>
      <c r="AD299" s="111">
        <f t="shared" si="147"/>
        <v>145.16129033410891</v>
      </c>
      <c r="AE299" s="111">
        <f t="shared" si="147"/>
        <v>145.16129031251018</v>
      </c>
      <c r="AF299" s="111">
        <f t="shared" si="147"/>
        <v>145.16129032240573</v>
      </c>
      <c r="AG299" s="111">
        <f t="shared" si="147"/>
        <v>145.16129032381008</v>
      </c>
      <c r="AH299" s="111">
        <f t="shared" si="147"/>
        <v>145.16129032245408</v>
      </c>
      <c r="AI299" s="111">
        <f t="shared" si="147"/>
        <v>145.16129032244828</v>
      </c>
      <c r="AJ299" s="111">
        <f t="shared" si="147"/>
        <v>145.16129032261171</v>
      </c>
      <c r="AK299" s="111">
        <f t="shared" si="147"/>
        <v>145.16129032259275</v>
      </c>
      <c r="AL299" s="111">
        <f t="shared" si="147"/>
        <v>145.16129032257544</v>
      </c>
      <c r="AM299" s="111">
        <f t="shared" si="147"/>
        <v>145.16129032257979</v>
      </c>
      <c r="AN299" s="111">
        <f t="shared" si="147"/>
        <v>145.16129032258138</v>
      </c>
      <c r="AO299" s="111">
        <f t="shared" ref="AO299:AZ299" si="148">AO283*$I$54</f>
        <v>145.16129032258067</v>
      </c>
      <c r="AP299" s="111">
        <f t="shared" si="148"/>
        <v>145.16129032258053</v>
      </c>
      <c r="AQ299" s="111">
        <f t="shared" si="148"/>
        <v>145.16129032258064</v>
      </c>
      <c r="AR299" s="111">
        <f t="shared" si="148"/>
        <v>145.16129032258064</v>
      </c>
      <c r="AS299" s="111">
        <f t="shared" si="148"/>
        <v>145.16129032258061</v>
      </c>
      <c r="AT299" s="111">
        <f t="shared" si="148"/>
        <v>145.16129032258061</v>
      </c>
      <c r="AU299" s="111">
        <f t="shared" si="148"/>
        <v>145.16129032258061</v>
      </c>
      <c r="AV299" s="111">
        <f t="shared" si="148"/>
        <v>145.16129032258061</v>
      </c>
      <c r="AW299" s="111">
        <f t="shared" si="148"/>
        <v>145.16129032258061</v>
      </c>
      <c r="AX299" s="111">
        <f t="shared" si="148"/>
        <v>145.16129032258061</v>
      </c>
      <c r="AY299" s="111">
        <f t="shared" si="148"/>
        <v>145.16129032258061</v>
      </c>
      <c r="AZ299" s="111">
        <f t="shared" si="148"/>
        <v>145.16129032258061</v>
      </c>
      <c r="BA299" s="111">
        <f t="shared" ref="BA299:BL299" si="149">BA283*$J$54</f>
        <v>145.16129032258061</v>
      </c>
      <c r="BB299" s="111">
        <f t="shared" si="149"/>
        <v>145.16129032258061</v>
      </c>
      <c r="BC299" s="111">
        <f t="shared" si="149"/>
        <v>145.16129032258061</v>
      </c>
      <c r="BD299" s="111">
        <f t="shared" si="149"/>
        <v>145.16129032258061</v>
      </c>
      <c r="BE299" s="111">
        <f t="shared" si="149"/>
        <v>145.16129032258061</v>
      </c>
      <c r="BF299" s="111">
        <f t="shared" si="149"/>
        <v>145.16129032258061</v>
      </c>
      <c r="BG299" s="111">
        <f t="shared" si="149"/>
        <v>145.16129032258061</v>
      </c>
      <c r="BH299" s="111">
        <f t="shared" si="149"/>
        <v>145.16129032258061</v>
      </c>
      <c r="BI299" s="111">
        <f t="shared" si="149"/>
        <v>145.16129032258061</v>
      </c>
      <c r="BJ299" s="111">
        <f t="shared" si="149"/>
        <v>145.16129032258061</v>
      </c>
      <c r="BK299" s="111">
        <f t="shared" si="149"/>
        <v>145.16129032258061</v>
      </c>
      <c r="BL299" s="111">
        <f t="shared" si="149"/>
        <v>145.16129032258061</v>
      </c>
    </row>
    <row r="300" spans="2:64" s="2" customFormat="1" hidden="1" outlineLevel="1" x14ac:dyDescent="0.55000000000000004">
      <c r="B300" s="96" t="str">
        <f>B315</f>
        <v>LinkedIn: new subscriptions</v>
      </c>
      <c r="E300" s="111">
        <f t="shared" ref="E300:P300" si="150">E284*$F$57</f>
        <v>0</v>
      </c>
      <c r="F300" s="111">
        <f t="shared" si="150"/>
        <v>0</v>
      </c>
      <c r="G300" s="111">
        <f t="shared" si="150"/>
        <v>0</v>
      </c>
      <c r="H300" s="111">
        <f t="shared" si="150"/>
        <v>0</v>
      </c>
      <c r="I300" s="111">
        <f t="shared" si="150"/>
        <v>100</v>
      </c>
      <c r="J300" s="111">
        <f t="shared" si="150"/>
        <v>181</v>
      </c>
      <c r="K300" s="111">
        <f t="shared" si="150"/>
        <v>246.61</v>
      </c>
      <c r="L300" s="111">
        <f t="shared" si="150"/>
        <v>218.75409999999999</v>
      </c>
      <c r="M300" s="111">
        <f t="shared" si="150"/>
        <v>211.58082099999999</v>
      </c>
      <c r="N300" s="111">
        <f t="shared" si="150"/>
        <v>218.23636501000001</v>
      </c>
      <c r="O300" s="111">
        <f t="shared" si="150"/>
        <v>218.33473465810005</v>
      </c>
      <c r="P300" s="111">
        <f t="shared" si="150"/>
        <v>217.05149106306104</v>
      </c>
      <c r="Q300" s="111">
        <f t="shared" ref="Q300:AB300" si="151">Q284*$G$57</f>
        <v>217.27661711297944</v>
      </c>
      <c r="R300" s="111">
        <f t="shared" si="151"/>
        <v>217.47765944655231</v>
      </c>
      <c r="S300" s="111">
        <f t="shared" si="151"/>
        <v>217.39668745368897</v>
      </c>
      <c r="T300" s="111">
        <f t="shared" si="151"/>
        <v>217.37387408895412</v>
      </c>
      <c r="U300" s="111">
        <f t="shared" si="151"/>
        <v>217.39359330689786</v>
      </c>
      <c r="V300" s="111">
        <f t="shared" si="151"/>
        <v>217.39418119478816</v>
      </c>
      <c r="W300" s="111">
        <f t="shared" si="151"/>
        <v>217.39032284467967</v>
      </c>
      <c r="X300" s="111">
        <f t="shared" si="151"/>
        <v>217.39094423250114</v>
      </c>
      <c r="Y300" s="111">
        <f t="shared" si="151"/>
        <v>217.39155925533566</v>
      </c>
      <c r="Z300" s="111">
        <f t="shared" si="151"/>
        <v>217.39132433731103</v>
      </c>
      <c r="AA300" s="111">
        <f t="shared" si="151"/>
        <v>217.39125211739716</v>
      </c>
      <c r="AB300" s="111">
        <f t="shared" si="151"/>
        <v>217.39131047360547</v>
      </c>
      <c r="AC300" s="111">
        <f t="shared" ref="AC300:AN300" si="152">AC284*$H$57</f>
        <v>217.39131310770949</v>
      </c>
      <c r="AD300" s="111">
        <f t="shared" si="152"/>
        <v>217.39130151955015</v>
      </c>
      <c r="AE300" s="111">
        <f t="shared" si="152"/>
        <v>217.39130322082062</v>
      </c>
      <c r="AF300" s="111">
        <f t="shared" si="152"/>
        <v>217.39130509932957</v>
      </c>
      <c r="AG300" s="111">
        <f t="shared" si="152"/>
        <v>217.39130441917143</v>
      </c>
      <c r="AH300" s="111">
        <f t="shared" si="152"/>
        <v>217.39130419148478</v>
      </c>
      <c r="AI300" s="111">
        <f t="shared" si="152"/>
        <v>217.39130436397537</v>
      </c>
      <c r="AJ300" s="111">
        <f t="shared" si="152"/>
        <v>217.39130437446261</v>
      </c>
      <c r="AK300" s="111">
        <f t="shared" si="152"/>
        <v>217.39130433969677</v>
      </c>
      <c r="AL300" s="111">
        <f t="shared" si="152"/>
        <v>217.39130434430973</v>
      </c>
      <c r="AM300" s="111">
        <f t="shared" si="152"/>
        <v>217.39130435003872</v>
      </c>
      <c r="AN300" s="111">
        <f t="shared" si="152"/>
        <v>217.39130434807376</v>
      </c>
      <c r="AO300" s="111">
        <f t="shared" ref="AO300:AZ300" si="153">AO284*$I$57</f>
        <v>217.39130434735864</v>
      </c>
      <c r="AP300" s="111">
        <f t="shared" si="153"/>
        <v>217.3913043478679</v>
      </c>
      <c r="AQ300" s="111">
        <f t="shared" si="153"/>
        <v>217.39130434790707</v>
      </c>
      <c r="AR300" s="111">
        <f t="shared" si="153"/>
        <v>217.39130434780282</v>
      </c>
      <c r="AS300" s="111">
        <f t="shared" si="153"/>
        <v>217.39130434781515</v>
      </c>
      <c r="AT300" s="111">
        <f t="shared" si="153"/>
        <v>217.3913043478326</v>
      </c>
      <c r="AU300" s="111">
        <f t="shared" si="153"/>
        <v>217.39130434782692</v>
      </c>
      <c r="AV300" s="111">
        <f t="shared" si="153"/>
        <v>217.39130434782476</v>
      </c>
      <c r="AW300" s="111">
        <f t="shared" si="153"/>
        <v>217.39130434782624</v>
      </c>
      <c r="AX300" s="111">
        <f t="shared" si="153"/>
        <v>217.39130434782629</v>
      </c>
      <c r="AY300" s="111">
        <f t="shared" si="153"/>
        <v>217.39130434782598</v>
      </c>
      <c r="AZ300" s="111">
        <f t="shared" si="153"/>
        <v>217.39130434782601</v>
      </c>
      <c r="BA300" s="111">
        <f t="shared" ref="BA300:BL300" si="154">BA284*$J$57</f>
        <v>217.39130434782612</v>
      </c>
      <c r="BB300" s="111">
        <f t="shared" si="154"/>
        <v>217.39130434782612</v>
      </c>
      <c r="BC300" s="111">
        <f t="shared" si="154"/>
        <v>217.39130434782612</v>
      </c>
      <c r="BD300" s="111">
        <f t="shared" si="154"/>
        <v>217.39130434782612</v>
      </c>
      <c r="BE300" s="111">
        <f t="shared" si="154"/>
        <v>217.39130434782612</v>
      </c>
      <c r="BF300" s="111">
        <f t="shared" si="154"/>
        <v>217.39130434782612</v>
      </c>
      <c r="BG300" s="111">
        <f t="shared" si="154"/>
        <v>217.39130434782612</v>
      </c>
      <c r="BH300" s="111">
        <f t="shared" si="154"/>
        <v>217.39130434782612</v>
      </c>
      <c r="BI300" s="111">
        <f t="shared" si="154"/>
        <v>217.39130434782612</v>
      </c>
      <c r="BJ300" s="111">
        <f t="shared" si="154"/>
        <v>217.39130434782612</v>
      </c>
      <c r="BK300" s="111">
        <f t="shared" si="154"/>
        <v>217.39130434782612</v>
      </c>
      <c r="BL300" s="111">
        <f t="shared" si="154"/>
        <v>217.39130434782612</v>
      </c>
    </row>
    <row r="301" spans="2:64" s="2" customFormat="1" hidden="1" outlineLevel="1" x14ac:dyDescent="0.55000000000000004">
      <c r="B301" s="96" t="str">
        <f>B316</f>
        <v>Instagram: new subscriptions</v>
      </c>
      <c r="E301" s="111">
        <f t="shared" ref="E301:P301" si="155">E285*$F$60</f>
        <v>0</v>
      </c>
      <c r="F301" s="111">
        <f t="shared" si="155"/>
        <v>0</v>
      </c>
      <c r="G301" s="111">
        <f t="shared" si="155"/>
        <v>0</v>
      </c>
      <c r="H301" s="111">
        <f t="shared" si="155"/>
        <v>0</v>
      </c>
      <c r="I301" s="111">
        <f t="shared" si="155"/>
        <v>83.333333333333343</v>
      </c>
      <c r="J301" s="111">
        <f t="shared" si="155"/>
        <v>153.33333333333334</v>
      </c>
      <c r="K301" s="111">
        <f t="shared" si="155"/>
        <v>212.13333333333333</v>
      </c>
      <c r="L301" s="111">
        <f t="shared" si="155"/>
        <v>191.52533333333335</v>
      </c>
      <c r="M301" s="111">
        <f t="shared" si="155"/>
        <v>185.41461333333336</v>
      </c>
      <c r="N301" s="111">
        <f t="shared" si="155"/>
        <v>189.68960853333331</v>
      </c>
      <c r="O301" s="111">
        <f t="shared" si="155"/>
        <v>189.98332450133336</v>
      </c>
      <c r="P301" s="111">
        <f t="shared" si="155"/>
        <v>189.25233071445336</v>
      </c>
      <c r="Q301" s="111">
        <f t="shared" ref="Q301:AB301" si="156">Q285*$G$60</f>
        <v>189.32229516547412</v>
      </c>
      <c r="R301" s="111">
        <f t="shared" si="156"/>
        <v>189.42805985921166</v>
      </c>
      <c r="S301" s="111">
        <f t="shared" si="156"/>
        <v>189.39994319605023</v>
      </c>
      <c r="T301" s="111">
        <f t="shared" si="156"/>
        <v>189.38751951115808</v>
      </c>
      <c r="U301" s="111">
        <f t="shared" si="156"/>
        <v>189.39400596684669</v>
      </c>
      <c r="V301" s="111">
        <f t="shared" si="156"/>
        <v>189.39495592351923</v>
      </c>
      <c r="W301" s="111">
        <f t="shared" si="156"/>
        <v>189.39376609754146</v>
      </c>
      <c r="X301" s="111">
        <f t="shared" si="156"/>
        <v>189.39380447663029</v>
      </c>
      <c r="Y301" s="111">
        <f t="shared" si="156"/>
        <v>189.3939887081325</v>
      </c>
      <c r="Z301" s="111">
        <f t="shared" si="156"/>
        <v>189.393953090438</v>
      </c>
      <c r="AA301" s="111">
        <f t="shared" si="156"/>
        <v>189.39392931222878</v>
      </c>
      <c r="AB301" s="111">
        <f t="shared" si="156"/>
        <v>189.39393881557331</v>
      </c>
      <c r="AC301" s="111">
        <f t="shared" ref="AC301:AN301" si="157">AC285*$H$60</f>
        <v>189.39394109955163</v>
      </c>
      <c r="AD301" s="111">
        <f t="shared" si="157"/>
        <v>189.39393921358001</v>
      </c>
      <c r="AE301" s="111">
        <f t="shared" si="157"/>
        <v>189.39393914989893</v>
      </c>
      <c r="AF301" s="111">
        <f t="shared" si="157"/>
        <v>189.39393946184339</v>
      </c>
      <c r="AG301" s="111">
        <f t="shared" si="157"/>
        <v>189.39393942212124</v>
      </c>
      <c r="AH301" s="111">
        <f t="shared" si="157"/>
        <v>189.39393937856565</v>
      </c>
      <c r="AI301" s="111">
        <f t="shared" si="157"/>
        <v>189.39393939189011</v>
      </c>
      <c r="AJ301" s="111">
        <f t="shared" si="157"/>
        <v>189.39393939672706</v>
      </c>
      <c r="AK301" s="111">
        <f t="shared" si="157"/>
        <v>189.39393939382128</v>
      </c>
      <c r="AL301" s="111">
        <f t="shared" si="157"/>
        <v>189.39393939351226</v>
      </c>
      <c r="AM301" s="111">
        <f t="shared" si="157"/>
        <v>189.3939393940266</v>
      </c>
      <c r="AN301" s="111">
        <f t="shared" si="157"/>
        <v>189.39393939399378</v>
      </c>
      <c r="AO301" s="111">
        <f t="shared" ref="AO301:AZ301" si="158">AO285*$I$60</f>
        <v>189.39393939391675</v>
      </c>
      <c r="AP301" s="111">
        <f t="shared" si="158"/>
        <v>189.39393939393435</v>
      </c>
      <c r="AQ301" s="111">
        <f t="shared" si="158"/>
        <v>189.39393939394381</v>
      </c>
      <c r="AR301" s="111">
        <f t="shared" si="158"/>
        <v>189.39393939393949</v>
      </c>
      <c r="AS301" s="111">
        <f t="shared" si="158"/>
        <v>189.39393939393869</v>
      </c>
      <c r="AT301" s="111">
        <f t="shared" si="158"/>
        <v>189.39393939393949</v>
      </c>
      <c r="AU301" s="111">
        <f t="shared" si="158"/>
        <v>189.39393939393952</v>
      </c>
      <c r="AV301" s="111">
        <f t="shared" si="158"/>
        <v>189.39393939393935</v>
      </c>
      <c r="AW301" s="111">
        <f t="shared" si="158"/>
        <v>189.39393939393938</v>
      </c>
      <c r="AX301" s="111">
        <f t="shared" si="158"/>
        <v>189.39393939393941</v>
      </c>
      <c r="AY301" s="111">
        <f t="shared" si="158"/>
        <v>189.39393939393938</v>
      </c>
      <c r="AZ301" s="111">
        <f t="shared" si="158"/>
        <v>189.39393939393938</v>
      </c>
      <c r="BA301" s="111">
        <f t="shared" ref="BA301:BL301" si="159">BA285*$J$60</f>
        <v>189.39393939393941</v>
      </c>
      <c r="BB301" s="111">
        <f t="shared" si="159"/>
        <v>189.39393939393938</v>
      </c>
      <c r="BC301" s="111">
        <f t="shared" si="159"/>
        <v>189.39393939393938</v>
      </c>
      <c r="BD301" s="111">
        <f t="shared" si="159"/>
        <v>189.39393939393941</v>
      </c>
      <c r="BE301" s="111">
        <f t="shared" si="159"/>
        <v>189.39393939393938</v>
      </c>
      <c r="BF301" s="111">
        <f t="shared" si="159"/>
        <v>189.39393939393938</v>
      </c>
      <c r="BG301" s="111">
        <f t="shared" si="159"/>
        <v>189.39393939393941</v>
      </c>
      <c r="BH301" s="111">
        <f t="shared" si="159"/>
        <v>189.39393939393938</v>
      </c>
      <c r="BI301" s="111">
        <f t="shared" si="159"/>
        <v>189.39393939393938</v>
      </c>
      <c r="BJ301" s="111">
        <f t="shared" si="159"/>
        <v>189.39393939393941</v>
      </c>
      <c r="BK301" s="111">
        <f t="shared" si="159"/>
        <v>189.39393939393938</v>
      </c>
      <c r="BL301" s="111">
        <f t="shared" si="159"/>
        <v>189.39393939393938</v>
      </c>
    </row>
    <row r="302" spans="2:64" s="2" customFormat="1" hidden="1" outlineLevel="1" x14ac:dyDescent="0.55000000000000004">
      <c r="B302" s="110"/>
    </row>
    <row r="303" spans="2:64" s="2" customFormat="1" hidden="1" outlineLevel="1" x14ac:dyDescent="0.55000000000000004">
      <c r="B303" s="96" t="str">
        <f>B38</f>
        <v>Period to translate converted sales leads into revenue</v>
      </c>
      <c r="E303" s="111">
        <f>G38</f>
        <v>1</v>
      </c>
    </row>
    <row r="304" spans="2:64" s="2" customFormat="1" hidden="1" outlineLevel="1" x14ac:dyDescent="0.55000000000000004">
      <c r="B304" s="109" t="s">
        <v>296</v>
      </c>
    </row>
    <row r="305" spans="2:64" s="2" customFormat="1" hidden="1" outlineLevel="1" x14ac:dyDescent="0.55000000000000004">
      <c r="B305" s="96" t="str">
        <f>B298</f>
        <v>Organic: new subscriptions</v>
      </c>
      <c r="E305" s="2">
        <f>IF($E$303=1,E298,0)</f>
        <v>0</v>
      </c>
      <c r="F305" s="2">
        <f>IF($E$303=1,F298,IF($E$303=2,E298,0))</f>
        <v>0</v>
      </c>
      <c r="G305" s="2">
        <f>IF($E$303=1,G298,IF($E$303=2,F298,IF($E$303=3,E298,0)))</f>
        <v>0</v>
      </c>
      <c r="H305" s="111">
        <f>IF($E$303=1,H298,IF($E$303=2,G298,IF($E$303=3,F298,IF($E$303=4,E298,0))))</f>
        <v>0</v>
      </c>
      <c r="I305" s="111">
        <f>IF($E$303=1,I298,IF($E$303=2,H298,IF($E$303=3,G298,IF($E$303=4,F298,IF($E$303=5,E298,0)))))</f>
        <v>10</v>
      </c>
      <c r="J305" s="111">
        <f t="shared" ref="J305:K308" si="160">IF($E$303=1,J298,IF($E$303=2,I298,IF($E$303=3,H298,IF($E$303=4,G298,IF($E$303=5,F298,E298)))))</f>
        <v>18.3</v>
      </c>
      <c r="K305" s="111">
        <f t="shared" si="160"/>
        <v>25.299000000000003</v>
      </c>
      <c r="L305" s="111">
        <f t="shared" ref="L305:Q305" si="161">IF($E$303=1,L298,IF($E$303=2,K298,IF($E$303=3,J298,IF($E$303=4,I298,IF($E$303=5,H298,G298)))))</f>
        <v>23.509470000000004</v>
      </c>
      <c r="M305" s="111">
        <f t="shared" si="161"/>
        <v>24.018449100000005</v>
      </c>
      <c r="N305" s="111">
        <f t="shared" si="161"/>
        <v>26.037985923000004</v>
      </c>
      <c r="O305" s="111">
        <f t="shared" si="161"/>
        <v>27.306418826190011</v>
      </c>
      <c r="P305" s="111">
        <f t="shared" si="161"/>
        <v>28.499007212990712</v>
      </c>
      <c r="Q305" s="111">
        <f t="shared" si="161"/>
        <v>29.969321342083386</v>
      </c>
      <c r="R305" s="111">
        <f t="shared" ref="R305:AA308" si="162">IF($E$303=1,R298,IF($E$303=2,Q298,IF($E$303=3,P298,IF($E$303=4,O298,IF($E$303=5,N298,M298)))))</f>
        <v>31.495808542122006</v>
      </c>
      <c r="S305" s="111">
        <f t="shared" si="162"/>
        <v>33.05445429092503</v>
      </c>
      <c r="T305" s="111">
        <f t="shared" si="162"/>
        <v>34.704564185452384</v>
      </c>
      <c r="U305" s="111">
        <f t="shared" si="162"/>
        <v>36.443919044355837</v>
      </c>
      <c r="V305" s="111">
        <f t="shared" si="162"/>
        <v>38.265781954059001</v>
      </c>
      <c r="W305" s="111">
        <f t="shared" si="162"/>
        <v>40.178236458196395</v>
      </c>
      <c r="X305" s="111">
        <f t="shared" si="162"/>
        <v>42.187405161043856</v>
      </c>
      <c r="Y305" s="111">
        <f t="shared" si="162"/>
        <v>44.296902516094192</v>
      </c>
      <c r="Z305" s="111">
        <f t="shared" si="162"/>
        <v>46.51166316697303</v>
      </c>
      <c r="AA305" s="111">
        <f t="shared" si="162"/>
        <v>48.837236948465801</v>
      </c>
      <c r="AB305" s="111">
        <f t="shared" ref="AB305:AK308" si="163">IF($E$303=1,AB298,IF($E$303=2,AA298,IF($E$303=3,Z298,IF($E$303=4,Y298,IF($E$303=5,X298,W298)))))</f>
        <v>51.279119443281083</v>
      </c>
      <c r="AC305" s="111">
        <f t="shared" si="163"/>
        <v>53.843072935927196</v>
      </c>
      <c r="AD305" s="111">
        <f t="shared" si="163"/>
        <v>56.53522258579126</v>
      </c>
      <c r="AE305" s="111">
        <f t="shared" si="163"/>
        <v>59.361985139899858</v>
      </c>
      <c r="AF305" s="111">
        <f t="shared" si="163"/>
        <v>62.330084962759763</v>
      </c>
      <c r="AG305" s="111">
        <f t="shared" si="163"/>
        <v>65.446588772947322</v>
      </c>
      <c r="AH305" s="111">
        <f t="shared" si="163"/>
        <v>68.718918183453511</v>
      </c>
      <c r="AI305" s="111">
        <f t="shared" si="163"/>
        <v>72.154864195166326</v>
      </c>
      <c r="AJ305" s="111">
        <f t="shared" si="163"/>
        <v>75.762607388556873</v>
      </c>
      <c r="AK305" s="111">
        <f t="shared" si="163"/>
        <v>79.5507377390268</v>
      </c>
      <c r="AL305" s="111">
        <f t="shared" ref="AL305:AU308" si="164">IF($E$303=1,AL298,IF($E$303=2,AK298,IF($E$303=3,AJ298,IF($E$303=4,AI298,IF($E$303=5,AH298,AG298)))))</f>
        <v>83.528274633749788</v>
      </c>
      <c r="AM305" s="111">
        <f t="shared" si="164"/>
        <v>87.704688367898285</v>
      </c>
      <c r="AN305" s="111">
        <f t="shared" si="164"/>
        <v>92.089922784042002</v>
      </c>
      <c r="AO305" s="111">
        <f t="shared" si="164"/>
        <v>95.786811024416309</v>
      </c>
      <c r="AP305" s="111">
        <f t="shared" si="164"/>
        <v>98.933381279347785</v>
      </c>
      <c r="AQ305" s="111">
        <f t="shared" si="164"/>
        <v>101.63580829189678</v>
      </c>
      <c r="AR305" s="111">
        <f t="shared" si="164"/>
        <v>104.68325641101281</v>
      </c>
      <c r="AS305" s="111">
        <f t="shared" si="164"/>
        <v>107.88253822554712</v>
      </c>
      <c r="AT305" s="111">
        <f t="shared" si="164"/>
        <v>111.10643961394965</v>
      </c>
      <c r="AU305" s="111">
        <f t="shared" si="164"/>
        <v>114.42946674232331</v>
      </c>
      <c r="AV305" s="111">
        <f t="shared" ref="AV305:BE308" si="165">IF($E$303=1,AV298,IF($E$303=2,AU298,IF($E$303=3,AT298,IF($E$303=4,AS298,IF($E$303=5,AR298,AQ298)))))</f>
        <v>117.86735372464294</v>
      </c>
      <c r="AW305" s="111">
        <f t="shared" si="165"/>
        <v>121.4045102139811</v>
      </c>
      <c r="AX305" s="111">
        <f t="shared" si="165"/>
        <v>125.04529497171779</v>
      </c>
      <c r="AY305" s="111">
        <f t="shared" si="165"/>
        <v>128.79670104850777</v>
      </c>
      <c r="AZ305" s="111">
        <f t="shared" si="165"/>
        <v>132.66088881059272</v>
      </c>
      <c r="BA305" s="111">
        <f t="shared" si="165"/>
        <v>135.99362608275382</v>
      </c>
      <c r="BB305" s="111">
        <f t="shared" si="165"/>
        <v>138.90875928967012</v>
      </c>
      <c r="BC305" s="111">
        <f t="shared" si="165"/>
        <v>141.49448283559724</v>
      </c>
      <c r="BD305" s="111">
        <f t="shared" si="165"/>
        <v>144.32375450232229</v>
      </c>
      <c r="BE305" s="111">
        <f t="shared" si="165"/>
        <v>147.25270491093644</v>
      </c>
      <c r="BF305" s="111">
        <f t="shared" ref="BF305:BL308" si="166">IF($E$303=1,BF298,IF($E$303=2,BE298,IF($E$303=3,BD298,IF($E$303=4,BC298,IF($E$303=5,BB298,BA298)))))</f>
        <v>150.18855039686733</v>
      </c>
      <c r="BG305" s="111">
        <f t="shared" si="166"/>
        <v>153.1850027294231</v>
      </c>
      <c r="BH305" s="111">
        <f t="shared" si="166"/>
        <v>156.25233878729887</v>
      </c>
      <c r="BI305" s="111">
        <f t="shared" si="166"/>
        <v>159.3781957509056</v>
      </c>
      <c r="BJ305" s="111">
        <f t="shared" si="166"/>
        <v>162.56478150387113</v>
      </c>
      <c r="BK305" s="111">
        <f t="shared" si="166"/>
        <v>165.81611408827081</v>
      </c>
      <c r="BL305" s="111">
        <f t="shared" si="166"/>
        <v>169.13264343573681</v>
      </c>
    </row>
    <row r="306" spans="2:64" s="2" customFormat="1" hidden="1" outlineLevel="1" x14ac:dyDescent="0.55000000000000004">
      <c r="B306" s="96" t="str">
        <f>B299</f>
        <v>Google Ads: new subscriptions</v>
      </c>
      <c r="E306" s="2">
        <f>IF($E$303=1,E299,0)</f>
        <v>0</v>
      </c>
      <c r="F306" s="2">
        <f>IF($E$303=1,F299,IF($E$303=2,E299,0))</f>
        <v>0</v>
      </c>
      <c r="G306" s="2">
        <f>IF($E$303=1,G299,IF($E$303=2,F299,IF($E$303=3,E299,0)))</f>
        <v>0</v>
      </c>
      <c r="H306" s="111">
        <f>IF($E$303=1,H299,IF($E$303=2,G299,IF($E$303=3,F299,IF($E$303=4,E299,0))))</f>
        <v>0</v>
      </c>
      <c r="I306" s="111">
        <f>IF($E$303=1,I299,IF($E$303=2,H299,IF($E$303=3,G299,IF($E$303=4,F299,IF($E$303=5,E299,0)))))</f>
        <v>60</v>
      </c>
      <c r="J306" s="111">
        <f t="shared" si="160"/>
        <v>112.8</v>
      </c>
      <c r="K306" s="111">
        <f t="shared" si="160"/>
        <v>159.26400000000001</v>
      </c>
      <c r="L306" s="111">
        <f t="shared" ref="L306:Q308" si="167">IF($E$303=1,L299,IF($E$303=2,K299,IF($E$303=3,J299,IF($E$303=4,I299,IF($E$303=5,H299,G299)))))</f>
        <v>147.35231999999999</v>
      </c>
      <c r="M306" s="111">
        <f t="shared" si="167"/>
        <v>143.20604159999999</v>
      </c>
      <c r="N306" s="111">
        <f t="shared" si="167"/>
        <v>145.13299660800001</v>
      </c>
      <c r="O306" s="111">
        <f t="shared" si="167"/>
        <v>145.39931541503998</v>
      </c>
      <c r="P306" s="111">
        <f t="shared" si="167"/>
        <v>145.13612255723518</v>
      </c>
      <c r="Q306" s="111">
        <f t="shared" si="167"/>
        <v>145.13574744332698</v>
      </c>
      <c r="R306" s="111">
        <f t="shared" si="162"/>
        <v>145.16737559993251</v>
      </c>
      <c r="S306" s="111">
        <f t="shared" si="162"/>
        <v>145.16362523480882</v>
      </c>
      <c r="T306" s="111">
        <f t="shared" si="162"/>
        <v>145.16027989983101</v>
      </c>
      <c r="U306" s="111">
        <f t="shared" si="162"/>
        <v>145.16113138384318</v>
      </c>
      <c r="V306" s="111">
        <f t="shared" si="162"/>
        <v>145.16143064595911</v>
      </c>
      <c r="W306" s="111">
        <f t="shared" si="162"/>
        <v>145.16129255642375</v>
      </c>
      <c r="X306" s="111">
        <f t="shared" si="162"/>
        <v>145.16127321571406</v>
      </c>
      <c r="Y306" s="111">
        <f t="shared" si="162"/>
        <v>145.16129210734346</v>
      </c>
      <c r="Z306" s="111">
        <f t="shared" si="162"/>
        <v>145.16129216123306</v>
      </c>
      <c r="AA306" s="111">
        <f t="shared" si="162"/>
        <v>145.16128988777078</v>
      </c>
      <c r="AB306" s="111">
        <f t="shared" si="163"/>
        <v>145.16129015411951</v>
      </c>
      <c r="AC306" s="111">
        <f t="shared" si="163"/>
        <v>145.16129039497318</v>
      </c>
      <c r="AD306" s="111">
        <f t="shared" si="163"/>
        <v>145.16129033410891</v>
      </c>
      <c r="AE306" s="111">
        <f t="shared" si="163"/>
        <v>145.16129031251018</v>
      </c>
      <c r="AF306" s="111">
        <f t="shared" si="163"/>
        <v>145.16129032240573</v>
      </c>
      <c r="AG306" s="111">
        <f t="shared" si="163"/>
        <v>145.16129032381008</v>
      </c>
      <c r="AH306" s="111">
        <f t="shared" si="163"/>
        <v>145.16129032245408</v>
      </c>
      <c r="AI306" s="111">
        <f t="shared" si="163"/>
        <v>145.16129032244828</v>
      </c>
      <c r="AJ306" s="111">
        <f t="shared" si="163"/>
        <v>145.16129032261171</v>
      </c>
      <c r="AK306" s="111">
        <f t="shared" si="163"/>
        <v>145.16129032259275</v>
      </c>
      <c r="AL306" s="111">
        <f t="shared" si="164"/>
        <v>145.16129032257544</v>
      </c>
      <c r="AM306" s="111">
        <f t="shared" si="164"/>
        <v>145.16129032257979</v>
      </c>
      <c r="AN306" s="111">
        <f t="shared" si="164"/>
        <v>145.16129032258138</v>
      </c>
      <c r="AO306" s="111">
        <f t="shared" si="164"/>
        <v>145.16129032258067</v>
      </c>
      <c r="AP306" s="111">
        <f t="shared" si="164"/>
        <v>145.16129032258053</v>
      </c>
      <c r="AQ306" s="111">
        <f t="shared" si="164"/>
        <v>145.16129032258064</v>
      </c>
      <c r="AR306" s="111">
        <f t="shared" si="164"/>
        <v>145.16129032258064</v>
      </c>
      <c r="AS306" s="111">
        <f t="shared" si="164"/>
        <v>145.16129032258061</v>
      </c>
      <c r="AT306" s="111">
        <f t="shared" si="164"/>
        <v>145.16129032258061</v>
      </c>
      <c r="AU306" s="111">
        <f t="shared" si="164"/>
        <v>145.16129032258061</v>
      </c>
      <c r="AV306" s="111">
        <f t="shared" si="165"/>
        <v>145.16129032258061</v>
      </c>
      <c r="AW306" s="111">
        <f t="shared" si="165"/>
        <v>145.16129032258061</v>
      </c>
      <c r="AX306" s="111">
        <f t="shared" si="165"/>
        <v>145.16129032258061</v>
      </c>
      <c r="AY306" s="111">
        <f t="shared" si="165"/>
        <v>145.16129032258061</v>
      </c>
      <c r="AZ306" s="111">
        <f t="shared" si="165"/>
        <v>145.16129032258061</v>
      </c>
      <c r="BA306" s="111">
        <f t="shared" si="165"/>
        <v>145.16129032258061</v>
      </c>
      <c r="BB306" s="111">
        <f t="shared" si="165"/>
        <v>145.16129032258061</v>
      </c>
      <c r="BC306" s="111">
        <f t="shared" si="165"/>
        <v>145.16129032258061</v>
      </c>
      <c r="BD306" s="111">
        <f t="shared" si="165"/>
        <v>145.16129032258061</v>
      </c>
      <c r="BE306" s="111">
        <f t="shared" si="165"/>
        <v>145.16129032258061</v>
      </c>
      <c r="BF306" s="111">
        <f t="shared" si="166"/>
        <v>145.16129032258061</v>
      </c>
      <c r="BG306" s="111">
        <f t="shared" si="166"/>
        <v>145.16129032258061</v>
      </c>
      <c r="BH306" s="111">
        <f t="shared" si="166"/>
        <v>145.16129032258061</v>
      </c>
      <c r="BI306" s="111">
        <f t="shared" si="166"/>
        <v>145.16129032258061</v>
      </c>
      <c r="BJ306" s="111">
        <f t="shared" si="166"/>
        <v>145.16129032258061</v>
      </c>
      <c r="BK306" s="111">
        <f t="shared" si="166"/>
        <v>145.16129032258061</v>
      </c>
      <c r="BL306" s="111">
        <f t="shared" si="166"/>
        <v>145.16129032258061</v>
      </c>
    </row>
    <row r="307" spans="2:64" s="2" customFormat="1" hidden="1" outlineLevel="1" x14ac:dyDescent="0.55000000000000004">
      <c r="B307" s="96" t="str">
        <f>B300</f>
        <v>LinkedIn: new subscriptions</v>
      </c>
      <c r="E307" s="2">
        <f>IF($E$303=1,E300,0)</f>
        <v>0</v>
      </c>
      <c r="F307" s="2">
        <f>IF($E$303=1,F300,IF($E$303=2,E300,0))</f>
        <v>0</v>
      </c>
      <c r="G307" s="2">
        <f>IF($E$303=1,G300,IF($E$303=2,F300,IF($E$303=3,E300,0)))</f>
        <v>0</v>
      </c>
      <c r="H307" s="111">
        <f>IF($E$303=1,H300,IF($E$303=2,G300,IF($E$303=3,F300,IF($E$303=4,E300,0))))</f>
        <v>0</v>
      </c>
      <c r="I307" s="111">
        <f>IF($E$303=1,I300,IF($E$303=2,H300,IF($E$303=3,G300,IF($E$303=4,F300,IF($E$303=5,E300,0)))))</f>
        <v>100</v>
      </c>
      <c r="J307" s="111">
        <f t="shared" si="160"/>
        <v>181</v>
      </c>
      <c r="K307" s="111">
        <f t="shared" si="160"/>
        <v>246.61</v>
      </c>
      <c r="L307" s="111">
        <f t="shared" si="167"/>
        <v>218.75409999999999</v>
      </c>
      <c r="M307" s="111">
        <f t="shared" si="167"/>
        <v>211.58082099999999</v>
      </c>
      <c r="N307" s="111">
        <f t="shared" si="167"/>
        <v>218.23636501000001</v>
      </c>
      <c r="O307" s="111">
        <f t="shared" si="167"/>
        <v>218.33473465810005</v>
      </c>
      <c r="P307" s="111">
        <f t="shared" si="167"/>
        <v>217.05149106306104</v>
      </c>
      <c r="Q307" s="111">
        <f t="shared" si="167"/>
        <v>217.27661711297944</v>
      </c>
      <c r="R307" s="111">
        <f t="shared" si="162"/>
        <v>217.47765944655231</v>
      </c>
      <c r="S307" s="111">
        <f t="shared" si="162"/>
        <v>217.39668745368897</v>
      </c>
      <c r="T307" s="111">
        <f t="shared" si="162"/>
        <v>217.37387408895412</v>
      </c>
      <c r="U307" s="111">
        <f t="shared" si="162"/>
        <v>217.39359330689786</v>
      </c>
      <c r="V307" s="111">
        <f t="shared" si="162"/>
        <v>217.39418119478816</v>
      </c>
      <c r="W307" s="111">
        <f t="shared" si="162"/>
        <v>217.39032284467967</v>
      </c>
      <c r="X307" s="111">
        <f t="shared" si="162"/>
        <v>217.39094423250114</v>
      </c>
      <c r="Y307" s="111">
        <f t="shared" si="162"/>
        <v>217.39155925533566</v>
      </c>
      <c r="Z307" s="111">
        <f t="shared" si="162"/>
        <v>217.39132433731103</v>
      </c>
      <c r="AA307" s="111">
        <f t="shared" si="162"/>
        <v>217.39125211739716</v>
      </c>
      <c r="AB307" s="111">
        <f t="shared" si="163"/>
        <v>217.39131047360547</v>
      </c>
      <c r="AC307" s="111">
        <f t="shared" si="163"/>
        <v>217.39131310770949</v>
      </c>
      <c r="AD307" s="111">
        <f t="shared" si="163"/>
        <v>217.39130151955015</v>
      </c>
      <c r="AE307" s="111">
        <f t="shared" si="163"/>
        <v>217.39130322082062</v>
      </c>
      <c r="AF307" s="111">
        <f t="shared" si="163"/>
        <v>217.39130509932957</v>
      </c>
      <c r="AG307" s="111">
        <f t="shared" si="163"/>
        <v>217.39130441917143</v>
      </c>
      <c r="AH307" s="111">
        <f t="shared" si="163"/>
        <v>217.39130419148478</v>
      </c>
      <c r="AI307" s="111">
        <f t="shared" si="163"/>
        <v>217.39130436397537</v>
      </c>
      <c r="AJ307" s="111">
        <f t="shared" si="163"/>
        <v>217.39130437446261</v>
      </c>
      <c r="AK307" s="111">
        <f t="shared" si="163"/>
        <v>217.39130433969677</v>
      </c>
      <c r="AL307" s="111">
        <f t="shared" si="164"/>
        <v>217.39130434430973</v>
      </c>
      <c r="AM307" s="111">
        <f t="shared" si="164"/>
        <v>217.39130435003872</v>
      </c>
      <c r="AN307" s="111">
        <f t="shared" si="164"/>
        <v>217.39130434807376</v>
      </c>
      <c r="AO307" s="111">
        <f t="shared" si="164"/>
        <v>217.39130434735864</v>
      </c>
      <c r="AP307" s="111">
        <f t="shared" si="164"/>
        <v>217.3913043478679</v>
      </c>
      <c r="AQ307" s="111">
        <f t="shared" si="164"/>
        <v>217.39130434790707</v>
      </c>
      <c r="AR307" s="111">
        <f t="shared" si="164"/>
        <v>217.39130434780282</v>
      </c>
      <c r="AS307" s="111">
        <f t="shared" si="164"/>
        <v>217.39130434781515</v>
      </c>
      <c r="AT307" s="111">
        <f t="shared" si="164"/>
        <v>217.3913043478326</v>
      </c>
      <c r="AU307" s="111">
        <f t="shared" si="164"/>
        <v>217.39130434782692</v>
      </c>
      <c r="AV307" s="111">
        <f t="shared" si="165"/>
        <v>217.39130434782476</v>
      </c>
      <c r="AW307" s="111">
        <f t="shared" si="165"/>
        <v>217.39130434782624</v>
      </c>
      <c r="AX307" s="111">
        <f t="shared" si="165"/>
        <v>217.39130434782629</v>
      </c>
      <c r="AY307" s="111">
        <f t="shared" si="165"/>
        <v>217.39130434782598</v>
      </c>
      <c r="AZ307" s="111">
        <f t="shared" si="165"/>
        <v>217.39130434782601</v>
      </c>
      <c r="BA307" s="111">
        <f t="shared" si="165"/>
        <v>217.39130434782612</v>
      </c>
      <c r="BB307" s="111">
        <f t="shared" si="165"/>
        <v>217.39130434782612</v>
      </c>
      <c r="BC307" s="111">
        <f t="shared" si="165"/>
        <v>217.39130434782612</v>
      </c>
      <c r="BD307" s="111">
        <f t="shared" si="165"/>
        <v>217.39130434782612</v>
      </c>
      <c r="BE307" s="111">
        <f t="shared" si="165"/>
        <v>217.39130434782612</v>
      </c>
      <c r="BF307" s="111">
        <f t="shared" si="166"/>
        <v>217.39130434782612</v>
      </c>
      <c r="BG307" s="111">
        <f t="shared" si="166"/>
        <v>217.39130434782612</v>
      </c>
      <c r="BH307" s="111">
        <f t="shared" si="166"/>
        <v>217.39130434782612</v>
      </c>
      <c r="BI307" s="111">
        <f t="shared" si="166"/>
        <v>217.39130434782612</v>
      </c>
      <c r="BJ307" s="111">
        <f t="shared" si="166"/>
        <v>217.39130434782612</v>
      </c>
      <c r="BK307" s="111">
        <f t="shared" si="166"/>
        <v>217.39130434782612</v>
      </c>
      <c r="BL307" s="111">
        <f t="shared" si="166"/>
        <v>217.39130434782612</v>
      </c>
    </row>
    <row r="308" spans="2:64" s="2" customFormat="1" hidden="1" outlineLevel="1" x14ac:dyDescent="0.55000000000000004">
      <c r="B308" s="96" t="str">
        <f>B301</f>
        <v>Instagram: new subscriptions</v>
      </c>
      <c r="E308" s="2">
        <f>IF($E$303=1,E301,0)</f>
        <v>0</v>
      </c>
      <c r="F308" s="2">
        <f>IF($E$303=1,F301,IF($E$303=2,E301,0))</f>
        <v>0</v>
      </c>
      <c r="G308" s="2">
        <f>IF($E$303=1,G301,IF($E$303=2,F301,IF($E$303=3,E301,0)))</f>
        <v>0</v>
      </c>
      <c r="H308" s="111">
        <f>IF($E$303=1,H301,IF($E$303=2,G301,IF($E$303=3,F301,IF($E$303=4,E301,0))))</f>
        <v>0</v>
      </c>
      <c r="I308" s="111">
        <f>IF($E$303=1,I301,IF($E$303=2,H301,IF($E$303=3,G301,IF($E$303=4,F301,IF($E$303=5,E301,0)))))</f>
        <v>83.333333333333343</v>
      </c>
      <c r="J308" s="111">
        <f t="shared" si="160"/>
        <v>153.33333333333334</v>
      </c>
      <c r="K308" s="111">
        <f t="shared" si="160"/>
        <v>212.13333333333333</v>
      </c>
      <c r="L308" s="111">
        <f t="shared" si="167"/>
        <v>191.52533333333335</v>
      </c>
      <c r="M308" s="111">
        <f t="shared" si="167"/>
        <v>185.41461333333336</v>
      </c>
      <c r="N308" s="111">
        <f t="shared" si="167"/>
        <v>189.68960853333331</v>
      </c>
      <c r="O308" s="111">
        <f t="shared" si="167"/>
        <v>189.98332450133336</v>
      </c>
      <c r="P308" s="111">
        <f t="shared" si="167"/>
        <v>189.25233071445336</v>
      </c>
      <c r="Q308" s="111">
        <f t="shared" si="167"/>
        <v>189.32229516547412</v>
      </c>
      <c r="R308" s="111">
        <f t="shared" si="162"/>
        <v>189.42805985921166</v>
      </c>
      <c r="S308" s="111">
        <f t="shared" si="162"/>
        <v>189.39994319605023</v>
      </c>
      <c r="T308" s="111">
        <f t="shared" si="162"/>
        <v>189.38751951115808</v>
      </c>
      <c r="U308" s="111">
        <f t="shared" si="162"/>
        <v>189.39400596684669</v>
      </c>
      <c r="V308" s="111">
        <f t="shared" si="162"/>
        <v>189.39495592351923</v>
      </c>
      <c r="W308" s="111">
        <f t="shared" si="162"/>
        <v>189.39376609754146</v>
      </c>
      <c r="X308" s="111">
        <f t="shared" si="162"/>
        <v>189.39380447663029</v>
      </c>
      <c r="Y308" s="111">
        <f t="shared" si="162"/>
        <v>189.3939887081325</v>
      </c>
      <c r="Z308" s="111">
        <f t="shared" si="162"/>
        <v>189.393953090438</v>
      </c>
      <c r="AA308" s="111">
        <f t="shared" si="162"/>
        <v>189.39392931222878</v>
      </c>
      <c r="AB308" s="111">
        <f t="shared" si="163"/>
        <v>189.39393881557331</v>
      </c>
      <c r="AC308" s="111">
        <f t="shared" si="163"/>
        <v>189.39394109955163</v>
      </c>
      <c r="AD308" s="111">
        <f t="shared" si="163"/>
        <v>189.39393921358001</v>
      </c>
      <c r="AE308" s="111">
        <f t="shared" si="163"/>
        <v>189.39393914989893</v>
      </c>
      <c r="AF308" s="111">
        <f t="shared" si="163"/>
        <v>189.39393946184339</v>
      </c>
      <c r="AG308" s="111">
        <f t="shared" si="163"/>
        <v>189.39393942212124</v>
      </c>
      <c r="AH308" s="111">
        <f t="shared" si="163"/>
        <v>189.39393937856565</v>
      </c>
      <c r="AI308" s="111">
        <f t="shared" si="163"/>
        <v>189.39393939189011</v>
      </c>
      <c r="AJ308" s="111">
        <f t="shared" si="163"/>
        <v>189.39393939672706</v>
      </c>
      <c r="AK308" s="111">
        <f t="shared" si="163"/>
        <v>189.39393939382128</v>
      </c>
      <c r="AL308" s="111">
        <f t="shared" si="164"/>
        <v>189.39393939351226</v>
      </c>
      <c r="AM308" s="111">
        <f t="shared" si="164"/>
        <v>189.3939393940266</v>
      </c>
      <c r="AN308" s="111">
        <f t="shared" si="164"/>
        <v>189.39393939399378</v>
      </c>
      <c r="AO308" s="111">
        <f t="shared" si="164"/>
        <v>189.39393939391675</v>
      </c>
      <c r="AP308" s="111">
        <f t="shared" si="164"/>
        <v>189.39393939393435</v>
      </c>
      <c r="AQ308" s="111">
        <f t="shared" si="164"/>
        <v>189.39393939394381</v>
      </c>
      <c r="AR308" s="111">
        <f t="shared" si="164"/>
        <v>189.39393939393949</v>
      </c>
      <c r="AS308" s="111">
        <f t="shared" si="164"/>
        <v>189.39393939393869</v>
      </c>
      <c r="AT308" s="111">
        <f t="shared" si="164"/>
        <v>189.39393939393949</v>
      </c>
      <c r="AU308" s="111">
        <f t="shared" si="164"/>
        <v>189.39393939393952</v>
      </c>
      <c r="AV308" s="111">
        <f t="shared" si="165"/>
        <v>189.39393939393935</v>
      </c>
      <c r="AW308" s="111">
        <f t="shared" si="165"/>
        <v>189.39393939393938</v>
      </c>
      <c r="AX308" s="111">
        <f t="shared" si="165"/>
        <v>189.39393939393941</v>
      </c>
      <c r="AY308" s="111">
        <f t="shared" si="165"/>
        <v>189.39393939393938</v>
      </c>
      <c r="AZ308" s="111">
        <f t="shared" si="165"/>
        <v>189.39393939393938</v>
      </c>
      <c r="BA308" s="111">
        <f t="shared" si="165"/>
        <v>189.39393939393941</v>
      </c>
      <c r="BB308" s="111">
        <f t="shared" si="165"/>
        <v>189.39393939393938</v>
      </c>
      <c r="BC308" s="111">
        <f t="shared" si="165"/>
        <v>189.39393939393938</v>
      </c>
      <c r="BD308" s="111">
        <f t="shared" si="165"/>
        <v>189.39393939393941</v>
      </c>
      <c r="BE308" s="111">
        <f t="shared" si="165"/>
        <v>189.39393939393938</v>
      </c>
      <c r="BF308" s="111">
        <f t="shared" si="166"/>
        <v>189.39393939393938</v>
      </c>
      <c r="BG308" s="111">
        <f t="shared" si="166"/>
        <v>189.39393939393941</v>
      </c>
      <c r="BH308" s="111">
        <f t="shared" si="166"/>
        <v>189.39393939393938</v>
      </c>
      <c r="BI308" s="111">
        <f t="shared" si="166"/>
        <v>189.39393939393938</v>
      </c>
      <c r="BJ308" s="111">
        <f t="shared" si="166"/>
        <v>189.39393939393941</v>
      </c>
      <c r="BK308" s="111">
        <f t="shared" si="166"/>
        <v>189.39393939393938</v>
      </c>
      <c r="BL308" s="111">
        <f t="shared" si="166"/>
        <v>189.39393939393938</v>
      </c>
    </row>
    <row r="309" spans="2:64" hidden="1" outlineLevel="1" x14ac:dyDescent="0.55000000000000004">
      <c r="B309" s="108"/>
    </row>
    <row r="310" spans="2:64" hidden="1" outlineLevel="1" x14ac:dyDescent="0.55000000000000004">
      <c r="B310" s="87"/>
    </row>
    <row r="311" spans="2:64" hidden="1" outlineLevel="1" x14ac:dyDescent="0.55000000000000004">
      <c r="B311" s="3" t="s">
        <v>99</v>
      </c>
      <c r="E311" s="23">
        <f t="shared" ref="E311:AJ311" si="168">IF(E293="X",$F$48,0)</f>
        <v>0</v>
      </c>
      <c r="F311" s="23">
        <f t="shared" si="168"/>
        <v>0</v>
      </c>
      <c r="G311" s="23">
        <f t="shared" si="168"/>
        <v>0</v>
      </c>
      <c r="H311" s="23">
        <f t="shared" si="168"/>
        <v>0</v>
      </c>
      <c r="I311" s="23">
        <f t="shared" si="168"/>
        <v>0</v>
      </c>
      <c r="J311" s="23">
        <f t="shared" si="168"/>
        <v>0</v>
      </c>
      <c r="K311" s="23">
        <f t="shared" si="168"/>
        <v>0</v>
      </c>
      <c r="L311" s="23">
        <f t="shared" si="168"/>
        <v>0</v>
      </c>
      <c r="M311" s="23">
        <f t="shared" si="168"/>
        <v>0</v>
      </c>
      <c r="N311" s="23">
        <f t="shared" si="168"/>
        <v>0</v>
      </c>
      <c r="O311" s="23">
        <f t="shared" si="168"/>
        <v>0</v>
      </c>
      <c r="P311" s="23">
        <f t="shared" si="168"/>
        <v>0</v>
      </c>
      <c r="Q311" s="23">
        <f t="shared" si="168"/>
        <v>0</v>
      </c>
      <c r="R311" s="23">
        <f t="shared" si="168"/>
        <v>0</v>
      </c>
      <c r="S311" s="23">
        <f t="shared" si="168"/>
        <v>0</v>
      </c>
      <c r="T311" s="23">
        <f t="shared" si="168"/>
        <v>0</v>
      </c>
      <c r="U311" s="23">
        <f t="shared" si="168"/>
        <v>0</v>
      </c>
      <c r="V311" s="23">
        <f t="shared" si="168"/>
        <v>0</v>
      </c>
      <c r="W311" s="23">
        <f t="shared" si="168"/>
        <v>0</v>
      </c>
      <c r="X311" s="23">
        <f t="shared" si="168"/>
        <v>0</v>
      </c>
      <c r="Y311" s="23">
        <f t="shared" si="168"/>
        <v>0</v>
      </c>
      <c r="Z311" s="23">
        <f t="shared" si="168"/>
        <v>0</v>
      </c>
      <c r="AA311" s="23">
        <f t="shared" si="168"/>
        <v>0</v>
      </c>
      <c r="AB311" s="23">
        <f t="shared" si="168"/>
        <v>0</v>
      </c>
      <c r="AC311" s="23">
        <f t="shared" si="168"/>
        <v>0</v>
      </c>
      <c r="AD311" s="23">
        <f t="shared" si="168"/>
        <v>0</v>
      </c>
      <c r="AE311" s="23">
        <f t="shared" si="168"/>
        <v>0</v>
      </c>
      <c r="AF311" s="23">
        <f t="shared" si="168"/>
        <v>0</v>
      </c>
      <c r="AG311" s="23">
        <f t="shared" si="168"/>
        <v>0</v>
      </c>
      <c r="AH311" s="23">
        <f t="shared" si="168"/>
        <v>0</v>
      </c>
      <c r="AI311" s="23">
        <f t="shared" si="168"/>
        <v>0</v>
      </c>
      <c r="AJ311" s="23">
        <f t="shared" si="168"/>
        <v>0</v>
      </c>
      <c r="AK311" s="23">
        <f t="shared" ref="AK311:BL311" si="169">IF(AK293="X",$F$48,0)</f>
        <v>0</v>
      </c>
      <c r="AL311" s="23">
        <f t="shared" si="169"/>
        <v>0</v>
      </c>
      <c r="AM311" s="23">
        <f t="shared" si="169"/>
        <v>0</v>
      </c>
      <c r="AN311" s="23">
        <f t="shared" si="169"/>
        <v>0</v>
      </c>
      <c r="AO311" s="23">
        <f t="shared" si="169"/>
        <v>0</v>
      </c>
      <c r="AP311" s="23">
        <f t="shared" si="169"/>
        <v>0</v>
      </c>
      <c r="AQ311" s="23">
        <f t="shared" si="169"/>
        <v>0</v>
      </c>
      <c r="AR311" s="23">
        <f t="shared" si="169"/>
        <v>0</v>
      </c>
      <c r="AS311" s="23">
        <f t="shared" si="169"/>
        <v>0</v>
      </c>
      <c r="AT311" s="23">
        <f t="shared" si="169"/>
        <v>0</v>
      </c>
      <c r="AU311" s="23">
        <f t="shared" si="169"/>
        <v>0</v>
      </c>
      <c r="AV311" s="23">
        <f t="shared" si="169"/>
        <v>0</v>
      </c>
      <c r="AW311" s="23">
        <f t="shared" si="169"/>
        <v>0</v>
      </c>
      <c r="AX311" s="23">
        <f t="shared" si="169"/>
        <v>0</v>
      </c>
      <c r="AY311" s="23">
        <f t="shared" si="169"/>
        <v>0</v>
      </c>
      <c r="AZ311" s="23">
        <f t="shared" si="169"/>
        <v>0</v>
      </c>
      <c r="BA311" s="23">
        <f t="shared" si="169"/>
        <v>0</v>
      </c>
      <c r="BB311" s="23">
        <f t="shared" si="169"/>
        <v>0</v>
      </c>
      <c r="BC311" s="23">
        <f t="shared" si="169"/>
        <v>0</v>
      </c>
      <c r="BD311" s="23">
        <f t="shared" si="169"/>
        <v>0</v>
      </c>
      <c r="BE311" s="23">
        <f t="shared" si="169"/>
        <v>0</v>
      </c>
      <c r="BF311" s="23">
        <f t="shared" si="169"/>
        <v>0</v>
      </c>
      <c r="BG311" s="23">
        <f t="shared" si="169"/>
        <v>0</v>
      </c>
      <c r="BH311" s="23">
        <f t="shared" si="169"/>
        <v>0</v>
      </c>
      <c r="BI311" s="23">
        <f t="shared" si="169"/>
        <v>0</v>
      </c>
      <c r="BJ311" s="23">
        <f t="shared" si="169"/>
        <v>0</v>
      </c>
      <c r="BK311" s="23">
        <f t="shared" si="169"/>
        <v>0</v>
      </c>
      <c r="BL311" s="23">
        <f t="shared" si="169"/>
        <v>0</v>
      </c>
    </row>
    <row r="312" spans="2:64" hidden="1" outlineLevel="1" x14ac:dyDescent="0.55000000000000004">
      <c r="B312" s="3" t="s">
        <v>101</v>
      </c>
      <c r="E312" s="23">
        <f>E311</f>
        <v>0</v>
      </c>
      <c r="F312" s="11">
        <f>F311+E323</f>
        <v>0</v>
      </c>
      <c r="G312" s="11">
        <f t="shared" ref="G312:Q312" si="170">G311+F323</f>
        <v>0</v>
      </c>
      <c r="H312" s="11">
        <f t="shared" si="170"/>
        <v>0</v>
      </c>
      <c r="I312" s="11">
        <f t="shared" si="170"/>
        <v>0</v>
      </c>
      <c r="J312" s="11">
        <f t="shared" si="170"/>
        <v>253.33333333333334</v>
      </c>
      <c r="K312" s="11">
        <f t="shared" si="170"/>
        <v>693.90000000000009</v>
      </c>
      <c r="L312" s="11">
        <f t="shared" si="170"/>
        <v>1269.5813333333333</v>
      </c>
      <c r="M312" s="11">
        <f t="shared" si="170"/>
        <v>1727.8434866666664</v>
      </c>
      <c r="N312" s="11">
        <f t="shared" si="170"/>
        <v>2126.3573653666663</v>
      </c>
      <c r="O312" s="11">
        <f t="shared" si="170"/>
        <v>2503.3113390006661</v>
      </c>
      <c r="P312" s="11">
        <f t="shared" si="170"/>
        <v>2848.1916355300791</v>
      </c>
      <c r="Q312" s="11">
        <f t="shared" si="170"/>
        <v>3161.3582739400008</v>
      </c>
      <c r="R312" s="11">
        <f t="shared" ref="R312:BL312" si="171">R311+Q323</f>
        <v>3448.9001895844458</v>
      </c>
      <c r="S312" s="11">
        <f t="shared" si="171"/>
        <v>3713.9056637410204</v>
      </c>
      <c r="T312" s="11">
        <f t="shared" si="171"/>
        <v>3958.1187337285105</v>
      </c>
      <c r="U312" s="11">
        <f t="shared" si="171"/>
        <v>4183.6611699369269</v>
      </c>
      <c r="V312" s="11">
        <f t="shared" si="171"/>
        <v>4392.4099734137326</v>
      </c>
      <c r="W312" s="11">
        <f t="shared" si="171"/>
        <v>4585.9431677784742</v>
      </c>
      <c r="X312" s="11">
        <f t="shared" si="171"/>
        <v>4765.6996499051265</v>
      </c>
      <c r="Y312" s="11">
        <f t="shared" si="171"/>
        <v>4932.9906622006438</v>
      </c>
      <c r="Z312" s="11">
        <f t="shared" si="171"/>
        <v>5088.9952401724877</v>
      </c>
      <c r="AA312" s="11">
        <f t="shared" si="171"/>
        <v>5234.7818521505915</v>
      </c>
      <c r="AB312" s="11">
        <f t="shared" si="171"/>
        <v>5371.324610768851</v>
      </c>
      <c r="AC312" s="11">
        <f t="shared" si="171"/>
        <v>5499.512838915206</v>
      </c>
      <c r="AD312" s="11">
        <f t="shared" si="171"/>
        <v>5675.1557186657483</v>
      </c>
      <c r="AE312" s="11">
        <f t="shared" si="171"/>
        <v>5840.1377232143495</v>
      </c>
      <c r="AF312" s="11">
        <f t="shared" si="171"/>
        <v>5995.5815449947022</v>
      </c>
      <c r="AG312" s="11">
        <f t="shared" si="171"/>
        <v>6142.4887087473826</v>
      </c>
      <c r="AH312" s="11">
        <f t="shared" si="171"/>
        <v>6281.7583554809617</v>
      </c>
      <c r="AI312" s="11">
        <f t="shared" si="171"/>
        <v>6414.2026932694425</v>
      </c>
      <c r="AJ312" s="11">
        <f t="shared" si="171"/>
        <v>6540.5597663286835</v>
      </c>
      <c r="AK312" s="11">
        <f t="shared" si="171"/>
        <v>6661.5040805824583</v>
      </c>
      <c r="AL312" s="11">
        <f t="shared" si="171"/>
        <v>6777.6554952327942</v>
      </c>
      <c r="AM312" s="11">
        <f t="shared" si="171"/>
        <v>6889.5867059505299</v>
      </c>
      <c r="AN312" s="11">
        <f t="shared" si="171"/>
        <v>6997.8295835661165</v>
      </c>
      <c r="AO312" s="11">
        <f t="shared" si="171"/>
        <v>7102.8805791348668</v>
      </c>
      <c r="AP312" s="11">
        <f t="shared" si="171"/>
        <v>7204.2977563995682</v>
      </c>
      <c r="AQ312" s="11">
        <f t="shared" si="171"/>
        <v>7302.7815327633425</v>
      </c>
      <c r="AR312" s="11">
        <f t="shared" si="171"/>
        <v>7397.9161503030118</v>
      </c>
      <c r="AS312" s="11">
        <f t="shared" si="171"/>
        <v>7490.1413364578584</v>
      </c>
      <c r="AT312" s="11">
        <f t="shared" si="171"/>
        <v>7579.7017452726459</v>
      </c>
      <c r="AU312" s="11">
        <f t="shared" si="171"/>
        <v>7666.7203711508837</v>
      </c>
      <c r="AV312" s="11">
        <f t="shared" si="171"/>
        <v>7751.4039054327395</v>
      </c>
      <c r="AW312" s="11">
        <f t="shared" si="171"/>
        <v>7833.9742757539716</v>
      </c>
      <c r="AX312" s="11">
        <f t="shared" si="171"/>
        <v>7914.6332977045649</v>
      </c>
      <c r="AY312" s="11">
        <f t="shared" si="171"/>
        <v>7993.5817322900884</v>
      </c>
      <c r="AZ312" s="11">
        <f t="shared" si="171"/>
        <v>8071.0201947412288</v>
      </c>
      <c r="BA312" s="11">
        <f t="shared" si="171"/>
        <v>8147.1429265592978</v>
      </c>
      <c r="BB312" s="11">
        <f t="shared" si="171"/>
        <v>8302.9621794464911</v>
      </c>
      <c r="BC312" s="11">
        <f t="shared" si="171"/>
        <v>8447.6637899714478</v>
      </c>
      <c r="BD312" s="11">
        <f t="shared" si="171"/>
        <v>8582.398938131957</v>
      </c>
      <c r="BE312" s="11">
        <f t="shared" si="171"/>
        <v>8708.6771714622391</v>
      </c>
      <c r="BF312" s="11">
        <f t="shared" si="171"/>
        <v>8827.6543342649111</v>
      </c>
      <c r="BG312" s="11">
        <f t="shared" si="171"/>
        <v>8940.2262252234341</v>
      </c>
      <c r="BH312" s="11">
        <f t="shared" si="171"/>
        <v>9047.2082519028609</v>
      </c>
      <c r="BI312" s="11">
        <f t="shared" si="171"/>
        <v>9149.3112455963364</v>
      </c>
      <c r="BJ312" s="11">
        <f t="shared" si="171"/>
        <v>9247.1369095960072</v>
      </c>
      <c r="BK312" s="11">
        <f t="shared" si="171"/>
        <v>9341.2086232435431</v>
      </c>
      <c r="BL312" s="11">
        <f t="shared" si="171"/>
        <v>9431.9858996504663</v>
      </c>
    </row>
    <row r="313" spans="2:64" hidden="1" outlineLevel="1" x14ac:dyDescent="0.55000000000000004">
      <c r="B313" s="105" t="s">
        <v>100</v>
      </c>
      <c r="C313" s="101"/>
      <c r="D313" s="101"/>
      <c r="E313" s="102">
        <f>E305</f>
        <v>0</v>
      </c>
      <c r="F313" s="102">
        <f t="shared" ref="F313:BL316" si="172">F305</f>
        <v>0</v>
      </c>
      <c r="G313" s="102">
        <f t="shared" si="172"/>
        <v>0</v>
      </c>
      <c r="H313" s="102">
        <f t="shared" si="172"/>
        <v>0</v>
      </c>
      <c r="I313" s="102">
        <f t="shared" si="172"/>
        <v>10</v>
      </c>
      <c r="J313" s="102">
        <f t="shared" si="172"/>
        <v>18.3</v>
      </c>
      <c r="K313" s="102">
        <f t="shared" si="172"/>
        <v>25.299000000000003</v>
      </c>
      <c r="L313" s="102">
        <f t="shared" si="172"/>
        <v>23.509470000000004</v>
      </c>
      <c r="M313" s="102">
        <f t="shared" si="172"/>
        <v>24.018449100000005</v>
      </c>
      <c r="N313" s="102">
        <f t="shared" si="172"/>
        <v>26.037985923000004</v>
      </c>
      <c r="O313" s="102">
        <f t="shared" si="172"/>
        <v>27.306418826190011</v>
      </c>
      <c r="P313" s="102">
        <f t="shared" si="172"/>
        <v>28.499007212990712</v>
      </c>
      <c r="Q313" s="102">
        <f t="shared" si="172"/>
        <v>29.969321342083386</v>
      </c>
      <c r="R313" s="102">
        <f t="shared" si="172"/>
        <v>31.495808542122006</v>
      </c>
      <c r="S313" s="102">
        <f t="shared" si="172"/>
        <v>33.05445429092503</v>
      </c>
      <c r="T313" s="102">
        <f t="shared" si="172"/>
        <v>34.704564185452384</v>
      </c>
      <c r="U313" s="102">
        <f t="shared" si="172"/>
        <v>36.443919044355837</v>
      </c>
      <c r="V313" s="102">
        <f t="shared" si="172"/>
        <v>38.265781954059001</v>
      </c>
      <c r="W313" s="102">
        <f t="shared" si="172"/>
        <v>40.178236458196395</v>
      </c>
      <c r="X313" s="102">
        <f t="shared" si="172"/>
        <v>42.187405161043856</v>
      </c>
      <c r="Y313" s="102">
        <f t="shared" si="172"/>
        <v>44.296902516094192</v>
      </c>
      <c r="Z313" s="102">
        <f t="shared" si="172"/>
        <v>46.51166316697303</v>
      </c>
      <c r="AA313" s="102">
        <f t="shared" si="172"/>
        <v>48.837236948465801</v>
      </c>
      <c r="AB313" s="102">
        <f t="shared" si="172"/>
        <v>51.279119443281083</v>
      </c>
      <c r="AC313" s="102">
        <f t="shared" si="172"/>
        <v>53.843072935927196</v>
      </c>
      <c r="AD313" s="102">
        <f t="shared" si="172"/>
        <v>56.53522258579126</v>
      </c>
      <c r="AE313" s="102">
        <f t="shared" si="172"/>
        <v>59.361985139899858</v>
      </c>
      <c r="AF313" s="102">
        <f t="shared" si="172"/>
        <v>62.330084962759763</v>
      </c>
      <c r="AG313" s="102">
        <f t="shared" si="172"/>
        <v>65.446588772947322</v>
      </c>
      <c r="AH313" s="102">
        <f t="shared" si="172"/>
        <v>68.718918183453511</v>
      </c>
      <c r="AI313" s="102">
        <f t="shared" si="172"/>
        <v>72.154864195166326</v>
      </c>
      <c r="AJ313" s="102">
        <f t="shared" si="172"/>
        <v>75.762607388556873</v>
      </c>
      <c r="AK313" s="102">
        <f t="shared" si="172"/>
        <v>79.5507377390268</v>
      </c>
      <c r="AL313" s="102">
        <f t="shared" si="172"/>
        <v>83.528274633749788</v>
      </c>
      <c r="AM313" s="102">
        <f t="shared" si="172"/>
        <v>87.704688367898285</v>
      </c>
      <c r="AN313" s="102">
        <f t="shared" si="172"/>
        <v>92.089922784042002</v>
      </c>
      <c r="AO313" s="102">
        <f t="shared" si="172"/>
        <v>95.786811024416309</v>
      </c>
      <c r="AP313" s="102">
        <f t="shared" si="172"/>
        <v>98.933381279347785</v>
      </c>
      <c r="AQ313" s="102">
        <f t="shared" si="172"/>
        <v>101.63580829189678</v>
      </c>
      <c r="AR313" s="102">
        <f t="shared" si="172"/>
        <v>104.68325641101281</v>
      </c>
      <c r="AS313" s="102">
        <f t="shared" si="172"/>
        <v>107.88253822554712</v>
      </c>
      <c r="AT313" s="102">
        <f t="shared" si="172"/>
        <v>111.10643961394965</v>
      </c>
      <c r="AU313" s="102">
        <f t="shared" si="172"/>
        <v>114.42946674232331</v>
      </c>
      <c r="AV313" s="102">
        <f t="shared" si="172"/>
        <v>117.86735372464294</v>
      </c>
      <c r="AW313" s="102">
        <f t="shared" si="172"/>
        <v>121.4045102139811</v>
      </c>
      <c r="AX313" s="102">
        <f t="shared" si="172"/>
        <v>125.04529497171779</v>
      </c>
      <c r="AY313" s="102">
        <f t="shared" si="172"/>
        <v>128.79670104850777</v>
      </c>
      <c r="AZ313" s="102">
        <f t="shared" si="172"/>
        <v>132.66088881059272</v>
      </c>
      <c r="BA313" s="102">
        <f t="shared" si="172"/>
        <v>135.99362608275382</v>
      </c>
      <c r="BB313" s="102">
        <f t="shared" si="172"/>
        <v>138.90875928967012</v>
      </c>
      <c r="BC313" s="102">
        <f t="shared" si="172"/>
        <v>141.49448283559724</v>
      </c>
      <c r="BD313" s="102">
        <f t="shared" si="172"/>
        <v>144.32375450232229</v>
      </c>
      <c r="BE313" s="102">
        <f t="shared" si="172"/>
        <v>147.25270491093644</v>
      </c>
      <c r="BF313" s="102">
        <f t="shared" si="172"/>
        <v>150.18855039686733</v>
      </c>
      <c r="BG313" s="102">
        <f t="shared" si="172"/>
        <v>153.1850027294231</v>
      </c>
      <c r="BH313" s="102">
        <f t="shared" si="172"/>
        <v>156.25233878729887</v>
      </c>
      <c r="BI313" s="102">
        <f t="shared" si="172"/>
        <v>159.3781957509056</v>
      </c>
      <c r="BJ313" s="102">
        <f t="shared" si="172"/>
        <v>162.56478150387113</v>
      </c>
      <c r="BK313" s="102">
        <f t="shared" si="172"/>
        <v>165.81611408827081</v>
      </c>
      <c r="BL313" s="102">
        <f t="shared" si="172"/>
        <v>169.13264343573681</v>
      </c>
    </row>
    <row r="314" spans="2:64" hidden="1" outlineLevel="1" x14ac:dyDescent="0.55000000000000004">
      <c r="B314" s="105" t="str">
        <f>$G$21&amp;": new subscriptions"</f>
        <v>Google Ads: new subscriptions</v>
      </c>
      <c r="C314" s="101"/>
      <c r="D314" s="101"/>
      <c r="E314" s="102">
        <f>E306</f>
        <v>0</v>
      </c>
      <c r="F314" s="102">
        <f t="shared" ref="F314:T314" si="173">F306</f>
        <v>0</v>
      </c>
      <c r="G314" s="102">
        <f t="shared" si="173"/>
        <v>0</v>
      </c>
      <c r="H314" s="102">
        <f t="shared" si="173"/>
        <v>0</v>
      </c>
      <c r="I314" s="102">
        <f t="shared" si="173"/>
        <v>60</v>
      </c>
      <c r="J314" s="102">
        <f t="shared" si="173"/>
        <v>112.8</v>
      </c>
      <c r="K314" s="102">
        <f t="shared" si="173"/>
        <v>159.26400000000001</v>
      </c>
      <c r="L314" s="102">
        <f t="shared" si="173"/>
        <v>147.35231999999999</v>
      </c>
      <c r="M314" s="102">
        <f t="shared" si="173"/>
        <v>143.20604159999999</v>
      </c>
      <c r="N314" s="102">
        <f t="shared" si="173"/>
        <v>145.13299660800001</v>
      </c>
      <c r="O314" s="102">
        <f t="shared" si="173"/>
        <v>145.39931541503998</v>
      </c>
      <c r="P314" s="102">
        <f t="shared" si="173"/>
        <v>145.13612255723518</v>
      </c>
      <c r="Q314" s="102">
        <f t="shared" si="173"/>
        <v>145.13574744332698</v>
      </c>
      <c r="R314" s="102">
        <f t="shared" si="173"/>
        <v>145.16737559993251</v>
      </c>
      <c r="S314" s="102">
        <f t="shared" si="173"/>
        <v>145.16362523480882</v>
      </c>
      <c r="T314" s="102">
        <f t="shared" si="173"/>
        <v>145.16027989983101</v>
      </c>
      <c r="U314" s="102">
        <f t="shared" si="172"/>
        <v>145.16113138384318</v>
      </c>
      <c r="V314" s="102">
        <f t="shared" si="172"/>
        <v>145.16143064595911</v>
      </c>
      <c r="W314" s="102">
        <f t="shared" si="172"/>
        <v>145.16129255642375</v>
      </c>
      <c r="X314" s="102">
        <f t="shared" si="172"/>
        <v>145.16127321571406</v>
      </c>
      <c r="Y314" s="102">
        <f t="shared" si="172"/>
        <v>145.16129210734346</v>
      </c>
      <c r="Z314" s="102">
        <f t="shared" si="172"/>
        <v>145.16129216123306</v>
      </c>
      <c r="AA314" s="102">
        <f t="shared" si="172"/>
        <v>145.16128988777078</v>
      </c>
      <c r="AB314" s="102">
        <f t="shared" si="172"/>
        <v>145.16129015411951</v>
      </c>
      <c r="AC314" s="102">
        <f t="shared" si="172"/>
        <v>145.16129039497318</v>
      </c>
      <c r="AD314" s="102">
        <f t="shared" si="172"/>
        <v>145.16129033410891</v>
      </c>
      <c r="AE314" s="102">
        <f t="shared" si="172"/>
        <v>145.16129031251018</v>
      </c>
      <c r="AF314" s="102">
        <f t="shared" si="172"/>
        <v>145.16129032240573</v>
      </c>
      <c r="AG314" s="102">
        <f t="shared" si="172"/>
        <v>145.16129032381008</v>
      </c>
      <c r="AH314" s="102">
        <f t="shared" si="172"/>
        <v>145.16129032245408</v>
      </c>
      <c r="AI314" s="102">
        <f t="shared" si="172"/>
        <v>145.16129032244828</v>
      </c>
      <c r="AJ314" s="102">
        <f t="shared" si="172"/>
        <v>145.16129032261171</v>
      </c>
      <c r="AK314" s="102">
        <f t="shared" si="172"/>
        <v>145.16129032259275</v>
      </c>
      <c r="AL314" s="102">
        <f t="shared" si="172"/>
        <v>145.16129032257544</v>
      </c>
      <c r="AM314" s="102">
        <f t="shared" si="172"/>
        <v>145.16129032257979</v>
      </c>
      <c r="AN314" s="102">
        <f t="shared" si="172"/>
        <v>145.16129032258138</v>
      </c>
      <c r="AO314" s="102">
        <f t="shared" si="172"/>
        <v>145.16129032258067</v>
      </c>
      <c r="AP314" s="102">
        <f t="shared" si="172"/>
        <v>145.16129032258053</v>
      </c>
      <c r="AQ314" s="102">
        <f t="shared" si="172"/>
        <v>145.16129032258064</v>
      </c>
      <c r="AR314" s="102">
        <f t="shared" si="172"/>
        <v>145.16129032258064</v>
      </c>
      <c r="AS314" s="102">
        <f t="shared" si="172"/>
        <v>145.16129032258061</v>
      </c>
      <c r="AT314" s="102">
        <f t="shared" si="172"/>
        <v>145.16129032258061</v>
      </c>
      <c r="AU314" s="102">
        <f t="shared" si="172"/>
        <v>145.16129032258061</v>
      </c>
      <c r="AV314" s="102">
        <f t="shared" si="172"/>
        <v>145.16129032258061</v>
      </c>
      <c r="AW314" s="102">
        <f t="shared" si="172"/>
        <v>145.16129032258061</v>
      </c>
      <c r="AX314" s="102">
        <f t="shared" si="172"/>
        <v>145.16129032258061</v>
      </c>
      <c r="AY314" s="102">
        <f t="shared" si="172"/>
        <v>145.16129032258061</v>
      </c>
      <c r="AZ314" s="102">
        <f t="shared" si="172"/>
        <v>145.16129032258061</v>
      </c>
      <c r="BA314" s="102">
        <f t="shared" si="172"/>
        <v>145.16129032258061</v>
      </c>
      <c r="BB314" s="102">
        <f t="shared" si="172"/>
        <v>145.16129032258061</v>
      </c>
      <c r="BC314" s="102">
        <f t="shared" si="172"/>
        <v>145.16129032258061</v>
      </c>
      <c r="BD314" s="102">
        <f t="shared" si="172"/>
        <v>145.16129032258061</v>
      </c>
      <c r="BE314" s="102">
        <f t="shared" si="172"/>
        <v>145.16129032258061</v>
      </c>
      <c r="BF314" s="102">
        <f t="shared" si="172"/>
        <v>145.16129032258061</v>
      </c>
      <c r="BG314" s="102">
        <f t="shared" si="172"/>
        <v>145.16129032258061</v>
      </c>
      <c r="BH314" s="102">
        <f t="shared" si="172"/>
        <v>145.16129032258061</v>
      </c>
      <c r="BI314" s="102">
        <f t="shared" si="172"/>
        <v>145.16129032258061</v>
      </c>
      <c r="BJ314" s="102">
        <f t="shared" si="172"/>
        <v>145.16129032258061</v>
      </c>
      <c r="BK314" s="102">
        <f t="shared" si="172"/>
        <v>145.16129032258061</v>
      </c>
      <c r="BL314" s="102">
        <f t="shared" si="172"/>
        <v>145.16129032258061</v>
      </c>
    </row>
    <row r="315" spans="2:64" hidden="1" outlineLevel="1" x14ac:dyDescent="0.55000000000000004">
      <c r="B315" s="105" t="str">
        <f>$G$22&amp;": new subscriptions"</f>
        <v>LinkedIn: new subscriptions</v>
      </c>
      <c r="C315" s="101"/>
      <c r="D315" s="101"/>
      <c r="E315" s="102">
        <f>E307</f>
        <v>0</v>
      </c>
      <c r="F315" s="102">
        <f t="shared" si="172"/>
        <v>0</v>
      </c>
      <c r="G315" s="102">
        <f t="shared" si="172"/>
        <v>0</v>
      </c>
      <c r="H315" s="102">
        <f t="shared" si="172"/>
        <v>0</v>
      </c>
      <c r="I315" s="102">
        <f t="shared" si="172"/>
        <v>100</v>
      </c>
      <c r="J315" s="102">
        <f t="shared" si="172"/>
        <v>181</v>
      </c>
      <c r="K315" s="102">
        <f t="shared" si="172"/>
        <v>246.61</v>
      </c>
      <c r="L315" s="102">
        <f t="shared" si="172"/>
        <v>218.75409999999999</v>
      </c>
      <c r="M315" s="102">
        <f t="shared" si="172"/>
        <v>211.58082099999999</v>
      </c>
      <c r="N315" s="102">
        <f t="shared" si="172"/>
        <v>218.23636501000001</v>
      </c>
      <c r="O315" s="102">
        <f t="shared" si="172"/>
        <v>218.33473465810005</v>
      </c>
      <c r="P315" s="102">
        <f t="shared" si="172"/>
        <v>217.05149106306104</v>
      </c>
      <c r="Q315" s="102">
        <f t="shared" si="172"/>
        <v>217.27661711297944</v>
      </c>
      <c r="R315" s="102">
        <f t="shared" si="172"/>
        <v>217.47765944655231</v>
      </c>
      <c r="S315" s="102">
        <f t="shared" si="172"/>
        <v>217.39668745368897</v>
      </c>
      <c r="T315" s="102">
        <f t="shared" si="172"/>
        <v>217.37387408895412</v>
      </c>
      <c r="U315" s="102">
        <f t="shared" si="172"/>
        <v>217.39359330689786</v>
      </c>
      <c r="V315" s="102">
        <f t="shared" si="172"/>
        <v>217.39418119478816</v>
      </c>
      <c r="W315" s="102">
        <f t="shared" si="172"/>
        <v>217.39032284467967</v>
      </c>
      <c r="X315" s="102">
        <f t="shared" si="172"/>
        <v>217.39094423250114</v>
      </c>
      <c r="Y315" s="102">
        <f t="shared" si="172"/>
        <v>217.39155925533566</v>
      </c>
      <c r="Z315" s="102">
        <f t="shared" si="172"/>
        <v>217.39132433731103</v>
      </c>
      <c r="AA315" s="102">
        <f t="shared" si="172"/>
        <v>217.39125211739716</v>
      </c>
      <c r="AB315" s="102">
        <f t="shared" si="172"/>
        <v>217.39131047360547</v>
      </c>
      <c r="AC315" s="102">
        <f t="shared" si="172"/>
        <v>217.39131310770949</v>
      </c>
      <c r="AD315" s="102">
        <f t="shared" si="172"/>
        <v>217.39130151955015</v>
      </c>
      <c r="AE315" s="102">
        <f t="shared" si="172"/>
        <v>217.39130322082062</v>
      </c>
      <c r="AF315" s="102">
        <f t="shared" si="172"/>
        <v>217.39130509932957</v>
      </c>
      <c r="AG315" s="102">
        <f t="shared" si="172"/>
        <v>217.39130441917143</v>
      </c>
      <c r="AH315" s="102">
        <f t="shared" si="172"/>
        <v>217.39130419148478</v>
      </c>
      <c r="AI315" s="102">
        <f t="shared" si="172"/>
        <v>217.39130436397537</v>
      </c>
      <c r="AJ315" s="102">
        <f t="shared" si="172"/>
        <v>217.39130437446261</v>
      </c>
      <c r="AK315" s="102">
        <f t="shared" si="172"/>
        <v>217.39130433969677</v>
      </c>
      <c r="AL315" s="102">
        <f t="shared" si="172"/>
        <v>217.39130434430973</v>
      </c>
      <c r="AM315" s="102">
        <f t="shared" si="172"/>
        <v>217.39130435003872</v>
      </c>
      <c r="AN315" s="102">
        <f t="shared" si="172"/>
        <v>217.39130434807376</v>
      </c>
      <c r="AO315" s="102">
        <f t="shared" si="172"/>
        <v>217.39130434735864</v>
      </c>
      <c r="AP315" s="102">
        <f t="shared" si="172"/>
        <v>217.3913043478679</v>
      </c>
      <c r="AQ315" s="102">
        <f t="shared" si="172"/>
        <v>217.39130434790707</v>
      </c>
      <c r="AR315" s="102">
        <f t="shared" si="172"/>
        <v>217.39130434780282</v>
      </c>
      <c r="AS315" s="102">
        <f t="shared" si="172"/>
        <v>217.39130434781515</v>
      </c>
      <c r="AT315" s="102">
        <f t="shared" si="172"/>
        <v>217.3913043478326</v>
      </c>
      <c r="AU315" s="102">
        <f t="shared" si="172"/>
        <v>217.39130434782692</v>
      </c>
      <c r="AV315" s="102">
        <f t="shared" si="172"/>
        <v>217.39130434782476</v>
      </c>
      <c r="AW315" s="102">
        <f t="shared" si="172"/>
        <v>217.39130434782624</v>
      </c>
      <c r="AX315" s="102">
        <f t="shared" si="172"/>
        <v>217.39130434782629</v>
      </c>
      <c r="AY315" s="102">
        <f t="shared" si="172"/>
        <v>217.39130434782598</v>
      </c>
      <c r="AZ315" s="102">
        <f t="shared" si="172"/>
        <v>217.39130434782601</v>
      </c>
      <c r="BA315" s="102">
        <f t="shared" si="172"/>
        <v>217.39130434782612</v>
      </c>
      <c r="BB315" s="102">
        <f t="shared" si="172"/>
        <v>217.39130434782612</v>
      </c>
      <c r="BC315" s="102">
        <f t="shared" si="172"/>
        <v>217.39130434782612</v>
      </c>
      <c r="BD315" s="102">
        <f t="shared" si="172"/>
        <v>217.39130434782612</v>
      </c>
      <c r="BE315" s="102">
        <f t="shared" si="172"/>
        <v>217.39130434782612</v>
      </c>
      <c r="BF315" s="102">
        <f t="shared" si="172"/>
        <v>217.39130434782612</v>
      </c>
      <c r="BG315" s="102">
        <f t="shared" si="172"/>
        <v>217.39130434782612</v>
      </c>
      <c r="BH315" s="102">
        <f t="shared" si="172"/>
        <v>217.39130434782612</v>
      </c>
      <c r="BI315" s="102">
        <f t="shared" si="172"/>
        <v>217.39130434782612</v>
      </c>
      <c r="BJ315" s="102">
        <f t="shared" si="172"/>
        <v>217.39130434782612</v>
      </c>
      <c r="BK315" s="102">
        <f t="shared" si="172"/>
        <v>217.39130434782612</v>
      </c>
      <c r="BL315" s="102">
        <f t="shared" si="172"/>
        <v>217.39130434782612</v>
      </c>
    </row>
    <row r="316" spans="2:64" hidden="1" outlineLevel="1" x14ac:dyDescent="0.55000000000000004">
      <c r="B316" s="105" t="str">
        <f>$G$23&amp;": new subscriptions"</f>
        <v>Instagram: new subscriptions</v>
      </c>
      <c r="C316" s="101"/>
      <c r="D316" s="101"/>
      <c r="E316" s="102">
        <f>E308</f>
        <v>0</v>
      </c>
      <c r="F316" s="102">
        <f t="shared" si="172"/>
        <v>0</v>
      </c>
      <c r="G316" s="102">
        <f t="shared" si="172"/>
        <v>0</v>
      </c>
      <c r="H316" s="102">
        <f t="shared" si="172"/>
        <v>0</v>
      </c>
      <c r="I316" s="102">
        <f t="shared" si="172"/>
        <v>83.333333333333343</v>
      </c>
      <c r="J316" s="102">
        <f t="shared" si="172"/>
        <v>153.33333333333334</v>
      </c>
      <c r="K316" s="102">
        <f t="shared" si="172"/>
        <v>212.13333333333333</v>
      </c>
      <c r="L316" s="102">
        <f t="shared" si="172"/>
        <v>191.52533333333335</v>
      </c>
      <c r="M316" s="102">
        <f t="shared" si="172"/>
        <v>185.41461333333336</v>
      </c>
      <c r="N316" s="102">
        <f t="shared" si="172"/>
        <v>189.68960853333331</v>
      </c>
      <c r="O316" s="102">
        <f t="shared" si="172"/>
        <v>189.98332450133336</v>
      </c>
      <c r="P316" s="102">
        <f t="shared" si="172"/>
        <v>189.25233071445336</v>
      </c>
      <c r="Q316" s="102">
        <f t="shared" si="172"/>
        <v>189.32229516547412</v>
      </c>
      <c r="R316" s="102">
        <f t="shared" si="172"/>
        <v>189.42805985921166</v>
      </c>
      <c r="S316" s="102">
        <f t="shared" si="172"/>
        <v>189.39994319605023</v>
      </c>
      <c r="T316" s="102">
        <f t="shared" si="172"/>
        <v>189.38751951115808</v>
      </c>
      <c r="U316" s="102">
        <f t="shared" si="172"/>
        <v>189.39400596684669</v>
      </c>
      <c r="V316" s="102">
        <f t="shared" si="172"/>
        <v>189.39495592351923</v>
      </c>
      <c r="W316" s="102">
        <f t="shared" si="172"/>
        <v>189.39376609754146</v>
      </c>
      <c r="X316" s="102">
        <f t="shared" si="172"/>
        <v>189.39380447663029</v>
      </c>
      <c r="Y316" s="102">
        <f t="shared" si="172"/>
        <v>189.3939887081325</v>
      </c>
      <c r="Z316" s="102">
        <f t="shared" si="172"/>
        <v>189.393953090438</v>
      </c>
      <c r="AA316" s="102">
        <f t="shared" si="172"/>
        <v>189.39392931222878</v>
      </c>
      <c r="AB316" s="102">
        <f t="shared" si="172"/>
        <v>189.39393881557331</v>
      </c>
      <c r="AC316" s="102">
        <f t="shared" si="172"/>
        <v>189.39394109955163</v>
      </c>
      <c r="AD316" s="102">
        <f t="shared" si="172"/>
        <v>189.39393921358001</v>
      </c>
      <c r="AE316" s="102">
        <f t="shared" si="172"/>
        <v>189.39393914989893</v>
      </c>
      <c r="AF316" s="102">
        <f t="shared" si="172"/>
        <v>189.39393946184339</v>
      </c>
      <c r="AG316" s="102">
        <f t="shared" si="172"/>
        <v>189.39393942212124</v>
      </c>
      <c r="AH316" s="102">
        <f t="shared" si="172"/>
        <v>189.39393937856565</v>
      </c>
      <c r="AI316" s="102">
        <f t="shared" si="172"/>
        <v>189.39393939189011</v>
      </c>
      <c r="AJ316" s="102">
        <f t="shared" si="172"/>
        <v>189.39393939672706</v>
      </c>
      <c r="AK316" s="102">
        <f t="shared" si="172"/>
        <v>189.39393939382128</v>
      </c>
      <c r="AL316" s="102">
        <f t="shared" si="172"/>
        <v>189.39393939351226</v>
      </c>
      <c r="AM316" s="102">
        <f t="shared" si="172"/>
        <v>189.3939393940266</v>
      </c>
      <c r="AN316" s="102">
        <f t="shared" si="172"/>
        <v>189.39393939399378</v>
      </c>
      <c r="AO316" s="102">
        <f t="shared" si="172"/>
        <v>189.39393939391675</v>
      </c>
      <c r="AP316" s="102">
        <f t="shared" si="172"/>
        <v>189.39393939393435</v>
      </c>
      <c r="AQ316" s="102">
        <f t="shared" si="172"/>
        <v>189.39393939394381</v>
      </c>
      <c r="AR316" s="102">
        <f t="shared" si="172"/>
        <v>189.39393939393949</v>
      </c>
      <c r="AS316" s="102">
        <f t="shared" si="172"/>
        <v>189.39393939393869</v>
      </c>
      <c r="AT316" s="102">
        <f t="shared" si="172"/>
        <v>189.39393939393949</v>
      </c>
      <c r="AU316" s="102">
        <f t="shared" si="172"/>
        <v>189.39393939393952</v>
      </c>
      <c r="AV316" s="102">
        <f t="shared" si="172"/>
        <v>189.39393939393935</v>
      </c>
      <c r="AW316" s="102">
        <f t="shared" si="172"/>
        <v>189.39393939393938</v>
      </c>
      <c r="AX316" s="102">
        <f t="shared" si="172"/>
        <v>189.39393939393941</v>
      </c>
      <c r="AY316" s="102">
        <f t="shared" si="172"/>
        <v>189.39393939393938</v>
      </c>
      <c r="AZ316" s="102">
        <f t="shared" si="172"/>
        <v>189.39393939393938</v>
      </c>
      <c r="BA316" s="102">
        <f t="shared" si="172"/>
        <v>189.39393939393941</v>
      </c>
      <c r="BB316" s="102">
        <f t="shared" si="172"/>
        <v>189.39393939393938</v>
      </c>
      <c r="BC316" s="102">
        <f t="shared" si="172"/>
        <v>189.39393939393938</v>
      </c>
      <c r="BD316" s="102">
        <f t="shared" si="172"/>
        <v>189.39393939393941</v>
      </c>
      <c r="BE316" s="102">
        <f t="shared" si="172"/>
        <v>189.39393939393938</v>
      </c>
      <c r="BF316" s="102">
        <f t="shared" si="172"/>
        <v>189.39393939393938</v>
      </c>
      <c r="BG316" s="102">
        <f t="shared" si="172"/>
        <v>189.39393939393941</v>
      </c>
      <c r="BH316" s="102">
        <f t="shared" si="172"/>
        <v>189.39393939393938</v>
      </c>
      <c r="BI316" s="102">
        <f t="shared" si="172"/>
        <v>189.39393939393938</v>
      </c>
      <c r="BJ316" s="102">
        <f t="shared" si="172"/>
        <v>189.39393939393941</v>
      </c>
      <c r="BK316" s="102">
        <f t="shared" si="172"/>
        <v>189.39393939393938</v>
      </c>
      <c r="BL316" s="102">
        <f t="shared" si="172"/>
        <v>189.39393939393938</v>
      </c>
    </row>
    <row r="317" spans="2:64" hidden="1" outlineLevel="1" x14ac:dyDescent="0.55000000000000004">
      <c r="B317" s="105" t="str">
        <f>"New from "&amp;B326</f>
        <v>New from Standard</v>
      </c>
      <c r="C317" s="101"/>
      <c r="D317" s="101"/>
      <c r="E317" s="102">
        <f>-E352</f>
        <v>0</v>
      </c>
      <c r="F317" s="102">
        <f t="shared" ref="F317:BL317" si="174">-F352</f>
        <v>0</v>
      </c>
      <c r="G317" s="102">
        <f t="shared" si="174"/>
        <v>0</v>
      </c>
      <c r="H317" s="102">
        <f t="shared" si="174"/>
        <v>0</v>
      </c>
      <c r="I317" s="102">
        <f t="shared" si="174"/>
        <v>0</v>
      </c>
      <c r="J317" s="102">
        <f t="shared" si="174"/>
        <v>7.0666666666666673</v>
      </c>
      <c r="K317" s="102">
        <f t="shared" si="174"/>
        <v>19.911333333333335</v>
      </c>
      <c r="L317" s="102">
        <f t="shared" si="174"/>
        <v>37.382963333333336</v>
      </c>
      <c r="M317" s="102">
        <f t="shared" si="174"/>
        <v>52.568830333333338</v>
      </c>
      <c r="N317" s="102">
        <f t="shared" si="174"/>
        <v>66.629736923999999</v>
      </c>
      <c r="O317" s="102">
        <f t="shared" si="174"/>
        <v>80.396772719763334</v>
      </c>
      <c r="P317" s="102">
        <f t="shared" si="174"/>
        <v>93.472508348996143</v>
      </c>
      <c r="Q317" s="102">
        <f t="shared" si="174"/>
        <v>105.76200923732993</v>
      </c>
      <c r="R317" s="102">
        <f t="shared" si="174"/>
        <v>117.35146733218539</v>
      </c>
      <c r="S317" s="102">
        <f t="shared" si="174"/>
        <v>128.30223186709964</v>
      </c>
      <c r="T317" s="102">
        <f t="shared" si="174"/>
        <v>138.61379618157795</v>
      </c>
      <c r="U317" s="102">
        <f t="shared" si="174"/>
        <v>148.31061331016107</v>
      </c>
      <c r="V317" s="102">
        <f t="shared" si="174"/>
        <v>157.42202759074428</v>
      </c>
      <c r="W317" s="102">
        <f t="shared" si="174"/>
        <v>165.97781963046057</v>
      </c>
      <c r="X317" s="102">
        <f t="shared" si="174"/>
        <v>174.01035942936676</v>
      </c>
      <c r="Y317" s="102">
        <f t="shared" si="174"/>
        <v>181.55327845226861</v>
      </c>
      <c r="Z317" s="102">
        <f t="shared" si="174"/>
        <v>188.64006790886125</v>
      </c>
      <c r="AA317" s="102">
        <f t="shared" si="174"/>
        <v>195.30370469493303</v>
      </c>
      <c r="AB317" s="102">
        <f t="shared" si="174"/>
        <v>201.57636236060574</v>
      </c>
      <c r="AC317" s="102">
        <f t="shared" si="174"/>
        <v>207.48911369056674</v>
      </c>
      <c r="AD317" s="102">
        <f t="shared" si="174"/>
        <v>215.14666130484053</v>
      </c>
      <c r="AE317" s="102">
        <f t="shared" si="174"/>
        <v>222.38467111860001</v>
      </c>
      <c r="AF317" s="102">
        <f t="shared" si="174"/>
        <v>229.24697540679711</v>
      </c>
      <c r="AG317" s="102">
        <f t="shared" si="174"/>
        <v>235.77133091129051</v>
      </c>
      <c r="AH317" s="102">
        <f t="shared" si="174"/>
        <v>241.99091669800106</v>
      </c>
      <c r="AI317" s="102">
        <f t="shared" si="174"/>
        <v>247.93541492277714</v>
      </c>
      <c r="AJ317" s="102">
        <f t="shared" si="174"/>
        <v>253.63179258031397</v>
      </c>
      <c r="AK317" s="102">
        <f t="shared" si="174"/>
        <v>259.10486998260279</v>
      </c>
      <c r="AL317" s="102">
        <f t="shared" si="174"/>
        <v>264.3777371265482</v>
      </c>
      <c r="AM317" s="102">
        <f t="shared" si="174"/>
        <v>269.47206180434705</v>
      </c>
      <c r="AN317" s="102">
        <f t="shared" si="174"/>
        <v>274.40832094411473</v>
      </c>
      <c r="AO317" s="102">
        <f t="shared" si="174"/>
        <v>279.20597763246991</v>
      </c>
      <c r="AP317" s="102">
        <f t="shared" si="174"/>
        <v>281.8902688586511</v>
      </c>
      <c r="AQ317" s="102">
        <f t="shared" si="174"/>
        <v>284.90491980722715</v>
      </c>
      <c r="AR317" s="102">
        <f t="shared" si="174"/>
        <v>288.1206119662906</v>
      </c>
      <c r="AS317" s="102">
        <f t="shared" si="174"/>
        <v>291.4692790594861</v>
      </c>
      <c r="AT317" s="102">
        <f t="shared" si="174"/>
        <v>294.89630416285752</v>
      </c>
      <c r="AU317" s="102">
        <f t="shared" si="174"/>
        <v>298.35814407570336</v>
      </c>
      <c r="AV317" s="102">
        <f t="shared" si="174"/>
        <v>301.82657266957875</v>
      </c>
      <c r="AW317" s="102">
        <f t="shared" si="174"/>
        <v>305.28311168295608</v>
      </c>
      <c r="AX317" s="102">
        <f t="shared" si="174"/>
        <v>308.71541037117595</v>
      </c>
      <c r="AY317" s="102">
        <f t="shared" si="174"/>
        <v>312.11630336475287</v>
      </c>
      <c r="AZ317" s="102">
        <f t="shared" si="174"/>
        <v>315.48257176213792</v>
      </c>
      <c r="BA317" s="102">
        <f t="shared" si="174"/>
        <v>318.81372863261504</v>
      </c>
      <c r="BB317" s="102">
        <f t="shared" si="174"/>
        <v>322.0854005167314</v>
      </c>
      <c r="BC317" s="102">
        <f t="shared" si="174"/>
        <v>325.48398411018053</v>
      </c>
      <c r="BD317" s="102">
        <f t="shared" si="174"/>
        <v>328.95103703349571</v>
      </c>
      <c r="BE317" s="102">
        <f t="shared" si="174"/>
        <v>332.46123902410341</v>
      </c>
      <c r="BF317" s="102">
        <f t="shared" si="174"/>
        <v>335.99081752161402</v>
      </c>
      <c r="BG317" s="102">
        <f t="shared" si="174"/>
        <v>339.51836106764068</v>
      </c>
      <c r="BH317" s="102">
        <f t="shared" si="174"/>
        <v>343.02964224304947</v>
      </c>
      <c r="BI317" s="102">
        <f t="shared" si="174"/>
        <v>346.51479518974395</v>
      </c>
      <c r="BJ317" s="102">
        <f t="shared" si="174"/>
        <v>349.96658852834105</v>
      </c>
      <c r="BK317" s="102">
        <f t="shared" si="174"/>
        <v>353.38038047516756</v>
      </c>
      <c r="BL317" s="102">
        <f t="shared" si="174"/>
        <v>356.75365972673416</v>
      </c>
    </row>
    <row r="318" spans="2:64" hidden="1" outlineLevel="1" x14ac:dyDescent="0.55000000000000004">
      <c r="B318" s="105" t="str">
        <f>"New from "&amp;B357</f>
        <v>New from Premium</v>
      </c>
      <c r="C318" s="101"/>
      <c r="D318" s="101"/>
      <c r="E318" s="102">
        <f>-E383</f>
        <v>0</v>
      </c>
      <c r="F318" s="102">
        <f t="shared" ref="F318:BL318" si="175">-F383</f>
        <v>0</v>
      </c>
      <c r="G318" s="102">
        <f t="shared" si="175"/>
        <v>0</v>
      </c>
      <c r="H318" s="102">
        <f t="shared" si="175"/>
        <v>0</v>
      </c>
      <c r="I318" s="102">
        <f t="shared" si="175"/>
        <v>0</v>
      </c>
      <c r="J318" s="102">
        <f t="shared" si="175"/>
        <v>3.5333333333333337</v>
      </c>
      <c r="K318" s="102">
        <f t="shared" si="175"/>
        <v>9.6096666666666675</v>
      </c>
      <c r="L318" s="102">
        <f t="shared" si="175"/>
        <v>17.479353333333332</v>
      </c>
      <c r="M318" s="102">
        <f t="shared" si="175"/>
        <v>23.623211466666664</v>
      </c>
      <c r="N318" s="102">
        <f t="shared" si="175"/>
        <v>28.917311786999996</v>
      </c>
      <c r="O318" s="102">
        <f t="shared" si="175"/>
        <v>33.923317869079995</v>
      </c>
      <c r="P318" s="102">
        <f t="shared" si="175"/>
        <v>38.502007487396199</v>
      </c>
      <c r="Q318" s="102">
        <f t="shared" si="175"/>
        <v>42.666083694851295</v>
      </c>
      <c r="R318" s="102">
        <f t="shared" si="175"/>
        <v>46.931129918393438</v>
      </c>
      <c r="S318" s="102">
        <f t="shared" si="175"/>
        <v>50.842920868660741</v>
      </c>
      <c r="T318" s="102">
        <f t="shared" si="175"/>
        <v>54.439025063433988</v>
      </c>
      <c r="U318" s="102">
        <f t="shared" si="175"/>
        <v>57.758104255871139</v>
      </c>
      <c r="V318" s="102">
        <f t="shared" si="175"/>
        <v>60.8322133335936</v>
      </c>
      <c r="W318" s="102">
        <f t="shared" si="175"/>
        <v>63.687088028338046</v>
      </c>
      <c r="X318" s="102">
        <f t="shared" si="175"/>
        <v>66.345176766979137</v>
      </c>
      <c r="Y318" s="102">
        <f t="shared" si="175"/>
        <v>68.82624964076021</v>
      </c>
      <c r="Z318" s="102">
        <f t="shared" si="175"/>
        <v>71.14764493743543</v>
      </c>
      <c r="AA318" s="102">
        <f t="shared" si="175"/>
        <v>73.324804958546636</v>
      </c>
      <c r="AB318" s="102">
        <f t="shared" si="175"/>
        <v>75.371652406809432</v>
      </c>
      <c r="AC318" s="102">
        <f t="shared" si="175"/>
        <v>77.300817580789612</v>
      </c>
      <c r="AD318" s="102">
        <f t="shared" si="175"/>
        <v>79.123833017278244</v>
      </c>
      <c r="AE318" s="102">
        <f t="shared" si="175"/>
        <v>80.968536856489123</v>
      </c>
      <c r="AF318" s="102">
        <f t="shared" si="175"/>
        <v>82.809169348855221</v>
      </c>
      <c r="AG318" s="102">
        <f t="shared" si="175"/>
        <v>84.628725021398907</v>
      </c>
      <c r="AH318" s="102">
        <f t="shared" si="175"/>
        <v>86.416555227047169</v>
      </c>
      <c r="AI318" s="102">
        <f t="shared" si="175"/>
        <v>88.166609988011402</v>
      </c>
      <c r="AJ318" s="102">
        <f t="shared" si="175"/>
        <v>89.87614981383075</v>
      </c>
      <c r="AK318" s="102">
        <f t="shared" si="175"/>
        <v>91.544803348315014</v>
      </c>
      <c r="AL318" s="102">
        <f t="shared" si="175"/>
        <v>93.173879277304025</v>
      </c>
      <c r="AM318" s="102">
        <f t="shared" si="175"/>
        <v>94.765865150264659</v>
      </c>
      <c r="AN318" s="102">
        <f t="shared" si="175"/>
        <v>96.324063639540555</v>
      </c>
      <c r="AO318" s="102">
        <f t="shared" si="175"/>
        <v>97.852329831491957</v>
      </c>
      <c r="AP318" s="102">
        <f t="shared" si="175"/>
        <v>102.27230049333517</v>
      </c>
      <c r="AQ318" s="102">
        <f t="shared" si="175"/>
        <v>106.00895463534788</v>
      </c>
      <c r="AR318" s="102">
        <f t="shared" si="175"/>
        <v>109.20388325261064</v>
      </c>
      <c r="AS318" s="102">
        <f t="shared" si="175"/>
        <v>111.98043120494049</v>
      </c>
      <c r="AT318" s="102">
        <f t="shared" si="175"/>
        <v>114.43057492252265</v>
      </c>
      <c r="AU318" s="102">
        <f t="shared" si="175"/>
        <v>116.62303764909683</v>
      </c>
      <c r="AV318" s="102">
        <f t="shared" si="175"/>
        <v>118.61241756892142</v>
      </c>
      <c r="AW318" s="102">
        <f t="shared" si="175"/>
        <v>120.44152183732731</v>
      </c>
      <c r="AX318" s="102">
        <f t="shared" si="175"/>
        <v>122.14352387987731</v>
      </c>
      <c r="AY318" s="102">
        <f t="shared" si="175"/>
        <v>123.74454917124375</v>
      </c>
      <c r="AZ318" s="102">
        <f t="shared" si="175"/>
        <v>125.26536249735184</v>
      </c>
      <c r="BA318" s="102">
        <f t="shared" si="175"/>
        <v>126.72251529459163</v>
      </c>
      <c r="BB318" s="102">
        <f t="shared" si="175"/>
        <v>128.11637818778669</v>
      </c>
      <c r="BC318" s="102">
        <f t="shared" si="175"/>
        <v>129.52980194695976</v>
      </c>
      <c r="BD318" s="102">
        <f t="shared" si="175"/>
        <v>130.94478030595349</v>
      </c>
      <c r="BE318" s="102">
        <f t="shared" si="175"/>
        <v>132.35794537875299</v>
      </c>
      <c r="BF318" s="102">
        <f t="shared" si="175"/>
        <v>133.76450908748538</v>
      </c>
      <c r="BG318" s="102">
        <f t="shared" si="175"/>
        <v>135.1592758448306</v>
      </c>
      <c r="BH318" s="102">
        <f t="shared" si="175"/>
        <v>136.53946882712373</v>
      </c>
      <c r="BI318" s="102">
        <f t="shared" si="175"/>
        <v>137.90348846623453</v>
      </c>
      <c r="BJ318" s="102">
        <f t="shared" si="175"/>
        <v>139.25023870249854</v>
      </c>
      <c r="BK318" s="102">
        <f t="shared" si="175"/>
        <v>140.57928256836394</v>
      </c>
      <c r="BL318" s="102">
        <f t="shared" si="175"/>
        <v>141.89073934613796</v>
      </c>
    </row>
    <row r="319" spans="2:64" hidden="1" outlineLevel="1" x14ac:dyDescent="0.55000000000000004">
      <c r="B319" s="3" t="s">
        <v>102</v>
      </c>
      <c r="E319" s="11">
        <f>SUM(E313:E318)</f>
        <v>0</v>
      </c>
      <c r="F319" s="11">
        <f t="shared" ref="F319:BL319" si="176">SUM(F313:F318)</f>
        <v>0</v>
      </c>
      <c r="G319" s="11">
        <f t="shared" si="176"/>
        <v>0</v>
      </c>
      <c r="H319" s="11">
        <f t="shared" si="176"/>
        <v>0</v>
      </c>
      <c r="I319" s="11">
        <f t="shared" si="176"/>
        <v>253.33333333333334</v>
      </c>
      <c r="J319" s="11">
        <f t="shared" si="176"/>
        <v>476.03333333333342</v>
      </c>
      <c r="K319" s="11">
        <f t="shared" si="176"/>
        <v>672.82733333333329</v>
      </c>
      <c r="L319" s="11">
        <f t="shared" si="176"/>
        <v>636.00353999999993</v>
      </c>
      <c r="M319" s="11">
        <f t="shared" si="176"/>
        <v>640.41196683333339</v>
      </c>
      <c r="N319" s="11">
        <f t="shared" si="176"/>
        <v>674.64400478533332</v>
      </c>
      <c r="O319" s="11">
        <f t="shared" si="176"/>
        <v>695.34388398950682</v>
      </c>
      <c r="P319" s="11">
        <f t="shared" si="176"/>
        <v>711.91346738413267</v>
      </c>
      <c r="Q319" s="11">
        <f t="shared" si="176"/>
        <v>730.13207399604516</v>
      </c>
      <c r="R319" s="11">
        <f t="shared" si="176"/>
        <v>747.85150069839733</v>
      </c>
      <c r="S319" s="11">
        <f t="shared" si="176"/>
        <v>764.1598629112334</v>
      </c>
      <c r="T319" s="11">
        <f t="shared" si="176"/>
        <v>779.67905893040756</v>
      </c>
      <c r="U319" s="11">
        <f t="shared" si="176"/>
        <v>794.46136726797579</v>
      </c>
      <c r="V319" s="11">
        <f t="shared" si="176"/>
        <v>808.47059064266341</v>
      </c>
      <c r="W319" s="11">
        <f t="shared" si="176"/>
        <v>821.78852561563997</v>
      </c>
      <c r="X319" s="11">
        <f t="shared" si="176"/>
        <v>834.48896328223532</v>
      </c>
      <c r="Y319" s="11">
        <f t="shared" si="176"/>
        <v>846.62327067993465</v>
      </c>
      <c r="Z319" s="11">
        <f t="shared" si="176"/>
        <v>858.24594560225182</v>
      </c>
      <c r="AA319" s="11">
        <f t="shared" si="176"/>
        <v>869.4122179193422</v>
      </c>
      <c r="AB319" s="11">
        <f t="shared" si="176"/>
        <v>880.17367365399457</v>
      </c>
      <c r="AC319" s="11">
        <f t="shared" si="176"/>
        <v>890.57954880951786</v>
      </c>
      <c r="AD319" s="11">
        <f t="shared" si="176"/>
        <v>902.75224797514909</v>
      </c>
      <c r="AE319" s="11">
        <f t="shared" si="176"/>
        <v>914.66172579821853</v>
      </c>
      <c r="AF319" s="11">
        <f t="shared" si="176"/>
        <v>926.33276460199079</v>
      </c>
      <c r="AG319" s="11">
        <f t="shared" si="176"/>
        <v>937.79317887073944</v>
      </c>
      <c r="AH319" s="11">
        <f t="shared" si="176"/>
        <v>949.07292400100619</v>
      </c>
      <c r="AI319" s="11">
        <f t="shared" si="176"/>
        <v>960.20342318426856</v>
      </c>
      <c r="AJ319" s="11">
        <f t="shared" si="176"/>
        <v>971.21708387650301</v>
      </c>
      <c r="AK319" s="11">
        <f t="shared" si="176"/>
        <v>982.14694512605536</v>
      </c>
      <c r="AL319" s="11">
        <f t="shared" si="176"/>
        <v>993.02642509799944</v>
      </c>
      <c r="AM319" s="11">
        <f t="shared" si="176"/>
        <v>1003.889149389155</v>
      </c>
      <c r="AN319" s="11">
        <f t="shared" si="176"/>
        <v>1014.7688414323462</v>
      </c>
      <c r="AO319" s="11">
        <f t="shared" si="176"/>
        <v>1024.7916525522342</v>
      </c>
      <c r="AP319" s="11">
        <f t="shared" si="176"/>
        <v>1035.0424846957169</v>
      </c>
      <c r="AQ319" s="11">
        <f t="shared" si="176"/>
        <v>1044.4962167989033</v>
      </c>
      <c r="AR319" s="11">
        <f t="shared" si="176"/>
        <v>1053.9542856942371</v>
      </c>
      <c r="AS319" s="11">
        <f t="shared" si="176"/>
        <v>1063.2787825543082</v>
      </c>
      <c r="AT319" s="11">
        <f t="shared" si="176"/>
        <v>1072.3798527636825</v>
      </c>
      <c r="AU319" s="11">
        <f t="shared" si="176"/>
        <v>1081.3571825314707</v>
      </c>
      <c r="AV319" s="11">
        <f t="shared" si="176"/>
        <v>1090.2528780274879</v>
      </c>
      <c r="AW319" s="11">
        <f t="shared" si="176"/>
        <v>1099.0756777986107</v>
      </c>
      <c r="AX319" s="11">
        <f t="shared" si="176"/>
        <v>1107.8507632871174</v>
      </c>
      <c r="AY319" s="11">
        <f t="shared" si="176"/>
        <v>1116.6040876488503</v>
      </c>
      <c r="AZ319" s="11">
        <f t="shared" si="176"/>
        <v>1125.3553571344285</v>
      </c>
      <c r="BA319" s="11">
        <f t="shared" si="176"/>
        <v>1133.4764040743066</v>
      </c>
      <c r="BB319" s="11">
        <f t="shared" si="176"/>
        <v>1141.0570720585342</v>
      </c>
      <c r="BC319" s="11">
        <f t="shared" si="176"/>
        <v>1148.4548029570838</v>
      </c>
      <c r="BD319" s="11">
        <f t="shared" si="176"/>
        <v>1156.1661059061175</v>
      </c>
      <c r="BE319" s="11">
        <f t="shared" si="176"/>
        <v>1164.0184233781388</v>
      </c>
      <c r="BF319" s="11">
        <f t="shared" si="176"/>
        <v>1171.8904110703127</v>
      </c>
      <c r="BG319" s="11">
        <f t="shared" si="176"/>
        <v>1179.8091737062405</v>
      </c>
      <c r="BH319" s="11">
        <f t="shared" si="176"/>
        <v>1187.7679839218183</v>
      </c>
      <c r="BI319" s="11">
        <f t="shared" si="176"/>
        <v>1195.7430134712304</v>
      </c>
      <c r="BJ319" s="11">
        <f t="shared" si="176"/>
        <v>1203.7281427990567</v>
      </c>
      <c r="BK319" s="11">
        <f t="shared" si="176"/>
        <v>1211.7223111961482</v>
      </c>
      <c r="BL319" s="11">
        <f t="shared" si="176"/>
        <v>1219.7235765729549</v>
      </c>
    </row>
    <row r="320" spans="2:64" hidden="1" outlineLevel="1" x14ac:dyDescent="0.55000000000000004">
      <c r="B320" s="3" t="str">
        <f>"Upgrade to "&amp;B326</f>
        <v>Upgrade to Standard</v>
      </c>
      <c r="E320" s="11">
        <f t="shared" ref="E320:P320" si="177">-(E312*$F$63)</f>
        <v>0</v>
      </c>
      <c r="F320" s="11">
        <f t="shared" si="177"/>
        <v>0</v>
      </c>
      <c r="G320" s="11">
        <f t="shared" si="177"/>
        <v>0</v>
      </c>
      <c r="H320" s="11">
        <f t="shared" si="177"/>
        <v>0</v>
      </c>
      <c r="I320" s="11">
        <f t="shared" si="177"/>
        <v>0</v>
      </c>
      <c r="J320" s="11">
        <f t="shared" si="177"/>
        <v>-12.666666666666668</v>
      </c>
      <c r="K320" s="11">
        <f t="shared" si="177"/>
        <v>-34.695000000000007</v>
      </c>
      <c r="L320" s="11">
        <f t="shared" si="177"/>
        <v>-63.479066666666668</v>
      </c>
      <c r="M320" s="11">
        <f t="shared" si="177"/>
        <v>-86.39217433333333</v>
      </c>
      <c r="N320" s="11">
        <f t="shared" si="177"/>
        <v>-106.31786826833331</v>
      </c>
      <c r="O320" s="11">
        <f t="shared" si="177"/>
        <v>-125.16556695003331</v>
      </c>
      <c r="P320" s="11">
        <f t="shared" si="177"/>
        <v>-142.40958177650396</v>
      </c>
      <c r="Q320" s="11">
        <f t="shared" ref="Q320:AB320" si="178">-(Q312*$G$63)</f>
        <v>-158.06791369700005</v>
      </c>
      <c r="R320" s="11">
        <f t="shared" si="178"/>
        <v>-172.44500947922231</v>
      </c>
      <c r="S320" s="11">
        <f t="shared" si="178"/>
        <v>-185.69528318705102</v>
      </c>
      <c r="T320" s="11">
        <f t="shared" si="178"/>
        <v>-197.90593668642555</v>
      </c>
      <c r="U320" s="11">
        <f t="shared" si="178"/>
        <v>-209.18305849684634</v>
      </c>
      <c r="V320" s="11">
        <f t="shared" si="178"/>
        <v>-219.62049867068663</v>
      </c>
      <c r="W320" s="11">
        <f t="shared" si="178"/>
        <v>-229.29715838892372</v>
      </c>
      <c r="X320" s="11">
        <f t="shared" si="178"/>
        <v>-238.28498249525634</v>
      </c>
      <c r="Y320" s="11">
        <f t="shared" si="178"/>
        <v>-246.64953311003219</v>
      </c>
      <c r="Z320" s="11">
        <f t="shared" si="178"/>
        <v>-254.44976200862439</v>
      </c>
      <c r="AA320" s="11">
        <f t="shared" si="178"/>
        <v>-261.73909260752959</v>
      </c>
      <c r="AB320" s="11">
        <f t="shared" si="178"/>
        <v>-268.56623053844254</v>
      </c>
      <c r="AC320" s="11">
        <f t="shared" ref="AC320:AN320" si="179">-(AC312*$H$63)</f>
        <v>-274.97564194576029</v>
      </c>
      <c r="AD320" s="11">
        <f t="shared" si="179"/>
        <v>-283.75778593328744</v>
      </c>
      <c r="AE320" s="11">
        <f t="shared" si="179"/>
        <v>-292.0068861607175</v>
      </c>
      <c r="AF320" s="11">
        <f t="shared" si="179"/>
        <v>-299.77907724973511</v>
      </c>
      <c r="AG320" s="11">
        <f t="shared" si="179"/>
        <v>-307.12443543736913</v>
      </c>
      <c r="AH320" s="11">
        <f t="shared" si="179"/>
        <v>-314.08791777404809</v>
      </c>
      <c r="AI320" s="11">
        <f t="shared" si="179"/>
        <v>-320.71013466347216</v>
      </c>
      <c r="AJ320" s="11">
        <f t="shared" si="179"/>
        <v>-327.02798831643418</v>
      </c>
      <c r="AK320" s="11">
        <f t="shared" si="179"/>
        <v>-333.07520402912292</v>
      </c>
      <c r="AL320" s="11">
        <f t="shared" si="179"/>
        <v>-338.88277476163972</v>
      </c>
      <c r="AM320" s="11">
        <f t="shared" si="179"/>
        <v>-344.47933529752652</v>
      </c>
      <c r="AN320" s="11">
        <f t="shared" si="179"/>
        <v>-349.89147917830587</v>
      </c>
      <c r="AO320" s="11">
        <f t="shared" ref="AO320:AZ320" si="180">-(AO312*$I$63)</f>
        <v>-355.14402895674334</v>
      </c>
      <c r="AP320" s="11">
        <f t="shared" si="180"/>
        <v>-360.21488781997846</v>
      </c>
      <c r="AQ320" s="11">
        <f t="shared" si="180"/>
        <v>-365.13907663816713</v>
      </c>
      <c r="AR320" s="11">
        <f t="shared" si="180"/>
        <v>-369.89580751515064</v>
      </c>
      <c r="AS320" s="11">
        <f t="shared" si="180"/>
        <v>-374.50706682289297</v>
      </c>
      <c r="AT320" s="11">
        <f t="shared" si="180"/>
        <v>-378.98508726363229</v>
      </c>
      <c r="AU320" s="11">
        <f t="shared" si="180"/>
        <v>-383.33601855754421</v>
      </c>
      <c r="AV320" s="11">
        <f t="shared" si="180"/>
        <v>-387.57019527163698</v>
      </c>
      <c r="AW320" s="11">
        <f t="shared" si="180"/>
        <v>-391.69871378769858</v>
      </c>
      <c r="AX320" s="11">
        <f t="shared" si="180"/>
        <v>-395.73166488522827</v>
      </c>
      <c r="AY320" s="11">
        <f t="shared" si="180"/>
        <v>-399.67908661450446</v>
      </c>
      <c r="AZ320" s="11">
        <f t="shared" si="180"/>
        <v>-403.55100973706146</v>
      </c>
      <c r="BA320" s="11">
        <f t="shared" ref="BA320:BL320" si="181">-(BA312*$J$63)</f>
        <v>-407.35714632796493</v>
      </c>
      <c r="BB320" s="11">
        <f t="shared" si="181"/>
        <v>-415.14810897232456</v>
      </c>
      <c r="BC320" s="11">
        <f t="shared" si="181"/>
        <v>-422.38318949857239</v>
      </c>
      <c r="BD320" s="11">
        <f t="shared" si="181"/>
        <v>-429.11994690659787</v>
      </c>
      <c r="BE320" s="11">
        <f t="shared" si="181"/>
        <v>-435.43385857311199</v>
      </c>
      <c r="BF320" s="11">
        <f t="shared" si="181"/>
        <v>-441.3827167132456</v>
      </c>
      <c r="BG320" s="11">
        <f t="shared" si="181"/>
        <v>-447.01131126117173</v>
      </c>
      <c r="BH320" s="11">
        <f t="shared" si="181"/>
        <v>-452.36041259514309</v>
      </c>
      <c r="BI320" s="11">
        <f t="shared" si="181"/>
        <v>-457.46556227981682</v>
      </c>
      <c r="BJ320" s="11">
        <f t="shared" si="181"/>
        <v>-462.35684547980037</v>
      </c>
      <c r="BK320" s="11">
        <f t="shared" si="181"/>
        <v>-467.06043116217717</v>
      </c>
      <c r="BL320" s="11">
        <f t="shared" si="181"/>
        <v>-471.59929498252336</v>
      </c>
    </row>
    <row r="321" spans="2:64" hidden="1" outlineLevel="1" x14ac:dyDescent="0.55000000000000004">
      <c r="B321" s="3" t="str">
        <f>"Upgrade to "&amp;B357</f>
        <v>Upgrade to Premium</v>
      </c>
      <c r="E321" s="11">
        <f>-(E312*$F$66)</f>
        <v>0</v>
      </c>
      <c r="F321" s="11">
        <f t="shared" ref="F321:P321" si="182">-(F312*$F$66)</f>
        <v>0</v>
      </c>
      <c r="G321" s="11">
        <f t="shared" si="182"/>
        <v>0</v>
      </c>
      <c r="H321" s="11">
        <f t="shared" si="182"/>
        <v>0</v>
      </c>
      <c r="I321" s="11">
        <f t="shared" si="182"/>
        <v>0</v>
      </c>
      <c r="J321" s="11">
        <f t="shared" si="182"/>
        <v>-5.0666666666666673</v>
      </c>
      <c r="K321" s="11">
        <f t="shared" si="182"/>
        <v>-13.878000000000002</v>
      </c>
      <c r="L321" s="11">
        <f t="shared" si="182"/>
        <v>-25.391626666666667</v>
      </c>
      <c r="M321" s="11">
        <f t="shared" si="182"/>
        <v>-34.556869733333329</v>
      </c>
      <c r="N321" s="11">
        <f t="shared" si="182"/>
        <v>-42.52714730733333</v>
      </c>
      <c r="O321" s="11">
        <f t="shared" si="182"/>
        <v>-50.066226780013324</v>
      </c>
      <c r="P321" s="11">
        <f t="shared" si="182"/>
        <v>-56.963832710601586</v>
      </c>
      <c r="Q321" s="11">
        <f>-(Q312*$G$66)</f>
        <v>-63.227165478800018</v>
      </c>
      <c r="R321" s="11">
        <f t="shared" ref="R321:AB321" si="183">-(R312*$G$66)</f>
        <v>-68.97800379168892</v>
      </c>
      <c r="S321" s="11">
        <f t="shared" si="183"/>
        <v>-74.278113274820413</v>
      </c>
      <c r="T321" s="11">
        <f t="shared" si="183"/>
        <v>-79.162374674570216</v>
      </c>
      <c r="U321" s="11">
        <f t="shared" si="183"/>
        <v>-83.673223398738543</v>
      </c>
      <c r="V321" s="11">
        <f t="shared" si="183"/>
        <v>-87.848199468274657</v>
      </c>
      <c r="W321" s="11">
        <f t="shared" si="183"/>
        <v>-91.718863355569482</v>
      </c>
      <c r="X321" s="11">
        <f t="shared" si="183"/>
        <v>-95.313992998102535</v>
      </c>
      <c r="Y321" s="11">
        <f t="shared" si="183"/>
        <v>-98.659813244012881</v>
      </c>
      <c r="Z321" s="11">
        <f t="shared" si="183"/>
        <v>-101.77990480344975</v>
      </c>
      <c r="AA321" s="11">
        <f t="shared" si="183"/>
        <v>-104.69563704301183</v>
      </c>
      <c r="AB321" s="11">
        <f t="shared" si="183"/>
        <v>-107.42649221537702</v>
      </c>
      <c r="AC321" s="11">
        <f>-(AC312*$H$66)</f>
        <v>-109.99025677830411</v>
      </c>
      <c r="AD321" s="11">
        <f t="shared" ref="AD321:AN321" si="184">-(AD312*$H$66)</f>
        <v>-113.50311437331497</v>
      </c>
      <c r="AE321" s="11">
        <f t="shared" si="184"/>
        <v>-116.80275446428699</v>
      </c>
      <c r="AF321" s="11">
        <f t="shared" si="184"/>
        <v>-119.91163089989405</v>
      </c>
      <c r="AG321" s="11">
        <f t="shared" si="184"/>
        <v>-122.84977417494765</v>
      </c>
      <c r="AH321" s="11">
        <f t="shared" si="184"/>
        <v>-125.63516710961923</v>
      </c>
      <c r="AI321" s="11">
        <f t="shared" si="184"/>
        <v>-128.28405386538884</v>
      </c>
      <c r="AJ321" s="11">
        <f t="shared" si="184"/>
        <v>-130.81119532657368</v>
      </c>
      <c r="AK321" s="11">
        <f t="shared" si="184"/>
        <v>-133.23008161164915</v>
      </c>
      <c r="AL321" s="11">
        <f t="shared" si="184"/>
        <v>-135.55310990465588</v>
      </c>
      <c r="AM321" s="11">
        <f t="shared" si="184"/>
        <v>-137.79173411901061</v>
      </c>
      <c r="AN321" s="11">
        <f t="shared" si="184"/>
        <v>-139.95659167132234</v>
      </c>
      <c r="AO321" s="11">
        <f>-(AO312*$I$66)</f>
        <v>-142.05761158269735</v>
      </c>
      <c r="AP321" s="11">
        <f t="shared" ref="AP321:AZ321" si="185">-(AP312*$I$66)</f>
        <v>-144.08595512799135</v>
      </c>
      <c r="AQ321" s="11">
        <f t="shared" si="185"/>
        <v>-146.05563065526687</v>
      </c>
      <c r="AR321" s="11">
        <f t="shared" si="185"/>
        <v>-147.95832300606023</v>
      </c>
      <c r="AS321" s="11">
        <f t="shared" si="185"/>
        <v>-149.80282672915718</v>
      </c>
      <c r="AT321" s="11">
        <f t="shared" si="185"/>
        <v>-151.59403490545293</v>
      </c>
      <c r="AU321" s="11">
        <f t="shared" si="185"/>
        <v>-153.33440742301767</v>
      </c>
      <c r="AV321" s="11">
        <f t="shared" si="185"/>
        <v>-155.0280781086548</v>
      </c>
      <c r="AW321" s="11">
        <f t="shared" si="185"/>
        <v>-156.67948551507945</v>
      </c>
      <c r="AX321" s="11">
        <f t="shared" si="185"/>
        <v>-158.29266595409129</v>
      </c>
      <c r="AY321" s="11">
        <f t="shared" si="185"/>
        <v>-159.87163464580178</v>
      </c>
      <c r="AZ321" s="11">
        <f t="shared" si="185"/>
        <v>-161.42040389482457</v>
      </c>
      <c r="BA321" s="11">
        <f>-(BA312*$J$66)</f>
        <v>-162.94285853118595</v>
      </c>
      <c r="BB321" s="11">
        <f t="shared" ref="BB321:BL321" si="186">-(BB312*$J$66)</f>
        <v>-166.05924358892983</v>
      </c>
      <c r="BC321" s="11">
        <f t="shared" si="186"/>
        <v>-168.95327579942895</v>
      </c>
      <c r="BD321" s="11">
        <f t="shared" si="186"/>
        <v>-171.64797876263916</v>
      </c>
      <c r="BE321" s="11">
        <f t="shared" si="186"/>
        <v>-174.17354342924477</v>
      </c>
      <c r="BF321" s="11">
        <f t="shared" si="186"/>
        <v>-176.55308668529821</v>
      </c>
      <c r="BG321" s="11">
        <f t="shared" si="186"/>
        <v>-178.80452450446867</v>
      </c>
      <c r="BH321" s="11">
        <f t="shared" si="186"/>
        <v>-180.94416503805721</v>
      </c>
      <c r="BI321" s="11">
        <f t="shared" si="186"/>
        <v>-182.98622491192674</v>
      </c>
      <c r="BJ321" s="11">
        <f t="shared" si="186"/>
        <v>-184.94273819192014</v>
      </c>
      <c r="BK321" s="11">
        <f t="shared" si="186"/>
        <v>-186.82417246487086</v>
      </c>
      <c r="BL321" s="11">
        <f t="shared" si="186"/>
        <v>-188.63971799300933</v>
      </c>
    </row>
    <row r="322" spans="2:64" hidden="1" outlineLevel="1" x14ac:dyDescent="0.55000000000000004">
      <c r="B322" s="3" t="s">
        <v>103</v>
      </c>
      <c r="E322" s="23">
        <f t="shared" ref="E322:P322" si="187">-(E312*$F$69)</f>
        <v>0</v>
      </c>
      <c r="F322" s="11">
        <f t="shared" si="187"/>
        <v>0</v>
      </c>
      <c r="G322" s="11">
        <f t="shared" si="187"/>
        <v>0</v>
      </c>
      <c r="H322" s="11">
        <f t="shared" si="187"/>
        <v>0</v>
      </c>
      <c r="I322" s="11">
        <f t="shared" si="187"/>
        <v>0</v>
      </c>
      <c r="J322" s="11">
        <f t="shared" si="187"/>
        <v>-17.733333333333334</v>
      </c>
      <c r="K322" s="11">
        <f t="shared" si="187"/>
        <v>-48.573000000000008</v>
      </c>
      <c r="L322" s="11">
        <f t="shared" si="187"/>
        <v>-88.870693333333335</v>
      </c>
      <c r="M322" s="11">
        <f t="shared" si="187"/>
        <v>-120.94904406666666</v>
      </c>
      <c r="N322" s="11">
        <f t="shared" si="187"/>
        <v>-148.84501557566665</v>
      </c>
      <c r="O322" s="11">
        <f t="shared" si="187"/>
        <v>-175.23179373004663</v>
      </c>
      <c r="P322" s="11">
        <f t="shared" si="187"/>
        <v>-199.37341448710555</v>
      </c>
      <c r="Q322" s="11">
        <f t="shared" ref="Q322:AB322" si="188">-(Q312*$G$69)</f>
        <v>-221.29507917580008</v>
      </c>
      <c r="R322" s="11">
        <f t="shared" si="188"/>
        <v>-241.42301327091124</v>
      </c>
      <c r="S322" s="11">
        <f t="shared" si="188"/>
        <v>-259.97339646187146</v>
      </c>
      <c r="T322" s="11">
        <f t="shared" si="188"/>
        <v>-277.06831136099578</v>
      </c>
      <c r="U322" s="11">
        <f t="shared" si="188"/>
        <v>-292.85628189558491</v>
      </c>
      <c r="V322" s="11">
        <f t="shared" si="188"/>
        <v>-307.46869813896132</v>
      </c>
      <c r="W322" s="11">
        <f t="shared" si="188"/>
        <v>-321.01602174449323</v>
      </c>
      <c r="X322" s="11">
        <f t="shared" si="188"/>
        <v>-333.59897549335886</v>
      </c>
      <c r="Y322" s="11">
        <f t="shared" si="188"/>
        <v>-345.30934635404509</v>
      </c>
      <c r="Z322" s="11">
        <f t="shared" si="188"/>
        <v>-356.22966681207419</v>
      </c>
      <c r="AA322" s="11">
        <f t="shared" si="188"/>
        <v>-366.43472965054144</v>
      </c>
      <c r="AB322" s="11">
        <f t="shared" si="188"/>
        <v>-375.99272275381963</v>
      </c>
      <c r="AC322" s="11">
        <f t="shared" ref="AC322:AN322" si="189">-(AC312*$H$69)</f>
        <v>-329.97077033491234</v>
      </c>
      <c r="AD322" s="11">
        <f t="shared" si="189"/>
        <v>-340.5093431199449</v>
      </c>
      <c r="AE322" s="11">
        <f t="shared" si="189"/>
        <v>-350.40826339286093</v>
      </c>
      <c r="AF322" s="11">
        <f t="shared" si="189"/>
        <v>-359.73489269968212</v>
      </c>
      <c r="AG322" s="11">
        <f t="shared" si="189"/>
        <v>-368.54932252484292</v>
      </c>
      <c r="AH322" s="11">
        <f t="shared" si="189"/>
        <v>-376.90550132885767</v>
      </c>
      <c r="AI322" s="11">
        <f t="shared" si="189"/>
        <v>-384.85216159616652</v>
      </c>
      <c r="AJ322" s="11">
        <f t="shared" si="189"/>
        <v>-392.43358597972099</v>
      </c>
      <c r="AK322" s="11">
        <f t="shared" si="189"/>
        <v>-399.69024483494746</v>
      </c>
      <c r="AL322" s="11">
        <f t="shared" si="189"/>
        <v>-406.65932971396762</v>
      </c>
      <c r="AM322" s="11">
        <f t="shared" si="189"/>
        <v>-413.37520235703175</v>
      </c>
      <c r="AN322" s="11">
        <f t="shared" si="189"/>
        <v>-419.869775013967</v>
      </c>
      <c r="AO322" s="11">
        <f t="shared" ref="AO322:AZ322" si="190">-(AO312*$I$69)</f>
        <v>-426.17283474809199</v>
      </c>
      <c r="AP322" s="11">
        <f t="shared" si="190"/>
        <v>-432.25786538397409</v>
      </c>
      <c r="AQ322" s="11">
        <f t="shared" si="190"/>
        <v>-438.16689196580052</v>
      </c>
      <c r="AR322" s="11">
        <f t="shared" si="190"/>
        <v>-443.87496901818071</v>
      </c>
      <c r="AS322" s="11">
        <f t="shared" si="190"/>
        <v>-449.40848018747147</v>
      </c>
      <c r="AT322" s="11">
        <f t="shared" si="190"/>
        <v>-454.78210471635873</v>
      </c>
      <c r="AU322" s="11">
        <f t="shared" si="190"/>
        <v>-460.00322226905303</v>
      </c>
      <c r="AV322" s="11">
        <f t="shared" si="190"/>
        <v>-465.08423432596436</v>
      </c>
      <c r="AW322" s="11">
        <f t="shared" si="190"/>
        <v>-470.03845654523826</v>
      </c>
      <c r="AX322" s="11">
        <f t="shared" si="190"/>
        <v>-474.8779978622739</v>
      </c>
      <c r="AY322" s="11">
        <f t="shared" si="190"/>
        <v>-479.6149039374053</v>
      </c>
      <c r="AZ322" s="11">
        <f t="shared" si="190"/>
        <v>-484.26121168447372</v>
      </c>
      <c r="BA322" s="11">
        <f t="shared" ref="BA322:BL322" si="191">-(BA312*$J$69)</f>
        <v>-407.35714632796493</v>
      </c>
      <c r="BB322" s="11">
        <f t="shared" si="191"/>
        <v>-415.14810897232456</v>
      </c>
      <c r="BC322" s="11">
        <f t="shared" si="191"/>
        <v>-422.38318949857239</v>
      </c>
      <c r="BD322" s="11">
        <f t="shared" si="191"/>
        <v>-429.11994690659787</v>
      </c>
      <c r="BE322" s="11">
        <f t="shared" si="191"/>
        <v>-435.43385857311199</v>
      </c>
      <c r="BF322" s="11">
        <f t="shared" si="191"/>
        <v>-441.3827167132456</v>
      </c>
      <c r="BG322" s="11">
        <f t="shared" si="191"/>
        <v>-447.01131126117173</v>
      </c>
      <c r="BH322" s="11">
        <f t="shared" si="191"/>
        <v>-452.36041259514309</v>
      </c>
      <c r="BI322" s="11">
        <f t="shared" si="191"/>
        <v>-457.46556227981682</v>
      </c>
      <c r="BJ322" s="11">
        <f t="shared" si="191"/>
        <v>-462.35684547980037</v>
      </c>
      <c r="BK322" s="11">
        <f t="shared" si="191"/>
        <v>-467.06043116217717</v>
      </c>
      <c r="BL322" s="11">
        <f t="shared" si="191"/>
        <v>-471.59929498252336</v>
      </c>
    </row>
    <row r="323" spans="2:64" hidden="1" outlineLevel="1" x14ac:dyDescent="0.55000000000000004">
      <c r="B323" s="4" t="s">
        <v>104</v>
      </c>
      <c r="C323" s="4"/>
      <c r="D323" s="4"/>
      <c r="E323" s="13">
        <f>E312+E319+E320+E322+E321</f>
        <v>0</v>
      </c>
      <c r="F323" s="13">
        <f t="shared" ref="F323:BL323" si="192">F312+F319+F320+F322+F321</f>
        <v>0</v>
      </c>
      <c r="G323" s="13">
        <f t="shared" si="192"/>
        <v>0</v>
      </c>
      <c r="H323" s="13">
        <f t="shared" si="192"/>
        <v>0</v>
      </c>
      <c r="I323" s="13">
        <f t="shared" si="192"/>
        <v>253.33333333333334</v>
      </c>
      <c r="J323" s="13">
        <f t="shared" si="192"/>
        <v>693.90000000000009</v>
      </c>
      <c r="K323" s="13">
        <f t="shared" si="192"/>
        <v>1269.5813333333333</v>
      </c>
      <c r="L323" s="13">
        <f t="shared" si="192"/>
        <v>1727.8434866666664</v>
      </c>
      <c r="M323" s="13">
        <f t="shared" si="192"/>
        <v>2126.3573653666663</v>
      </c>
      <c r="N323" s="13">
        <f t="shared" si="192"/>
        <v>2503.3113390006661</v>
      </c>
      <c r="O323" s="13">
        <f t="shared" si="192"/>
        <v>2848.1916355300791</v>
      </c>
      <c r="P323" s="13">
        <f t="shared" si="192"/>
        <v>3161.3582739400008</v>
      </c>
      <c r="Q323" s="13">
        <f t="shared" si="192"/>
        <v>3448.9001895844458</v>
      </c>
      <c r="R323" s="13">
        <f t="shared" si="192"/>
        <v>3713.9056637410204</v>
      </c>
      <c r="S323" s="13">
        <f t="shared" si="192"/>
        <v>3958.1187337285105</v>
      </c>
      <c r="T323" s="13">
        <f t="shared" si="192"/>
        <v>4183.6611699369269</v>
      </c>
      <c r="U323" s="13">
        <f t="shared" si="192"/>
        <v>4392.4099734137326</v>
      </c>
      <c r="V323" s="13">
        <f t="shared" si="192"/>
        <v>4585.9431677784742</v>
      </c>
      <c r="W323" s="13">
        <f t="shared" si="192"/>
        <v>4765.6996499051265</v>
      </c>
      <c r="X323" s="13">
        <f t="shared" si="192"/>
        <v>4932.9906622006438</v>
      </c>
      <c r="Y323" s="13">
        <f t="shared" si="192"/>
        <v>5088.9952401724877</v>
      </c>
      <c r="Z323" s="13">
        <f t="shared" si="192"/>
        <v>5234.7818521505915</v>
      </c>
      <c r="AA323" s="13">
        <f t="shared" si="192"/>
        <v>5371.324610768851</v>
      </c>
      <c r="AB323" s="13">
        <f t="shared" si="192"/>
        <v>5499.512838915206</v>
      </c>
      <c r="AC323" s="13">
        <f t="shared" si="192"/>
        <v>5675.1557186657483</v>
      </c>
      <c r="AD323" s="13">
        <f t="shared" si="192"/>
        <v>5840.1377232143495</v>
      </c>
      <c r="AE323" s="13">
        <f t="shared" si="192"/>
        <v>5995.5815449947022</v>
      </c>
      <c r="AF323" s="13">
        <f t="shared" si="192"/>
        <v>6142.4887087473826</v>
      </c>
      <c r="AG323" s="13">
        <f t="shared" si="192"/>
        <v>6281.7583554809617</v>
      </c>
      <c r="AH323" s="13">
        <f t="shared" si="192"/>
        <v>6414.2026932694425</v>
      </c>
      <c r="AI323" s="13">
        <f t="shared" si="192"/>
        <v>6540.5597663286835</v>
      </c>
      <c r="AJ323" s="13">
        <f t="shared" si="192"/>
        <v>6661.5040805824583</v>
      </c>
      <c r="AK323" s="13">
        <f t="shared" si="192"/>
        <v>6777.6554952327942</v>
      </c>
      <c r="AL323" s="13">
        <f t="shared" si="192"/>
        <v>6889.5867059505299</v>
      </c>
      <c r="AM323" s="13">
        <f t="shared" si="192"/>
        <v>6997.8295835661165</v>
      </c>
      <c r="AN323" s="13">
        <f t="shared" si="192"/>
        <v>7102.8805791348668</v>
      </c>
      <c r="AO323" s="13">
        <f t="shared" si="192"/>
        <v>7204.2977563995682</v>
      </c>
      <c r="AP323" s="13">
        <f t="shared" si="192"/>
        <v>7302.7815327633425</v>
      </c>
      <c r="AQ323" s="13">
        <f t="shared" si="192"/>
        <v>7397.9161503030118</v>
      </c>
      <c r="AR323" s="13">
        <f t="shared" si="192"/>
        <v>7490.1413364578584</v>
      </c>
      <c r="AS323" s="13">
        <f t="shared" si="192"/>
        <v>7579.7017452726459</v>
      </c>
      <c r="AT323" s="13">
        <f t="shared" si="192"/>
        <v>7666.7203711508837</v>
      </c>
      <c r="AU323" s="13">
        <f t="shared" si="192"/>
        <v>7751.4039054327395</v>
      </c>
      <c r="AV323" s="13">
        <f t="shared" si="192"/>
        <v>7833.9742757539716</v>
      </c>
      <c r="AW323" s="13">
        <f t="shared" si="192"/>
        <v>7914.6332977045649</v>
      </c>
      <c r="AX323" s="13">
        <f t="shared" si="192"/>
        <v>7993.5817322900884</v>
      </c>
      <c r="AY323" s="13">
        <f t="shared" si="192"/>
        <v>8071.0201947412288</v>
      </c>
      <c r="AZ323" s="13">
        <f t="shared" si="192"/>
        <v>8147.1429265592978</v>
      </c>
      <c r="BA323" s="13">
        <f t="shared" si="192"/>
        <v>8302.9621794464911</v>
      </c>
      <c r="BB323" s="13">
        <f t="shared" si="192"/>
        <v>8447.6637899714478</v>
      </c>
      <c r="BC323" s="13">
        <f t="shared" si="192"/>
        <v>8582.398938131957</v>
      </c>
      <c r="BD323" s="13">
        <f t="shared" si="192"/>
        <v>8708.6771714622391</v>
      </c>
      <c r="BE323" s="13">
        <f t="shared" si="192"/>
        <v>8827.6543342649111</v>
      </c>
      <c r="BF323" s="13">
        <f t="shared" si="192"/>
        <v>8940.2262252234341</v>
      </c>
      <c r="BG323" s="13">
        <f t="shared" si="192"/>
        <v>9047.2082519028609</v>
      </c>
      <c r="BH323" s="13">
        <f t="shared" si="192"/>
        <v>9149.3112455963364</v>
      </c>
      <c r="BI323" s="13">
        <f t="shared" si="192"/>
        <v>9247.1369095960072</v>
      </c>
      <c r="BJ323" s="13">
        <f t="shared" si="192"/>
        <v>9341.2086232435431</v>
      </c>
      <c r="BK323" s="13">
        <f t="shared" si="192"/>
        <v>9431.9858996504663</v>
      </c>
      <c r="BL323" s="13">
        <f t="shared" si="192"/>
        <v>9519.8711682653648</v>
      </c>
    </row>
    <row r="324" spans="2:64" hidden="1" outlineLevel="1" x14ac:dyDescent="0.55000000000000004"/>
    <row r="325" spans="2:64" hidden="1" outlineLevel="1" x14ac:dyDescent="0.55000000000000004"/>
    <row r="326" spans="2:64" hidden="1" outlineLevel="1" x14ac:dyDescent="0.55000000000000004">
      <c r="B326" s="87" t="str">
        <f>'1. Cockpit'!E17</f>
        <v>Standard</v>
      </c>
    </row>
    <row r="327" spans="2:64" hidden="1" outlineLevel="1" x14ac:dyDescent="0.55000000000000004">
      <c r="B327" s="87"/>
    </row>
    <row r="328" spans="2:64" s="2" customFormat="1" hidden="1" outlineLevel="1" x14ac:dyDescent="0.55000000000000004">
      <c r="B328" s="109" t="s">
        <v>295</v>
      </c>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row>
    <row r="329" spans="2:64" s="2" customFormat="1" hidden="1" outlineLevel="1" x14ac:dyDescent="0.55000000000000004">
      <c r="B329" s="96" t="str">
        <f>B344</f>
        <v>Organic: new subscriptions</v>
      </c>
      <c r="E329" s="70">
        <f t="shared" ref="E329:P329" si="193">E282*$Q$51</f>
        <v>0</v>
      </c>
      <c r="F329" s="70">
        <f t="shared" si="193"/>
        <v>0</v>
      </c>
      <c r="G329" s="70">
        <f t="shared" si="193"/>
        <v>0</v>
      </c>
      <c r="H329" s="70">
        <f t="shared" si="193"/>
        <v>0</v>
      </c>
      <c r="I329" s="70">
        <f t="shared" si="193"/>
        <v>8</v>
      </c>
      <c r="J329" s="70">
        <f t="shared" si="193"/>
        <v>14.64</v>
      </c>
      <c r="K329" s="70">
        <f t="shared" si="193"/>
        <v>20.2392</v>
      </c>
      <c r="L329" s="70">
        <f t="shared" si="193"/>
        <v>18.807576000000001</v>
      </c>
      <c r="M329" s="70">
        <f t="shared" si="193"/>
        <v>19.214759280000003</v>
      </c>
      <c r="N329" s="70">
        <f t="shared" si="193"/>
        <v>20.830388738400003</v>
      </c>
      <c r="O329" s="70">
        <f t="shared" si="193"/>
        <v>21.845135060952007</v>
      </c>
      <c r="P329" s="70">
        <f t="shared" si="193"/>
        <v>22.799205770392568</v>
      </c>
      <c r="Q329" s="70">
        <f t="shared" ref="Q329:AB329" si="194">Q282*$R$51</f>
        <v>23.975457073666707</v>
      </c>
      <c r="R329" s="70">
        <f t="shared" si="194"/>
        <v>25.196646833697606</v>
      </c>
      <c r="S329" s="70">
        <f t="shared" si="194"/>
        <v>26.443563432740024</v>
      </c>
      <c r="T329" s="70">
        <f t="shared" si="194"/>
        <v>27.763651348361904</v>
      </c>
      <c r="U329" s="70">
        <f t="shared" si="194"/>
        <v>29.155135235484668</v>
      </c>
      <c r="V329" s="70">
        <f t="shared" si="194"/>
        <v>30.612625563247203</v>
      </c>
      <c r="W329" s="70">
        <f t="shared" si="194"/>
        <v>32.142589166557116</v>
      </c>
      <c r="X329" s="70">
        <f t="shared" si="194"/>
        <v>33.749924128835083</v>
      </c>
      <c r="Y329" s="70">
        <f t="shared" si="194"/>
        <v>35.437522012875355</v>
      </c>
      <c r="Z329" s="70">
        <f t="shared" si="194"/>
        <v>37.209330533578424</v>
      </c>
      <c r="AA329" s="70">
        <f t="shared" si="194"/>
        <v>39.069789558772634</v>
      </c>
      <c r="AB329" s="70">
        <f t="shared" si="194"/>
        <v>41.023295554624866</v>
      </c>
      <c r="AC329" s="70">
        <f t="shared" ref="AC329:AN329" si="195">AC282*$S$51</f>
        <v>43.074458348741757</v>
      </c>
      <c r="AD329" s="70">
        <f t="shared" si="195"/>
        <v>45.228178068633007</v>
      </c>
      <c r="AE329" s="70">
        <f t="shared" si="195"/>
        <v>47.489588111919886</v>
      </c>
      <c r="AF329" s="70">
        <f t="shared" si="195"/>
        <v>49.864067970207806</v>
      </c>
      <c r="AG329" s="70">
        <f t="shared" si="195"/>
        <v>52.357271018357849</v>
      </c>
      <c r="AH329" s="70">
        <f t="shared" si="195"/>
        <v>54.975134546762803</v>
      </c>
      <c r="AI329" s="70">
        <f t="shared" si="195"/>
        <v>57.723891356133052</v>
      </c>
      <c r="AJ329" s="70">
        <f t="shared" si="195"/>
        <v>60.610085910845491</v>
      </c>
      <c r="AK329" s="70">
        <f t="shared" si="195"/>
        <v>63.640590191221435</v>
      </c>
      <c r="AL329" s="70">
        <f t="shared" si="195"/>
        <v>66.822619706999816</v>
      </c>
      <c r="AM329" s="70">
        <f t="shared" si="195"/>
        <v>70.163750694318622</v>
      </c>
      <c r="AN329" s="70">
        <f t="shared" si="195"/>
        <v>73.671938227233596</v>
      </c>
      <c r="AO329" s="70">
        <f t="shared" ref="AO329:AZ329" si="196">AO282*$T$51</f>
        <v>76.629448819533053</v>
      </c>
      <c r="AP329" s="70">
        <f t="shared" si="196"/>
        <v>79.146705023478233</v>
      </c>
      <c r="AQ329" s="70">
        <f t="shared" si="196"/>
        <v>81.308646633517426</v>
      </c>
      <c r="AR329" s="70">
        <f t="shared" si="196"/>
        <v>83.746605128810245</v>
      </c>
      <c r="AS329" s="70">
        <f t="shared" si="196"/>
        <v>86.306030580437692</v>
      </c>
      <c r="AT329" s="70">
        <f t="shared" si="196"/>
        <v>88.88515169115972</v>
      </c>
      <c r="AU329" s="70">
        <f t="shared" si="196"/>
        <v>91.543573393858637</v>
      </c>
      <c r="AV329" s="70">
        <f t="shared" si="196"/>
        <v>94.29388297971434</v>
      </c>
      <c r="AW329" s="70">
        <f t="shared" si="196"/>
        <v>97.123608171184884</v>
      </c>
      <c r="AX329" s="70">
        <f t="shared" si="196"/>
        <v>100.03623597737423</v>
      </c>
      <c r="AY329" s="70">
        <f t="shared" si="196"/>
        <v>103.03736083880622</v>
      </c>
      <c r="AZ329" s="70">
        <f t="shared" si="196"/>
        <v>106.12871104847419</v>
      </c>
      <c r="BA329" s="70">
        <f t="shared" ref="BA329:BL329" si="197">BA282*$U$51</f>
        <v>108.79490086620306</v>
      </c>
      <c r="BB329" s="70">
        <f t="shared" si="197"/>
        <v>111.12700743173609</v>
      </c>
      <c r="BC329" s="70">
        <f t="shared" si="197"/>
        <v>113.19558626847778</v>
      </c>
      <c r="BD329" s="70">
        <f t="shared" si="197"/>
        <v>115.45900360185783</v>
      </c>
      <c r="BE329" s="70">
        <f t="shared" si="197"/>
        <v>117.80216392874914</v>
      </c>
      <c r="BF329" s="70">
        <f t="shared" si="197"/>
        <v>120.15084031749386</v>
      </c>
      <c r="BG329" s="70">
        <f t="shared" si="197"/>
        <v>122.54800218353849</v>
      </c>
      <c r="BH329" s="70">
        <f t="shared" si="197"/>
        <v>125.00187102983908</v>
      </c>
      <c r="BI329" s="70">
        <f t="shared" si="197"/>
        <v>127.50255660072447</v>
      </c>
      <c r="BJ329" s="70">
        <f t="shared" si="197"/>
        <v>130.05182520309688</v>
      </c>
      <c r="BK329" s="70">
        <f t="shared" si="197"/>
        <v>132.65289127061664</v>
      </c>
      <c r="BL329" s="70">
        <f t="shared" si="197"/>
        <v>135.30611474858944</v>
      </c>
    </row>
    <row r="330" spans="2:64" s="2" customFormat="1" hidden="1" outlineLevel="1" x14ac:dyDescent="0.55000000000000004">
      <c r="B330" s="96" t="str">
        <f>B345</f>
        <v>Google Ads: new subscriptions</v>
      </c>
      <c r="E330" s="70">
        <f t="shared" ref="E330:P330" si="198">E283*$Q$54</f>
        <v>0</v>
      </c>
      <c r="F330" s="70">
        <f t="shared" si="198"/>
        <v>0</v>
      </c>
      <c r="G330" s="70">
        <f t="shared" si="198"/>
        <v>0</v>
      </c>
      <c r="H330" s="70">
        <f t="shared" si="198"/>
        <v>0</v>
      </c>
      <c r="I330" s="70">
        <f t="shared" si="198"/>
        <v>40</v>
      </c>
      <c r="J330" s="70">
        <f t="shared" si="198"/>
        <v>75.2</v>
      </c>
      <c r="K330" s="70">
        <f t="shared" si="198"/>
        <v>106.176</v>
      </c>
      <c r="L330" s="70">
        <f t="shared" si="198"/>
        <v>98.23487999999999</v>
      </c>
      <c r="M330" s="70">
        <f t="shared" si="198"/>
        <v>95.470694399999999</v>
      </c>
      <c r="N330" s="70">
        <f t="shared" si="198"/>
        <v>96.755331072000004</v>
      </c>
      <c r="O330" s="70">
        <f t="shared" si="198"/>
        <v>96.932876943359986</v>
      </c>
      <c r="P330" s="70">
        <f t="shared" si="198"/>
        <v>96.757415038156793</v>
      </c>
      <c r="Q330" s="70">
        <f t="shared" ref="Q330:AB330" si="199">Q283*$R$54</f>
        <v>96.757164962217999</v>
      </c>
      <c r="R330" s="70">
        <f t="shared" si="199"/>
        <v>96.778250399955013</v>
      </c>
      <c r="S330" s="70">
        <f t="shared" si="199"/>
        <v>96.775750156539218</v>
      </c>
      <c r="T330" s="70">
        <f t="shared" si="199"/>
        <v>96.773519933220669</v>
      </c>
      <c r="U330" s="70">
        <f t="shared" si="199"/>
        <v>96.774087589228799</v>
      </c>
      <c r="V330" s="70">
        <f t="shared" si="199"/>
        <v>96.774287097306086</v>
      </c>
      <c r="W330" s="70">
        <f t="shared" si="199"/>
        <v>96.774195037615826</v>
      </c>
      <c r="X330" s="70">
        <f t="shared" si="199"/>
        <v>96.774182143809384</v>
      </c>
      <c r="Y330" s="70">
        <f t="shared" si="199"/>
        <v>96.774194738228985</v>
      </c>
      <c r="Z330" s="70">
        <f t="shared" si="199"/>
        <v>96.77419477415539</v>
      </c>
      <c r="AA330" s="70">
        <f t="shared" si="199"/>
        <v>96.774193258513861</v>
      </c>
      <c r="AB330" s="70">
        <f t="shared" si="199"/>
        <v>96.774193436079685</v>
      </c>
      <c r="AC330" s="70">
        <f t="shared" ref="AC330:AN330" si="200">AC283*$S$54</f>
        <v>96.774193596648786</v>
      </c>
      <c r="AD330" s="70">
        <f t="shared" si="200"/>
        <v>96.774193556072603</v>
      </c>
      <c r="AE330" s="70">
        <f t="shared" si="200"/>
        <v>96.774193541673455</v>
      </c>
      <c r="AF330" s="70">
        <f t="shared" si="200"/>
        <v>96.774193548270489</v>
      </c>
      <c r="AG330" s="70">
        <f t="shared" si="200"/>
        <v>96.774193549206728</v>
      </c>
      <c r="AH330" s="70">
        <f t="shared" si="200"/>
        <v>96.774193548302719</v>
      </c>
      <c r="AI330" s="70">
        <f t="shared" si="200"/>
        <v>96.774193548298868</v>
      </c>
      <c r="AJ330" s="70">
        <f t="shared" si="200"/>
        <v>96.774193548407808</v>
      </c>
      <c r="AK330" s="70">
        <f t="shared" si="200"/>
        <v>96.774193548395175</v>
      </c>
      <c r="AL330" s="70">
        <f t="shared" si="200"/>
        <v>96.774193548383636</v>
      </c>
      <c r="AM330" s="70">
        <f t="shared" si="200"/>
        <v>96.774193548386535</v>
      </c>
      <c r="AN330" s="70">
        <f t="shared" si="200"/>
        <v>96.774193548387601</v>
      </c>
      <c r="AO330" s="70">
        <f t="shared" ref="AO330:AZ330" si="201">AO283*$T$54</f>
        <v>96.774193548387117</v>
      </c>
      <c r="AP330" s="70">
        <f t="shared" si="201"/>
        <v>96.774193548387032</v>
      </c>
      <c r="AQ330" s="70">
        <f t="shared" si="201"/>
        <v>96.774193548387103</v>
      </c>
      <c r="AR330" s="70">
        <f t="shared" si="201"/>
        <v>96.774193548387103</v>
      </c>
      <c r="AS330" s="70">
        <f t="shared" si="201"/>
        <v>96.774193548387089</v>
      </c>
      <c r="AT330" s="70">
        <f t="shared" si="201"/>
        <v>96.774193548387089</v>
      </c>
      <c r="AU330" s="70">
        <f t="shared" si="201"/>
        <v>96.774193548387089</v>
      </c>
      <c r="AV330" s="70">
        <f t="shared" si="201"/>
        <v>96.774193548387089</v>
      </c>
      <c r="AW330" s="70">
        <f t="shared" si="201"/>
        <v>96.774193548387089</v>
      </c>
      <c r="AX330" s="70">
        <f t="shared" si="201"/>
        <v>96.774193548387089</v>
      </c>
      <c r="AY330" s="70">
        <f t="shared" si="201"/>
        <v>96.774193548387089</v>
      </c>
      <c r="AZ330" s="70">
        <f t="shared" si="201"/>
        <v>96.774193548387089</v>
      </c>
      <c r="BA330" s="70">
        <f t="shared" ref="BA330:BL330" si="202">BA283*$U$54</f>
        <v>96.774193548387089</v>
      </c>
      <c r="BB330" s="70">
        <f t="shared" si="202"/>
        <v>96.774193548387089</v>
      </c>
      <c r="BC330" s="70">
        <f t="shared" si="202"/>
        <v>96.774193548387089</v>
      </c>
      <c r="BD330" s="70">
        <f t="shared" si="202"/>
        <v>96.774193548387089</v>
      </c>
      <c r="BE330" s="70">
        <f t="shared" si="202"/>
        <v>96.774193548387089</v>
      </c>
      <c r="BF330" s="70">
        <f t="shared" si="202"/>
        <v>96.774193548387089</v>
      </c>
      <c r="BG330" s="70">
        <f t="shared" si="202"/>
        <v>96.774193548387089</v>
      </c>
      <c r="BH330" s="70">
        <f t="shared" si="202"/>
        <v>96.774193548387089</v>
      </c>
      <c r="BI330" s="70">
        <f t="shared" si="202"/>
        <v>96.774193548387089</v>
      </c>
      <c r="BJ330" s="70">
        <f t="shared" si="202"/>
        <v>96.774193548387089</v>
      </c>
      <c r="BK330" s="70">
        <f t="shared" si="202"/>
        <v>96.774193548387089</v>
      </c>
      <c r="BL330" s="70">
        <f t="shared" si="202"/>
        <v>96.774193548387089</v>
      </c>
    </row>
    <row r="331" spans="2:64" s="2" customFormat="1" hidden="1" outlineLevel="1" x14ac:dyDescent="0.55000000000000004">
      <c r="B331" s="96" t="str">
        <f>B346</f>
        <v>LinkedIn: new subscriptions</v>
      </c>
      <c r="E331" s="70">
        <f t="shared" ref="E331:P331" si="203">E284*$Q$57</f>
        <v>0</v>
      </c>
      <c r="F331" s="70">
        <f t="shared" si="203"/>
        <v>0</v>
      </c>
      <c r="G331" s="70">
        <f t="shared" si="203"/>
        <v>0</v>
      </c>
      <c r="H331" s="70">
        <f t="shared" si="203"/>
        <v>0</v>
      </c>
      <c r="I331" s="70">
        <f t="shared" si="203"/>
        <v>60</v>
      </c>
      <c r="J331" s="70">
        <f t="shared" si="203"/>
        <v>108.6</v>
      </c>
      <c r="K331" s="70">
        <f t="shared" si="203"/>
        <v>147.96599999999998</v>
      </c>
      <c r="L331" s="70">
        <f t="shared" si="203"/>
        <v>131.25245999999999</v>
      </c>
      <c r="M331" s="70">
        <f t="shared" si="203"/>
        <v>126.94849259999998</v>
      </c>
      <c r="N331" s="70">
        <f t="shared" si="203"/>
        <v>130.941819006</v>
      </c>
      <c r="O331" s="70">
        <f t="shared" si="203"/>
        <v>131.00084079486001</v>
      </c>
      <c r="P331" s="70">
        <f t="shared" si="203"/>
        <v>130.23089463783663</v>
      </c>
      <c r="Q331" s="70">
        <f t="shared" ref="Q331:AB331" si="204">Q284*$R$57</f>
        <v>130.36597026778765</v>
      </c>
      <c r="R331" s="70">
        <f t="shared" si="204"/>
        <v>130.48659566793137</v>
      </c>
      <c r="S331" s="70">
        <f t="shared" si="204"/>
        <v>130.43801247221336</v>
      </c>
      <c r="T331" s="70">
        <f t="shared" si="204"/>
        <v>130.42432445337246</v>
      </c>
      <c r="U331" s="70">
        <f t="shared" si="204"/>
        <v>130.43615598413871</v>
      </c>
      <c r="V331" s="70">
        <f t="shared" si="204"/>
        <v>130.43650871687288</v>
      </c>
      <c r="W331" s="70">
        <f t="shared" si="204"/>
        <v>130.4341937068078</v>
      </c>
      <c r="X331" s="70">
        <f t="shared" si="204"/>
        <v>130.43456653950068</v>
      </c>
      <c r="Y331" s="70">
        <f t="shared" si="204"/>
        <v>130.43493555320137</v>
      </c>
      <c r="Z331" s="70">
        <f t="shared" si="204"/>
        <v>130.4347946023866</v>
      </c>
      <c r="AA331" s="70">
        <f t="shared" si="204"/>
        <v>130.43475127043828</v>
      </c>
      <c r="AB331" s="70">
        <f t="shared" si="204"/>
        <v>130.43478628416327</v>
      </c>
      <c r="AC331" s="70">
        <f t="shared" ref="AC331:AN331" si="205">AC284*$S$57</f>
        <v>130.43478786462569</v>
      </c>
      <c r="AD331" s="70">
        <f t="shared" si="205"/>
        <v>130.43478091173009</v>
      </c>
      <c r="AE331" s="70">
        <f t="shared" si="205"/>
        <v>130.43478193249234</v>
      </c>
      <c r="AF331" s="70">
        <f t="shared" si="205"/>
        <v>130.43478305959775</v>
      </c>
      <c r="AG331" s="70">
        <f t="shared" si="205"/>
        <v>130.43478265150284</v>
      </c>
      <c r="AH331" s="70">
        <f t="shared" si="205"/>
        <v>130.43478251489086</v>
      </c>
      <c r="AI331" s="70">
        <f t="shared" si="205"/>
        <v>130.43478261838521</v>
      </c>
      <c r="AJ331" s="70">
        <f t="shared" si="205"/>
        <v>130.43478262467755</v>
      </c>
      <c r="AK331" s="70">
        <f t="shared" si="205"/>
        <v>130.43478260381806</v>
      </c>
      <c r="AL331" s="70">
        <f t="shared" si="205"/>
        <v>130.43478260658583</v>
      </c>
      <c r="AM331" s="70">
        <f t="shared" si="205"/>
        <v>130.43478261002323</v>
      </c>
      <c r="AN331" s="70">
        <f t="shared" si="205"/>
        <v>130.43478260884424</v>
      </c>
      <c r="AO331" s="70">
        <f t="shared" ref="AO331:AZ331" si="206">AO284*$T$57</f>
        <v>130.43478260841516</v>
      </c>
      <c r="AP331" s="70">
        <f t="shared" si="206"/>
        <v>130.43478260872072</v>
      </c>
      <c r="AQ331" s="70">
        <f t="shared" si="206"/>
        <v>130.43478260874423</v>
      </c>
      <c r="AR331" s="70">
        <f t="shared" si="206"/>
        <v>130.43478260868167</v>
      </c>
      <c r="AS331" s="70">
        <f t="shared" si="206"/>
        <v>130.43478260868909</v>
      </c>
      <c r="AT331" s="70">
        <f t="shared" si="206"/>
        <v>130.43478260869955</v>
      </c>
      <c r="AU331" s="70">
        <f t="shared" si="206"/>
        <v>130.43478260869614</v>
      </c>
      <c r="AV331" s="70">
        <f t="shared" si="206"/>
        <v>130.43478260869483</v>
      </c>
      <c r="AW331" s="70">
        <f t="shared" si="206"/>
        <v>130.43478260869574</v>
      </c>
      <c r="AX331" s="70">
        <f t="shared" si="206"/>
        <v>130.43478260869577</v>
      </c>
      <c r="AY331" s="70">
        <f t="shared" si="206"/>
        <v>130.43478260869557</v>
      </c>
      <c r="AZ331" s="70">
        <f t="shared" si="206"/>
        <v>130.4347826086956</v>
      </c>
      <c r="BA331" s="70">
        <f t="shared" ref="BA331:BL331" si="207">BA284*$U$57</f>
        <v>130.43478260869566</v>
      </c>
      <c r="BB331" s="70">
        <f t="shared" si="207"/>
        <v>130.43478260869566</v>
      </c>
      <c r="BC331" s="70">
        <f t="shared" si="207"/>
        <v>130.43478260869566</v>
      </c>
      <c r="BD331" s="70">
        <f t="shared" si="207"/>
        <v>130.43478260869566</v>
      </c>
      <c r="BE331" s="70">
        <f t="shared" si="207"/>
        <v>130.43478260869566</v>
      </c>
      <c r="BF331" s="70">
        <f t="shared" si="207"/>
        <v>130.43478260869566</v>
      </c>
      <c r="BG331" s="70">
        <f t="shared" si="207"/>
        <v>130.43478260869566</v>
      </c>
      <c r="BH331" s="70">
        <f t="shared" si="207"/>
        <v>130.43478260869566</v>
      </c>
      <c r="BI331" s="70">
        <f t="shared" si="207"/>
        <v>130.43478260869566</v>
      </c>
      <c r="BJ331" s="70">
        <f t="shared" si="207"/>
        <v>130.43478260869566</v>
      </c>
      <c r="BK331" s="70">
        <f t="shared" si="207"/>
        <v>130.43478260869566</v>
      </c>
      <c r="BL331" s="70">
        <f t="shared" si="207"/>
        <v>130.43478260869566</v>
      </c>
    </row>
    <row r="332" spans="2:64" s="2" customFormat="1" hidden="1" outlineLevel="1" x14ac:dyDescent="0.55000000000000004">
      <c r="B332" s="96" t="str">
        <f>B347</f>
        <v>Instagram: new subscriptions</v>
      </c>
      <c r="E332" s="70">
        <f t="shared" ref="E332:P332" si="208">E285*$Q$60</f>
        <v>0</v>
      </c>
      <c r="F332" s="70">
        <f t="shared" si="208"/>
        <v>0</v>
      </c>
      <c r="G332" s="70">
        <f t="shared" si="208"/>
        <v>0</v>
      </c>
      <c r="H332" s="70">
        <f t="shared" si="208"/>
        <v>0</v>
      </c>
      <c r="I332" s="70">
        <f t="shared" si="208"/>
        <v>33.333333333333336</v>
      </c>
      <c r="J332" s="70">
        <f t="shared" si="208"/>
        <v>61.333333333333343</v>
      </c>
      <c r="K332" s="70">
        <f t="shared" si="208"/>
        <v>84.853333333333325</v>
      </c>
      <c r="L332" s="70">
        <f t="shared" si="208"/>
        <v>76.610133333333337</v>
      </c>
      <c r="M332" s="70">
        <f t="shared" si="208"/>
        <v>74.165845333333337</v>
      </c>
      <c r="N332" s="70">
        <f t="shared" si="208"/>
        <v>75.875843413333328</v>
      </c>
      <c r="O332" s="70">
        <f t="shared" si="208"/>
        <v>75.993329800533346</v>
      </c>
      <c r="P332" s="70">
        <f t="shared" si="208"/>
        <v>75.700932285781334</v>
      </c>
      <c r="Q332" s="70">
        <f t="shared" ref="Q332:AB332" si="209">Q285*$R$60</f>
        <v>75.728918066189649</v>
      </c>
      <c r="R332" s="70">
        <f t="shared" si="209"/>
        <v>75.77122394368466</v>
      </c>
      <c r="S332" s="70">
        <f t="shared" si="209"/>
        <v>75.759977278420095</v>
      </c>
      <c r="T332" s="70">
        <f t="shared" si="209"/>
        <v>75.755007804463233</v>
      </c>
      <c r="U332" s="70">
        <f t="shared" si="209"/>
        <v>75.757602386738668</v>
      </c>
      <c r="V332" s="70">
        <f t="shared" si="209"/>
        <v>75.757982369407699</v>
      </c>
      <c r="W332" s="70">
        <f t="shared" si="209"/>
        <v>75.757506439016581</v>
      </c>
      <c r="X332" s="70">
        <f t="shared" si="209"/>
        <v>75.757521790652106</v>
      </c>
      <c r="Y332" s="70">
        <f t="shared" si="209"/>
        <v>75.757595483252999</v>
      </c>
      <c r="Z332" s="70">
        <f t="shared" si="209"/>
        <v>75.757581236175199</v>
      </c>
      <c r="AA332" s="70">
        <f t="shared" si="209"/>
        <v>75.757571724891505</v>
      </c>
      <c r="AB332" s="70">
        <f t="shared" si="209"/>
        <v>75.757575526229317</v>
      </c>
      <c r="AC332" s="70">
        <f t="shared" ref="AC332:AN332" si="210">AC285*$S$60</f>
        <v>75.757576439820653</v>
      </c>
      <c r="AD332" s="70">
        <f t="shared" si="210"/>
        <v>75.757575685432002</v>
      </c>
      <c r="AE332" s="70">
        <f t="shared" si="210"/>
        <v>75.757575659959571</v>
      </c>
      <c r="AF332" s="70">
        <f t="shared" si="210"/>
        <v>75.757575784737355</v>
      </c>
      <c r="AG332" s="70">
        <f t="shared" si="210"/>
        <v>75.757575768848497</v>
      </c>
      <c r="AH332" s="70">
        <f t="shared" si="210"/>
        <v>75.757575751426259</v>
      </c>
      <c r="AI332" s="70">
        <f t="shared" si="210"/>
        <v>75.75757575675604</v>
      </c>
      <c r="AJ332" s="70">
        <f t="shared" si="210"/>
        <v>75.75757575869082</v>
      </c>
      <c r="AK332" s="70">
        <f t="shared" si="210"/>
        <v>75.757575757528514</v>
      </c>
      <c r="AL332" s="70">
        <f t="shared" si="210"/>
        <v>75.757575757404894</v>
      </c>
      <c r="AM332" s="70">
        <f t="shared" si="210"/>
        <v>75.757575757610638</v>
      </c>
      <c r="AN332" s="70">
        <f t="shared" si="210"/>
        <v>75.757575757597508</v>
      </c>
      <c r="AO332" s="70">
        <f t="shared" ref="AO332:AZ332" si="211">AO285*$T$60</f>
        <v>75.757575757566698</v>
      </c>
      <c r="AP332" s="70">
        <f t="shared" si="211"/>
        <v>75.757575757573733</v>
      </c>
      <c r="AQ332" s="70">
        <f t="shared" si="211"/>
        <v>75.757575757577527</v>
      </c>
      <c r="AR332" s="70">
        <f t="shared" si="211"/>
        <v>75.757575757575793</v>
      </c>
      <c r="AS332" s="70">
        <f t="shared" si="211"/>
        <v>75.757575757575481</v>
      </c>
      <c r="AT332" s="70">
        <f t="shared" si="211"/>
        <v>75.757575757575793</v>
      </c>
      <c r="AU332" s="70">
        <f t="shared" si="211"/>
        <v>75.757575757575808</v>
      </c>
      <c r="AV332" s="70">
        <f t="shared" si="211"/>
        <v>75.757575757575736</v>
      </c>
      <c r="AW332" s="70">
        <f t="shared" si="211"/>
        <v>75.757575757575751</v>
      </c>
      <c r="AX332" s="70">
        <f t="shared" si="211"/>
        <v>75.757575757575765</v>
      </c>
      <c r="AY332" s="70">
        <f t="shared" si="211"/>
        <v>75.757575757575751</v>
      </c>
      <c r="AZ332" s="70">
        <f t="shared" si="211"/>
        <v>75.757575757575736</v>
      </c>
      <c r="BA332" s="70">
        <f t="shared" ref="BA332:BL332" si="212">BA285*$U$60</f>
        <v>75.757575757575765</v>
      </c>
      <c r="BB332" s="70">
        <f t="shared" si="212"/>
        <v>75.757575757575751</v>
      </c>
      <c r="BC332" s="70">
        <f t="shared" si="212"/>
        <v>75.757575757575736</v>
      </c>
      <c r="BD332" s="70">
        <f t="shared" si="212"/>
        <v>75.757575757575765</v>
      </c>
      <c r="BE332" s="70">
        <f t="shared" si="212"/>
        <v>75.757575757575751</v>
      </c>
      <c r="BF332" s="70">
        <f t="shared" si="212"/>
        <v>75.757575757575736</v>
      </c>
      <c r="BG332" s="70">
        <f t="shared" si="212"/>
        <v>75.757575757575765</v>
      </c>
      <c r="BH332" s="70">
        <f t="shared" si="212"/>
        <v>75.757575757575751</v>
      </c>
      <c r="BI332" s="70">
        <f t="shared" si="212"/>
        <v>75.757575757575736</v>
      </c>
      <c r="BJ332" s="70">
        <f t="shared" si="212"/>
        <v>75.757575757575765</v>
      </c>
      <c r="BK332" s="70">
        <f t="shared" si="212"/>
        <v>75.757575757575751</v>
      </c>
      <c r="BL332" s="70">
        <f t="shared" si="212"/>
        <v>75.757575757575736</v>
      </c>
    </row>
    <row r="333" spans="2:64" s="2" customFormat="1" hidden="1" outlineLevel="1" x14ac:dyDescent="0.55000000000000004">
      <c r="B333" s="110"/>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row>
    <row r="334" spans="2:64" s="2" customFormat="1" hidden="1" outlineLevel="1" x14ac:dyDescent="0.55000000000000004">
      <c r="B334" s="96"/>
      <c r="E334" s="70"/>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row>
    <row r="335" spans="2:64" s="2" customFormat="1" hidden="1" outlineLevel="1" x14ac:dyDescent="0.55000000000000004">
      <c r="B335" s="109" t="s">
        <v>296</v>
      </c>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row>
    <row r="336" spans="2:64" s="2" customFormat="1" hidden="1" outlineLevel="1" x14ac:dyDescent="0.55000000000000004">
      <c r="B336" s="96" t="str">
        <f>B329</f>
        <v>Organic: new subscriptions</v>
      </c>
      <c r="E336" s="9">
        <f>IF($E$303=1,E329,0)</f>
        <v>0</v>
      </c>
      <c r="F336" s="9">
        <f>IF($E$303=1,F329,IF($E$303=2,E329,0))</f>
        <v>0</v>
      </c>
      <c r="G336" s="9">
        <f>IF($E$303=1,G329,IF($E$303=2,F329,IF($E$303=3,E329,0)))</f>
        <v>0</v>
      </c>
      <c r="H336" s="70">
        <f>IF($E$303=1,H329,IF($E$303=2,G329,IF($E$303=3,F329,IF($E$303=4,E329,0))))</f>
        <v>0</v>
      </c>
      <c r="I336" s="70">
        <f>IF($E$303=1,I329,IF($E$303=2,H329,IF($E$303=3,G329,IF($E$303=4,F329,IF($E$303=5,E329,0)))))</f>
        <v>8</v>
      </c>
      <c r="J336" s="70">
        <f t="shared" ref="J336:S339" si="213">IF($E$303=1,J329,IF($E$303=2,I329,IF($E$303=3,H329,IF($E$303=4,G329,IF($E$303=5,F329,E329)))))</f>
        <v>14.64</v>
      </c>
      <c r="K336" s="70">
        <f t="shared" si="213"/>
        <v>20.2392</v>
      </c>
      <c r="L336" s="70">
        <f t="shared" si="213"/>
        <v>18.807576000000001</v>
      </c>
      <c r="M336" s="70">
        <f t="shared" si="213"/>
        <v>19.214759280000003</v>
      </c>
      <c r="N336" s="70">
        <f t="shared" si="213"/>
        <v>20.830388738400003</v>
      </c>
      <c r="O336" s="70">
        <f t="shared" si="213"/>
        <v>21.845135060952007</v>
      </c>
      <c r="P336" s="70">
        <f t="shared" si="213"/>
        <v>22.799205770392568</v>
      </c>
      <c r="Q336" s="70">
        <f t="shared" si="213"/>
        <v>23.975457073666707</v>
      </c>
      <c r="R336" s="70">
        <f t="shared" si="213"/>
        <v>25.196646833697606</v>
      </c>
      <c r="S336" s="70">
        <f t="shared" si="213"/>
        <v>26.443563432740024</v>
      </c>
      <c r="T336" s="70">
        <f t="shared" ref="T336:AC339" si="214">IF($E$303=1,T329,IF($E$303=2,S329,IF($E$303=3,R329,IF($E$303=4,Q329,IF($E$303=5,P329,O329)))))</f>
        <v>27.763651348361904</v>
      </c>
      <c r="U336" s="70">
        <f t="shared" si="214"/>
        <v>29.155135235484668</v>
      </c>
      <c r="V336" s="70">
        <f t="shared" si="214"/>
        <v>30.612625563247203</v>
      </c>
      <c r="W336" s="70">
        <f t="shared" si="214"/>
        <v>32.142589166557116</v>
      </c>
      <c r="X336" s="70">
        <f t="shared" si="214"/>
        <v>33.749924128835083</v>
      </c>
      <c r="Y336" s="70">
        <f t="shared" si="214"/>
        <v>35.437522012875355</v>
      </c>
      <c r="Z336" s="70">
        <f t="shared" si="214"/>
        <v>37.209330533578424</v>
      </c>
      <c r="AA336" s="70">
        <f t="shared" si="214"/>
        <v>39.069789558772634</v>
      </c>
      <c r="AB336" s="70">
        <f t="shared" si="214"/>
        <v>41.023295554624866</v>
      </c>
      <c r="AC336" s="70">
        <f t="shared" si="214"/>
        <v>43.074458348741757</v>
      </c>
      <c r="AD336" s="70">
        <f t="shared" ref="AD336:AM339" si="215">IF($E$303=1,AD329,IF($E$303=2,AC329,IF($E$303=3,AB329,IF($E$303=4,AA329,IF($E$303=5,Z329,Y329)))))</f>
        <v>45.228178068633007</v>
      </c>
      <c r="AE336" s="70">
        <f t="shared" si="215"/>
        <v>47.489588111919886</v>
      </c>
      <c r="AF336" s="70">
        <f t="shared" si="215"/>
        <v>49.864067970207806</v>
      </c>
      <c r="AG336" s="70">
        <f t="shared" si="215"/>
        <v>52.357271018357849</v>
      </c>
      <c r="AH336" s="70">
        <f t="shared" si="215"/>
        <v>54.975134546762803</v>
      </c>
      <c r="AI336" s="70">
        <f t="shared" si="215"/>
        <v>57.723891356133052</v>
      </c>
      <c r="AJ336" s="70">
        <f t="shared" si="215"/>
        <v>60.610085910845491</v>
      </c>
      <c r="AK336" s="70">
        <f t="shared" si="215"/>
        <v>63.640590191221435</v>
      </c>
      <c r="AL336" s="70">
        <f t="shared" si="215"/>
        <v>66.822619706999816</v>
      </c>
      <c r="AM336" s="70">
        <f t="shared" si="215"/>
        <v>70.163750694318622</v>
      </c>
      <c r="AN336" s="70">
        <f t="shared" ref="AN336:AW339" si="216">IF($E$303=1,AN329,IF($E$303=2,AM329,IF($E$303=3,AL329,IF($E$303=4,AK329,IF($E$303=5,AJ329,AI329)))))</f>
        <v>73.671938227233596</v>
      </c>
      <c r="AO336" s="70">
        <f t="shared" si="216"/>
        <v>76.629448819533053</v>
      </c>
      <c r="AP336" s="70">
        <f t="shared" si="216"/>
        <v>79.146705023478233</v>
      </c>
      <c r="AQ336" s="70">
        <f t="shared" si="216"/>
        <v>81.308646633517426</v>
      </c>
      <c r="AR336" s="70">
        <f t="shared" si="216"/>
        <v>83.746605128810245</v>
      </c>
      <c r="AS336" s="70">
        <f t="shared" si="216"/>
        <v>86.306030580437692</v>
      </c>
      <c r="AT336" s="70">
        <f t="shared" si="216"/>
        <v>88.88515169115972</v>
      </c>
      <c r="AU336" s="70">
        <f t="shared" si="216"/>
        <v>91.543573393858637</v>
      </c>
      <c r="AV336" s="70">
        <f t="shared" si="216"/>
        <v>94.29388297971434</v>
      </c>
      <c r="AW336" s="70">
        <f t="shared" si="216"/>
        <v>97.123608171184884</v>
      </c>
      <c r="AX336" s="70">
        <f t="shared" ref="AX336:BG339" si="217">IF($E$303=1,AX329,IF($E$303=2,AW329,IF($E$303=3,AV329,IF($E$303=4,AU329,IF($E$303=5,AT329,AS329)))))</f>
        <v>100.03623597737423</v>
      </c>
      <c r="AY336" s="70">
        <f t="shared" si="217"/>
        <v>103.03736083880622</v>
      </c>
      <c r="AZ336" s="70">
        <f t="shared" si="217"/>
        <v>106.12871104847419</v>
      </c>
      <c r="BA336" s="70">
        <f t="shared" si="217"/>
        <v>108.79490086620306</v>
      </c>
      <c r="BB336" s="70">
        <f t="shared" si="217"/>
        <v>111.12700743173609</v>
      </c>
      <c r="BC336" s="70">
        <f t="shared" si="217"/>
        <v>113.19558626847778</v>
      </c>
      <c r="BD336" s="70">
        <f t="shared" si="217"/>
        <v>115.45900360185783</v>
      </c>
      <c r="BE336" s="70">
        <f t="shared" si="217"/>
        <v>117.80216392874914</v>
      </c>
      <c r="BF336" s="70">
        <f t="shared" si="217"/>
        <v>120.15084031749386</v>
      </c>
      <c r="BG336" s="70">
        <f t="shared" si="217"/>
        <v>122.54800218353849</v>
      </c>
      <c r="BH336" s="70">
        <f t="shared" ref="BH336:BL339" si="218">IF($E$303=1,BH329,IF($E$303=2,BG329,IF($E$303=3,BF329,IF($E$303=4,BE329,IF($E$303=5,BD329,BC329)))))</f>
        <v>125.00187102983908</v>
      </c>
      <c r="BI336" s="70">
        <f t="shared" si="218"/>
        <v>127.50255660072447</v>
      </c>
      <c r="BJ336" s="70">
        <f t="shared" si="218"/>
        <v>130.05182520309688</v>
      </c>
      <c r="BK336" s="70">
        <f t="shared" si="218"/>
        <v>132.65289127061664</v>
      </c>
      <c r="BL336" s="70">
        <f t="shared" si="218"/>
        <v>135.30611474858944</v>
      </c>
    </row>
    <row r="337" spans="2:64" s="2" customFormat="1" hidden="1" outlineLevel="1" x14ac:dyDescent="0.55000000000000004">
      <c r="B337" s="96" t="str">
        <f>B330</f>
        <v>Google Ads: new subscriptions</v>
      </c>
      <c r="E337" s="9">
        <f>IF($E$303=1,E330,0)</f>
        <v>0</v>
      </c>
      <c r="F337" s="9">
        <f>IF($E$303=1,F330,IF($E$303=2,E330,0))</f>
        <v>0</v>
      </c>
      <c r="G337" s="9">
        <f>IF($E$303=1,G330,IF($E$303=2,F330,IF($E$303=3,E330,0)))</f>
        <v>0</v>
      </c>
      <c r="H337" s="70">
        <f>IF($E$303=1,H330,IF($E$303=2,G330,IF($E$303=3,F330,IF($E$303=4,E330,0))))</f>
        <v>0</v>
      </c>
      <c r="I337" s="70">
        <f>IF($E$303=1,I330,IF($E$303=2,H330,IF($E$303=3,G330,IF($E$303=4,F330,IF($E$303=5,E330,0)))))</f>
        <v>40</v>
      </c>
      <c r="J337" s="70">
        <f t="shared" si="213"/>
        <v>75.2</v>
      </c>
      <c r="K337" s="70">
        <f t="shared" si="213"/>
        <v>106.176</v>
      </c>
      <c r="L337" s="70">
        <f t="shared" si="213"/>
        <v>98.23487999999999</v>
      </c>
      <c r="M337" s="70">
        <f t="shared" si="213"/>
        <v>95.470694399999999</v>
      </c>
      <c r="N337" s="70">
        <f t="shared" si="213"/>
        <v>96.755331072000004</v>
      </c>
      <c r="O337" s="70">
        <f t="shared" si="213"/>
        <v>96.932876943359986</v>
      </c>
      <c r="P337" s="70">
        <f t="shared" si="213"/>
        <v>96.757415038156793</v>
      </c>
      <c r="Q337" s="70">
        <f t="shared" si="213"/>
        <v>96.757164962217999</v>
      </c>
      <c r="R337" s="70">
        <f t="shared" si="213"/>
        <v>96.778250399955013</v>
      </c>
      <c r="S337" s="70">
        <f t="shared" si="213"/>
        <v>96.775750156539218</v>
      </c>
      <c r="T337" s="70">
        <f t="shared" si="214"/>
        <v>96.773519933220669</v>
      </c>
      <c r="U337" s="70">
        <f t="shared" si="214"/>
        <v>96.774087589228799</v>
      </c>
      <c r="V337" s="70">
        <f t="shared" si="214"/>
        <v>96.774287097306086</v>
      </c>
      <c r="W337" s="70">
        <f t="shared" si="214"/>
        <v>96.774195037615826</v>
      </c>
      <c r="X337" s="70">
        <f t="shared" si="214"/>
        <v>96.774182143809384</v>
      </c>
      <c r="Y337" s="70">
        <f t="shared" si="214"/>
        <v>96.774194738228985</v>
      </c>
      <c r="Z337" s="70">
        <f t="shared" si="214"/>
        <v>96.77419477415539</v>
      </c>
      <c r="AA337" s="70">
        <f t="shared" si="214"/>
        <v>96.774193258513861</v>
      </c>
      <c r="AB337" s="70">
        <f t="shared" si="214"/>
        <v>96.774193436079685</v>
      </c>
      <c r="AC337" s="70">
        <f t="shared" si="214"/>
        <v>96.774193596648786</v>
      </c>
      <c r="AD337" s="70">
        <f t="shared" si="215"/>
        <v>96.774193556072603</v>
      </c>
      <c r="AE337" s="70">
        <f t="shared" si="215"/>
        <v>96.774193541673455</v>
      </c>
      <c r="AF337" s="70">
        <f t="shared" si="215"/>
        <v>96.774193548270489</v>
      </c>
      <c r="AG337" s="70">
        <f t="shared" si="215"/>
        <v>96.774193549206728</v>
      </c>
      <c r="AH337" s="70">
        <f t="shared" si="215"/>
        <v>96.774193548302719</v>
      </c>
      <c r="AI337" s="70">
        <f t="shared" si="215"/>
        <v>96.774193548298868</v>
      </c>
      <c r="AJ337" s="70">
        <f t="shared" si="215"/>
        <v>96.774193548407808</v>
      </c>
      <c r="AK337" s="70">
        <f t="shared" si="215"/>
        <v>96.774193548395175</v>
      </c>
      <c r="AL337" s="70">
        <f t="shared" si="215"/>
        <v>96.774193548383636</v>
      </c>
      <c r="AM337" s="70">
        <f t="shared" si="215"/>
        <v>96.774193548386535</v>
      </c>
      <c r="AN337" s="70">
        <f t="shared" si="216"/>
        <v>96.774193548387601</v>
      </c>
      <c r="AO337" s="70">
        <f t="shared" si="216"/>
        <v>96.774193548387117</v>
      </c>
      <c r="AP337" s="70">
        <f t="shared" si="216"/>
        <v>96.774193548387032</v>
      </c>
      <c r="AQ337" s="70">
        <f t="shared" si="216"/>
        <v>96.774193548387103</v>
      </c>
      <c r="AR337" s="70">
        <f t="shared" si="216"/>
        <v>96.774193548387103</v>
      </c>
      <c r="AS337" s="70">
        <f t="shared" si="216"/>
        <v>96.774193548387089</v>
      </c>
      <c r="AT337" s="70">
        <f t="shared" si="216"/>
        <v>96.774193548387089</v>
      </c>
      <c r="AU337" s="70">
        <f t="shared" si="216"/>
        <v>96.774193548387089</v>
      </c>
      <c r="AV337" s="70">
        <f t="shared" si="216"/>
        <v>96.774193548387089</v>
      </c>
      <c r="AW337" s="70">
        <f t="shared" si="216"/>
        <v>96.774193548387089</v>
      </c>
      <c r="AX337" s="70">
        <f t="shared" si="217"/>
        <v>96.774193548387089</v>
      </c>
      <c r="AY337" s="70">
        <f t="shared" si="217"/>
        <v>96.774193548387089</v>
      </c>
      <c r="AZ337" s="70">
        <f t="shared" si="217"/>
        <v>96.774193548387089</v>
      </c>
      <c r="BA337" s="70">
        <f t="shared" si="217"/>
        <v>96.774193548387089</v>
      </c>
      <c r="BB337" s="70">
        <f t="shared" si="217"/>
        <v>96.774193548387089</v>
      </c>
      <c r="BC337" s="70">
        <f t="shared" si="217"/>
        <v>96.774193548387089</v>
      </c>
      <c r="BD337" s="70">
        <f t="shared" si="217"/>
        <v>96.774193548387089</v>
      </c>
      <c r="BE337" s="70">
        <f t="shared" si="217"/>
        <v>96.774193548387089</v>
      </c>
      <c r="BF337" s="70">
        <f t="shared" si="217"/>
        <v>96.774193548387089</v>
      </c>
      <c r="BG337" s="70">
        <f t="shared" si="217"/>
        <v>96.774193548387089</v>
      </c>
      <c r="BH337" s="70">
        <f t="shared" si="218"/>
        <v>96.774193548387089</v>
      </c>
      <c r="BI337" s="70">
        <f t="shared" si="218"/>
        <v>96.774193548387089</v>
      </c>
      <c r="BJ337" s="70">
        <f t="shared" si="218"/>
        <v>96.774193548387089</v>
      </c>
      <c r="BK337" s="70">
        <f t="shared" si="218"/>
        <v>96.774193548387089</v>
      </c>
      <c r="BL337" s="70">
        <f t="shared" si="218"/>
        <v>96.774193548387089</v>
      </c>
    </row>
    <row r="338" spans="2:64" s="2" customFormat="1" hidden="1" outlineLevel="1" x14ac:dyDescent="0.55000000000000004">
      <c r="B338" s="96" t="str">
        <f>B331</f>
        <v>LinkedIn: new subscriptions</v>
      </c>
      <c r="E338" s="9">
        <f>IF($E$303=1,E331,0)</f>
        <v>0</v>
      </c>
      <c r="F338" s="9">
        <f>IF($E$303=1,F331,IF($E$303=2,E331,0))</f>
        <v>0</v>
      </c>
      <c r="G338" s="9">
        <f>IF($E$303=1,G331,IF($E$303=2,F331,IF($E$303=3,E331,0)))</f>
        <v>0</v>
      </c>
      <c r="H338" s="70">
        <f>IF($E$303=1,H331,IF($E$303=2,G331,IF($E$303=3,F331,IF($E$303=4,E331,0))))</f>
        <v>0</v>
      </c>
      <c r="I338" s="70">
        <f>IF($E$303=1,I331,IF($E$303=2,H331,IF($E$303=3,G331,IF($E$303=4,F331,IF($E$303=5,E331,0)))))</f>
        <v>60</v>
      </c>
      <c r="J338" s="70">
        <f t="shared" si="213"/>
        <v>108.6</v>
      </c>
      <c r="K338" s="70">
        <f t="shared" si="213"/>
        <v>147.96599999999998</v>
      </c>
      <c r="L338" s="70">
        <f t="shared" si="213"/>
        <v>131.25245999999999</v>
      </c>
      <c r="M338" s="70">
        <f t="shared" si="213"/>
        <v>126.94849259999998</v>
      </c>
      <c r="N338" s="70">
        <f t="shared" si="213"/>
        <v>130.941819006</v>
      </c>
      <c r="O338" s="70">
        <f t="shared" si="213"/>
        <v>131.00084079486001</v>
      </c>
      <c r="P338" s="70">
        <f t="shared" si="213"/>
        <v>130.23089463783663</v>
      </c>
      <c r="Q338" s="70">
        <f t="shared" si="213"/>
        <v>130.36597026778765</v>
      </c>
      <c r="R338" s="70">
        <f t="shared" si="213"/>
        <v>130.48659566793137</v>
      </c>
      <c r="S338" s="70">
        <f t="shared" si="213"/>
        <v>130.43801247221336</v>
      </c>
      <c r="T338" s="70">
        <f t="shared" si="214"/>
        <v>130.42432445337246</v>
      </c>
      <c r="U338" s="70">
        <f t="shared" si="214"/>
        <v>130.43615598413871</v>
      </c>
      <c r="V338" s="70">
        <f t="shared" si="214"/>
        <v>130.43650871687288</v>
      </c>
      <c r="W338" s="70">
        <f t="shared" si="214"/>
        <v>130.4341937068078</v>
      </c>
      <c r="X338" s="70">
        <f t="shared" si="214"/>
        <v>130.43456653950068</v>
      </c>
      <c r="Y338" s="70">
        <f t="shared" si="214"/>
        <v>130.43493555320137</v>
      </c>
      <c r="Z338" s="70">
        <f t="shared" si="214"/>
        <v>130.4347946023866</v>
      </c>
      <c r="AA338" s="70">
        <f t="shared" si="214"/>
        <v>130.43475127043828</v>
      </c>
      <c r="AB338" s="70">
        <f t="shared" si="214"/>
        <v>130.43478628416327</v>
      </c>
      <c r="AC338" s="70">
        <f t="shared" si="214"/>
        <v>130.43478786462569</v>
      </c>
      <c r="AD338" s="70">
        <f t="shared" si="215"/>
        <v>130.43478091173009</v>
      </c>
      <c r="AE338" s="70">
        <f t="shared" si="215"/>
        <v>130.43478193249234</v>
      </c>
      <c r="AF338" s="70">
        <f t="shared" si="215"/>
        <v>130.43478305959775</v>
      </c>
      <c r="AG338" s="70">
        <f t="shared" si="215"/>
        <v>130.43478265150284</v>
      </c>
      <c r="AH338" s="70">
        <f t="shared" si="215"/>
        <v>130.43478251489086</v>
      </c>
      <c r="AI338" s="70">
        <f t="shared" si="215"/>
        <v>130.43478261838521</v>
      </c>
      <c r="AJ338" s="70">
        <f t="shared" si="215"/>
        <v>130.43478262467755</v>
      </c>
      <c r="AK338" s="70">
        <f t="shared" si="215"/>
        <v>130.43478260381806</v>
      </c>
      <c r="AL338" s="70">
        <f t="shared" si="215"/>
        <v>130.43478260658583</v>
      </c>
      <c r="AM338" s="70">
        <f t="shared" si="215"/>
        <v>130.43478261002323</v>
      </c>
      <c r="AN338" s="70">
        <f t="shared" si="216"/>
        <v>130.43478260884424</v>
      </c>
      <c r="AO338" s="70">
        <f t="shared" si="216"/>
        <v>130.43478260841516</v>
      </c>
      <c r="AP338" s="70">
        <f t="shared" si="216"/>
        <v>130.43478260872072</v>
      </c>
      <c r="AQ338" s="70">
        <f t="shared" si="216"/>
        <v>130.43478260874423</v>
      </c>
      <c r="AR338" s="70">
        <f t="shared" si="216"/>
        <v>130.43478260868167</v>
      </c>
      <c r="AS338" s="70">
        <f t="shared" si="216"/>
        <v>130.43478260868909</v>
      </c>
      <c r="AT338" s="70">
        <f t="shared" si="216"/>
        <v>130.43478260869955</v>
      </c>
      <c r="AU338" s="70">
        <f t="shared" si="216"/>
        <v>130.43478260869614</v>
      </c>
      <c r="AV338" s="70">
        <f t="shared" si="216"/>
        <v>130.43478260869483</v>
      </c>
      <c r="AW338" s="70">
        <f t="shared" si="216"/>
        <v>130.43478260869574</v>
      </c>
      <c r="AX338" s="70">
        <f t="shared" si="217"/>
        <v>130.43478260869577</v>
      </c>
      <c r="AY338" s="70">
        <f t="shared" si="217"/>
        <v>130.43478260869557</v>
      </c>
      <c r="AZ338" s="70">
        <f t="shared" si="217"/>
        <v>130.4347826086956</v>
      </c>
      <c r="BA338" s="70">
        <f t="shared" si="217"/>
        <v>130.43478260869566</v>
      </c>
      <c r="BB338" s="70">
        <f t="shared" si="217"/>
        <v>130.43478260869566</v>
      </c>
      <c r="BC338" s="70">
        <f t="shared" si="217"/>
        <v>130.43478260869566</v>
      </c>
      <c r="BD338" s="70">
        <f t="shared" si="217"/>
        <v>130.43478260869566</v>
      </c>
      <c r="BE338" s="70">
        <f t="shared" si="217"/>
        <v>130.43478260869566</v>
      </c>
      <c r="BF338" s="70">
        <f t="shared" si="217"/>
        <v>130.43478260869566</v>
      </c>
      <c r="BG338" s="70">
        <f t="shared" si="217"/>
        <v>130.43478260869566</v>
      </c>
      <c r="BH338" s="70">
        <f t="shared" si="218"/>
        <v>130.43478260869566</v>
      </c>
      <c r="BI338" s="70">
        <f t="shared" si="218"/>
        <v>130.43478260869566</v>
      </c>
      <c r="BJ338" s="70">
        <f t="shared" si="218"/>
        <v>130.43478260869566</v>
      </c>
      <c r="BK338" s="70">
        <f t="shared" si="218"/>
        <v>130.43478260869566</v>
      </c>
      <c r="BL338" s="70">
        <f t="shared" si="218"/>
        <v>130.43478260869566</v>
      </c>
    </row>
    <row r="339" spans="2:64" s="2" customFormat="1" hidden="1" outlineLevel="1" x14ac:dyDescent="0.55000000000000004">
      <c r="B339" s="96" t="str">
        <f>B332</f>
        <v>Instagram: new subscriptions</v>
      </c>
      <c r="E339" s="9">
        <f>IF($E$303=1,E332,0)</f>
        <v>0</v>
      </c>
      <c r="F339" s="9">
        <f>IF($E$303=1,F332,IF($E$303=2,E332,0))</f>
        <v>0</v>
      </c>
      <c r="G339" s="9">
        <f>IF($E$303=1,G332,IF($E$303=2,F332,IF($E$303=3,E332,0)))</f>
        <v>0</v>
      </c>
      <c r="H339" s="70">
        <f>IF($E$303=1,H332,IF($E$303=2,G332,IF($E$303=3,F332,IF($E$303=4,E332,0))))</f>
        <v>0</v>
      </c>
      <c r="I339" s="70">
        <f>IF($E$303=1,I332,IF($E$303=2,H332,IF($E$303=3,G332,IF($E$303=4,F332,IF($E$303=5,E332,0)))))</f>
        <v>33.333333333333336</v>
      </c>
      <c r="J339" s="70">
        <f t="shared" si="213"/>
        <v>61.333333333333343</v>
      </c>
      <c r="K339" s="70">
        <f t="shared" si="213"/>
        <v>84.853333333333325</v>
      </c>
      <c r="L339" s="70">
        <f t="shared" si="213"/>
        <v>76.610133333333337</v>
      </c>
      <c r="M339" s="70">
        <f t="shared" si="213"/>
        <v>74.165845333333337</v>
      </c>
      <c r="N339" s="70">
        <f t="shared" si="213"/>
        <v>75.875843413333328</v>
      </c>
      <c r="O339" s="70">
        <f t="shared" si="213"/>
        <v>75.993329800533346</v>
      </c>
      <c r="P339" s="70">
        <f t="shared" si="213"/>
        <v>75.700932285781334</v>
      </c>
      <c r="Q339" s="70">
        <f t="shared" si="213"/>
        <v>75.728918066189649</v>
      </c>
      <c r="R339" s="70">
        <f t="shared" si="213"/>
        <v>75.77122394368466</v>
      </c>
      <c r="S339" s="70">
        <f t="shared" si="213"/>
        <v>75.759977278420095</v>
      </c>
      <c r="T339" s="70">
        <f t="shared" si="214"/>
        <v>75.755007804463233</v>
      </c>
      <c r="U339" s="70">
        <f t="shared" si="214"/>
        <v>75.757602386738668</v>
      </c>
      <c r="V339" s="70">
        <f t="shared" si="214"/>
        <v>75.757982369407699</v>
      </c>
      <c r="W339" s="70">
        <f t="shared" si="214"/>
        <v>75.757506439016581</v>
      </c>
      <c r="X339" s="70">
        <f t="shared" si="214"/>
        <v>75.757521790652106</v>
      </c>
      <c r="Y339" s="70">
        <f t="shared" si="214"/>
        <v>75.757595483252999</v>
      </c>
      <c r="Z339" s="70">
        <f t="shared" si="214"/>
        <v>75.757581236175199</v>
      </c>
      <c r="AA339" s="70">
        <f t="shared" si="214"/>
        <v>75.757571724891505</v>
      </c>
      <c r="AB339" s="70">
        <f t="shared" si="214"/>
        <v>75.757575526229317</v>
      </c>
      <c r="AC339" s="70">
        <f t="shared" si="214"/>
        <v>75.757576439820653</v>
      </c>
      <c r="AD339" s="70">
        <f t="shared" si="215"/>
        <v>75.757575685432002</v>
      </c>
      <c r="AE339" s="70">
        <f t="shared" si="215"/>
        <v>75.757575659959571</v>
      </c>
      <c r="AF339" s="70">
        <f t="shared" si="215"/>
        <v>75.757575784737355</v>
      </c>
      <c r="AG339" s="70">
        <f t="shared" si="215"/>
        <v>75.757575768848497</v>
      </c>
      <c r="AH339" s="70">
        <f t="shared" si="215"/>
        <v>75.757575751426259</v>
      </c>
      <c r="AI339" s="70">
        <f t="shared" si="215"/>
        <v>75.75757575675604</v>
      </c>
      <c r="AJ339" s="70">
        <f t="shared" si="215"/>
        <v>75.75757575869082</v>
      </c>
      <c r="AK339" s="70">
        <f t="shared" si="215"/>
        <v>75.757575757528514</v>
      </c>
      <c r="AL339" s="70">
        <f t="shared" si="215"/>
        <v>75.757575757404894</v>
      </c>
      <c r="AM339" s="70">
        <f t="shared" si="215"/>
        <v>75.757575757610638</v>
      </c>
      <c r="AN339" s="70">
        <f t="shared" si="216"/>
        <v>75.757575757597508</v>
      </c>
      <c r="AO339" s="70">
        <f t="shared" si="216"/>
        <v>75.757575757566698</v>
      </c>
      <c r="AP339" s="70">
        <f t="shared" si="216"/>
        <v>75.757575757573733</v>
      </c>
      <c r="AQ339" s="70">
        <f t="shared" si="216"/>
        <v>75.757575757577527</v>
      </c>
      <c r="AR339" s="70">
        <f t="shared" si="216"/>
        <v>75.757575757575793</v>
      </c>
      <c r="AS339" s="70">
        <f t="shared" si="216"/>
        <v>75.757575757575481</v>
      </c>
      <c r="AT339" s="70">
        <f t="shared" si="216"/>
        <v>75.757575757575793</v>
      </c>
      <c r="AU339" s="70">
        <f t="shared" si="216"/>
        <v>75.757575757575808</v>
      </c>
      <c r="AV339" s="70">
        <f t="shared" si="216"/>
        <v>75.757575757575736</v>
      </c>
      <c r="AW339" s="70">
        <f t="shared" si="216"/>
        <v>75.757575757575751</v>
      </c>
      <c r="AX339" s="70">
        <f t="shared" si="217"/>
        <v>75.757575757575765</v>
      </c>
      <c r="AY339" s="70">
        <f t="shared" si="217"/>
        <v>75.757575757575751</v>
      </c>
      <c r="AZ339" s="70">
        <f t="shared" si="217"/>
        <v>75.757575757575736</v>
      </c>
      <c r="BA339" s="70">
        <f t="shared" si="217"/>
        <v>75.757575757575765</v>
      </c>
      <c r="BB339" s="70">
        <f t="shared" si="217"/>
        <v>75.757575757575751</v>
      </c>
      <c r="BC339" s="70">
        <f t="shared" si="217"/>
        <v>75.757575757575736</v>
      </c>
      <c r="BD339" s="70">
        <f t="shared" si="217"/>
        <v>75.757575757575765</v>
      </c>
      <c r="BE339" s="70">
        <f t="shared" si="217"/>
        <v>75.757575757575751</v>
      </c>
      <c r="BF339" s="70">
        <f t="shared" si="217"/>
        <v>75.757575757575736</v>
      </c>
      <c r="BG339" s="70">
        <f t="shared" si="217"/>
        <v>75.757575757575765</v>
      </c>
      <c r="BH339" s="70">
        <f t="shared" si="218"/>
        <v>75.757575757575751</v>
      </c>
      <c r="BI339" s="70">
        <f t="shared" si="218"/>
        <v>75.757575757575736</v>
      </c>
      <c r="BJ339" s="70">
        <f t="shared" si="218"/>
        <v>75.757575757575765</v>
      </c>
      <c r="BK339" s="70">
        <f t="shared" si="218"/>
        <v>75.757575757575751</v>
      </c>
      <c r="BL339" s="70">
        <f t="shared" si="218"/>
        <v>75.757575757575736</v>
      </c>
    </row>
    <row r="340" spans="2:64" hidden="1" outlineLevel="1" x14ac:dyDescent="0.55000000000000004">
      <c r="B340" s="87"/>
    </row>
    <row r="341" spans="2:64" hidden="1" outlineLevel="1" x14ac:dyDescent="0.55000000000000004">
      <c r="B341" s="87"/>
    </row>
    <row r="342" spans="2:64" hidden="1" outlineLevel="1" x14ac:dyDescent="0.55000000000000004">
      <c r="B342" s="3" t="s">
        <v>99</v>
      </c>
      <c r="E342" s="23">
        <f t="shared" ref="E342:AJ342" si="219">IF(E293="X",$Q$48,0)</f>
        <v>0</v>
      </c>
      <c r="F342" s="23">
        <f t="shared" si="219"/>
        <v>0</v>
      </c>
      <c r="G342" s="23">
        <f t="shared" si="219"/>
        <v>0</v>
      </c>
      <c r="H342" s="23">
        <f t="shared" si="219"/>
        <v>0</v>
      </c>
      <c r="I342" s="23">
        <f t="shared" si="219"/>
        <v>0</v>
      </c>
      <c r="J342" s="23">
        <f t="shared" si="219"/>
        <v>0</v>
      </c>
      <c r="K342" s="23">
        <f t="shared" si="219"/>
        <v>0</v>
      </c>
      <c r="L342" s="23">
        <f t="shared" si="219"/>
        <v>0</v>
      </c>
      <c r="M342" s="23">
        <f t="shared" si="219"/>
        <v>0</v>
      </c>
      <c r="N342" s="23">
        <f t="shared" si="219"/>
        <v>0</v>
      </c>
      <c r="O342" s="23">
        <f t="shared" si="219"/>
        <v>0</v>
      </c>
      <c r="P342" s="23">
        <f t="shared" si="219"/>
        <v>0</v>
      </c>
      <c r="Q342" s="23">
        <f t="shared" si="219"/>
        <v>0</v>
      </c>
      <c r="R342" s="23">
        <f t="shared" si="219"/>
        <v>0</v>
      </c>
      <c r="S342" s="23">
        <f t="shared" si="219"/>
        <v>0</v>
      </c>
      <c r="T342" s="23">
        <f t="shared" si="219"/>
        <v>0</v>
      </c>
      <c r="U342" s="23">
        <f t="shared" si="219"/>
        <v>0</v>
      </c>
      <c r="V342" s="23">
        <f t="shared" si="219"/>
        <v>0</v>
      </c>
      <c r="W342" s="23">
        <f t="shared" si="219"/>
        <v>0</v>
      </c>
      <c r="X342" s="23">
        <f t="shared" si="219"/>
        <v>0</v>
      </c>
      <c r="Y342" s="23">
        <f t="shared" si="219"/>
        <v>0</v>
      </c>
      <c r="Z342" s="23">
        <f t="shared" si="219"/>
        <v>0</v>
      </c>
      <c r="AA342" s="23">
        <f t="shared" si="219"/>
        <v>0</v>
      </c>
      <c r="AB342" s="23">
        <f t="shared" si="219"/>
        <v>0</v>
      </c>
      <c r="AC342" s="23">
        <f t="shared" si="219"/>
        <v>0</v>
      </c>
      <c r="AD342" s="23">
        <f t="shared" si="219"/>
        <v>0</v>
      </c>
      <c r="AE342" s="23">
        <f t="shared" si="219"/>
        <v>0</v>
      </c>
      <c r="AF342" s="23">
        <f t="shared" si="219"/>
        <v>0</v>
      </c>
      <c r="AG342" s="23">
        <f t="shared" si="219"/>
        <v>0</v>
      </c>
      <c r="AH342" s="23">
        <f t="shared" si="219"/>
        <v>0</v>
      </c>
      <c r="AI342" s="23">
        <f t="shared" si="219"/>
        <v>0</v>
      </c>
      <c r="AJ342" s="23">
        <f t="shared" si="219"/>
        <v>0</v>
      </c>
      <c r="AK342" s="23">
        <f t="shared" ref="AK342:BL342" si="220">IF(AK293="X",$Q$48,0)</f>
        <v>0</v>
      </c>
      <c r="AL342" s="23">
        <f t="shared" si="220"/>
        <v>0</v>
      </c>
      <c r="AM342" s="23">
        <f t="shared" si="220"/>
        <v>0</v>
      </c>
      <c r="AN342" s="23">
        <f t="shared" si="220"/>
        <v>0</v>
      </c>
      <c r="AO342" s="23">
        <f t="shared" si="220"/>
        <v>0</v>
      </c>
      <c r="AP342" s="23">
        <f t="shared" si="220"/>
        <v>0</v>
      </c>
      <c r="AQ342" s="23">
        <f t="shared" si="220"/>
        <v>0</v>
      </c>
      <c r="AR342" s="23">
        <f t="shared" si="220"/>
        <v>0</v>
      </c>
      <c r="AS342" s="23">
        <f t="shared" si="220"/>
        <v>0</v>
      </c>
      <c r="AT342" s="23">
        <f t="shared" si="220"/>
        <v>0</v>
      </c>
      <c r="AU342" s="23">
        <f t="shared" si="220"/>
        <v>0</v>
      </c>
      <c r="AV342" s="23">
        <f t="shared" si="220"/>
        <v>0</v>
      </c>
      <c r="AW342" s="23">
        <f t="shared" si="220"/>
        <v>0</v>
      </c>
      <c r="AX342" s="23">
        <f t="shared" si="220"/>
        <v>0</v>
      </c>
      <c r="AY342" s="23">
        <f t="shared" si="220"/>
        <v>0</v>
      </c>
      <c r="AZ342" s="23">
        <f t="shared" si="220"/>
        <v>0</v>
      </c>
      <c r="BA342" s="23">
        <f t="shared" si="220"/>
        <v>0</v>
      </c>
      <c r="BB342" s="23">
        <f t="shared" si="220"/>
        <v>0</v>
      </c>
      <c r="BC342" s="23">
        <f t="shared" si="220"/>
        <v>0</v>
      </c>
      <c r="BD342" s="23">
        <f t="shared" si="220"/>
        <v>0</v>
      </c>
      <c r="BE342" s="23">
        <f t="shared" si="220"/>
        <v>0</v>
      </c>
      <c r="BF342" s="23">
        <f t="shared" si="220"/>
        <v>0</v>
      </c>
      <c r="BG342" s="23">
        <f t="shared" si="220"/>
        <v>0</v>
      </c>
      <c r="BH342" s="23">
        <f t="shared" si="220"/>
        <v>0</v>
      </c>
      <c r="BI342" s="23">
        <f t="shared" si="220"/>
        <v>0</v>
      </c>
      <c r="BJ342" s="23">
        <f t="shared" si="220"/>
        <v>0</v>
      </c>
      <c r="BK342" s="23">
        <f t="shared" si="220"/>
        <v>0</v>
      </c>
      <c r="BL342" s="23">
        <f t="shared" si="220"/>
        <v>0</v>
      </c>
    </row>
    <row r="343" spans="2:64" hidden="1" outlineLevel="1" x14ac:dyDescent="0.55000000000000004">
      <c r="B343" s="3" t="s">
        <v>101</v>
      </c>
      <c r="E343" s="23">
        <f>E342</f>
        <v>0</v>
      </c>
      <c r="F343" s="11">
        <f t="shared" ref="F343:AK343" si="221">F342+E354</f>
        <v>0</v>
      </c>
      <c r="G343" s="11">
        <f t="shared" si="221"/>
        <v>0</v>
      </c>
      <c r="H343" s="11">
        <f t="shared" si="221"/>
        <v>0</v>
      </c>
      <c r="I343" s="11">
        <f t="shared" si="221"/>
        <v>0</v>
      </c>
      <c r="J343" s="11">
        <f t="shared" si="221"/>
        <v>141.33333333333334</v>
      </c>
      <c r="K343" s="11">
        <f t="shared" si="221"/>
        <v>398.22666666666669</v>
      </c>
      <c r="L343" s="11">
        <f t="shared" si="221"/>
        <v>747.65926666666667</v>
      </c>
      <c r="M343" s="11">
        <f t="shared" si="221"/>
        <v>1051.3766066666667</v>
      </c>
      <c r="N343" s="11">
        <f t="shared" si="221"/>
        <v>1332.5947384799999</v>
      </c>
      <c r="O343" s="11">
        <f t="shared" si="221"/>
        <v>1607.9354543952666</v>
      </c>
      <c r="P343" s="11">
        <f t="shared" si="221"/>
        <v>1869.4501669799229</v>
      </c>
      <c r="Q343" s="11">
        <f t="shared" si="221"/>
        <v>2115.2401847465985</v>
      </c>
      <c r="R343" s="11">
        <f t="shared" si="221"/>
        <v>2347.0293466437079</v>
      </c>
      <c r="S343" s="11">
        <f t="shared" si="221"/>
        <v>2566.0446373419927</v>
      </c>
      <c r="T343" s="11">
        <f t="shared" si="221"/>
        <v>2772.2759236315592</v>
      </c>
      <c r="U343" s="11">
        <f t="shared" si="221"/>
        <v>2966.2122662032216</v>
      </c>
      <c r="V343" s="11">
        <f t="shared" si="221"/>
        <v>3148.4405518148851</v>
      </c>
      <c r="W343" s="11">
        <f t="shared" si="221"/>
        <v>3319.5563926092113</v>
      </c>
      <c r="X343" s="11">
        <f t="shared" si="221"/>
        <v>3480.2071885873347</v>
      </c>
      <c r="Y343" s="11">
        <f t="shared" si="221"/>
        <v>3631.0655690453723</v>
      </c>
      <c r="Z343" s="11">
        <f t="shared" si="221"/>
        <v>3772.8013581772248</v>
      </c>
      <c r="AA343" s="11">
        <f t="shared" si="221"/>
        <v>3906.0740938986605</v>
      </c>
      <c r="AB343" s="11">
        <f t="shared" si="221"/>
        <v>4031.5272472121146</v>
      </c>
      <c r="AC343" s="11">
        <f t="shared" si="221"/>
        <v>4149.7822738113346</v>
      </c>
      <c r="AD343" s="11">
        <f t="shared" si="221"/>
        <v>4302.9332260968104</v>
      </c>
      <c r="AE343" s="11">
        <f t="shared" si="221"/>
        <v>4447.693422372</v>
      </c>
      <c r="AF343" s="11">
        <f t="shared" si="221"/>
        <v>4584.9395081359417</v>
      </c>
      <c r="AG343" s="11">
        <f t="shared" si="221"/>
        <v>4715.4266182258098</v>
      </c>
      <c r="AH343" s="11">
        <f t="shared" si="221"/>
        <v>4839.8183339600209</v>
      </c>
      <c r="AI343" s="11">
        <f t="shared" si="221"/>
        <v>4958.7082984555427</v>
      </c>
      <c r="AJ343" s="11">
        <f t="shared" si="221"/>
        <v>5072.6358516062792</v>
      </c>
      <c r="AK343" s="11">
        <f t="shared" si="221"/>
        <v>5182.0973996520552</v>
      </c>
      <c r="AL343" s="11">
        <f t="shared" ref="AL343:BL343" si="222">AL342+AK354</f>
        <v>5287.5547425309633</v>
      </c>
      <c r="AM343" s="11">
        <f t="shared" si="222"/>
        <v>5389.441236086941</v>
      </c>
      <c r="AN343" s="11">
        <f t="shared" si="222"/>
        <v>5488.1664188822942</v>
      </c>
      <c r="AO343" s="11">
        <f t="shared" si="222"/>
        <v>5584.1195526493984</v>
      </c>
      <c r="AP343" s="11">
        <f t="shared" si="222"/>
        <v>5637.805377173022</v>
      </c>
      <c r="AQ343" s="11">
        <f t="shared" si="222"/>
        <v>5698.0983961445427</v>
      </c>
      <c r="AR343" s="11">
        <f t="shared" si="222"/>
        <v>5762.4122393258112</v>
      </c>
      <c r="AS343" s="11">
        <f t="shared" si="222"/>
        <v>5829.385581189722</v>
      </c>
      <c r="AT343" s="11">
        <f t="shared" si="222"/>
        <v>5897.9260832571499</v>
      </c>
      <c r="AU343" s="11">
        <f t="shared" si="222"/>
        <v>5967.1628815140675</v>
      </c>
      <c r="AV343" s="11">
        <f t="shared" si="222"/>
        <v>6036.5314533915744</v>
      </c>
      <c r="AW343" s="11">
        <f t="shared" si="222"/>
        <v>6105.6622336591208</v>
      </c>
      <c r="AX343" s="11">
        <f t="shared" si="222"/>
        <v>6174.308207423519</v>
      </c>
      <c r="AY343" s="11">
        <f t="shared" si="222"/>
        <v>6242.3260672950564</v>
      </c>
      <c r="AZ343" s="11">
        <f t="shared" si="222"/>
        <v>6309.6514352427575</v>
      </c>
      <c r="BA343" s="11">
        <f t="shared" si="222"/>
        <v>6376.2745726523008</v>
      </c>
      <c r="BB343" s="11">
        <f t="shared" si="222"/>
        <v>6441.708010334627</v>
      </c>
      <c r="BC343" s="11">
        <f t="shared" si="222"/>
        <v>6509.6796822036104</v>
      </c>
      <c r="BD343" s="11">
        <f t="shared" si="222"/>
        <v>6579.0207406699137</v>
      </c>
      <c r="BE343" s="11">
        <f t="shared" si="222"/>
        <v>6649.2247804820672</v>
      </c>
      <c r="BF343" s="11">
        <f t="shared" si="222"/>
        <v>6719.8163504322802</v>
      </c>
      <c r="BG343" s="11">
        <f t="shared" si="222"/>
        <v>6790.3672213528134</v>
      </c>
      <c r="BH343" s="11">
        <f t="shared" si="222"/>
        <v>6860.5928448609884</v>
      </c>
      <c r="BI343" s="11">
        <f t="shared" si="222"/>
        <v>6930.2959037948785</v>
      </c>
      <c r="BJ343" s="11">
        <f t="shared" si="222"/>
        <v>6999.3317705668205</v>
      </c>
      <c r="BK343" s="11">
        <f t="shared" si="222"/>
        <v>7067.6076095033504</v>
      </c>
      <c r="BL343" s="11">
        <f t="shared" si="222"/>
        <v>7135.0731945346824</v>
      </c>
    </row>
    <row r="344" spans="2:64" hidden="1" outlineLevel="1" x14ac:dyDescent="0.55000000000000004">
      <c r="B344" s="105" t="s">
        <v>100</v>
      </c>
      <c r="E344" s="102">
        <f>E336</f>
        <v>0</v>
      </c>
      <c r="F344" s="102">
        <f t="shared" ref="F344:BL347" si="223">F336</f>
        <v>0</v>
      </c>
      <c r="G344" s="102">
        <f t="shared" si="223"/>
        <v>0</v>
      </c>
      <c r="H344" s="102">
        <f t="shared" si="223"/>
        <v>0</v>
      </c>
      <c r="I344" s="102">
        <f t="shared" si="223"/>
        <v>8</v>
      </c>
      <c r="J344" s="102">
        <f t="shared" si="223"/>
        <v>14.64</v>
      </c>
      <c r="K344" s="102">
        <f t="shared" si="223"/>
        <v>20.2392</v>
      </c>
      <c r="L344" s="102">
        <f t="shared" si="223"/>
        <v>18.807576000000001</v>
      </c>
      <c r="M344" s="102">
        <f t="shared" si="223"/>
        <v>19.214759280000003</v>
      </c>
      <c r="N344" s="102">
        <f t="shared" si="223"/>
        <v>20.830388738400003</v>
      </c>
      <c r="O344" s="102">
        <f t="shared" si="223"/>
        <v>21.845135060952007</v>
      </c>
      <c r="P344" s="102">
        <f t="shared" si="223"/>
        <v>22.799205770392568</v>
      </c>
      <c r="Q344" s="102">
        <f t="shared" si="223"/>
        <v>23.975457073666707</v>
      </c>
      <c r="R344" s="102">
        <f t="shared" si="223"/>
        <v>25.196646833697606</v>
      </c>
      <c r="S344" s="102">
        <f t="shared" si="223"/>
        <v>26.443563432740024</v>
      </c>
      <c r="T344" s="102">
        <f t="shared" si="223"/>
        <v>27.763651348361904</v>
      </c>
      <c r="U344" s="102">
        <f t="shared" si="223"/>
        <v>29.155135235484668</v>
      </c>
      <c r="V344" s="102">
        <f t="shared" si="223"/>
        <v>30.612625563247203</v>
      </c>
      <c r="W344" s="102">
        <f t="shared" si="223"/>
        <v>32.142589166557116</v>
      </c>
      <c r="X344" s="102">
        <f t="shared" si="223"/>
        <v>33.749924128835083</v>
      </c>
      <c r="Y344" s="102">
        <f t="shared" si="223"/>
        <v>35.437522012875355</v>
      </c>
      <c r="Z344" s="102">
        <f t="shared" si="223"/>
        <v>37.209330533578424</v>
      </c>
      <c r="AA344" s="102">
        <f t="shared" si="223"/>
        <v>39.069789558772634</v>
      </c>
      <c r="AB344" s="102">
        <f t="shared" si="223"/>
        <v>41.023295554624866</v>
      </c>
      <c r="AC344" s="102">
        <f t="shared" si="223"/>
        <v>43.074458348741757</v>
      </c>
      <c r="AD344" s="102">
        <f t="shared" si="223"/>
        <v>45.228178068633007</v>
      </c>
      <c r="AE344" s="102">
        <f t="shared" si="223"/>
        <v>47.489588111919886</v>
      </c>
      <c r="AF344" s="102">
        <f t="shared" si="223"/>
        <v>49.864067970207806</v>
      </c>
      <c r="AG344" s="102">
        <f t="shared" si="223"/>
        <v>52.357271018357849</v>
      </c>
      <c r="AH344" s="102">
        <f t="shared" si="223"/>
        <v>54.975134546762803</v>
      </c>
      <c r="AI344" s="102">
        <f t="shared" si="223"/>
        <v>57.723891356133052</v>
      </c>
      <c r="AJ344" s="102">
        <f t="shared" si="223"/>
        <v>60.610085910845491</v>
      </c>
      <c r="AK344" s="102">
        <f t="shared" si="223"/>
        <v>63.640590191221435</v>
      </c>
      <c r="AL344" s="102">
        <f t="shared" si="223"/>
        <v>66.822619706999816</v>
      </c>
      <c r="AM344" s="102">
        <f t="shared" si="223"/>
        <v>70.163750694318622</v>
      </c>
      <c r="AN344" s="102">
        <f t="shared" si="223"/>
        <v>73.671938227233596</v>
      </c>
      <c r="AO344" s="102">
        <f t="shared" si="223"/>
        <v>76.629448819533053</v>
      </c>
      <c r="AP344" s="102">
        <f t="shared" si="223"/>
        <v>79.146705023478233</v>
      </c>
      <c r="AQ344" s="102">
        <f t="shared" si="223"/>
        <v>81.308646633517426</v>
      </c>
      <c r="AR344" s="102">
        <f t="shared" si="223"/>
        <v>83.746605128810245</v>
      </c>
      <c r="AS344" s="102">
        <f t="shared" si="223"/>
        <v>86.306030580437692</v>
      </c>
      <c r="AT344" s="102">
        <f t="shared" si="223"/>
        <v>88.88515169115972</v>
      </c>
      <c r="AU344" s="102">
        <f t="shared" si="223"/>
        <v>91.543573393858637</v>
      </c>
      <c r="AV344" s="102">
        <f t="shared" si="223"/>
        <v>94.29388297971434</v>
      </c>
      <c r="AW344" s="102">
        <f t="shared" si="223"/>
        <v>97.123608171184884</v>
      </c>
      <c r="AX344" s="102">
        <f t="shared" si="223"/>
        <v>100.03623597737423</v>
      </c>
      <c r="AY344" s="102">
        <f t="shared" si="223"/>
        <v>103.03736083880622</v>
      </c>
      <c r="AZ344" s="102">
        <f t="shared" si="223"/>
        <v>106.12871104847419</v>
      </c>
      <c r="BA344" s="102">
        <f t="shared" si="223"/>
        <v>108.79490086620306</v>
      </c>
      <c r="BB344" s="102">
        <f t="shared" si="223"/>
        <v>111.12700743173609</v>
      </c>
      <c r="BC344" s="102">
        <f t="shared" si="223"/>
        <v>113.19558626847778</v>
      </c>
      <c r="BD344" s="102">
        <f t="shared" si="223"/>
        <v>115.45900360185783</v>
      </c>
      <c r="BE344" s="102">
        <f t="shared" si="223"/>
        <v>117.80216392874914</v>
      </c>
      <c r="BF344" s="102">
        <f t="shared" si="223"/>
        <v>120.15084031749386</v>
      </c>
      <c r="BG344" s="102">
        <f t="shared" si="223"/>
        <v>122.54800218353849</v>
      </c>
      <c r="BH344" s="102">
        <f t="shared" si="223"/>
        <v>125.00187102983908</v>
      </c>
      <c r="BI344" s="102">
        <f t="shared" si="223"/>
        <v>127.50255660072447</v>
      </c>
      <c r="BJ344" s="102">
        <f t="shared" si="223"/>
        <v>130.05182520309688</v>
      </c>
      <c r="BK344" s="102">
        <f t="shared" si="223"/>
        <v>132.65289127061664</v>
      </c>
      <c r="BL344" s="102">
        <f t="shared" si="223"/>
        <v>135.30611474858944</v>
      </c>
    </row>
    <row r="345" spans="2:64" hidden="1" outlineLevel="1" x14ac:dyDescent="0.55000000000000004">
      <c r="B345" s="105" t="str">
        <f>$G$21&amp;": new subscriptions"</f>
        <v>Google Ads: new subscriptions</v>
      </c>
      <c r="E345" s="102">
        <f>E337</f>
        <v>0</v>
      </c>
      <c r="F345" s="102">
        <f t="shared" ref="F345:T345" si="224">F337</f>
        <v>0</v>
      </c>
      <c r="G345" s="102">
        <f t="shared" si="224"/>
        <v>0</v>
      </c>
      <c r="H345" s="102">
        <f t="shared" si="224"/>
        <v>0</v>
      </c>
      <c r="I345" s="102">
        <f t="shared" si="224"/>
        <v>40</v>
      </c>
      <c r="J345" s="102">
        <f t="shared" si="224"/>
        <v>75.2</v>
      </c>
      <c r="K345" s="102">
        <f t="shared" si="224"/>
        <v>106.176</v>
      </c>
      <c r="L345" s="102">
        <f t="shared" si="224"/>
        <v>98.23487999999999</v>
      </c>
      <c r="M345" s="102">
        <f t="shared" si="224"/>
        <v>95.470694399999999</v>
      </c>
      <c r="N345" s="102">
        <f t="shared" si="224"/>
        <v>96.755331072000004</v>
      </c>
      <c r="O345" s="102">
        <f t="shared" si="224"/>
        <v>96.932876943359986</v>
      </c>
      <c r="P345" s="102">
        <f t="shared" si="224"/>
        <v>96.757415038156793</v>
      </c>
      <c r="Q345" s="102">
        <f t="shared" si="224"/>
        <v>96.757164962217999</v>
      </c>
      <c r="R345" s="102">
        <f t="shared" si="224"/>
        <v>96.778250399955013</v>
      </c>
      <c r="S345" s="102">
        <f t="shared" si="224"/>
        <v>96.775750156539218</v>
      </c>
      <c r="T345" s="102">
        <f t="shared" si="224"/>
        <v>96.773519933220669</v>
      </c>
      <c r="U345" s="102">
        <f t="shared" si="223"/>
        <v>96.774087589228799</v>
      </c>
      <c r="V345" s="102">
        <f t="shared" si="223"/>
        <v>96.774287097306086</v>
      </c>
      <c r="W345" s="102">
        <f t="shared" si="223"/>
        <v>96.774195037615826</v>
      </c>
      <c r="X345" s="102">
        <f t="shared" si="223"/>
        <v>96.774182143809384</v>
      </c>
      <c r="Y345" s="102">
        <f t="shared" si="223"/>
        <v>96.774194738228985</v>
      </c>
      <c r="Z345" s="102">
        <f t="shared" si="223"/>
        <v>96.77419477415539</v>
      </c>
      <c r="AA345" s="102">
        <f t="shared" si="223"/>
        <v>96.774193258513861</v>
      </c>
      <c r="AB345" s="102">
        <f t="shared" si="223"/>
        <v>96.774193436079685</v>
      </c>
      <c r="AC345" s="102">
        <f t="shared" si="223"/>
        <v>96.774193596648786</v>
      </c>
      <c r="AD345" s="102">
        <f t="shared" si="223"/>
        <v>96.774193556072603</v>
      </c>
      <c r="AE345" s="102">
        <f t="shared" si="223"/>
        <v>96.774193541673455</v>
      </c>
      <c r="AF345" s="102">
        <f t="shared" si="223"/>
        <v>96.774193548270489</v>
      </c>
      <c r="AG345" s="102">
        <f t="shared" si="223"/>
        <v>96.774193549206728</v>
      </c>
      <c r="AH345" s="102">
        <f t="shared" si="223"/>
        <v>96.774193548302719</v>
      </c>
      <c r="AI345" s="102">
        <f t="shared" si="223"/>
        <v>96.774193548298868</v>
      </c>
      <c r="AJ345" s="102">
        <f t="shared" si="223"/>
        <v>96.774193548407808</v>
      </c>
      <c r="AK345" s="102">
        <f t="shared" si="223"/>
        <v>96.774193548395175</v>
      </c>
      <c r="AL345" s="102">
        <f t="shared" si="223"/>
        <v>96.774193548383636</v>
      </c>
      <c r="AM345" s="102">
        <f t="shared" si="223"/>
        <v>96.774193548386535</v>
      </c>
      <c r="AN345" s="102">
        <f t="shared" si="223"/>
        <v>96.774193548387601</v>
      </c>
      <c r="AO345" s="102">
        <f t="shared" si="223"/>
        <v>96.774193548387117</v>
      </c>
      <c r="AP345" s="102">
        <f t="shared" si="223"/>
        <v>96.774193548387032</v>
      </c>
      <c r="AQ345" s="102">
        <f t="shared" si="223"/>
        <v>96.774193548387103</v>
      </c>
      <c r="AR345" s="102">
        <f t="shared" si="223"/>
        <v>96.774193548387103</v>
      </c>
      <c r="AS345" s="102">
        <f t="shared" si="223"/>
        <v>96.774193548387089</v>
      </c>
      <c r="AT345" s="102">
        <f t="shared" si="223"/>
        <v>96.774193548387089</v>
      </c>
      <c r="AU345" s="102">
        <f t="shared" si="223"/>
        <v>96.774193548387089</v>
      </c>
      <c r="AV345" s="102">
        <f t="shared" si="223"/>
        <v>96.774193548387089</v>
      </c>
      <c r="AW345" s="102">
        <f t="shared" si="223"/>
        <v>96.774193548387089</v>
      </c>
      <c r="AX345" s="102">
        <f t="shared" si="223"/>
        <v>96.774193548387089</v>
      </c>
      <c r="AY345" s="102">
        <f t="shared" si="223"/>
        <v>96.774193548387089</v>
      </c>
      <c r="AZ345" s="102">
        <f t="shared" si="223"/>
        <v>96.774193548387089</v>
      </c>
      <c r="BA345" s="102">
        <f t="shared" si="223"/>
        <v>96.774193548387089</v>
      </c>
      <c r="BB345" s="102">
        <f t="shared" si="223"/>
        <v>96.774193548387089</v>
      </c>
      <c r="BC345" s="102">
        <f t="shared" si="223"/>
        <v>96.774193548387089</v>
      </c>
      <c r="BD345" s="102">
        <f t="shared" si="223"/>
        <v>96.774193548387089</v>
      </c>
      <c r="BE345" s="102">
        <f t="shared" si="223"/>
        <v>96.774193548387089</v>
      </c>
      <c r="BF345" s="102">
        <f t="shared" si="223"/>
        <v>96.774193548387089</v>
      </c>
      <c r="BG345" s="102">
        <f t="shared" si="223"/>
        <v>96.774193548387089</v>
      </c>
      <c r="BH345" s="102">
        <f t="shared" si="223"/>
        <v>96.774193548387089</v>
      </c>
      <c r="BI345" s="102">
        <f t="shared" si="223"/>
        <v>96.774193548387089</v>
      </c>
      <c r="BJ345" s="102">
        <f t="shared" si="223"/>
        <v>96.774193548387089</v>
      </c>
      <c r="BK345" s="102">
        <f t="shared" si="223"/>
        <v>96.774193548387089</v>
      </c>
      <c r="BL345" s="102">
        <f t="shared" si="223"/>
        <v>96.774193548387089</v>
      </c>
    </row>
    <row r="346" spans="2:64" hidden="1" outlineLevel="1" x14ac:dyDescent="0.55000000000000004">
      <c r="B346" s="105" t="str">
        <f>$G$22&amp;": new subscriptions"</f>
        <v>LinkedIn: new subscriptions</v>
      </c>
      <c r="E346" s="102">
        <f>E338</f>
        <v>0</v>
      </c>
      <c r="F346" s="102">
        <f t="shared" si="223"/>
        <v>0</v>
      </c>
      <c r="G346" s="102">
        <f t="shared" si="223"/>
        <v>0</v>
      </c>
      <c r="H346" s="102">
        <f t="shared" si="223"/>
        <v>0</v>
      </c>
      <c r="I346" s="102">
        <f t="shared" si="223"/>
        <v>60</v>
      </c>
      <c r="J346" s="102">
        <f t="shared" si="223"/>
        <v>108.6</v>
      </c>
      <c r="K346" s="102">
        <f t="shared" si="223"/>
        <v>147.96599999999998</v>
      </c>
      <c r="L346" s="102">
        <f t="shared" si="223"/>
        <v>131.25245999999999</v>
      </c>
      <c r="M346" s="102">
        <f t="shared" si="223"/>
        <v>126.94849259999998</v>
      </c>
      <c r="N346" s="102">
        <f t="shared" si="223"/>
        <v>130.941819006</v>
      </c>
      <c r="O346" s="102">
        <f t="shared" si="223"/>
        <v>131.00084079486001</v>
      </c>
      <c r="P346" s="102">
        <f t="shared" si="223"/>
        <v>130.23089463783663</v>
      </c>
      <c r="Q346" s="102">
        <f t="shared" si="223"/>
        <v>130.36597026778765</v>
      </c>
      <c r="R346" s="102">
        <f t="shared" si="223"/>
        <v>130.48659566793137</v>
      </c>
      <c r="S346" s="102">
        <f t="shared" si="223"/>
        <v>130.43801247221336</v>
      </c>
      <c r="T346" s="102">
        <f t="shared" si="223"/>
        <v>130.42432445337246</v>
      </c>
      <c r="U346" s="102">
        <f t="shared" si="223"/>
        <v>130.43615598413871</v>
      </c>
      <c r="V346" s="102">
        <f t="shared" si="223"/>
        <v>130.43650871687288</v>
      </c>
      <c r="W346" s="102">
        <f t="shared" si="223"/>
        <v>130.4341937068078</v>
      </c>
      <c r="X346" s="102">
        <f t="shared" si="223"/>
        <v>130.43456653950068</v>
      </c>
      <c r="Y346" s="102">
        <f t="shared" si="223"/>
        <v>130.43493555320137</v>
      </c>
      <c r="Z346" s="102">
        <f t="shared" si="223"/>
        <v>130.4347946023866</v>
      </c>
      <c r="AA346" s="102">
        <f t="shared" si="223"/>
        <v>130.43475127043828</v>
      </c>
      <c r="AB346" s="102">
        <f t="shared" si="223"/>
        <v>130.43478628416327</v>
      </c>
      <c r="AC346" s="102">
        <f t="shared" si="223"/>
        <v>130.43478786462569</v>
      </c>
      <c r="AD346" s="102">
        <f t="shared" si="223"/>
        <v>130.43478091173009</v>
      </c>
      <c r="AE346" s="102">
        <f t="shared" si="223"/>
        <v>130.43478193249234</v>
      </c>
      <c r="AF346" s="102">
        <f t="shared" si="223"/>
        <v>130.43478305959775</v>
      </c>
      <c r="AG346" s="102">
        <f t="shared" si="223"/>
        <v>130.43478265150284</v>
      </c>
      <c r="AH346" s="102">
        <f t="shared" si="223"/>
        <v>130.43478251489086</v>
      </c>
      <c r="AI346" s="102">
        <f t="shared" si="223"/>
        <v>130.43478261838521</v>
      </c>
      <c r="AJ346" s="102">
        <f t="shared" si="223"/>
        <v>130.43478262467755</v>
      </c>
      <c r="AK346" s="102">
        <f t="shared" si="223"/>
        <v>130.43478260381806</v>
      </c>
      <c r="AL346" s="102">
        <f t="shared" si="223"/>
        <v>130.43478260658583</v>
      </c>
      <c r="AM346" s="102">
        <f t="shared" si="223"/>
        <v>130.43478261002323</v>
      </c>
      <c r="AN346" s="102">
        <f t="shared" si="223"/>
        <v>130.43478260884424</v>
      </c>
      <c r="AO346" s="102">
        <f t="shared" si="223"/>
        <v>130.43478260841516</v>
      </c>
      <c r="AP346" s="102">
        <f t="shared" si="223"/>
        <v>130.43478260872072</v>
      </c>
      <c r="AQ346" s="102">
        <f t="shared" si="223"/>
        <v>130.43478260874423</v>
      </c>
      <c r="AR346" s="102">
        <f t="shared" si="223"/>
        <v>130.43478260868167</v>
      </c>
      <c r="AS346" s="102">
        <f t="shared" si="223"/>
        <v>130.43478260868909</v>
      </c>
      <c r="AT346" s="102">
        <f t="shared" si="223"/>
        <v>130.43478260869955</v>
      </c>
      <c r="AU346" s="102">
        <f t="shared" si="223"/>
        <v>130.43478260869614</v>
      </c>
      <c r="AV346" s="102">
        <f t="shared" si="223"/>
        <v>130.43478260869483</v>
      </c>
      <c r="AW346" s="102">
        <f t="shared" si="223"/>
        <v>130.43478260869574</v>
      </c>
      <c r="AX346" s="102">
        <f t="shared" si="223"/>
        <v>130.43478260869577</v>
      </c>
      <c r="AY346" s="102">
        <f t="shared" si="223"/>
        <v>130.43478260869557</v>
      </c>
      <c r="AZ346" s="102">
        <f t="shared" si="223"/>
        <v>130.4347826086956</v>
      </c>
      <c r="BA346" s="102">
        <f t="shared" si="223"/>
        <v>130.43478260869566</v>
      </c>
      <c r="BB346" s="102">
        <f t="shared" si="223"/>
        <v>130.43478260869566</v>
      </c>
      <c r="BC346" s="102">
        <f t="shared" si="223"/>
        <v>130.43478260869566</v>
      </c>
      <c r="BD346" s="102">
        <f t="shared" si="223"/>
        <v>130.43478260869566</v>
      </c>
      <c r="BE346" s="102">
        <f t="shared" si="223"/>
        <v>130.43478260869566</v>
      </c>
      <c r="BF346" s="102">
        <f t="shared" si="223"/>
        <v>130.43478260869566</v>
      </c>
      <c r="BG346" s="102">
        <f t="shared" si="223"/>
        <v>130.43478260869566</v>
      </c>
      <c r="BH346" s="102">
        <f t="shared" si="223"/>
        <v>130.43478260869566</v>
      </c>
      <c r="BI346" s="102">
        <f t="shared" si="223"/>
        <v>130.43478260869566</v>
      </c>
      <c r="BJ346" s="102">
        <f t="shared" si="223"/>
        <v>130.43478260869566</v>
      </c>
      <c r="BK346" s="102">
        <f t="shared" si="223"/>
        <v>130.43478260869566</v>
      </c>
      <c r="BL346" s="102">
        <f t="shared" si="223"/>
        <v>130.43478260869566</v>
      </c>
    </row>
    <row r="347" spans="2:64" hidden="1" outlineLevel="1" x14ac:dyDescent="0.55000000000000004">
      <c r="B347" s="105" t="str">
        <f>$G$23&amp;": new subscriptions"</f>
        <v>Instagram: new subscriptions</v>
      </c>
      <c r="E347" s="102">
        <f>E339</f>
        <v>0</v>
      </c>
      <c r="F347" s="102">
        <f t="shared" si="223"/>
        <v>0</v>
      </c>
      <c r="G347" s="102">
        <f t="shared" si="223"/>
        <v>0</v>
      </c>
      <c r="H347" s="102">
        <f t="shared" si="223"/>
        <v>0</v>
      </c>
      <c r="I347" s="102">
        <f t="shared" si="223"/>
        <v>33.333333333333336</v>
      </c>
      <c r="J347" s="102">
        <f t="shared" si="223"/>
        <v>61.333333333333343</v>
      </c>
      <c r="K347" s="102">
        <f t="shared" si="223"/>
        <v>84.853333333333325</v>
      </c>
      <c r="L347" s="102">
        <f t="shared" si="223"/>
        <v>76.610133333333337</v>
      </c>
      <c r="M347" s="102">
        <f t="shared" si="223"/>
        <v>74.165845333333337</v>
      </c>
      <c r="N347" s="102">
        <f t="shared" si="223"/>
        <v>75.875843413333328</v>
      </c>
      <c r="O347" s="102">
        <f t="shared" si="223"/>
        <v>75.993329800533346</v>
      </c>
      <c r="P347" s="102">
        <f t="shared" si="223"/>
        <v>75.700932285781334</v>
      </c>
      <c r="Q347" s="102">
        <f t="shared" si="223"/>
        <v>75.728918066189649</v>
      </c>
      <c r="R347" s="102">
        <f t="shared" si="223"/>
        <v>75.77122394368466</v>
      </c>
      <c r="S347" s="102">
        <f t="shared" si="223"/>
        <v>75.759977278420095</v>
      </c>
      <c r="T347" s="102">
        <f t="shared" si="223"/>
        <v>75.755007804463233</v>
      </c>
      <c r="U347" s="102">
        <f t="shared" si="223"/>
        <v>75.757602386738668</v>
      </c>
      <c r="V347" s="102">
        <f t="shared" si="223"/>
        <v>75.757982369407699</v>
      </c>
      <c r="W347" s="102">
        <f t="shared" si="223"/>
        <v>75.757506439016581</v>
      </c>
      <c r="X347" s="102">
        <f t="shared" si="223"/>
        <v>75.757521790652106</v>
      </c>
      <c r="Y347" s="102">
        <f t="shared" si="223"/>
        <v>75.757595483252999</v>
      </c>
      <c r="Z347" s="102">
        <f t="shared" si="223"/>
        <v>75.757581236175199</v>
      </c>
      <c r="AA347" s="102">
        <f t="shared" si="223"/>
        <v>75.757571724891505</v>
      </c>
      <c r="AB347" s="102">
        <f t="shared" si="223"/>
        <v>75.757575526229317</v>
      </c>
      <c r="AC347" s="102">
        <f t="shared" si="223"/>
        <v>75.757576439820653</v>
      </c>
      <c r="AD347" s="102">
        <f t="shared" si="223"/>
        <v>75.757575685432002</v>
      </c>
      <c r="AE347" s="102">
        <f t="shared" si="223"/>
        <v>75.757575659959571</v>
      </c>
      <c r="AF347" s="102">
        <f t="shared" si="223"/>
        <v>75.757575784737355</v>
      </c>
      <c r="AG347" s="102">
        <f t="shared" si="223"/>
        <v>75.757575768848497</v>
      </c>
      <c r="AH347" s="102">
        <f t="shared" si="223"/>
        <v>75.757575751426259</v>
      </c>
      <c r="AI347" s="102">
        <f t="shared" si="223"/>
        <v>75.75757575675604</v>
      </c>
      <c r="AJ347" s="102">
        <f t="shared" si="223"/>
        <v>75.75757575869082</v>
      </c>
      <c r="AK347" s="102">
        <f t="shared" si="223"/>
        <v>75.757575757528514</v>
      </c>
      <c r="AL347" s="102">
        <f t="shared" si="223"/>
        <v>75.757575757404894</v>
      </c>
      <c r="AM347" s="102">
        <f t="shared" si="223"/>
        <v>75.757575757610638</v>
      </c>
      <c r="AN347" s="102">
        <f t="shared" si="223"/>
        <v>75.757575757597508</v>
      </c>
      <c r="AO347" s="102">
        <f t="shared" si="223"/>
        <v>75.757575757566698</v>
      </c>
      <c r="AP347" s="102">
        <f t="shared" si="223"/>
        <v>75.757575757573733</v>
      </c>
      <c r="AQ347" s="102">
        <f t="shared" si="223"/>
        <v>75.757575757577527</v>
      </c>
      <c r="AR347" s="102">
        <f t="shared" si="223"/>
        <v>75.757575757575793</v>
      </c>
      <c r="AS347" s="102">
        <f t="shared" si="223"/>
        <v>75.757575757575481</v>
      </c>
      <c r="AT347" s="102">
        <f t="shared" si="223"/>
        <v>75.757575757575793</v>
      </c>
      <c r="AU347" s="102">
        <f t="shared" si="223"/>
        <v>75.757575757575808</v>
      </c>
      <c r="AV347" s="102">
        <f t="shared" si="223"/>
        <v>75.757575757575736</v>
      </c>
      <c r="AW347" s="102">
        <f t="shared" si="223"/>
        <v>75.757575757575751</v>
      </c>
      <c r="AX347" s="102">
        <f t="shared" si="223"/>
        <v>75.757575757575765</v>
      </c>
      <c r="AY347" s="102">
        <f t="shared" si="223"/>
        <v>75.757575757575751</v>
      </c>
      <c r="AZ347" s="102">
        <f t="shared" si="223"/>
        <v>75.757575757575736</v>
      </c>
      <c r="BA347" s="102">
        <f t="shared" si="223"/>
        <v>75.757575757575765</v>
      </c>
      <c r="BB347" s="102">
        <f t="shared" si="223"/>
        <v>75.757575757575751</v>
      </c>
      <c r="BC347" s="102">
        <f t="shared" si="223"/>
        <v>75.757575757575736</v>
      </c>
      <c r="BD347" s="102">
        <f t="shared" si="223"/>
        <v>75.757575757575765</v>
      </c>
      <c r="BE347" s="102">
        <f t="shared" si="223"/>
        <v>75.757575757575751</v>
      </c>
      <c r="BF347" s="102">
        <f t="shared" si="223"/>
        <v>75.757575757575736</v>
      </c>
      <c r="BG347" s="102">
        <f t="shared" si="223"/>
        <v>75.757575757575765</v>
      </c>
      <c r="BH347" s="102">
        <f t="shared" si="223"/>
        <v>75.757575757575751</v>
      </c>
      <c r="BI347" s="102">
        <f t="shared" si="223"/>
        <v>75.757575757575736</v>
      </c>
      <c r="BJ347" s="102">
        <f t="shared" si="223"/>
        <v>75.757575757575765</v>
      </c>
      <c r="BK347" s="102">
        <f t="shared" si="223"/>
        <v>75.757575757575751</v>
      </c>
      <c r="BL347" s="102">
        <f t="shared" si="223"/>
        <v>75.757575757575736</v>
      </c>
    </row>
    <row r="348" spans="2:64" hidden="1" outlineLevel="1" x14ac:dyDescent="0.55000000000000004">
      <c r="B348" s="105" t="str">
        <f>"New from "&amp;B295</f>
        <v>New from Basic</v>
      </c>
      <c r="E348" s="102">
        <f t="shared" ref="E348:AJ348" si="225">-E320</f>
        <v>0</v>
      </c>
      <c r="F348" s="102">
        <f t="shared" si="225"/>
        <v>0</v>
      </c>
      <c r="G348" s="102">
        <f t="shared" si="225"/>
        <v>0</v>
      </c>
      <c r="H348" s="102">
        <f t="shared" si="225"/>
        <v>0</v>
      </c>
      <c r="I348" s="102">
        <f t="shared" si="225"/>
        <v>0</v>
      </c>
      <c r="J348" s="102">
        <f t="shared" si="225"/>
        <v>12.666666666666668</v>
      </c>
      <c r="K348" s="102">
        <f t="shared" si="225"/>
        <v>34.695000000000007</v>
      </c>
      <c r="L348" s="102">
        <f t="shared" si="225"/>
        <v>63.479066666666668</v>
      </c>
      <c r="M348" s="102">
        <f t="shared" si="225"/>
        <v>86.39217433333333</v>
      </c>
      <c r="N348" s="102">
        <f t="shared" si="225"/>
        <v>106.31786826833331</v>
      </c>
      <c r="O348" s="102">
        <f t="shared" si="225"/>
        <v>125.16556695003331</v>
      </c>
      <c r="P348" s="102">
        <f t="shared" si="225"/>
        <v>142.40958177650396</v>
      </c>
      <c r="Q348" s="102">
        <f t="shared" si="225"/>
        <v>158.06791369700005</v>
      </c>
      <c r="R348" s="102">
        <f t="shared" si="225"/>
        <v>172.44500947922231</v>
      </c>
      <c r="S348" s="102">
        <f t="shared" si="225"/>
        <v>185.69528318705102</v>
      </c>
      <c r="T348" s="102">
        <f t="shared" si="225"/>
        <v>197.90593668642555</v>
      </c>
      <c r="U348" s="102">
        <f t="shared" si="225"/>
        <v>209.18305849684634</v>
      </c>
      <c r="V348" s="102">
        <f t="shared" si="225"/>
        <v>219.62049867068663</v>
      </c>
      <c r="W348" s="102">
        <f t="shared" si="225"/>
        <v>229.29715838892372</v>
      </c>
      <c r="X348" s="102">
        <f t="shared" si="225"/>
        <v>238.28498249525634</v>
      </c>
      <c r="Y348" s="102">
        <f t="shared" si="225"/>
        <v>246.64953311003219</v>
      </c>
      <c r="Z348" s="102">
        <f t="shared" si="225"/>
        <v>254.44976200862439</v>
      </c>
      <c r="AA348" s="102">
        <f t="shared" si="225"/>
        <v>261.73909260752959</v>
      </c>
      <c r="AB348" s="102">
        <f t="shared" si="225"/>
        <v>268.56623053844254</v>
      </c>
      <c r="AC348" s="102">
        <f t="shared" si="225"/>
        <v>274.97564194576029</v>
      </c>
      <c r="AD348" s="102">
        <f t="shared" si="225"/>
        <v>283.75778593328744</v>
      </c>
      <c r="AE348" s="102">
        <f t="shared" si="225"/>
        <v>292.0068861607175</v>
      </c>
      <c r="AF348" s="102">
        <f t="shared" si="225"/>
        <v>299.77907724973511</v>
      </c>
      <c r="AG348" s="102">
        <f t="shared" si="225"/>
        <v>307.12443543736913</v>
      </c>
      <c r="AH348" s="102">
        <f t="shared" si="225"/>
        <v>314.08791777404809</v>
      </c>
      <c r="AI348" s="102">
        <f t="shared" si="225"/>
        <v>320.71013466347216</v>
      </c>
      <c r="AJ348" s="102">
        <f t="shared" si="225"/>
        <v>327.02798831643418</v>
      </c>
      <c r="AK348" s="102">
        <f t="shared" ref="AK348:BL348" si="226">-AK320</f>
        <v>333.07520402912292</v>
      </c>
      <c r="AL348" s="102">
        <f t="shared" si="226"/>
        <v>338.88277476163972</v>
      </c>
      <c r="AM348" s="102">
        <f t="shared" si="226"/>
        <v>344.47933529752652</v>
      </c>
      <c r="AN348" s="102">
        <f t="shared" si="226"/>
        <v>349.89147917830587</v>
      </c>
      <c r="AO348" s="102">
        <f t="shared" si="226"/>
        <v>355.14402895674334</v>
      </c>
      <c r="AP348" s="102">
        <f t="shared" si="226"/>
        <v>360.21488781997846</v>
      </c>
      <c r="AQ348" s="102">
        <f t="shared" si="226"/>
        <v>365.13907663816713</v>
      </c>
      <c r="AR348" s="102">
        <f t="shared" si="226"/>
        <v>369.89580751515064</v>
      </c>
      <c r="AS348" s="102">
        <f t="shared" si="226"/>
        <v>374.50706682289297</v>
      </c>
      <c r="AT348" s="102">
        <f t="shared" si="226"/>
        <v>378.98508726363229</v>
      </c>
      <c r="AU348" s="102">
        <f t="shared" si="226"/>
        <v>383.33601855754421</v>
      </c>
      <c r="AV348" s="102">
        <f t="shared" si="226"/>
        <v>387.57019527163698</v>
      </c>
      <c r="AW348" s="102">
        <f t="shared" si="226"/>
        <v>391.69871378769858</v>
      </c>
      <c r="AX348" s="102">
        <f t="shared" si="226"/>
        <v>395.73166488522827</v>
      </c>
      <c r="AY348" s="102">
        <f t="shared" si="226"/>
        <v>399.67908661450446</v>
      </c>
      <c r="AZ348" s="102">
        <f t="shared" si="226"/>
        <v>403.55100973706146</v>
      </c>
      <c r="BA348" s="102">
        <f t="shared" si="226"/>
        <v>407.35714632796493</v>
      </c>
      <c r="BB348" s="102">
        <f t="shared" si="226"/>
        <v>415.14810897232456</v>
      </c>
      <c r="BC348" s="102">
        <f t="shared" si="226"/>
        <v>422.38318949857239</v>
      </c>
      <c r="BD348" s="102">
        <f t="shared" si="226"/>
        <v>429.11994690659787</v>
      </c>
      <c r="BE348" s="102">
        <f t="shared" si="226"/>
        <v>435.43385857311199</v>
      </c>
      <c r="BF348" s="102">
        <f t="shared" si="226"/>
        <v>441.3827167132456</v>
      </c>
      <c r="BG348" s="102">
        <f t="shared" si="226"/>
        <v>447.01131126117173</v>
      </c>
      <c r="BH348" s="102">
        <f t="shared" si="226"/>
        <v>452.36041259514309</v>
      </c>
      <c r="BI348" s="102">
        <f t="shared" si="226"/>
        <v>457.46556227981682</v>
      </c>
      <c r="BJ348" s="102">
        <f t="shared" si="226"/>
        <v>462.35684547980037</v>
      </c>
      <c r="BK348" s="102">
        <f t="shared" si="226"/>
        <v>467.06043116217717</v>
      </c>
      <c r="BL348" s="102">
        <f t="shared" si="226"/>
        <v>471.59929498252336</v>
      </c>
    </row>
    <row r="349" spans="2:64" hidden="1" outlineLevel="1" x14ac:dyDescent="0.55000000000000004">
      <c r="B349" s="105" t="str">
        <f>"New from "&amp;B357</f>
        <v>New from Premium</v>
      </c>
      <c r="E349" s="102">
        <f>-E382</f>
        <v>0</v>
      </c>
      <c r="F349" s="102">
        <f t="shared" ref="F349:BL349" si="227">-F382</f>
        <v>0</v>
      </c>
      <c r="G349" s="102">
        <f t="shared" si="227"/>
        <v>0</v>
      </c>
      <c r="H349" s="102">
        <f t="shared" si="227"/>
        <v>0</v>
      </c>
      <c r="I349" s="102">
        <f t="shared" si="227"/>
        <v>0</v>
      </c>
      <c r="J349" s="102">
        <f t="shared" si="227"/>
        <v>7.0666666666666673</v>
      </c>
      <c r="K349" s="102">
        <f t="shared" si="227"/>
        <v>19.219333333333335</v>
      </c>
      <c r="L349" s="102">
        <f t="shared" si="227"/>
        <v>34.958706666666664</v>
      </c>
      <c r="M349" s="102">
        <f t="shared" si="227"/>
        <v>47.246422933333328</v>
      </c>
      <c r="N349" s="102">
        <f t="shared" si="227"/>
        <v>57.834623573999991</v>
      </c>
      <c r="O349" s="102">
        <f t="shared" si="227"/>
        <v>67.846635738159989</v>
      </c>
      <c r="P349" s="102">
        <f t="shared" si="227"/>
        <v>77.004014974792398</v>
      </c>
      <c r="Q349" s="102">
        <f t="shared" si="227"/>
        <v>85.33216738970259</v>
      </c>
      <c r="R349" s="102">
        <f t="shared" si="227"/>
        <v>93.862259836786876</v>
      </c>
      <c r="S349" s="102">
        <f t="shared" si="227"/>
        <v>101.68584173732148</v>
      </c>
      <c r="T349" s="102">
        <f t="shared" si="227"/>
        <v>108.87805012686798</v>
      </c>
      <c r="U349" s="102">
        <f t="shared" si="227"/>
        <v>115.51620851174228</v>
      </c>
      <c r="V349" s="102">
        <f t="shared" si="227"/>
        <v>121.6644266671872</v>
      </c>
      <c r="W349" s="102">
        <f t="shared" si="227"/>
        <v>127.37417605667609</v>
      </c>
      <c r="X349" s="102">
        <f t="shared" si="227"/>
        <v>132.69035353395827</v>
      </c>
      <c r="Y349" s="102">
        <f t="shared" si="227"/>
        <v>137.65249928152042</v>
      </c>
      <c r="Z349" s="102">
        <f t="shared" si="227"/>
        <v>142.29528987487086</v>
      </c>
      <c r="AA349" s="102">
        <f t="shared" si="227"/>
        <v>146.64960991709327</v>
      </c>
      <c r="AB349" s="102">
        <f t="shared" si="227"/>
        <v>150.74330481361886</v>
      </c>
      <c r="AC349" s="102">
        <f t="shared" si="227"/>
        <v>154.60163516157922</v>
      </c>
      <c r="AD349" s="102">
        <f t="shared" si="227"/>
        <v>158.24766603455649</v>
      </c>
      <c r="AE349" s="102">
        <f t="shared" si="227"/>
        <v>161.93707371297825</v>
      </c>
      <c r="AF349" s="102">
        <f t="shared" si="227"/>
        <v>165.61833869771044</v>
      </c>
      <c r="AG349" s="102">
        <f t="shared" si="227"/>
        <v>169.25745004279781</v>
      </c>
      <c r="AH349" s="102">
        <f t="shared" si="227"/>
        <v>172.83311045409434</v>
      </c>
      <c r="AI349" s="102">
        <f t="shared" si="227"/>
        <v>176.3332199760228</v>
      </c>
      <c r="AJ349" s="102">
        <f t="shared" si="227"/>
        <v>179.7522996276615</v>
      </c>
      <c r="AK349" s="102">
        <f t="shared" si="227"/>
        <v>183.08960669663003</v>
      </c>
      <c r="AL349" s="102">
        <f t="shared" si="227"/>
        <v>186.34775855460805</v>
      </c>
      <c r="AM349" s="102">
        <f t="shared" si="227"/>
        <v>189.53173030052932</v>
      </c>
      <c r="AN349" s="102">
        <f t="shared" si="227"/>
        <v>192.64812727908111</v>
      </c>
      <c r="AO349" s="102">
        <f t="shared" si="227"/>
        <v>156.56372773038714</v>
      </c>
      <c r="AP349" s="102">
        <f t="shared" si="227"/>
        <v>163.63568078933625</v>
      </c>
      <c r="AQ349" s="102">
        <f t="shared" si="227"/>
        <v>169.61432741655659</v>
      </c>
      <c r="AR349" s="102">
        <f t="shared" si="227"/>
        <v>174.72621320417701</v>
      </c>
      <c r="AS349" s="102">
        <f t="shared" si="227"/>
        <v>179.16868992790478</v>
      </c>
      <c r="AT349" s="102">
        <f t="shared" si="227"/>
        <v>183.08891987603624</v>
      </c>
      <c r="AU349" s="102">
        <f t="shared" si="227"/>
        <v>186.59686023855491</v>
      </c>
      <c r="AV349" s="102">
        <f t="shared" si="227"/>
        <v>189.77986811027426</v>
      </c>
      <c r="AW349" s="102">
        <f t="shared" si="227"/>
        <v>192.70643493972369</v>
      </c>
      <c r="AX349" s="102">
        <f t="shared" si="227"/>
        <v>195.42963820780369</v>
      </c>
      <c r="AY349" s="102">
        <f t="shared" si="227"/>
        <v>197.99127867399</v>
      </c>
      <c r="AZ349" s="102">
        <f t="shared" si="227"/>
        <v>200.42457999576294</v>
      </c>
      <c r="BA349" s="102">
        <f t="shared" si="227"/>
        <v>202.75602447134662</v>
      </c>
      <c r="BB349" s="102">
        <f t="shared" si="227"/>
        <v>204.98620510045868</v>
      </c>
      <c r="BC349" s="102">
        <f t="shared" si="227"/>
        <v>207.24768311513563</v>
      </c>
      <c r="BD349" s="102">
        <f t="shared" si="227"/>
        <v>209.51164848952558</v>
      </c>
      <c r="BE349" s="102">
        <f t="shared" si="227"/>
        <v>211.7727126060048</v>
      </c>
      <c r="BF349" s="102">
        <f t="shared" si="227"/>
        <v>214.02321453997661</v>
      </c>
      <c r="BG349" s="102">
        <f t="shared" si="227"/>
        <v>216.25484135172894</v>
      </c>
      <c r="BH349" s="102">
        <f t="shared" si="227"/>
        <v>218.46315012339798</v>
      </c>
      <c r="BI349" s="102">
        <f t="shared" si="227"/>
        <v>220.64558154597526</v>
      </c>
      <c r="BJ349" s="102">
        <f t="shared" si="227"/>
        <v>222.80038192399763</v>
      </c>
      <c r="BK349" s="102">
        <f t="shared" si="227"/>
        <v>224.92685210938231</v>
      </c>
      <c r="BL349" s="102">
        <f t="shared" si="227"/>
        <v>227.02518295382075</v>
      </c>
    </row>
    <row r="350" spans="2:64" hidden="1" outlineLevel="1" x14ac:dyDescent="0.55000000000000004">
      <c r="B350" s="3" t="s">
        <v>102</v>
      </c>
      <c r="E350" s="11">
        <f>SUM(E344:E349)</f>
        <v>0</v>
      </c>
      <c r="F350" s="11">
        <f t="shared" ref="F350:Q350" si="228">SUM(F344:F349)</f>
        <v>0</v>
      </c>
      <c r="G350" s="11">
        <f t="shared" si="228"/>
        <v>0</v>
      </c>
      <c r="H350" s="11">
        <f t="shared" si="228"/>
        <v>0</v>
      </c>
      <c r="I350" s="11">
        <f t="shared" si="228"/>
        <v>141.33333333333334</v>
      </c>
      <c r="J350" s="11">
        <f t="shared" si="228"/>
        <v>279.50666666666666</v>
      </c>
      <c r="K350" s="11">
        <f t="shared" si="228"/>
        <v>413.14886666666661</v>
      </c>
      <c r="L350" s="11">
        <f t="shared" si="228"/>
        <v>423.34282266666662</v>
      </c>
      <c r="M350" s="11">
        <f t="shared" si="228"/>
        <v>449.43838887999999</v>
      </c>
      <c r="N350" s="11">
        <f t="shared" si="228"/>
        <v>488.55587407206662</v>
      </c>
      <c r="O350" s="11">
        <f t="shared" si="228"/>
        <v>518.78438528789866</v>
      </c>
      <c r="P350" s="11">
        <f t="shared" si="228"/>
        <v>544.90204448346367</v>
      </c>
      <c r="Q350" s="11">
        <f t="shared" si="228"/>
        <v>570.2275914565646</v>
      </c>
      <c r="R350" s="11">
        <f t="shared" ref="R350:BL350" si="229">SUM(R344:R349)</f>
        <v>594.53998616127785</v>
      </c>
      <c r="S350" s="11">
        <f t="shared" si="229"/>
        <v>616.79842826428512</v>
      </c>
      <c r="T350" s="11">
        <f t="shared" si="229"/>
        <v>637.50049035271172</v>
      </c>
      <c r="U350" s="11">
        <f t="shared" si="229"/>
        <v>656.82224820417946</v>
      </c>
      <c r="V350" s="11">
        <f t="shared" si="229"/>
        <v>674.86632908470767</v>
      </c>
      <c r="W350" s="11">
        <f t="shared" si="229"/>
        <v>691.77981879559718</v>
      </c>
      <c r="X350" s="11">
        <f t="shared" si="229"/>
        <v>707.6915306320119</v>
      </c>
      <c r="Y350" s="11">
        <f t="shared" si="229"/>
        <v>722.70628017911122</v>
      </c>
      <c r="Z350" s="11">
        <f t="shared" si="229"/>
        <v>736.92095302979089</v>
      </c>
      <c r="AA350" s="11">
        <f t="shared" si="229"/>
        <v>750.42500833723909</v>
      </c>
      <c r="AB350" s="11">
        <f t="shared" si="229"/>
        <v>763.29938615315837</v>
      </c>
      <c r="AC350" s="11">
        <f t="shared" si="229"/>
        <v>775.61829335717641</v>
      </c>
      <c r="AD350" s="11">
        <f t="shared" si="229"/>
        <v>790.20018018971155</v>
      </c>
      <c r="AE350" s="11">
        <f t="shared" si="229"/>
        <v>804.40009911974107</v>
      </c>
      <c r="AF350" s="11">
        <f t="shared" si="229"/>
        <v>818.22803631025897</v>
      </c>
      <c r="AG350" s="11">
        <f t="shared" si="229"/>
        <v>831.70570846808289</v>
      </c>
      <c r="AH350" s="11">
        <f t="shared" si="229"/>
        <v>844.86271458952513</v>
      </c>
      <c r="AI350" s="11">
        <f t="shared" si="229"/>
        <v>857.73379791906814</v>
      </c>
      <c r="AJ350" s="11">
        <f t="shared" si="229"/>
        <v>870.35692578671728</v>
      </c>
      <c r="AK350" s="11">
        <f t="shared" si="229"/>
        <v>882.77195282671619</v>
      </c>
      <c r="AL350" s="11">
        <f t="shared" si="229"/>
        <v>895.01970493562192</v>
      </c>
      <c r="AM350" s="11">
        <f t="shared" si="229"/>
        <v>907.14136820839485</v>
      </c>
      <c r="AN350" s="11">
        <f t="shared" si="229"/>
        <v>919.17809659944987</v>
      </c>
      <c r="AO350" s="11">
        <f t="shared" si="229"/>
        <v>891.30375742103251</v>
      </c>
      <c r="AP350" s="11">
        <f t="shared" si="229"/>
        <v>905.96382554747436</v>
      </c>
      <c r="AQ350" s="11">
        <f t="shared" si="229"/>
        <v>919.02860260295006</v>
      </c>
      <c r="AR350" s="11">
        <f t="shared" si="229"/>
        <v>931.33517776278256</v>
      </c>
      <c r="AS350" s="11">
        <f t="shared" si="229"/>
        <v>942.94833924588715</v>
      </c>
      <c r="AT350" s="11">
        <f t="shared" si="229"/>
        <v>953.92571074549073</v>
      </c>
      <c r="AU350" s="11">
        <f t="shared" si="229"/>
        <v>964.44300410461676</v>
      </c>
      <c r="AV350" s="11">
        <f t="shared" si="229"/>
        <v>974.61049827628324</v>
      </c>
      <c r="AW350" s="11">
        <f t="shared" si="229"/>
        <v>984.49530881326586</v>
      </c>
      <c r="AX350" s="11">
        <f t="shared" si="229"/>
        <v>994.16409098506483</v>
      </c>
      <c r="AY350" s="11">
        <f t="shared" si="229"/>
        <v>1003.6742780419592</v>
      </c>
      <c r="AZ350" s="11">
        <f t="shared" si="229"/>
        <v>1013.070852695957</v>
      </c>
      <c r="BA350" s="11">
        <f t="shared" si="229"/>
        <v>1021.874623580173</v>
      </c>
      <c r="BB350" s="11">
        <f t="shared" si="229"/>
        <v>1034.2278734191777</v>
      </c>
      <c r="BC350" s="11">
        <f t="shared" si="229"/>
        <v>1045.7930107968443</v>
      </c>
      <c r="BD350" s="11">
        <f t="shared" si="229"/>
        <v>1057.0571509126398</v>
      </c>
      <c r="BE350" s="11">
        <f t="shared" si="229"/>
        <v>1067.9752870225243</v>
      </c>
      <c r="BF350" s="11">
        <f t="shared" si="229"/>
        <v>1078.5233234853745</v>
      </c>
      <c r="BG350" s="11">
        <f t="shared" si="229"/>
        <v>1088.7807067110975</v>
      </c>
      <c r="BH350" s="11">
        <f t="shared" si="229"/>
        <v>1098.7919856630385</v>
      </c>
      <c r="BI350" s="11">
        <f t="shared" si="229"/>
        <v>1108.5802523411751</v>
      </c>
      <c r="BJ350" s="11">
        <f t="shared" si="229"/>
        <v>1118.1756045215534</v>
      </c>
      <c r="BK350" s="11">
        <f t="shared" si="229"/>
        <v>1127.6067264568346</v>
      </c>
      <c r="BL350" s="11">
        <f t="shared" si="229"/>
        <v>1136.8971445995921</v>
      </c>
    </row>
    <row r="351" spans="2:64" hidden="1" outlineLevel="1" x14ac:dyDescent="0.55000000000000004">
      <c r="B351" s="3" t="s">
        <v>103</v>
      </c>
      <c r="E351" s="11">
        <f t="shared" ref="E351:P351" si="230">-(E343*$Q$69)</f>
        <v>0</v>
      </c>
      <c r="F351" s="11">
        <f t="shared" si="230"/>
        <v>0</v>
      </c>
      <c r="G351" s="11">
        <f t="shared" si="230"/>
        <v>0</v>
      </c>
      <c r="H351" s="11">
        <f t="shared" si="230"/>
        <v>0</v>
      </c>
      <c r="I351" s="11">
        <f t="shared" si="230"/>
        <v>0</v>
      </c>
      <c r="J351" s="11">
        <f t="shared" si="230"/>
        <v>-11.306666666666668</v>
      </c>
      <c r="K351" s="11">
        <f t="shared" si="230"/>
        <v>-31.858133333333335</v>
      </c>
      <c r="L351" s="11">
        <f t="shared" si="230"/>
        <v>-59.812741333333335</v>
      </c>
      <c r="M351" s="11">
        <f t="shared" si="230"/>
        <v>-84.110128533333338</v>
      </c>
      <c r="N351" s="11">
        <f t="shared" si="230"/>
        <v>-106.60757907839999</v>
      </c>
      <c r="O351" s="11">
        <f t="shared" si="230"/>
        <v>-128.63483635162132</v>
      </c>
      <c r="P351" s="11">
        <f t="shared" si="230"/>
        <v>-149.55601335839384</v>
      </c>
      <c r="Q351" s="11">
        <f t="shared" ref="Q351:AB351" si="231">-(Q343*$R$69)</f>
        <v>-169.21921477972788</v>
      </c>
      <c r="R351" s="11">
        <f t="shared" si="231"/>
        <v>-187.76234773149665</v>
      </c>
      <c r="S351" s="11">
        <f t="shared" si="231"/>
        <v>-205.28357098735941</v>
      </c>
      <c r="T351" s="11">
        <f t="shared" si="231"/>
        <v>-221.78207389052474</v>
      </c>
      <c r="U351" s="11">
        <f t="shared" si="231"/>
        <v>-237.29698129625774</v>
      </c>
      <c r="V351" s="11">
        <f t="shared" si="231"/>
        <v>-251.87524414519081</v>
      </c>
      <c r="W351" s="11">
        <f t="shared" si="231"/>
        <v>-265.56451140873691</v>
      </c>
      <c r="X351" s="11">
        <f t="shared" si="231"/>
        <v>-278.41657508698677</v>
      </c>
      <c r="Y351" s="11">
        <f t="shared" si="231"/>
        <v>-290.48524552362977</v>
      </c>
      <c r="Z351" s="11">
        <f t="shared" si="231"/>
        <v>-301.82410865417796</v>
      </c>
      <c r="AA351" s="11">
        <f t="shared" si="231"/>
        <v>-312.48592751189284</v>
      </c>
      <c r="AB351" s="11">
        <f t="shared" si="231"/>
        <v>-322.52217977696915</v>
      </c>
      <c r="AC351" s="11">
        <f t="shared" ref="AC351:AN351" si="232">-(AC343*$S$69)</f>
        <v>-290.48475916679342</v>
      </c>
      <c r="AD351" s="11">
        <f t="shared" si="232"/>
        <v>-301.20532582677674</v>
      </c>
      <c r="AE351" s="11">
        <f t="shared" si="232"/>
        <v>-311.33853956604003</v>
      </c>
      <c r="AF351" s="11">
        <f t="shared" si="232"/>
        <v>-320.94576556951597</v>
      </c>
      <c r="AG351" s="11">
        <f t="shared" si="232"/>
        <v>-330.0798632758067</v>
      </c>
      <c r="AH351" s="11">
        <f t="shared" si="232"/>
        <v>-338.7872833772015</v>
      </c>
      <c r="AI351" s="11">
        <f t="shared" si="232"/>
        <v>-347.10958089188802</v>
      </c>
      <c r="AJ351" s="11">
        <f t="shared" si="232"/>
        <v>-355.0845096124396</v>
      </c>
      <c r="AK351" s="11">
        <f t="shared" si="232"/>
        <v>-362.74681797564392</v>
      </c>
      <c r="AL351" s="11">
        <f t="shared" si="232"/>
        <v>-370.12883197716747</v>
      </c>
      <c r="AM351" s="11">
        <f t="shared" si="232"/>
        <v>-377.26088652608593</v>
      </c>
      <c r="AN351" s="11">
        <f t="shared" si="232"/>
        <v>-384.17164932176064</v>
      </c>
      <c r="AO351" s="11">
        <f t="shared" ref="AO351:AZ351" si="233">-(AO343*$T$69)</f>
        <v>-390.88836868545792</v>
      </c>
      <c r="AP351" s="11">
        <f t="shared" si="233"/>
        <v>-394.64637640211157</v>
      </c>
      <c r="AQ351" s="11">
        <f t="shared" si="233"/>
        <v>-398.86688773011804</v>
      </c>
      <c r="AR351" s="11">
        <f t="shared" si="233"/>
        <v>-403.36885675280683</v>
      </c>
      <c r="AS351" s="11">
        <f t="shared" si="233"/>
        <v>-408.05699068328056</v>
      </c>
      <c r="AT351" s="11">
        <f t="shared" si="233"/>
        <v>-412.85482582800051</v>
      </c>
      <c r="AU351" s="11">
        <f t="shared" si="233"/>
        <v>-417.70140170598478</v>
      </c>
      <c r="AV351" s="11">
        <f t="shared" si="233"/>
        <v>-422.55720173741025</v>
      </c>
      <c r="AW351" s="11">
        <f t="shared" si="233"/>
        <v>-427.39635635613848</v>
      </c>
      <c r="AX351" s="11">
        <f t="shared" si="233"/>
        <v>-432.20157451964639</v>
      </c>
      <c r="AY351" s="11">
        <f t="shared" si="233"/>
        <v>-436.96282471065399</v>
      </c>
      <c r="AZ351" s="11">
        <f t="shared" si="233"/>
        <v>-441.67560046699305</v>
      </c>
      <c r="BA351" s="11">
        <f t="shared" ref="BA351:BL351" si="234">-(BA343*$U$69)</f>
        <v>-446.33922008566111</v>
      </c>
      <c r="BB351" s="11">
        <f t="shared" si="234"/>
        <v>-450.91956072342396</v>
      </c>
      <c r="BC351" s="11">
        <f t="shared" si="234"/>
        <v>-455.67757775425275</v>
      </c>
      <c r="BD351" s="11">
        <f t="shared" si="234"/>
        <v>-460.53145184689402</v>
      </c>
      <c r="BE351" s="11">
        <f t="shared" si="234"/>
        <v>-465.44573463374473</v>
      </c>
      <c r="BF351" s="11">
        <f t="shared" si="234"/>
        <v>-470.38714453025966</v>
      </c>
      <c r="BG351" s="11">
        <f t="shared" si="234"/>
        <v>-475.32570549469699</v>
      </c>
      <c r="BH351" s="11">
        <f t="shared" si="234"/>
        <v>-480.24149914026924</v>
      </c>
      <c r="BI351" s="11">
        <f t="shared" si="234"/>
        <v>-485.12071326564154</v>
      </c>
      <c r="BJ351" s="11">
        <f t="shared" si="234"/>
        <v>-489.95322393967746</v>
      </c>
      <c r="BK351" s="11">
        <f t="shared" si="234"/>
        <v>-494.7325326652346</v>
      </c>
      <c r="BL351" s="11">
        <f t="shared" si="234"/>
        <v>-499.45512361742783</v>
      </c>
    </row>
    <row r="352" spans="2:64" hidden="1" outlineLevel="1" x14ac:dyDescent="0.55000000000000004">
      <c r="B352" s="3" t="s">
        <v>105</v>
      </c>
      <c r="E352" s="11">
        <f t="shared" ref="E352:P352" si="235">-(E343*$Q$66)</f>
        <v>0</v>
      </c>
      <c r="F352" s="11">
        <f t="shared" si="235"/>
        <v>0</v>
      </c>
      <c r="G352" s="11">
        <f t="shared" si="235"/>
        <v>0</v>
      </c>
      <c r="H352" s="11">
        <f t="shared" si="235"/>
        <v>0</v>
      </c>
      <c r="I352" s="11">
        <f t="shared" si="235"/>
        <v>0</v>
      </c>
      <c r="J352" s="11">
        <f t="shared" si="235"/>
        <v>-7.0666666666666673</v>
      </c>
      <c r="K352" s="11">
        <f t="shared" si="235"/>
        <v>-19.911333333333335</v>
      </c>
      <c r="L352" s="11">
        <f t="shared" si="235"/>
        <v>-37.382963333333336</v>
      </c>
      <c r="M352" s="11">
        <f t="shared" si="235"/>
        <v>-52.568830333333338</v>
      </c>
      <c r="N352" s="11">
        <f t="shared" si="235"/>
        <v>-66.629736923999999</v>
      </c>
      <c r="O352" s="11">
        <f t="shared" si="235"/>
        <v>-80.396772719763334</v>
      </c>
      <c r="P352" s="11">
        <f t="shared" si="235"/>
        <v>-93.472508348996143</v>
      </c>
      <c r="Q352" s="11">
        <f t="shared" ref="Q352:AB352" si="236">-(Q343*$R$66)</f>
        <v>-105.76200923732993</v>
      </c>
      <c r="R352" s="11">
        <f t="shared" si="236"/>
        <v>-117.35146733218539</v>
      </c>
      <c r="S352" s="11">
        <f t="shared" si="236"/>
        <v>-128.30223186709964</v>
      </c>
      <c r="T352" s="11">
        <f t="shared" si="236"/>
        <v>-138.61379618157795</v>
      </c>
      <c r="U352" s="11">
        <f t="shared" si="236"/>
        <v>-148.31061331016107</v>
      </c>
      <c r="V352" s="11">
        <f t="shared" si="236"/>
        <v>-157.42202759074428</v>
      </c>
      <c r="W352" s="11">
        <f t="shared" si="236"/>
        <v>-165.97781963046057</v>
      </c>
      <c r="X352" s="11">
        <f t="shared" si="236"/>
        <v>-174.01035942936676</v>
      </c>
      <c r="Y352" s="11">
        <f t="shared" si="236"/>
        <v>-181.55327845226861</v>
      </c>
      <c r="Z352" s="11">
        <f t="shared" si="236"/>
        <v>-188.64006790886125</v>
      </c>
      <c r="AA352" s="11">
        <f t="shared" si="236"/>
        <v>-195.30370469493303</v>
      </c>
      <c r="AB352" s="11">
        <f t="shared" si="236"/>
        <v>-201.57636236060574</v>
      </c>
      <c r="AC352" s="11">
        <f t="shared" ref="AC352:AN352" si="237">-(AC343*$S$66)</f>
        <v>-207.48911369056674</v>
      </c>
      <c r="AD352" s="11">
        <f t="shared" si="237"/>
        <v>-215.14666130484053</v>
      </c>
      <c r="AE352" s="11">
        <f t="shared" si="237"/>
        <v>-222.38467111860001</v>
      </c>
      <c r="AF352" s="11">
        <f t="shared" si="237"/>
        <v>-229.24697540679711</v>
      </c>
      <c r="AG352" s="11">
        <f t="shared" si="237"/>
        <v>-235.77133091129051</v>
      </c>
      <c r="AH352" s="11">
        <f t="shared" si="237"/>
        <v>-241.99091669800106</v>
      </c>
      <c r="AI352" s="11">
        <f t="shared" si="237"/>
        <v>-247.93541492277714</v>
      </c>
      <c r="AJ352" s="11">
        <f t="shared" si="237"/>
        <v>-253.63179258031397</v>
      </c>
      <c r="AK352" s="11">
        <f t="shared" si="237"/>
        <v>-259.10486998260279</v>
      </c>
      <c r="AL352" s="11">
        <f t="shared" si="237"/>
        <v>-264.3777371265482</v>
      </c>
      <c r="AM352" s="11">
        <f t="shared" si="237"/>
        <v>-269.47206180434705</v>
      </c>
      <c r="AN352" s="11">
        <f t="shared" si="237"/>
        <v>-274.40832094411473</v>
      </c>
      <c r="AO352" s="11">
        <f t="shared" ref="AO352:AZ352" si="238">-(AO343*$T$66)</f>
        <v>-279.20597763246991</v>
      </c>
      <c r="AP352" s="11">
        <f t="shared" si="238"/>
        <v>-281.8902688586511</v>
      </c>
      <c r="AQ352" s="11">
        <f t="shared" si="238"/>
        <v>-284.90491980722715</v>
      </c>
      <c r="AR352" s="11">
        <f t="shared" si="238"/>
        <v>-288.1206119662906</v>
      </c>
      <c r="AS352" s="11">
        <f t="shared" si="238"/>
        <v>-291.4692790594861</v>
      </c>
      <c r="AT352" s="11">
        <f t="shared" si="238"/>
        <v>-294.89630416285752</v>
      </c>
      <c r="AU352" s="11">
        <f t="shared" si="238"/>
        <v>-298.35814407570336</v>
      </c>
      <c r="AV352" s="11">
        <f t="shared" si="238"/>
        <v>-301.82657266957875</v>
      </c>
      <c r="AW352" s="11">
        <f t="shared" si="238"/>
        <v>-305.28311168295608</v>
      </c>
      <c r="AX352" s="11">
        <f t="shared" si="238"/>
        <v>-308.71541037117595</v>
      </c>
      <c r="AY352" s="11">
        <f t="shared" si="238"/>
        <v>-312.11630336475287</v>
      </c>
      <c r="AZ352" s="11">
        <f t="shared" si="238"/>
        <v>-315.48257176213792</v>
      </c>
      <c r="BA352" s="11">
        <f t="shared" ref="BA352:BL352" si="239">-(BA343*$U$66)</f>
        <v>-318.81372863261504</v>
      </c>
      <c r="BB352" s="11">
        <f t="shared" si="239"/>
        <v>-322.0854005167314</v>
      </c>
      <c r="BC352" s="11">
        <f t="shared" si="239"/>
        <v>-325.48398411018053</v>
      </c>
      <c r="BD352" s="11">
        <f t="shared" si="239"/>
        <v>-328.95103703349571</v>
      </c>
      <c r="BE352" s="11">
        <f t="shared" si="239"/>
        <v>-332.46123902410341</v>
      </c>
      <c r="BF352" s="11">
        <f t="shared" si="239"/>
        <v>-335.99081752161402</v>
      </c>
      <c r="BG352" s="11">
        <f t="shared" si="239"/>
        <v>-339.51836106764068</v>
      </c>
      <c r="BH352" s="11">
        <f t="shared" si="239"/>
        <v>-343.02964224304947</v>
      </c>
      <c r="BI352" s="11">
        <f t="shared" si="239"/>
        <v>-346.51479518974395</v>
      </c>
      <c r="BJ352" s="11">
        <f t="shared" si="239"/>
        <v>-349.96658852834105</v>
      </c>
      <c r="BK352" s="11">
        <f t="shared" si="239"/>
        <v>-353.38038047516756</v>
      </c>
      <c r="BL352" s="11">
        <f t="shared" si="239"/>
        <v>-356.75365972673416</v>
      </c>
    </row>
    <row r="353" spans="2:64" hidden="1" outlineLevel="1" x14ac:dyDescent="0.55000000000000004">
      <c r="B353" s="3" t="s">
        <v>106</v>
      </c>
      <c r="E353" s="11">
        <f t="shared" ref="E353:P353" si="240">-(E343*$Q$63)</f>
        <v>0</v>
      </c>
      <c r="F353" s="11">
        <f t="shared" si="240"/>
        <v>0</v>
      </c>
      <c r="G353" s="11">
        <f t="shared" si="240"/>
        <v>0</v>
      </c>
      <c r="H353" s="11">
        <f t="shared" si="240"/>
        <v>0</v>
      </c>
      <c r="I353" s="11">
        <f t="shared" si="240"/>
        <v>0</v>
      </c>
      <c r="J353" s="11">
        <f t="shared" si="240"/>
        <v>-4.24</v>
      </c>
      <c r="K353" s="11">
        <f t="shared" si="240"/>
        <v>-11.9468</v>
      </c>
      <c r="L353" s="11">
        <f t="shared" si="240"/>
        <v>-22.429777999999999</v>
      </c>
      <c r="M353" s="11">
        <f t="shared" si="240"/>
        <v>-31.5412982</v>
      </c>
      <c r="N353" s="11">
        <f t="shared" si="240"/>
        <v>-39.977842154399994</v>
      </c>
      <c r="O353" s="11">
        <f t="shared" si="240"/>
        <v>-48.238063631857997</v>
      </c>
      <c r="P353" s="11">
        <f t="shared" si="240"/>
        <v>-56.083505009397683</v>
      </c>
      <c r="Q353" s="11">
        <f t="shared" ref="Q353:AB353" si="241">-(Q343*$R$63)</f>
        <v>-63.457205542397951</v>
      </c>
      <c r="R353" s="11">
        <f t="shared" si="241"/>
        <v>-70.410880399311239</v>
      </c>
      <c r="S353" s="11">
        <f t="shared" si="241"/>
        <v>-76.981339120259776</v>
      </c>
      <c r="T353" s="11">
        <f t="shared" si="241"/>
        <v>-83.168277708946775</v>
      </c>
      <c r="U353" s="11">
        <f t="shared" si="241"/>
        <v>-88.986367986096639</v>
      </c>
      <c r="V353" s="11">
        <f t="shared" si="241"/>
        <v>-94.453216554446556</v>
      </c>
      <c r="W353" s="11">
        <f t="shared" si="241"/>
        <v>-99.586691778276332</v>
      </c>
      <c r="X353" s="11">
        <f t="shared" si="241"/>
        <v>-104.40621565762004</v>
      </c>
      <c r="Y353" s="11">
        <f t="shared" si="241"/>
        <v>-108.93196707136117</v>
      </c>
      <c r="Z353" s="11">
        <f t="shared" si="241"/>
        <v>-113.18404074531674</v>
      </c>
      <c r="AA353" s="11">
        <f t="shared" si="241"/>
        <v>-117.18222281695981</v>
      </c>
      <c r="AB353" s="11">
        <f t="shared" si="241"/>
        <v>-120.94581741636344</v>
      </c>
      <c r="AC353" s="11">
        <f t="shared" ref="AC353:AN353" si="242">-(AC343*$S$63)</f>
        <v>-124.49346821434003</v>
      </c>
      <c r="AD353" s="11">
        <f t="shared" si="242"/>
        <v>-129.0879967829043</v>
      </c>
      <c r="AE353" s="11">
        <f t="shared" si="242"/>
        <v>-133.43080267116</v>
      </c>
      <c r="AF353" s="11">
        <f t="shared" si="242"/>
        <v>-137.54818524407824</v>
      </c>
      <c r="AG353" s="11">
        <f t="shared" si="242"/>
        <v>-141.46279854677428</v>
      </c>
      <c r="AH353" s="11">
        <f t="shared" si="242"/>
        <v>-145.19455001880061</v>
      </c>
      <c r="AI353" s="11">
        <f t="shared" si="242"/>
        <v>-148.76124895366627</v>
      </c>
      <c r="AJ353" s="11">
        <f t="shared" si="242"/>
        <v>-152.17907554818837</v>
      </c>
      <c r="AK353" s="11">
        <f t="shared" si="242"/>
        <v>-155.46292198956164</v>
      </c>
      <c r="AL353" s="11">
        <f t="shared" si="242"/>
        <v>-158.6266422759289</v>
      </c>
      <c r="AM353" s="11">
        <f t="shared" si="242"/>
        <v>-161.68323708260823</v>
      </c>
      <c r="AN353" s="11">
        <f t="shared" si="242"/>
        <v>-164.64499256646883</v>
      </c>
      <c r="AO353" s="11">
        <f t="shared" ref="AO353:AZ353" si="243">-(AO343*$T$63)</f>
        <v>-167.52358657948196</v>
      </c>
      <c r="AP353" s="11">
        <f t="shared" si="243"/>
        <v>-169.13416131519065</v>
      </c>
      <c r="AQ353" s="11">
        <f t="shared" si="243"/>
        <v>-170.94295188433628</v>
      </c>
      <c r="AR353" s="11">
        <f t="shared" si="243"/>
        <v>-172.87236717977433</v>
      </c>
      <c r="AS353" s="11">
        <f t="shared" si="243"/>
        <v>-174.88156743569166</v>
      </c>
      <c r="AT353" s="11">
        <f t="shared" si="243"/>
        <v>-176.93778249771449</v>
      </c>
      <c r="AU353" s="11">
        <f t="shared" si="243"/>
        <v>-179.01488644542201</v>
      </c>
      <c r="AV353" s="11">
        <f t="shared" si="243"/>
        <v>-181.09594360174722</v>
      </c>
      <c r="AW353" s="11">
        <f t="shared" si="243"/>
        <v>-183.16986700977361</v>
      </c>
      <c r="AX353" s="11">
        <f t="shared" si="243"/>
        <v>-185.22924622270557</v>
      </c>
      <c r="AY353" s="11">
        <f t="shared" si="243"/>
        <v>-187.26978201885169</v>
      </c>
      <c r="AZ353" s="11">
        <f t="shared" si="243"/>
        <v>-189.28954305728271</v>
      </c>
      <c r="BA353" s="11">
        <f t="shared" ref="BA353:BL353" si="244">-(BA343*$U$63)</f>
        <v>-191.28823717956902</v>
      </c>
      <c r="BB353" s="11">
        <f t="shared" si="244"/>
        <v>-193.25124031003881</v>
      </c>
      <c r="BC353" s="11">
        <f t="shared" si="244"/>
        <v>-195.29039046610831</v>
      </c>
      <c r="BD353" s="11">
        <f t="shared" si="244"/>
        <v>-197.3706222200974</v>
      </c>
      <c r="BE353" s="11">
        <f t="shared" si="244"/>
        <v>-199.47674341446202</v>
      </c>
      <c r="BF353" s="11">
        <f t="shared" si="244"/>
        <v>-201.59449051296841</v>
      </c>
      <c r="BG353" s="11">
        <f t="shared" si="244"/>
        <v>-203.7110166405844</v>
      </c>
      <c r="BH353" s="11">
        <f t="shared" si="244"/>
        <v>-205.81778534582963</v>
      </c>
      <c r="BI353" s="11">
        <f t="shared" si="244"/>
        <v>-207.90887711384636</v>
      </c>
      <c r="BJ353" s="11">
        <f t="shared" si="244"/>
        <v>-209.97995311700461</v>
      </c>
      <c r="BK353" s="11">
        <f t="shared" si="244"/>
        <v>-212.02822828510051</v>
      </c>
      <c r="BL353" s="11">
        <f t="shared" si="244"/>
        <v>-214.05219583604045</v>
      </c>
    </row>
    <row r="354" spans="2:64" hidden="1" outlineLevel="1" x14ac:dyDescent="0.55000000000000004">
      <c r="B354" s="4" t="s">
        <v>104</v>
      </c>
      <c r="E354" s="13">
        <f>E343+E350+E351+E352+E353</f>
        <v>0</v>
      </c>
      <c r="F354" s="13">
        <f t="shared" ref="F354:Q354" si="245">F343+F350+F351+F352+F353</f>
        <v>0</v>
      </c>
      <c r="G354" s="13">
        <f t="shared" si="245"/>
        <v>0</v>
      </c>
      <c r="H354" s="13">
        <f t="shared" si="245"/>
        <v>0</v>
      </c>
      <c r="I354" s="13">
        <f t="shared" si="245"/>
        <v>141.33333333333334</v>
      </c>
      <c r="J354" s="13">
        <f t="shared" si="245"/>
        <v>398.22666666666669</v>
      </c>
      <c r="K354" s="13">
        <f t="shared" si="245"/>
        <v>747.65926666666667</v>
      </c>
      <c r="L354" s="13">
        <f t="shared" si="245"/>
        <v>1051.3766066666667</v>
      </c>
      <c r="M354" s="13">
        <f t="shared" si="245"/>
        <v>1332.5947384799999</v>
      </c>
      <c r="N354" s="13">
        <f t="shared" si="245"/>
        <v>1607.9354543952666</v>
      </c>
      <c r="O354" s="13">
        <f t="shared" si="245"/>
        <v>1869.4501669799229</v>
      </c>
      <c r="P354" s="13">
        <f t="shared" si="245"/>
        <v>2115.2401847465985</v>
      </c>
      <c r="Q354" s="13">
        <f t="shared" si="245"/>
        <v>2347.0293466437079</v>
      </c>
      <c r="R354" s="13">
        <f t="shared" ref="R354:BL354" si="246">R343+R350+R351+R352+R353</f>
        <v>2566.0446373419927</v>
      </c>
      <c r="S354" s="13">
        <f t="shared" si="246"/>
        <v>2772.2759236315592</v>
      </c>
      <c r="T354" s="13">
        <f t="shared" si="246"/>
        <v>2966.2122662032216</v>
      </c>
      <c r="U354" s="13">
        <f t="shared" si="246"/>
        <v>3148.4405518148851</v>
      </c>
      <c r="V354" s="13">
        <f t="shared" si="246"/>
        <v>3319.5563926092113</v>
      </c>
      <c r="W354" s="13">
        <f t="shared" si="246"/>
        <v>3480.2071885873347</v>
      </c>
      <c r="X354" s="13">
        <f t="shared" si="246"/>
        <v>3631.0655690453723</v>
      </c>
      <c r="Y354" s="13">
        <f t="shared" si="246"/>
        <v>3772.8013581772248</v>
      </c>
      <c r="Z354" s="13">
        <f t="shared" si="246"/>
        <v>3906.0740938986605</v>
      </c>
      <c r="AA354" s="13">
        <f t="shared" si="246"/>
        <v>4031.5272472121146</v>
      </c>
      <c r="AB354" s="13">
        <f t="shared" si="246"/>
        <v>4149.7822738113346</v>
      </c>
      <c r="AC354" s="13">
        <f t="shared" si="246"/>
        <v>4302.9332260968104</v>
      </c>
      <c r="AD354" s="13">
        <f t="shared" si="246"/>
        <v>4447.693422372</v>
      </c>
      <c r="AE354" s="13">
        <f t="shared" si="246"/>
        <v>4584.9395081359417</v>
      </c>
      <c r="AF354" s="13">
        <f t="shared" si="246"/>
        <v>4715.4266182258098</v>
      </c>
      <c r="AG354" s="13">
        <f t="shared" si="246"/>
        <v>4839.8183339600209</v>
      </c>
      <c r="AH354" s="13">
        <f t="shared" si="246"/>
        <v>4958.7082984555427</v>
      </c>
      <c r="AI354" s="13">
        <f t="shared" si="246"/>
        <v>5072.6358516062792</v>
      </c>
      <c r="AJ354" s="13">
        <f t="shared" si="246"/>
        <v>5182.0973996520552</v>
      </c>
      <c r="AK354" s="13">
        <f t="shared" si="246"/>
        <v>5287.5547425309633</v>
      </c>
      <c r="AL354" s="13">
        <f t="shared" si="246"/>
        <v>5389.441236086941</v>
      </c>
      <c r="AM354" s="13">
        <f t="shared" si="246"/>
        <v>5488.1664188822942</v>
      </c>
      <c r="AN354" s="13">
        <f t="shared" si="246"/>
        <v>5584.1195526493984</v>
      </c>
      <c r="AO354" s="13">
        <f t="shared" si="246"/>
        <v>5637.805377173022</v>
      </c>
      <c r="AP354" s="13">
        <f t="shared" si="246"/>
        <v>5698.0983961445427</v>
      </c>
      <c r="AQ354" s="13">
        <f t="shared" si="246"/>
        <v>5762.4122393258112</v>
      </c>
      <c r="AR354" s="13">
        <f t="shared" si="246"/>
        <v>5829.385581189722</v>
      </c>
      <c r="AS354" s="13">
        <f t="shared" si="246"/>
        <v>5897.9260832571499</v>
      </c>
      <c r="AT354" s="13">
        <f t="shared" si="246"/>
        <v>5967.1628815140675</v>
      </c>
      <c r="AU354" s="13">
        <f t="shared" si="246"/>
        <v>6036.5314533915744</v>
      </c>
      <c r="AV354" s="13">
        <f t="shared" si="246"/>
        <v>6105.6622336591208</v>
      </c>
      <c r="AW354" s="13">
        <f t="shared" si="246"/>
        <v>6174.308207423519</v>
      </c>
      <c r="AX354" s="13">
        <f t="shared" si="246"/>
        <v>6242.3260672950564</v>
      </c>
      <c r="AY354" s="13">
        <f t="shared" si="246"/>
        <v>6309.6514352427575</v>
      </c>
      <c r="AZ354" s="13">
        <f t="shared" si="246"/>
        <v>6376.2745726523008</v>
      </c>
      <c r="BA354" s="13">
        <f t="shared" si="246"/>
        <v>6441.708010334627</v>
      </c>
      <c r="BB354" s="13">
        <f t="shared" si="246"/>
        <v>6509.6796822036104</v>
      </c>
      <c r="BC354" s="13">
        <f t="shared" si="246"/>
        <v>6579.0207406699137</v>
      </c>
      <c r="BD354" s="13">
        <f t="shared" si="246"/>
        <v>6649.2247804820672</v>
      </c>
      <c r="BE354" s="13">
        <f t="shared" si="246"/>
        <v>6719.8163504322802</v>
      </c>
      <c r="BF354" s="13">
        <f t="shared" si="246"/>
        <v>6790.3672213528134</v>
      </c>
      <c r="BG354" s="13">
        <f t="shared" si="246"/>
        <v>6860.5928448609884</v>
      </c>
      <c r="BH354" s="13">
        <f t="shared" si="246"/>
        <v>6930.2959037948785</v>
      </c>
      <c r="BI354" s="13">
        <f t="shared" si="246"/>
        <v>6999.3317705668205</v>
      </c>
      <c r="BJ354" s="13">
        <f t="shared" si="246"/>
        <v>7067.6076095033504</v>
      </c>
      <c r="BK354" s="13">
        <f t="shared" si="246"/>
        <v>7135.0731945346824</v>
      </c>
      <c r="BL354" s="13">
        <f t="shared" si="246"/>
        <v>7201.7093599540713</v>
      </c>
    </row>
    <row r="355" spans="2:64" hidden="1" outlineLevel="1" x14ac:dyDescent="0.55000000000000004"/>
    <row r="356" spans="2:64" hidden="1" outlineLevel="1" x14ac:dyDescent="0.55000000000000004"/>
    <row r="357" spans="2:64" hidden="1" outlineLevel="1" x14ac:dyDescent="0.55000000000000004">
      <c r="B357" s="4" t="str">
        <f>'1. Cockpit'!E18</f>
        <v>Premium</v>
      </c>
    </row>
    <row r="358" spans="2:64" hidden="1" outlineLevel="1" x14ac:dyDescent="0.55000000000000004">
      <c r="B358" s="4"/>
    </row>
    <row r="359" spans="2:64" s="2" customFormat="1" hidden="1" outlineLevel="1" x14ac:dyDescent="0.55000000000000004">
      <c r="B359" s="109" t="s">
        <v>295</v>
      </c>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row>
    <row r="360" spans="2:64" s="2" customFormat="1" hidden="1" outlineLevel="1" x14ac:dyDescent="0.55000000000000004">
      <c r="B360" s="96" t="str">
        <f>B375</f>
        <v>Organic: new subscriptions</v>
      </c>
      <c r="E360" s="70">
        <f t="shared" ref="E360:P360" si="247">E282*$AB$51</f>
        <v>0</v>
      </c>
      <c r="F360" s="70">
        <f t="shared" si="247"/>
        <v>0</v>
      </c>
      <c r="G360" s="70">
        <f t="shared" si="247"/>
        <v>0</v>
      </c>
      <c r="H360" s="70">
        <f t="shared" si="247"/>
        <v>0</v>
      </c>
      <c r="I360" s="70">
        <f t="shared" si="247"/>
        <v>4</v>
      </c>
      <c r="J360" s="70">
        <f t="shared" si="247"/>
        <v>7.32</v>
      </c>
      <c r="K360" s="70">
        <f t="shared" si="247"/>
        <v>10.1196</v>
      </c>
      <c r="L360" s="70">
        <f t="shared" si="247"/>
        <v>9.4037880000000005</v>
      </c>
      <c r="M360" s="70">
        <f t="shared" si="247"/>
        <v>9.6073796400000013</v>
      </c>
      <c r="N360" s="70">
        <f t="shared" si="247"/>
        <v>10.415194369200002</v>
      </c>
      <c r="O360" s="70">
        <f t="shared" si="247"/>
        <v>10.922567530476003</v>
      </c>
      <c r="P360" s="70">
        <f t="shared" si="247"/>
        <v>11.399602885196284</v>
      </c>
      <c r="Q360" s="70">
        <f t="shared" ref="Q360:AB360" si="248">Q282*$AC$51</f>
        <v>11.987728536833353</v>
      </c>
      <c r="R360" s="70">
        <f t="shared" si="248"/>
        <v>12.598323416848803</v>
      </c>
      <c r="S360" s="70">
        <f t="shared" si="248"/>
        <v>13.221781716370012</v>
      </c>
      <c r="T360" s="70">
        <f t="shared" si="248"/>
        <v>13.881825674180952</v>
      </c>
      <c r="U360" s="70">
        <f t="shared" si="248"/>
        <v>14.577567617742334</v>
      </c>
      <c r="V360" s="70">
        <f t="shared" si="248"/>
        <v>15.306312781623602</v>
      </c>
      <c r="W360" s="70">
        <f t="shared" si="248"/>
        <v>16.071294583278558</v>
      </c>
      <c r="X360" s="70">
        <f t="shared" si="248"/>
        <v>16.874962064417542</v>
      </c>
      <c r="Y360" s="70">
        <f t="shared" si="248"/>
        <v>17.718761006437678</v>
      </c>
      <c r="Z360" s="70">
        <f t="shared" si="248"/>
        <v>18.604665266789212</v>
      </c>
      <c r="AA360" s="70">
        <f t="shared" si="248"/>
        <v>19.534894779386317</v>
      </c>
      <c r="AB360" s="70">
        <f t="shared" si="248"/>
        <v>20.511647777312433</v>
      </c>
      <c r="AC360" s="70">
        <f t="shared" ref="AC360:AN360" si="249">AC282*$AD$51</f>
        <v>21.537229174370879</v>
      </c>
      <c r="AD360" s="70">
        <f t="shared" si="249"/>
        <v>22.614089034316503</v>
      </c>
      <c r="AE360" s="70">
        <f t="shared" si="249"/>
        <v>23.744794055959943</v>
      </c>
      <c r="AF360" s="70">
        <f t="shared" si="249"/>
        <v>24.932033985103903</v>
      </c>
      <c r="AG360" s="70">
        <f t="shared" si="249"/>
        <v>26.178635509178925</v>
      </c>
      <c r="AH360" s="70">
        <f t="shared" si="249"/>
        <v>27.487567273381401</v>
      </c>
      <c r="AI360" s="70">
        <f t="shared" si="249"/>
        <v>28.861945678066526</v>
      </c>
      <c r="AJ360" s="70">
        <f t="shared" si="249"/>
        <v>30.305042955422746</v>
      </c>
      <c r="AK360" s="70">
        <f t="shared" si="249"/>
        <v>31.820295095610717</v>
      </c>
      <c r="AL360" s="70">
        <f t="shared" si="249"/>
        <v>33.411309853499908</v>
      </c>
      <c r="AM360" s="70">
        <f t="shared" si="249"/>
        <v>35.081875347159311</v>
      </c>
      <c r="AN360" s="70">
        <f t="shared" si="249"/>
        <v>36.835969113616798</v>
      </c>
      <c r="AO360" s="70">
        <f t="shared" ref="AO360:AZ360" si="250">AO282*$AE$51</f>
        <v>38.314724409766526</v>
      </c>
      <c r="AP360" s="70">
        <f t="shared" si="250"/>
        <v>39.573352511739117</v>
      </c>
      <c r="AQ360" s="70">
        <f t="shared" si="250"/>
        <v>40.654323316758713</v>
      </c>
      <c r="AR360" s="70">
        <f t="shared" si="250"/>
        <v>41.873302564405122</v>
      </c>
      <c r="AS360" s="70">
        <f t="shared" si="250"/>
        <v>43.153015290218846</v>
      </c>
      <c r="AT360" s="70">
        <f t="shared" si="250"/>
        <v>44.44257584557986</v>
      </c>
      <c r="AU360" s="70">
        <f t="shared" si="250"/>
        <v>45.771786696929318</v>
      </c>
      <c r="AV360" s="70">
        <f t="shared" si="250"/>
        <v>47.14694148985717</v>
      </c>
      <c r="AW360" s="70">
        <f t="shared" si="250"/>
        <v>48.561804085592442</v>
      </c>
      <c r="AX360" s="70">
        <f t="shared" si="250"/>
        <v>50.018117988687116</v>
      </c>
      <c r="AY360" s="70">
        <f t="shared" si="250"/>
        <v>51.518680419403111</v>
      </c>
      <c r="AZ360" s="70">
        <f t="shared" si="250"/>
        <v>53.064355524237094</v>
      </c>
      <c r="BA360" s="70">
        <f t="shared" ref="BA360:BL360" si="251">BA282*$AF$51</f>
        <v>54.397450433101532</v>
      </c>
      <c r="BB360" s="70">
        <f t="shared" si="251"/>
        <v>55.563503715868045</v>
      </c>
      <c r="BC360" s="70">
        <f t="shared" si="251"/>
        <v>56.597793134238891</v>
      </c>
      <c r="BD360" s="70">
        <f t="shared" si="251"/>
        <v>57.729501800928915</v>
      </c>
      <c r="BE360" s="70">
        <f t="shared" si="251"/>
        <v>58.901081964374569</v>
      </c>
      <c r="BF360" s="70">
        <f t="shared" si="251"/>
        <v>60.07542015874693</v>
      </c>
      <c r="BG360" s="70">
        <f t="shared" si="251"/>
        <v>61.274001091769243</v>
      </c>
      <c r="BH360" s="70">
        <f t="shared" si="251"/>
        <v>62.50093551491954</v>
      </c>
      <c r="BI360" s="70">
        <f t="shared" si="251"/>
        <v>63.751278300362237</v>
      </c>
      <c r="BJ360" s="70">
        <f t="shared" si="251"/>
        <v>65.025912601548441</v>
      </c>
      <c r="BK360" s="70">
        <f t="shared" si="251"/>
        <v>66.326445635308318</v>
      </c>
      <c r="BL360" s="70">
        <f t="shared" si="251"/>
        <v>67.653057374294718</v>
      </c>
    </row>
    <row r="361" spans="2:64" s="2" customFormat="1" hidden="1" outlineLevel="1" x14ac:dyDescent="0.55000000000000004">
      <c r="B361" s="96" t="str">
        <f>B376</f>
        <v>Google Ads: new subscriptions</v>
      </c>
      <c r="E361" s="70">
        <f t="shared" ref="E361:P361" si="252">E283*$AB$54</f>
        <v>0</v>
      </c>
      <c r="F361" s="70">
        <f t="shared" si="252"/>
        <v>0</v>
      </c>
      <c r="G361" s="70">
        <f t="shared" si="252"/>
        <v>0</v>
      </c>
      <c r="H361" s="70">
        <f t="shared" si="252"/>
        <v>0</v>
      </c>
      <c r="I361" s="70">
        <f t="shared" si="252"/>
        <v>20</v>
      </c>
      <c r="J361" s="70">
        <f t="shared" si="252"/>
        <v>37.6</v>
      </c>
      <c r="K361" s="70">
        <f t="shared" si="252"/>
        <v>53.088000000000001</v>
      </c>
      <c r="L361" s="70">
        <f t="shared" si="252"/>
        <v>49.117439999999995</v>
      </c>
      <c r="M361" s="70">
        <f t="shared" si="252"/>
        <v>47.7353472</v>
      </c>
      <c r="N361" s="70">
        <f t="shared" si="252"/>
        <v>48.377665536000002</v>
      </c>
      <c r="O361" s="70">
        <f t="shared" si="252"/>
        <v>48.466438471679993</v>
      </c>
      <c r="P361" s="70">
        <f t="shared" si="252"/>
        <v>48.378707519078397</v>
      </c>
      <c r="Q361" s="70">
        <f t="shared" ref="Q361:AB361" si="253">Q283*$AC$54</f>
        <v>48.378582481109</v>
      </c>
      <c r="R361" s="70">
        <f t="shared" si="253"/>
        <v>48.389125199977506</v>
      </c>
      <c r="S361" s="70">
        <f t="shared" si="253"/>
        <v>48.387875078269609</v>
      </c>
      <c r="T361" s="70">
        <f t="shared" si="253"/>
        <v>48.386759966610335</v>
      </c>
      <c r="U361" s="70">
        <f t="shared" si="253"/>
        <v>48.387043794614399</v>
      </c>
      <c r="V361" s="70">
        <f t="shared" si="253"/>
        <v>48.387143548653043</v>
      </c>
      <c r="W361" s="70">
        <f t="shared" si="253"/>
        <v>48.387097518807913</v>
      </c>
      <c r="X361" s="70">
        <f t="shared" si="253"/>
        <v>48.387091071904692</v>
      </c>
      <c r="Y361" s="70">
        <f t="shared" si="253"/>
        <v>48.387097369114493</v>
      </c>
      <c r="Z361" s="70">
        <f t="shared" si="253"/>
        <v>48.387097387077695</v>
      </c>
      <c r="AA361" s="70">
        <f t="shared" si="253"/>
        <v>48.387096629256931</v>
      </c>
      <c r="AB361" s="70">
        <f t="shared" si="253"/>
        <v>48.387096718039842</v>
      </c>
      <c r="AC361" s="70">
        <f t="shared" ref="AC361:AN361" si="254">AC283*$AD$54</f>
        <v>48.387096798324393</v>
      </c>
      <c r="AD361" s="70">
        <f t="shared" si="254"/>
        <v>48.387096778036302</v>
      </c>
      <c r="AE361" s="70">
        <f t="shared" si="254"/>
        <v>48.387096770836727</v>
      </c>
      <c r="AF361" s="70">
        <f t="shared" si="254"/>
        <v>48.387096774135244</v>
      </c>
      <c r="AG361" s="70">
        <f t="shared" si="254"/>
        <v>48.387096774603364</v>
      </c>
      <c r="AH361" s="70">
        <f t="shared" si="254"/>
        <v>48.38709677415136</v>
      </c>
      <c r="AI361" s="70">
        <f t="shared" si="254"/>
        <v>48.387096774149434</v>
      </c>
      <c r="AJ361" s="70">
        <f t="shared" si="254"/>
        <v>48.387096774203904</v>
      </c>
      <c r="AK361" s="70">
        <f t="shared" si="254"/>
        <v>48.387096774197587</v>
      </c>
      <c r="AL361" s="70">
        <f t="shared" si="254"/>
        <v>48.387096774191818</v>
      </c>
      <c r="AM361" s="70">
        <f t="shared" si="254"/>
        <v>48.387096774193267</v>
      </c>
      <c r="AN361" s="70">
        <f t="shared" si="254"/>
        <v>48.3870967741938</v>
      </c>
      <c r="AO361" s="70">
        <f t="shared" ref="AO361:AZ361" si="255">AO283*$AE$54</f>
        <v>48.387096774193559</v>
      </c>
      <c r="AP361" s="70">
        <f t="shared" si="255"/>
        <v>48.387096774193516</v>
      </c>
      <c r="AQ361" s="70">
        <f t="shared" si="255"/>
        <v>48.387096774193552</v>
      </c>
      <c r="AR361" s="70">
        <f t="shared" si="255"/>
        <v>48.387096774193552</v>
      </c>
      <c r="AS361" s="70">
        <f t="shared" si="255"/>
        <v>48.387096774193544</v>
      </c>
      <c r="AT361" s="70">
        <f t="shared" si="255"/>
        <v>48.387096774193544</v>
      </c>
      <c r="AU361" s="70">
        <f t="shared" si="255"/>
        <v>48.387096774193544</v>
      </c>
      <c r="AV361" s="70">
        <f t="shared" si="255"/>
        <v>48.387096774193544</v>
      </c>
      <c r="AW361" s="70">
        <f t="shared" si="255"/>
        <v>48.387096774193544</v>
      </c>
      <c r="AX361" s="70">
        <f t="shared" si="255"/>
        <v>48.387096774193544</v>
      </c>
      <c r="AY361" s="70">
        <f t="shared" si="255"/>
        <v>48.387096774193544</v>
      </c>
      <c r="AZ361" s="70">
        <f t="shared" si="255"/>
        <v>48.387096774193544</v>
      </c>
      <c r="BA361" s="70">
        <f t="shared" ref="BA361:BL361" si="256">BA283*$AF$54</f>
        <v>48.387096774193544</v>
      </c>
      <c r="BB361" s="70">
        <f t="shared" si="256"/>
        <v>48.387096774193544</v>
      </c>
      <c r="BC361" s="70">
        <f t="shared" si="256"/>
        <v>48.387096774193544</v>
      </c>
      <c r="BD361" s="70">
        <f t="shared" si="256"/>
        <v>48.387096774193544</v>
      </c>
      <c r="BE361" s="70">
        <f t="shared" si="256"/>
        <v>48.387096774193544</v>
      </c>
      <c r="BF361" s="70">
        <f t="shared" si="256"/>
        <v>48.387096774193544</v>
      </c>
      <c r="BG361" s="70">
        <f t="shared" si="256"/>
        <v>48.387096774193544</v>
      </c>
      <c r="BH361" s="70">
        <f t="shared" si="256"/>
        <v>48.387096774193544</v>
      </c>
      <c r="BI361" s="70">
        <f t="shared" si="256"/>
        <v>48.387096774193544</v>
      </c>
      <c r="BJ361" s="70">
        <f t="shared" si="256"/>
        <v>48.387096774193544</v>
      </c>
      <c r="BK361" s="70">
        <f t="shared" si="256"/>
        <v>48.387096774193544</v>
      </c>
      <c r="BL361" s="70">
        <f t="shared" si="256"/>
        <v>48.387096774193544</v>
      </c>
    </row>
    <row r="362" spans="2:64" s="2" customFormat="1" hidden="1" outlineLevel="1" x14ac:dyDescent="0.55000000000000004">
      <c r="B362" s="96" t="str">
        <f>B377</f>
        <v>LinkedIn: new subscriptions</v>
      </c>
      <c r="E362" s="70">
        <f t="shared" ref="E362:P362" si="257">E284*$AB$57</f>
        <v>0</v>
      </c>
      <c r="F362" s="70">
        <f t="shared" si="257"/>
        <v>0</v>
      </c>
      <c r="G362" s="70">
        <f t="shared" si="257"/>
        <v>0</v>
      </c>
      <c r="H362" s="70">
        <f t="shared" si="257"/>
        <v>0</v>
      </c>
      <c r="I362" s="70">
        <f t="shared" si="257"/>
        <v>30</v>
      </c>
      <c r="J362" s="70">
        <f t="shared" si="257"/>
        <v>54.3</v>
      </c>
      <c r="K362" s="70">
        <f t="shared" si="257"/>
        <v>73.98299999999999</v>
      </c>
      <c r="L362" s="70">
        <f t="shared" si="257"/>
        <v>65.626229999999993</v>
      </c>
      <c r="M362" s="70">
        <f t="shared" si="257"/>
        <v>63.47424629999999</v>
      </c>
      <c r="N362" s="70">
        <f t="shared" si="257"/>
        <v>65.470909503000001</v>
      </c>
      <c r="O362" s="70">
        <f t="shared" si="257"/>
        <v>65.500420397430005</v>
      </c>
      <c r="P362" s="70">
        <f t="shared" si="257"/>
        <v>65.115447318918314</v>
      </c>
      <c r="Q362" s="70">
        <f t="shared" ref="Q362:AB362" si="258">Q284*$AC$57</f>
        <v>65.182985133893823</v>
      </c>
      <c r="R362" s="70">
        <f t="shared" si="258"/>
        <v>65.243297833965684</v>
      </c>
      <c r="S362" s="70">
        <f t="shared" si="258"/>
        <v>65.219006236106679</v>
      </c>
      <c r="T362" s="70">
        <f t="shared" si="258"/>
        <v>65.212162226686232</v>
      </c>
      <c r="U362" s="70">
        <f t="shared" si="258"/>
        <v>65.218077992069354</v>
      </c>
      <c r="V362" s="70">
        <f t="shared" si="258"/>
        <v>65.21825435843644</v>
      </c>
      <c r="W362" s="70">
        <f t="shared" si="258"/>
        <v>65.217096853403902</v>
      </c>
      <c r="X362" s="70">
        <f t="shared" si="258"/>
        <v>65.21728326975034</v>
      </c>
      <c r="Y362" s="70">
        <f t="shared" si="258"/>
        <v>65.217467776600685</v>
      </c>
      <c r="Z362" s="70">
        <f t="shared" si="258"/>
        <v>65.217397301193301</v>
      </c>
      <c r="AA362" s="70">
        <f t="shared" si="258"/>
        <v>65.217375635219142</v>
      </c>
      <c r="AB362" s="70">
        <f t="shared" si="258"/>
        <v>65.217393142081633</v>
      </c>
      <c r="AC362" s="70">
        <f t="shared" ref="AC362:AN362" si="259">AC284*$AD$57</f>
        <v>65.217393932312845</v>
      </c>
      <c r="AD362" s="70">
        <f t="shared" si="259"/>
        <v>65.217390455865043</v>
      </c>
      <c r="AE362" s="70">
        <f t="shared" si="259"/>
        <v>65.217390966246171</v>
      </c>
      <c r="AF362" s="70">
        <f t="shared" si="259"/>
        <v>65.217391529798874</v>
      </c>
      <c r="AG362" s="70">
        <f t="shared" si="259"/>
        <v>65.217391325751422</v>
      </c>
      <c r="AH362" s="70">
        <f t="shared" si="259"/>
        <v>65.217391257445428</v>
      </c>
      <c r="AI362" s="70">
        <f t="shared" si="259"/>
        <v>65.217391309192607</v>
      </c>
      <c r="AJ362" s="70">
        <f t="shared" si="259"/>
        <v>65.217391312338776</v>
      </c>
      <c r="AK362" s="70">
        <f t="shared" si="259"/>
        <v>65.217391301909032</v>
      </c>
      <c r="AL362" s="70">
        <f t="shared" si="259"/>
        <v>65.217391303292914</v>
      </c>
      <c r="AM362" s="70">
        <f t="shared" si="259"/>
        <v>65.217391305011617</v>
      </c>
      <c r="AN362" s="70">
        <f t="shared" si="259"/>
        <v>65.217391304422122</v>
      </c>
      <c r="AO362" s="70">
        <f t="shared" ref="AO362:AZ362" si="260">AO284*$AE$57</f>
        <v>65.217391304207581</v>
      </c>
      <c r="AP362" s="70">
        <f t="shared" si="260"/>
        <v>65.217391304360362</v>
      </c>
      <c r="AQ362" s="70">
        <f t="shared" si="260"/>
        <v>65.217391304372114</v>
      </c>
      <c r="AR362" s="70">
        <f t="shared" si="260"/>
        <v>65.217391304340836</v>
      </c>
      <c r="AS362" s="70">
        <f t="shared" si="260"/>
        <v>65.217391304344545</v>
      </c>
      <c r="AT362" s="70">
        <f t="shared" si="260"/>
        <v>65.217391304349775</v>
      </c>
      <c r="AU362" s="70">
        <f t="shared" si="260"/>
        <v>65.21739130434807</v>
      </c>
      <c r="AV362" s="70">
        <f t="shared" si="260"/>
        <v>65.217391304347416</v>
      </c>
      <c r="AW362" s="70">
        <f t="shared" si="260"/>
        <v>65.217391304347871</v>
      </c>
      <c r="AX362" s="70">
        <f t="shared" si="260"/>
        <v>65.217391304347885</v>
      </c>
      <c r="AY362" s="70">
        <f t="shared" si="260"/>
        <v>65.217391304347785</v>
      </c>
      <c r="AZ362" s="70">
        <f t="shared" si="260"/>
        <v>65.2173913043478</v>
      </c>
      <c r="BA362" s="70">
        <f t="shared" ref="BA362:BL362" si="261">BA284*$AF$57</f>
        <v>65.217391304347828</v>
      </c>
      <c r="BB362" s="70">
        <f t="shared" si="261"/>
        <v>65.217391304347828</v>
      </c>
      <c r="BC362" s="70">
        <f t="shared" si="261"/>
        <v>65.217391304347828</v>
      </c>
      <c r="BD362" s="70">
        <f t="shared" si="261"/>
        <v>65.217391304347828</v>
      </c>
      <c r="BE362" s="70">
        <f t="shared" si="261"/>
        <v>65.217391304347828</v>
      </c>
      <c r="BF362" s="70">
        <f t="shared" si="261"/>
        <v>65.217391304347828</v>
      </c>
      <c r="BG362" s="70">
        <f t="shared" si="261"/>
        <v>65.217391304347828</v>
      </c>
      <c r="BH362" s="70">
        <f t="shared" si="261"/>
        <v>65.217391304347828</v>
      </c>
      <c r="BI362" s="70">
        <f t="shared" si="261"/>
        <v>65.217391304347828</v>
      </c>
      <c r="BJ362" s="70">
        <f t="shared" si="261"/>
        <v>65.217391304347828</v>
      </c>
      <c r="BK362" s="70">
        <f t="shared" si="261"/>
        <v>65.217391304347828</v>
      </c>
      <c r="BL362" s="70">
        <f t="shared" si="261"/>
        <v>65.217391304347828</v>
      </c>
    </row>
    <row r="363" spans="2:64" s="2" customFormat="1" hidden="1" outlineLevel="1" x14ac:dyDescent="0.55000000000000004">
      <c r="B363" s="96" t="str">
        <f>B378</f>
        <v>Instagram: new subscriptions</v>
      </c>
      <c r="E363" s="70">
        <f t="shared" ref="E363:P363" si="262">E285*$AB$60</f>
        <v>0</v>
      </c>
      <c r="F363" s="70">
        <f t="shared" si="262"/>
        <v>0</v>
      </c>
      <c r="G363" s="70">
        <f t="shared" si="262"/>
        <v>0</v>
      </c>
      <c r="H363" s="70">
        <f t="shared" si="262"/>
        <v>0</v>
      </c>
      <c r="I363" s="70">
        <f t="shared" si="262"/>
        <v>16.666666666666668</v>
      </c>
      <c r="J363" s="70">
        <f t="shared" si="262"/>
        <v>30.666666666666671</v>
      </c>
      <c r="K363" s="70">
        <f t="shared" si="262"/>
        <v>42.426666666666662</v>
      </c>
      <c r="L363" s="70">
        <f t="shared" si="262"/>
        <v>38.305066666666669</v>
      </c>
      <c r="M363" s="70">
        <f t="shared" si="262"/>
        <v>37.082922666666668</v>
      </c>
      <c r="N363" s="70">
        <f t="shared" si="262"/>
        <v>37.937921706666664</v>
      </c>
      <c r="O363" s="70">
        <f t="shared" si="262"/>
        <v>37.996664900266673</v>
      </c>
      <c r="P363" s="70">
        <f t="shared" si="262"/>
        <v>37.850466142890667</v>
      </c>
      <c r="Q363" s="70">
        <f t="shared" ref="Q363:AB363" si="263">Q285*$AC$60</f>
        <v>37.864459033094825</v>
      </c>
      <c r="R363" s="70">
        <f t="shared" si="263"/>
        <v>37.88561197184233</v>
      </c>
      <c r="S363" s="70">
        <f t="shared" si="263"/>
        <v>37.879988639210048</v>
      </c>
      <c r="T363" s="70">
        <f t="shared" si="263"/>
        <v>37.877503902231616</v>
      </c>
      <c r="U363" s="70">
        <f t="shared" si="263"/>
        <v>37.878801193369334</v>
      </c>
      <c r="V363" s="70">
        <f t="shared" si="263"/>
        <v>37.87899118470385</v>
      </c>
      <c r="W363" s="70">
        <f t="shared" si="263"/>
        <v>37.87875321950829</v>
      </c>
      <c r="X363" s="70">
        <f t="shared" si="263"/>
        <v>37.878760895326053</v>
      </c>
      <c r="Y363" s="70">
        <f t="shared" si="263"/>
        <v>37.878797741626499</v>
      </c>
      <c r="Z363" s="70">
        <f t="shared" si="263"/>
        <v>37.878790618087599</v>
      </c>
      <c r="AA363" s="70">
        <f t="shared" si="263"/>
        <v>37.878785862445753</v>
      </c>
      <c r="AB363" s="70">
        <f t="shared" si="263"/>
        <v>37.878787763114659</v>
      </c>
      <c r="AC363" s="70">
        <f t="shared" ref="AC363:AN363" si="264">AC285*$AD$60</f>
        <v>37.878788219910327</v>
      </c>
      <c r="AD363" s="70">
        <f t="shared" si="264"/>
        <v>37.878787842716001</v>
      </c>
      <c r="AE363" s="70">
        <f t="shared" si="264"/>
        <v>37.878787829979785</v>
      </c>
      <c r="AF363" s="70">
        <f t="shared" si="264"/>
        <v>37.878787892368678</v>
      </c>
      <c r="AG363" s="70">
        <f t="shared" si="264"/>
        <v>37.878787884424248</v>
      </c>
      <c r="AH363" s="70">
        <f t="shared" si="264"/>
        <v>37.87878787571313</v>
      </c>
      <c r="AI363" s="70">
        <f t="shared" si="264"/>
        <v>37.87878787837802</v>
      </c>
      <c r="AJ363" s="70">
        <f t="shared" si="264"/>
        <v>37.87878787934541</v>
      </c>
      <c r="AK363" s="70">
        <f t="shared" si="264"/>
        <v>37.878787878764257</v>
      </c>
      <c r="AL363" s="70">
        <f t="shared" si="264"/>
        <v>37.878787878702447</v>
      </c>
      <c r="AM363" s="70">
        <f t="shared" si="264"/>
        <v>37.878787878805319</v>
      </c>
      <c r="AN363" s="70">
        <f t="shared" si="264"/>
        <v>37.878787878798754</v>
      </c>
      <c r="AO363" s="70">
        <f t="shared" ref="AO363:AZ363" si="265">AO285*$AE$60</f>
        <v>37.878787878783349</v>
      </c>
      <c r="AP363" s="70">
        <f t="shared" si="265"/>
        <v>37.878787878786866</v>
      </c>
      <c r="AQ363" s="70">
        <f t="shared" si="265"/>
        <v>37.878787878788764</v>
      </c>
      <c r="AR363" s="70">
        <f t="shared" si="265"/>
        <v>37.878787878787897</v>
      </c>
      <c r="AS363" s="70">
        <f t="shared" si="265"/>
        <v>37.87878787878774</v>
      </c>
      <c r="AT363" s="70">
        <f t="shared" si="265"/>
        <v>37.878787878787897</v>
      </c>
      <c r="AU363" s="70">
        <f t="shared" si="265"/>
        <v>37.878787878787904</v>
      </c>
      <c r="AV363" s="70">
        <f t="shared" si="265"/>
        <v>37.878787878787868</v>
      </c>
      <c r="AW363" s="70">
        <f t="shared" si="265"/>
        <v>37.878787878787875</v>
      </c>
      <c r="AX363" s="70">
        <f t="shared" si="265"/>
        <v>37.878787878787882</v>
      </c>
      <c r="AY363" s="70">
        <f t="shared" si="265"/>
        <v>37.878787878787875</v>
      </c>
      <c r="AZ363" s="70">
        <f t="shared" si="265"/>
        <v>37.878787878787868</v>
      </c>
      <c r="BA363" s="70">
        <f t="shared" ref="BA363:BL363" si="266">BA285*$AF$60</f>
        <v>37.878787878787882</v>
      </c>
      <c r="BB363" s="70">
        <f t="shared" si="266"/>
        <v>37.878787878787875</v>
      </c>
      <c r="BC363" s="70">
        <f t="shared" si="266"/>
        <v>37.878787878787868</v>
      </c>
      <c r="BD363" s="70">
        <f t="shared" si="266"/>
        <v>37.878787878787882</v>
      </c>
      <c r="BE363" s="70">
        <f t="shared" si="266"/>
        <v>37.878787878787875</v>
      </c>
      <c r="BF363" s="70">
        <f t="shared" si="266"/>
        <v>37.878787878787868</v>
      </c>
      <c r="BG363" s="70">
        <f t="shared" si="266"/>
        <v>37.878787878787882</v>
      </c>
      <c r="BH363" s="70">
        <f t="shared" si="266"/>
        <v>37.878787878787875</v>
      </c>
      <c r="BI363" s="70">
        <f t="shared" si="266"/>
        <v>37.878787878787868</v>
      </c>
      <c r="BJ363" s="70">
        <f t="shared" si="266"/>
        <v>37.878787878787882</v>
      </c>
      <c r="BK363" s="70">
        <f t="shared" si="266"/>
        <v>37.878787878787875</v>
      </c>
      <c r="BL363" s="70">
        <f t="shared" si="266"/>
        <v>37.878787878787868</v>
      </c>
    </row>
    <row r="364" spans="2:64" s="2" customFormat="1" hidden="1" outlineLevel="1" x14ac:dyDescent="0.55000000000000004">
      <c r="B364" s="110"/>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row>
    <row r="365" spans="2:64" s="2" customFormat="1" hidden="1" outlineLevel="1" x14ac:dyDescent="0.55000000000000004">
      <c r="B365" s="96"/>
      <c r="E365" s="70"/>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row>
    <row r="366" spans="2:64" s="2" customFormat="1" hidden="1" outlineLevel="1" x14ac:dyDescent="0.55000000000000004">
      <c r="B366" s="109" t="s">
        <v>296</v>
      </c>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row>
    <row r="367" spans="2:64" s="2" customFormat="1" hidden="1" outlineLevel="1" x14ac:dyDescent="0.55000000000000004">
      <c r="B367" s="96" t="str">
        <f>B360</f>
        <v>Organic: new subscriptions</v>
      </c>
      <c r="E367" s="9">
        <f>IF($E$303=1,E360,0)</f>
        <v>0</v>
      </c>
      <c r="F367" s="9">
        <f>IF($E$303=1,F360,IF($E$303=2,E360,0))</f>
        <v>0</v>
      </c>
      <c r="G367" s="9">
        <f>IF($E$303=1,G360,IF($E$303=2,F360,IF($E$303=3,E360,0)))</f>
        <v>0</v>
      </c>
      <c r="H367" s="70">
        <f>IF($E$303=1,H360,IF($E$303=2,G360,IF($E$303=3,F360,IF($E$303=4,E360,0))))</f>
        <v>0</v>
      </c>
      <c r="I367" s="70">
        <f>IF($E$303=1,I360,IF($E$303=2,H360,IF($E$303=3,G360,IF($E$303=4,F360,IF($E$303=5,E360,0)))))</f>
        <v>4</v>
      </c>
      <c r="J367" s="70">
        <f t="shared" ref="J367:S370" si="267">IF($E$303=1,J360,IF($E$303=2,I360,IF($E$303=3,H360,IF($E$303=4,G360,IF($E$303=5,F360,E360)))))</f>
        <v>7.32</v>
      </c>
      <c r="K367" s="70">
        <f t="shared" si="267"/>
        <v>10.1196</v>
      </c>
      <c r="L367" s="70">
        <f t="shared" si="267"/>
        <v>9.4037880000000005</v>
      </c>
      <c r="M367" s="70">
        <f t="shared" si="267"/>
        <v>9.6073796400000013</v>
      </c>
      <c r="N367" s="70">
        <f t="shared" si="267"/>
        <v>10.415194369200002</v>
      </c>
      <c r="O367" s="70">
        <f t="shared" si="267"/>
        <v>10.922567530476003</v>
      </c>
      <c r="P367" s="70">
        <f t="shared" si="267"/>
        <v>11.399602885196284</v>
      </c>
      <c r="Q367" s="70">
        <f t="shared" si="267"/>
        <v>11.987728536833353</v>
      </c>
      <c r="R367" s="70">
        <f t="shared" si="267"/>
        <v>12.598323416848803</v>
      </c>
      <c r="S367" s="70">
        <f t="shared" si="267"/>
        <v>13.221781716370012</v>
      </c>
      <c r="T367" s="70">
        <f t="shared" ref="T367:AC370" si="268">IF($E$303=1,T360,IF($E$303=2,S360,IF($E$303=3,R360,IF($E$303=4,Q360,IF($E$303=5,P360,O360)))))</f>
        <v>13.881825674180952</v>
      </c>
      <c r="U367" s="70">
        <f t="shared" si="268"/>
        <v>14.577567617742334</v>
      </c>
      <c r="V367" s="70">
        <f t="shared" si="268"/>
        <v>15.306312781623602</v>
      </c>
      <c r="W367" s="70">
        <f t="shared" si="268"/>
        <v>16.071294583278558</v>
      </c>
      <c r="X367" s="70">
        <f t="shared" si="268"/>
        <v>16.874962064417542</v>
      </c>
      <c r="Y367" s="70">
        <f t="shared" si="268"/>
        <v>17.718761006437678</v>
      </c>
      <c r="Z367" s="70">
        <f t="shared" si="268"/>
        <v>18.604665266789212</v>
      </c>
      <c r="AA367" s="70">
        <f t="shared" si="268"/>
        <v>19.534894779386317</v>
      </c>
      <c r="AB367" s="70">
        <f t="shared" si="268"/>
        <v>20.511647777312433</v>
      </c>
      <c r="AC367" s="70">
        <f t="shared" si="268"/>
        <v>21.537229174370879</v>
      </c>
      <c r="AD367" s="70">
        <f t="shared" ref="AD367:AM370" si="269">IF($E$303=1,AD360,IF($E$303=2,AC360,IF($E$303=3,AB360,IF($E$303=4,AA360,IF($E$303=5,Z360,Y360)))))</f>
        <v>22.614089034316503</v>
      </c>
      <c r="AE367" s="70">
        <f t="shared" si="269"/>
        <v>23.744794055959943</v>
      </c>
      <c r="AF367" s="70">
        <f t="shared" si="269"/>
        <v>24.932033985103903</v>
      </c>
      <c r="AG367" s="70">
        <f t="shared" si="269"/>
        <v>26.178635509178925</v>
      </c>
      <c r="AH367" s="70">
        <f t="shared" si="269"/>
        <v>27.487567273381401</v>
      </c>
      <c r="AI367" s="70">
        <f t="shared" si="269"/>
        <v>28.861945678066526</v>
      </c>
      <c r="AJ367" s="70">
        <f t="shared" si="269"/>
        <v>30.305042955422746</v>
      </c>
      <c r="AK367" s="70">
        <f t="shared" si="269"/>
        <v>31.820295095610717</v>
      </c>
      <c r="AL367" s="70">
        <f t="shared" si="269"/>
        <v>33.411309853499908</v>
      </c>
      <c r="AM367" s="70">
        <f t="shared" si="269"/>
        <v>35.081875347159311</v>
      </c>
      <c r="AN367" s="70">
        <f t="shared" ref="AN367:AW370" si="270">IF($E$303=1,AN360,IF($E$303=2,AM360,IF($E$303=3,AL360,IF($E$303=4,AK360,IF($E$303=5,AJ360,AI360)))))</f>
        <v>36.835969113616798</v>
      </c>
      <c r="AO367" s="70">
        <f t="shared" si="270"/>
        <v>38.314724409766526</v>
      </c>
      <c r="AP367" s="70">
        <f t="shared" si="270"/>
        <v>39.573352511739117</v>
      </c>
      <c r="AQ367" s="70">
        <f t="shared" si="270"/>
        <v>40.654323316758713</v>
      </c>
      <c r="AR367" s="70">
        <f t="shared" si="270"/>
        <v>41.873302564405122</v>
      </c>
      <c r="AS367" s="70">
        <f t="shared" si="270"/>
        <v>43.153015290218846</v>
      </c>
      <c r="AT367" s="70">
        <f t="shared" si="270"/>
        <v>44.44257584557986</v>
      </c>
      <c r="AU367" s="70">
        <f t="shared" si="270"/>
        <v>45.771786696929318</v>
      </c>
      <c r="AV367" s="70">
        <f t="shared" si="270"/>
        <v>47.14694148985717</v>
      </c>
      <c r="AW367" s="70">
        <f t="shared" si="270"/>
        <v>48.561804085592442</v>
      </c>
      <c r="AX367" s="70">
        <f t="shared" ref="AX367:BG370" si="271">IF($E$303=1,AX360,IF($E$303=2,AW360,IF($E$303=3,AV360,IF($E$303=4,AU360,IF($E$303=5,AT360,AS360)))))</f>
        <v>50.018117988687116</v>
      </c>
      <c r="AY367" s="70">
        <f t="shared" si="271"/>
        <v>51.518680419403111</v>
      </c>
      <c r="AZ367" s="70">
        <f t="shared" si="271"/>
        <v>53.064355524237094</v>
      </c>
      <c r="BA367" s="70">
        <f t="shared" si="271"/>
        <v>54.397450433101532</v>
      </c>
      <c r="BB367" s="70">
        <f t="shared" si="271"/>
        <v>55.563503715868045</v>
      </c>
      <c r="BC367" s="70">
        <f t="shared" si="271"/>
        <v>56.597793134238891</v>
      </c>
      <c r="BD367" s="70">
        <f t="shared" si="271"/>
        <v>57.729501800928915</v>
      </c>
      <c r="BE367" s="70">
        <f t="shared" si="271"/>
        <v>58.901081964374569</v>
      </c>
      <c r="BF367" s="70">
        <f t="shared" si="271"/>
        <v>60.07542015874693</v>
      </c>
      <c r="BG367" s="70">
        <f t="shared" si="271"/>
        <v>61.274001091769243</v>
      </c>
      <c r="BH367" s="70">
        <f t="shared" ref="BH367:BL370" si="272">IF($E$303=1,BH360,IF($E$303=2,BG360,IF($E$303=3,BF360,IF($E$303=4,BE360,IF($E$303=5,BD360,BC360)))))</f>
        <v>62.50093551491954</v>
      </c>
      <c r="BI367" s="70">
        <f t="shared" si="272"/>
        <v>63.751278300362237</v>
      </c>
      <c r="BJ367" s="70">
        <f t="shared" si="272"/>
        <v>65.025912601548441</v>
      </c>
      <c r="BK367" s="70">
        <f t="shared" si="272"/>
        <v>66.326445635308318</v>
      </c>
      <c r="BL367" s="70">
        <f t="shared" si="272"/>
        <v>67.653057374294718</v>
      </c>
    </row>
    <row r="368" spans="2:64" s="2" customFormat="1" hidden="1" outlineLevel="1" x14ac:dyDescent="0.55000000000000004">
      <c r="B368" s="96" t="str">
        <f>B361</f>
        <v>Google Ads: new subscriptions</v>
      </c>
      <c r="E368" s="9">
        <f>IF($E$303=1,E361,0)</f>
        <v>0</v>
      </c>
      <c r="F368" s="9">
        <f>IF($E$303=1,F361,IF($E$303=2,E361,0))</f>
        <v>0</v>
      </c>
      <c r="G368" s="9">
        <f>IF($E$303=1,G361,IF($E$303=2,F361,IF($E$303=3,E361,0)))</f>
        <v>0</v>
      </c>
      <c r="H368" s="70">
        <f>IF($E$303=1,H361,IF($E$303=2,G361,IF($E$303=3,F361,IF($E$303=4,E361,0))))</f>
        <v>0</v>
      </c>
      <c r="I368" s="70">
        <f>IF($E$303=1,I361,IF($E$303=2,H361,IF($E$303=3,G361,IF($E$303=4,F361,IF($E$303=5,E361,0)))))</f>
        <v>20</v>
      </c>
      <c r="J368" s="70">
        <f t="shared" si="267"/>
        <v>37.6</v>
      </c>
      <c r="K368" s="70">
        <f t="shared" si="267"/>
        <v>53.088000000000001</v>
      </c>
      <c r="L368" s="70">
        <f t="shared" si="267"/>
        <v>49.117439999999995</v>
      </c>
      <c r="M368" s="70">
        <f t="shared" si="267"/>
        <v>47.7353472</v>
      </c>
      <c r="N368" s="70">
        <f t="shared" si="267"/>
        <v>48.377665536000002</v>
      </c>
      <c r="O368" s="70">
        <f t="shared" si="267"/>
        <v>48.466438471679993</v>
      </c>
      <c r="P368" s="70">
        <f t="shared" si="267"/>
        <v>48.378707519078397</v>
      </c>
      <c r="Q368" s="70">
        <f t="shared" si="267"/>
        <v>48.378582481109</v>
      </c>
      <c r="R368" s="70">
        <f t="shared" si="267"/>
        <v>48.389125199977506</v>
      </c>
      <c r="S368" s="70">
        <f t="shared" si="267"/>
        <v>48.387875078269609</v>
      </c>
      <c r="T368" s="70">
        <f t="shared" si="268"/>
        <v>48.386759966610335</v>
      </c>
      <c r="U368" s="70">
        <f t="shared" si="268"/>
        <v>48.387043794614399</v>
      </c>
      <c r="V368" s="70">
        <f t="shared" si="268"/>
        <v>48.387143548653043</v>
      </c>
      <c r="W368" s="70">
        <f t="shared" si="268"/>
        <v>48.387097518807913</v>
      </c>
      <c r="X368" s="70">
        <f t="shared" si="268"/>
        <v>48.387091071904692</v>
      </c>
      <c r="Y368" s="70">
        <f t="shared" si="268"/>
        <v>48.387097369114493</v>
      </c>
      <c r="Z368" s="70">
        <f t="shared" si="268"/>
        <v>48.387097387077695</v>
      </c>
      <c r="AA368" s="70">
        <f t="shared" si="268"/>
        <v>48.387096629256931</v>
      </c>
      <c r="AB368" s="70">
        <f t="shared" si="268"/>
        <v>48.387096718039842</v>
      </c>
      <c r="AC368" s="70">
        <f t="shared" si="268"/>
        <v>48.387096798324393</v>
      </c>
      <c r="AD368" s="70">
        <f t="shared" si="269"/>
        <v>48.387096778036302</v>
      </c>
      <c r="AE368" s="70">
        <f t="shared" si="269"/>
        <v>48.387096770836727</v>
      </c>
      <c r="AF368" s="70">
        <f t="shared" si="269"/>
        <v>48.387096774135244</v>
      </c>
      <c r="AG368" s="70">
        <f t="shared" si="269"/>
        <v>48.387096774603364</v>
      </c>
      <c r="AH368" s="70">
        <f t="shared" si="269"/>
        <v>48.38709677415136</v>
      </c>
      <c r="AI368" s="70">
        <f t="shared" si="269"/>
        <v>48.387096774149434</v>
      </c>
      <c r="AJ368" s="70">
        <f t="shared" si="269"/>
        <v>48.387096774203904</v>
      </c>
      <c r="AK368" s="70">
        <f t="shared" si="269"/>
        <v>48.387096774197587</v>
      </c>
      <c r="AL368" s="70">
        <f t="shared" si="269"/>
        <v>48.387096774191818</v>
      </c>
      <c r="AM368" s="70">
        <f t="shared" si="269"/>
        <v>48.387096774193267</v>
      </c>
      <c r="AN368" s="70">
        <f t="shared" si="270"/>
        <v>48.3870967741938</v>
      </c>
      <c r="AO368" s="70">
        <f t="shared" si="270"/>
        <v>48.387096774193559</v>
      </c>
      <c r="AP368" s="70">
        <f t="shared" si="270"/>
        <v>48.387096774193516</v>
      </c>
      <c r="AQ368" s="70">
        <f t="shared" si="270"/>
        <v>48.387096774193552</v>
      </c>
      <c r="AR368" s="70">
        <f t="shared" si="270"/>
        <v>48.387096774193552</v>
      </c>
      <c r="AS368" s="70">
        <f t="shared" si="270"/>
        <v>48.387096774193544</v>
      </c>
      <c r="AT368" s="70">
        <f t="shared" si="270"/>
        <v>48.387096774193544</v>
      </c>
      <c r="AU368" s="70">
        <f t="shared" si="270"/>
        <v>48.387096774193544</v>
      </c>
      <c r="AV368" s="70">
        <f t="shared" si="270"/>
        <v>48.387096774193544</v>
      </c>
      <c r="AW368" s="70">
        <f t="shared" si="270"/>
        <v>48.387096774193544</v>
      </c>
      <c r="AX368" s="70">
        <f t="shared" si="271"/>
        <v>48.387096774193544</v>
      </c>
      <c r="AY368" s="70">
        <f t="shared" si="271"/>
        <v>48.387096774193544</v>
      </c>
      <c r="AZ368" s="70">
        <f t="shared" si="271"/>
        <v>48.387096774193544</v>
      </c>
      <c r="BA368" s="70">
        <f t="shared" si="271"/>
        <v>48.387096774193544</v>
      </c>
      <c r="BB368" s="70">
        <f t="shared" si="271"/>
        <v>48.387096774193544</v>
      </c>
      <c r="BC368" s="70">
        <f t="shared" si="271"/>
        <v>48.387096774193544</v>
      </c>
      <c r="BD368" s="70">
        <f t="shared" si="271"/>
        <v>48.387096774193544</v>
      </c>
      <c r="BE368" s="70">
        <f t="shared" si="271"/>
        <v>48.387096774193544</v>
      </c>
      <c r="BF368" s="70">
        <f t="shared" si="271"/>
        <v>48.387096774193544</v>
      </c>
      <c r="BG368" s="70">
        <f t="shared" si="271"/>
        <v>48.387096774193544</v>
      </c>
      <c r="BH368" s="70">
        <f t="shared" si="272"/>
        <v>48.387096774193544</v>
      </c>
      <c r="BI368" s="70">
        <f t="shared" si="272"/>
        <v>48.387096774193544</v>
      </c>
      <c r="BJ368" s="70">
        <f t="shared" si="272"/>
        <v>48.387096774193544</v>
      </c>
      <c r="BK368" s="70">
        <f t="shared" si="272"/>
        <v>48.387096774193544</v>
      </c>
      <c r="BL368" s="70">
        <f t="shared" si="272"/>
        <v>48.387096774193544</v>
      </c>
    </row>
    <row r="369" spans="2:64" s="2" customFormat="1" hidden="1" outlineLevel="1" x14ac:dyDescent="0.55000000000000004">
      <c r="B369" s="96" t="str">
        <f>B362</f>
        <v>LinkedIn: new subscriptions</v>
      </c>
      <c r="E369" s="9">
        <f>IF($E$303=1,E362,0)</f>
        <v>0</v>
      </c>
      <c r="F369" s="9">
        <f>IF($E$303=1,F362,IF($E$303=2,E362,0))</f>
        <v>0</v>
      </c>
      <c r="G369" s="9">
        <f>IF($E$303=1,G362,IF($E$303=2,F362,IF($E$303=3,E362,0)))</f>
        <v>0</v>
      </c>
      <c r="H369" s="70">
        <f>IF($E$303=1,H362,IF($E$303=2,G362,IF($E$303=3,F362,IF($E$303=4,E362,0))))</f>
        <v>0</v>
      </c>
      <c r="I369" s="70">
        <f>IF($E$303=1,I362,IF($E$303=2,H362,IF($E$303=3,G362,IF($E$303=4,F362,IF($E$303=5,E362,0)))))</f>
        <v>30</v>
      </c>
      <c r="J369" s="70">
        <f t="shared" si="267"/>
        <v>54.3</v>
      </c>
      <c r="K369" s="70">
        <f t="shared" si="267"/>
        <v>73.98299999999999</v>
      </c>
      <c r="L369" s="70">
        <f t="shared" si="267"/>
        <v>65.626229999999993</v>
      </c>
      <c r="M369" s="70">
        <f t="shared" si="267"/>
        <v>63.47424629999999</v>
      </c>
      <c r="N369" s="70">
        <f t="shared" si="267"/>
        <v>65.470909503000001</v>
      </c>
      <c r="O369" s="70">
        <f t="shared" si="267"/>
        <v>65.500420397430005</v>
      </c>
      <c r="P369" s="70">
        <f t="shared" si="267"/>
        <v>65.115447318918314</v>
      </c>
      <c r="Q369" s="70">
        <f t="shared" si="267"/>
        <v>65.182985133893823</v>
      </c>
      <c r="R369" s="70">
        <f t="shared" si="267"/>
        <v>65.243297833965684</v>
      </c>
      <c r="S369" s="70">
        <f t="shared" si="267"/>
        <v>65.219006236106679</v>
      </c>
      <c r="T369" s="70">
        <f t="shared" si="268"/>
        <v>65.212162226686232</v>
      </c>
      <c r="U369" s="70">
        <f t="shared" si="268"/>
        <v>65.218077992069354</v>
      </c>
      <c r="V369" s="70">
        <f t="shared" si="268"/>
        <v>65.21825435843644</v>
      </c>
      <c r="W369" s="70">
        <f t="shared" si="268"/>
        <v>65.217096853403902</v>
      </c>
      <c r="X369" s="70">
        <f t="shared" si="268"/>
        <v>65.21728326975034</v>
      </c>
      <c r="Y369" s="70">
        <f t="shared" si="268"/>
        <v>65.217467776600685</v>
      </c>
      <c r="Z369" s="70">
        <f t="shared" si="268"/>
        <v>65.217397301193301</v>
      </c>
      <c r="AA369" s="70">
        <f t="shared" si="268"/>
        <v>65.217375635219142</v>
      </c>
      <c r="AB369" s="70">
        <f t="shared" si="268"/>
        <v>65.217393142081633</v>
      </c>
      <c r="AC369" s="70">
        <f t="shared" si="268"/>
        <v>65.217393932312845</v>
      </c>
      <c r="AD369" s="70">
        <f t="shared" si="269"/>
        <v>65.217390455865043</v>
      </c>
      <c r="AE369" s="70">
        <f t="shared" si="269"/>
        <v>65.217390966246171</v>
      </c>
      <c r="AF369" s="70">
        <f t="shared" si="269"/>
        <v>65.217391529798874</v>
      </c>
      <c r="AG369" s="70">
        <f t="shared" si="269"/>
        <v>65.217391325751422</v>
      </c>
      <c r="AH369" s="70">
        <f t="shared" si="269"/>
        <v>65.217391257445428</v>
      </c>
      <c r="AI369" s="70">
        <f t="shared" si="269"/>
        <v>65.217391309192607</v>
      </c>
      <c r="AJ369" s="70">
        <f t="shared" si="269"/>
        <v>65.217391312338776</v>
      </c>
      <c r="AK369" s="70">
        <f t="shared" si="269"/>
        <v>65.217391301909032</v>
      </c>
      <c r="AL369" s="70">
        <f t="shared" si="269"/>
        <v>65.217391303292914</v>
      </c>
      <c r="AM369" s="70">
        <f t="shared" si="269"/>
        <v>65.217391305011617</v>
      </c>
      <c r="AN369" s="70">
        <f t="shared" si="270"/>
        <v>65.217391304422122</v>
      </c>
      <c r="AO369" s="70">
        <f t="shared" si="270"/>
        <v>65.217391304207581</v>
      </c>
      <c r="AP369" s="70">
        <f t="shared" si="270"/>
        <v>65.217391304360362</v>
      </c>
      <c r="AQ369" s="70">
        <f t="shared" si="270"/>
        <v>65.217391304372114</v>
      </c>
      <c r="AR369" s="70">
        <f t="shared" si="270"/>
        <v>65.217391304340836</v>
      </c>
      <c r="AS369" s="70">
        <f t="shared" si="270"/>
        <v>65.217391304344545</v>
      </c>
      <c r="AT369" s="70">
        <f t="shared" si="270"/>
        <v>65.217391304349775</v>
      </c>
      <c r="AU369" s="70">
        <f t="shared" si="270"/>
        <v>65.21739130434807</v>
      </c>
      <c r="AV369" s="70">
        <f t="shared" si="270"/>
        <v>65.217391304347416</v>
      </c>
      <c r="AW369" s="70">
        <f t="shared" si="270"/>
        <v>65.217391304347871</v>
      </c>
      <c r="AX369" s="70">
        <f t="shared" si="271"/>
        <v>65.217391304347885</v>
      </c>
      <c r="AY369" s="70">
        <f t="shared" si="271"/>
        <v>65.217391304347785</v>
      </c>
      <c r="AZ369" s="70">
        <f t="shared" si="271"/>
        <v>65.2173913043478</v>
      </c>
      <c r="BA369" s="70">
        <f t="shared" si="271"/>
        <v>65.217391304347828</v>
      </c>
      <c r="BB369" s="70">
        <f t="shared" si="271"/>
        <v>65.217391304347828</v>
      </c>
      <c r="BC369" s="70">
        <f t="shared" si="271"/>
        <v>65.217391304347828</v>
      </c>
      <c r="BD369" s="70">
        <f t="shared" si="271"/>
        <v>65.217391304347828</v>
      </c>
      <c r="BE369" s="70">
        <f t="shared" si="271"/>
        <v>65.217391304347828</v>
      </c>
      <c r="BF369" s="70">
        <f t="shared" si="271"/>
        <v>65.217391304347828</v>
      </c>
      <c r="BG369" s="70">
        <f t="shared" si="271"/>
        <v>65.217391304347828</v>
      </c>
      <c r="BH369" s="70">
        <f t="shared" si="272"/>
        <v>65.217391304347828</v>
      </c>
      <c r="BI369" s="70">
        <f t="shared" si="272"/>
        <v>65.217391304347828</v>
      </c>
      <c r="BJ369" s="70">
        <f t="shared" si="272"/>
        <v>65.217391304347828</v>
      </c>
      <c r="BK369" s="70">
        <f t="shared" si="272"/>
        <v>65.217391304347828</v>
      </c>
      <c r="BL369" s="70">
        <f t="shared" si="272"/>
        <v>65.217391304347828</v>
      </c>
    </row>
    <row r="370" spans="2:64" s="2" customFormat="1" hidden="1" outlineLevel="1" x14ac:dyDescent="0.55000000000000004">
      <c r="B370" s="96" t="str">
        <f>B363</f>
        <v>Instagram: new subscriptions</v>
      </c>
      <c r="E370" s="9">
        <f>IF($E$303=1,E363,0)</f>
        <v>0</v>
      </c>
      <c r="F370" s="9">
        <f>IF($E$303=1,F363,IF($E$303=2,E363,0))</f>
        <v>0</v>
      </c>
      <c r="G370" s="9">
        <f>IF($E$303=1,G363,IF($E$303=2,F363,IF($E$303=3,E363,0)))</f>
        <v>0</v>
      </c>
      <c r="H370" s="70">
        <f>IF($E$303=1,H363,IF($E$303=2,G363,IF($E$303=3,F363,IF($E$303=4,E363,0))))</f>
        <v>0</v>
      </c>
      <c r="I370" s="70">
        <f>IF($E$303=1,I363,IF($E$303=2,H363,IF($E$303=3,G363,IF($E$303=4,F363,IF($E$303=5,E363,0)))))</f>
        <v>16.666666666666668</v>
      </c>
      <c r="J370" s="70">
        <f t="shared" si="267"/>
        <v>30.666666666666671</v>
      </c>
      <c r="K370" s="70">
        <f t="shared" si="267"/>
        <v>42.426666666666662</v>
      </c>
      <c r="L370" s="70">
        <f t="shared" si="267"/>
        <v>38.305066666666669</v>
      </c>
      <c r="M370" s="70">
        <f t="shared" si="267"/>
        <v>37.082922666666668</v>
      </c>
      <c r="N370" s="70">
        <f t="shared" si="267"/>
        <v>37.937921706666664</v>
      </c>
      <c r="O370" s="70">
        <f t="shared" si="267"/>
        <v>37.996664900266673</v>
      </c>
      <c r="P370" s="70">
        <f t="shared" si="267"/>
        <v>37.850466142890667</v>
      </c>
      <c r="Q370" s="70">
        <f t="shared" si="267"/>
        <v>37.864459033094825</v>
      </c>
      <c r="R370" s="70">
        <f t="shared" si="267"/>
        <v>37.88561197184233</v>
      </c>
      <c r="S370" s="70">
        <f t="shared" si="267"/>
        <v>37.879988639210048</v>
      </c>
      <c r="T370" s="70">
        <f t="shared" si="268"/>
        <v>37.877503902231616</v>
      </c>
      <c r="U370" s="70">
        <f t="shared" si="268"/>
        <v>37.878801193369334</v>
      </c>
      <c r="V370" s="70">
        <f t="shared" si="268"/>
        <v>37.87899118470385</v>
      </c>
      <c r="W370" s="70">
        <f t="shared" si="268"/>
        <v>37.87875321950829</v>
      </c>
      <c r="X370" s="70">
        <f t="shared" si="268"/>
        <v>37.878760895326053</v>
      </c>
      <c r="Y370" s="70">
        <f t="shared" si="268"/>
        <v>37.878797741626499</v>
      </c>
      <c r="Z370" s="70">
        <f t="shared" si="268"/>
        <v>37.878790618087599</v>
      </c>
      <c r="AA370" s="70">
        <f t="shared" si="268"/>
        <v>37.878785862445753</v>
      </c>
      <c r="AB370" s="70">
        <f t="shared" si="268"/>
        <v>37.878787763114659</v>
      </c>
      <c r="AC370" s="70">
        <f t="shared" si="268"/>
        <v>37.878788219910327</v>
      </c>
      <c r="AD370" s="70">
        <f t="shared" si="269"/>
        <v>37.878787842716001</v>
      </c>
      <c r="AE370" s="70">
        <f t="shared" si="269"/>
        <v>37.878787829979785</v>
      </c>
      <c r="AF370" s="70">
        <f t="shared" si="269"/>
        <v>37.878787892368678</v>
      </c>
      <c r="AG370" s="70">
        <f t="shared" si="269"/>
        <v>37.878787884424248</v>
      </c>
      <c r="AH370" s="70">
        <f t="shared" si="269"/>
        <v>37.87878787571313</v>
      </c>
      <c r="AI370" s="70">
        <f t="shared" si="269"/>
        <v>37.87878787837802</v>
      </c>
      <c r="AJ370" s="70">
        <f t="shared" si="269"/>
        <v>37.87878787934541</v>
      </c>
      <c r="AK370" s="70">
        <f t="shared" si="269"/>
        <v>37.878787878764257</v>
      </c>
      <c r="AL370" s="70">
        <f t="shared" si="269"/>
        <v>37.878787878702447</v>
      </c>
      <c r="AM370" s="70">
        <f t="shared" si="269"/>
        <v>37.878787878805319</v>
      </c>
      <c r="AN370" s="70">
        <f t="shared" si="270"/>
        <v>37.878787878798754</v>
      </c>
      <c r="AO370" s="70">
        <f t="shared" si="270"/>
        <v>37.878787878783349</v>
      </c>
      <c r="AP370" s="70">
        <f t="shared" si="270"/>
        <v>37.878787878786866</v>
      </c>
      <c r="AQ370" s="70">
        <f t="shared" si="270"/>
        <v>37.878787878788764</v>
      </c>
      <c r="AR370" s="70">
        <f t="shared" si="270"/>
        <v>37.878787878787897</v>
      </c>
      <c r="AS370" s="70">
        <f t="shared" si="270"/>
        <v>37.87878787878774</v>
      </c>
      <c r="AT370" s="70">
        <f t="shared" si="270"/>
        <v>37.878787878787897</v>
      </c>
      <c r="AU370" s="70">
        <f t="shared" si="270"/>
        <v>37.878787878787904</v>
      </c>
      <c r="AV370" s="70">
        <f t="shared" si="270"/>
        <v>37.878787878787868</v>
      </c>
      <c r="AW370" s="70">
        <f t="shared" si="270"/>
        <v>37.878787878787875</v>
      </c>
      <c r="AX370" s="70">
        <f t="shared" si="271"/>
        <v>37.878787878787882</v>
      </c>
      <c r="AY370" s="70">
        <f t="shared" si="271"/>
        <v>37.878787878787875</v>
      </c>
      <c r="AZ370" s="70">
        <f t="shared" si="271"/>
        <v>37.878787878787868</v>
      </c>
      <c r="BA370" s="70">
        <f t="shared" si="271"/>
        <v>37.878787878787882</v>
      </c>
      <c r="BB370" s="70">
        <f t="shared" si="271"/>
        <v>37.878787878787875</v>
      </c>
      <c r="BC370" s="70">
        <f t="shared" si="271"/>
        <v>37.878787878787868</v>
      </c>
      <c r="BD370" s="70">
        <f t="shared" si="271"/>
        <v>37.878787878787882</v>
      </c>
      <c r="BE370" s="70">
        <f t="shared" si="271"/>
        <v>37.878787878787875</v>
      </c>
      <c r="BF370" s="70">
        <f t="shared" si="271"/>
        <v>37.878787878787868</v>
      </c>
      <c r="BG370" s="70">
        <f t="shared" si="271"/>
        <v>37.878787878787882</v>
      </c>
      <c r="BH370" s="70">
        <f t="shared" si="272"/>
        <v>37.878787878787875</v>
      </c>
      <c r="BI370" s="70">
        <f t="shared" si="272"/>
        <v>37.878787878787868</v>
      </c>
      <c r="BJ370" s="70">
        <f t="shared" si="272"/>
        <v>37.878787878787882</v>
      </c>
      <c r="BK370" s="70">
        <f t="shared" si="272"/>
        <v>37.878787878787875</v>
      </c>
      <c r="BL370" s="70">
        <f t="shared" si="272"/>
        <v>37.878787878787868</v>
      </c>
    </row>
    <row r="371" spans="2:64" hidden="1" outlineLevel="1" x14ac:dyDescent="0.55000000000000004">
      <c r="B371" s="4"/>
    </row>
    <row r="372" spans="2:64" hidden="1" outlineLevel="1" x14ac:dyDescent="0.55000000000000004">
      <c r="B372" s="4"/>
    </row>
    <row r="373" spans="2:64" hidden="1" outlineLevel="1" x14ac:dyDescent="0.55000000000000004">
      <c r="B373" s="3" t="s">
        <v>99</v>
      </c>
      <c r="E373" s="23">
        <f t="shared" ref="E373:AJ373" si="273">IF(E293="X",$AB$48,0)</f>
        <v>0</v>
      </c>
      <c r="F373" s="23">
        <f t="shared" si="273"/>
        <v>0</v>
      </c>
      <c r="G373" s="23">
        <f t="shared" si="273"/>
        <v>0</v>
      </c>
      <c r="H373" s="23">
        <f t="shared" si="273"/>
        <v>0</v>
      </c>
      <c r="I373" s="23">
        <f t="shared" si="273"/>
        <v>0</v>
      </c>
      <c r="J373" s="23">
        <f t="shared" si="273"/>
        <v>0</v>
      </c>
      <c r="K373" s="23">
        <f t="shared" si="273"/>
        <v>0</v>
      </c>
      <c r="L373" s="23">
        <f t="shared" si="273"/>
        <v>0</v>
      </c>
      <c r="M373" s="23">
        <f t="shared" si="273"/>
        <v>0</v>
      </c>
      <c r="N373" s="23">
        <f t="shared" si="273"/>
        <v>0</v>
      </c>
      <c r="O373" s="23">
        <f t="shared" si="273"/>
        <v>0</v>
      </c>
      <c r="P373" s="23">
        <f t="shared" si="273"/>
        <v>0</v>
      </c>
      <c r="Q373" s="23">
        <f t="shared" si="273"/>
        <v>0</v>
      </c>
      <c r="R373" s="23">
        <f t="shared" si="273"/>
        <v>0</v>
      </c>
      <c r="S373" s="23">
        <f t="shared" si="273"/>
        <v>0</v>
      </c>
      <c r="T373" s="23">
        <f t="shared" si="273"/>
        <v>0</v>
      </c>
      <c r="U373" s="23">
        <f t="shared" si="273"/>
        <v>0</v>
      </c>
      <c r="V373" s="23">
        <f t="shared" si="273"/>
        <v>0</v>
      </c>
      <c r="W373" s="23">
        <f t="shared" si="273"/>
        <v>0</v>
      </c>
      <c r="X373" s="23">
        <f t="shared" si="273"/>
        <v>0</v>
      </c>
      <c r="Y373" s="23">
        <f t="shared" si="273"/>
        <v>0</v>
      </c>
      <c r="Z373" s="23">
        <f t="shared" si="273"/>
        <v>0</v>
      </c>
      <c r="AA373" s="23">
        <f t="shared" si="273"/>
        <v>0</v>
      </c>
      <c r="AB373" s="23">
        <f t="shared" si="273"/>
        <v>0</v>
      </c>
      <c r="AC373" s="23">
        <f t="shared" si="273"/>
        <v>0</v>
      </c>
      <c r="AD373" s="23">
        <f t="shared" si="273"/>
        <v>0</v>
      </c>
      <c r="AE373" s="23">
        <f t="shared" si="273"/>
        <v>0</v>
      </c>
      <c r="AF373" s="23">
        <f t="shared" si="273"/>
        <v>0</v>
      </c>
      <c r="AG373" s="23">
        <f t="shared" si="273"/>
        <v>0</v>
      </c>
      <c r="AH373" s="23">
        <f t="shared" si="273"/>
        <v>0</v>
      </c>
      <c r="AI373" s="23">
        <f t="shared" si="273"/>
        <v>0</v>
      </c>
      <c r="AJ373" s="23">
        <f t="shared" si="273"/>
        <v>0</v>
      </c>
      <c r="AK373" s="23">
        <f t="shared" ref="AK373:BL373" si="274">IF(AK293="X",$AB$48,0)</f>
        <v>0</v>
      </c>
      <c r="AL373" s="23">
        <f t="shared" si="274"/>
        <v>0</v>
      </c>
      <c r="AM373" s="23">
        <f t="shared" si="274"/>
        <v>0</v>
      </c>
      <c r="AN373" s="23">
        <f t="shared" si="274"/>
        <v>0</v>
      </c>
      <c r="AO373" s="23">
        <f t="shared" si="274"/>
        <v>0</v>
      </c>
      <c r="AP373" s="23">
        <f t="shared" si="274"/>
        <v>0</v>
      </c>
      <c r="AQ373" s="23">
        <f t="shared" si="274"/>
        <v>0</v>
      </c>
      <c r="AR373" s="23">
        <f t="shared" si="274"/>
        <v>0</v>
      </c>
      <c r="AS373" s="23">
        <f t="shared" si="274"/>
        <v>0</v>
      </c>
      <c r="AT373" s="23">
        <f t="shared" si="274"/>
        <v>0</v>
      </c>
      <c r="AU373" s="23">
        <f t="shared" si="274"/>
        <v>0</v>
      </c>
      <c r="AV373" s="23">
        <f t="shared" si="274"/>
        <v>0</v>
      </c>
      <c r="AW373" s="23">
        <f t="shared" si="274"/>
        <v>0</v>
      </c>
      <c r="AX373" s="23">
        <f t="shared" si="274"/>
        <v>0</v>
      </c>
      <c r="AY373" s="23">
        <f t="shared" si="274"/>
        <v>0</v>
      </c>
      <c r="AZ373" s="23">
        <f t="shared" si="274"/>
        <v>0</v>
      </c>
      <c r="BA373" s="23">
        <f t="shared" si="274"/>
        <v>0</v>
      </c>
      <c r="BB373" s="23">
        <f t="shared" si="274"/>
        <v>0</v>
      </c>
      <c r="BC373" s="23">
        <f t="shared" si="274"/>
        <v>0</v>
      </c>
      <c r="BD373" s="23">
        <f t="shared" si="274"/>
        <v>0</v>
      </c>
      <c r="BE373" s="23">
        <f t="shared" si="274"/>
        <v>0</v>
      </c>
      <c r="BF373" s="23">
        <f t="shared" si="274"/>
        <v>0</v>
      </c>
      <c r="BG373" s="23">
        <f t="shared" si="274"/>
        <v>0</v>
      </c>
      <c r="BH373" s="23">
        <f t="shared" si="274"/>
        <v>0</v>
      </c>
      <c r="BI373" s="23">
        <f t="shared" si="274"/>
        <v>0</v>
      </c>
      <c r="BJ373" s="23">
        <f t="shared" si="274"/>
        <v>0</v>
      </c>
      <c r="BK373" s="23">
        <f t="shared" si="274"/>
        <v>0</v>
      </c>
      <c r="BL373" s="23">
        <f t="shared" si="274"/>
        <v>0</v>
      </c>
    </row>
    <row r="374" spans="2:64" hidden="1" outlineLevel="1" x14ac:dyDescent="0.55000000000000004">
      <c r="B374" s="3" t="s">
        <v>101</v>
      </c>
      <c r="E374" s="23">
        <f>E373</f>
        <v>0</v>
      </c>
      <c r="F374" s="11">
        <f>F373+E385</f>
        <v>0</v>
      </c>
      <c r="G374" s="11">
        <f t="shared" ref="G374:Q374" si="275">G373+F385</f>
        <v>0</v>
      </c>
      <c r="H374" s="11">
        <f t="shared" si="275"/>
        <v>0</v>
      </c>
      <c r="I374" s="11">
        <f t="shared" si="275"/>
        <v>0</v>
      </c>
      <c r="J374" s="11">
        <f t="shared" si="275"/>
        <v>70.666666666666671</v>
      </c>
      <c r="K374" s="11">
        <f t="shared" si="275"/>
        <v>192.19333333333333</v>
      </c>
      <c r="L374" s="11">
        <f t="shared" si="275"/>
        <v>349.5870666666666</v>
      </c>
      <c r="M374" s="11">
        <f t="shared" si="275"/>
        <v>472.46422933333326</v>
      </c>
      <c r="N374" s="11">
        <f t="shared" si="275"/>
        <v>578.34623573999988</v>
      </c>
      <c r="O374" s="11">
        <f t="shared" si="275"/>
        <v>678.46635738159989</v>
      </c>
      <c r="P374" s="11">
        <f t="shared" si="275"/>
        <v>770.04014974792392</v>
      </c>
      <c r="Q374" s="11">
        <f t="shared" si="275"/>
        <v>853.3216738970259</v>
      </c>
      <c r="R374" s="11">
        <f t="shared" ref="R374:BL374" si="276">R373+Q385</f>
        <v>938.6225983678687</v>
      </c>
      <c r="S374" s="11">
        <f t="shared" si="276"/>
        <v>1016.8584173732147</v>
      </c>
      <c r="T374" s="11">
        <f t="shared" si="276"/>
        <v>1088.7805012686797</v>
      </c>
      <c r="U374" s="11">
        <f t="shared" si="276"/>
        <v>1155.1620851174227</v>
      </c>
      <c r="V374" s="11">
        <f t="shared" si="276"/>
        <v>1216.6442666718719</v>
      </c>
      <c r="W374" s="11">
        <f t="shared" si="276"/>
        <v>1273.7417605667608</v>
      </c>
      <c r="X374" s="11">
        <f t="shared" si="276"/>
        <v>1326.9035353395827</v>
      </c>
      <c r="Y374" s="11">
        <f t="shared" si="276"/>
        <v>1376.5249928152041</v>
      </c>
      <c r="Z374" s="11">
        <f t="shared" si="276"/>
        <v>1422.9528987487085</v>
      </c>
      <c r="AA374" s="11">
        <f t="shared" si="276"/>
        <v>1466.4960991709327</v>
      </c>
      <c r="AB374" s="11">
        <f t="shared" si="276"/>
        <v>1507.4330481361885</v>
      </c>
      <c r="AC374" s="11">
        <f t="shared" si="276"/>
        <v>1546.0163516157922</v>
      </c>
      <c r="AD374" s="11">
        <f t="shared" si="276"/>
        <v>1582.4766603455648</v>
      </c>
      <c r="AE374" s="11">
        <f t="shared" si="276"/>
        <v>1619.3707371297824</v>
      </c>
      <c r="AF374" s="11">
        <f t="shared" si="276"/>
        <v>1656.1833869771042</v>
      </c>
      <c r="AG374" s="11">
        <f t="shared" si="276"/>
        <v>1692.5745004279781</v>
      </c>
      <c r="AH374" s="11">
        <f t="shared" si="276"/>
        <v>1728.3311045409432</v>
      </c>
      <c r="AI374" s="11">
        <f t="shared" si="276"/>
        <v>1763.3321997602279</v>
      </c>
      <c r="AJ374" s="11">
        <f t="shared" si="276"/>
        <v>1797.522996276615</v>
      </c>
      <c r="AK374" s="11">
        <f t="shared" si="276"/>
        <v>1830.8960669663002</v>
      </c>
      <c r="AL374" s="11">
        <f t="shared" si="276"/>
        <v>1863.4775855460805</v>
      </c>
      <c r="AM374" s="11">
        <f t="shared" si="276"/>
        <v>1895.3173030052931</v>
      </c>
      <c r="AN374" s="11">
        <f t="shared" si="276"/>
        <v>1926.4812727908111</v>
      </c>
      <c r="AO374" s="11">
        <f t="shared" si="276"/>
        <v>1957.0465966298391</v>
      </c>
      <c r="AP374" s="11">
        <f t="shared" si="276"/>
        <v>2045.4460098667032</v>
      </c>
      <c r="AQ374" s="11">
        <f t="shared" si="276"/>
        <v>2120.1790927069574</v>
      </c>
      <c r="AR374" s="11">
        <f t="shared" si="276"/>
        <v>2184.0776650522125</v>
      </c>
      <c r="AS374" s="11">
        <f t="shared" si="276"/>
        <v>2239.6086240988097</v>
      </c>
      <c r="AT374" s="11">
        <f t="shared" si="276"/>
        <v>2288.6114984504529</v>
      </c>
      <c r="AU374" s="11">
        <f t="shared" si="276"/>
        <v>2332.4607529819364</v>
      </c>
      <c r="AV374" s="11">
        <f t="shared" si="276"/>
        <v>2372.2483513784282</v>
      </c>
      <c r="AW374" s="11">
        <f t="shared" si="276"/>
        <v>2408.8304367465462</v>
      </c>
      <c r="AX374" s="11">
        <f t="shared" si="276"/>
        <v>2442.8704775975461</v>
      </c>
      <c r="AY374" s="11">
        <f t="shared" si="276"/>
        <v>2474.8909834248748</v>
      </c>
      <c r="AZ374" s="11">
        <f t="shared" si="276"/>
        <v>2505.3072499470368</v>
      </c>
      <c r="BA374" s="11">
        <f t="shared" si="276"/>
        <v>2534.4503058918326</v>
      </c>
      <c r="BB374" s="11">
        <f t="shared" si="276"/>
        <v>2562.3275637557335</v>
      </c>
      <c r="BC374" s="11">
        <f t="shared" si="276"/>
        <v>2590.5960389391953</v>
      </c>
      <c r="BD374" s="11">
        <f t="shared" si="276"/>
        <v>2618.8956061190697</v>
      </c>
      <c r="BE374" s="11">
        <f t="shared" si="276"/>
        <v>2647.1589075750599</v>
      </c>
      <c r="BF374" s="11">
        <f t="shared" si="276"/>
        <v>2675.2901817497077</v>
      </c>
      <c r="BG374" s="11">
        <f t="shared" si="276"/>
        <v>2703.1855168966117</v>
      </c>
      <c r="BH374" s="11">
        <f t="shared" si="276"/>
        <v>2730.7893765424747</v>
      </c>
      <c r="BI374" s="11">
        <f t="shared" si="276"/>
        <v>2758.0697693246907</v>
      </c>
      <c r="BJ374" s="11">
        <f t="shared" si="276"/>
        <v>2785.0047740499704</v>
      </c>
      <c r="BK374" s="11">
        <f t="shared" si="276"/>
        <v>2811.5856513672788</v>
      </c>
      <c r="BL374" s="11">
        <f t="shared" si="276"/>
        <v>2837.8147869227591</v>
      </c>
    </row>
    <row r="375" spans="2:64" hidden="1" outlineLevel="1" x14ac:dyDescent="0.55000000000000004">
      <c r="B375" s="105" t="s">
        <v>100</v>
      </c>
      <c r="E375" s="102">
        <f>E367</f>
        <v>0</v>
      </c>
      <c r="F375" s="102">
        <f t="shared" ref="F375:BL378" si="277">F367</f>
        <v>0</v>
      </c>
      <c r="G375" s="102">
        <f t="shared" si="277"/>
        <v>0</v>
      </c>
      <c r="H375" s="102">
        <f t="shared" si="277"/>
        <v>0</v>
      </c>
      <c r="I375" s="102">
        <f t="shared" si="277"/>
        <v>4</v>
      </c>
      <c r="J375" s="102">
        <f t="shared" si="277"/>
        <v>7.32</v>
      </c>
      <c r="K375" s="102">
        <f t="shared" si="277"/>
        <v>10.1196</v>
      </c>
      <c r="L375" s="102">
        <f t="shared" si="277"/>
        <v>9.4037880000000005</v>
      </c>
      <c r="M375" s="102">
        <f t="shared" si="277"/>
        <v>9.6073796400000013</v>
      </c>
      <c r="N375" s="102">
        <f t="shared" si="277"/>
        <v>10.415194369200002</v>
      </c>
      <c r="O375" s="102">
        <f t="shared" si="277"/>
        <v>10.922567530476003</v>
      </c>
      <c r="P375" s="102">
        <f t="shared" si="277"/>
        <v>11.399602885196284</v>
      </c>
      <c r="Q375" s="102">
        <f t="shared" si="277"/>
        <v>11.987728536833353</v>
      </c>
      <c r="R375" s="102">
        <f t="shared" si="277"/>
        <v>12.598323416848803</v>
      </c>
      <c r="S375" s="102">
        <f t="shared" si="277"/>
        <v>13.221781716370012</v>
      </c>
      <c r="T375" s="102">
        <f t="shared" si="277"/>
        <v>13.881825674180952</v>
      </c>
      <c r="U375" s="102">
        <f t="shared" si="277"/>
        <v>14.577567617742334</v>
      </c>
      <c r="V375" s="102">
        <f t="shared" si="277"/>
        <v>15.306312781623602</v>
      </c>
      <c r="W375" s="102">
        <f t="shared" si="277"/>
        <v>16.071294583278558</v>
      </c>
      <c r="X375" s="102">
        <f t="shared" si="277"/>
        <v>16.874962064417542</v>
      </c>
      <c r="Y375" s="102">
        <f t="shared" si="277"/>
        <v>17.718761006437678</v>
      </c>
      <c r="Z375" s="102">
        <f t="shared" si="277"/>
        <v>18.604665266789212</v>
      </c>
      <c r="AA375" s="102">
        <f t="shared" si="277"/>
        <v>19.534894779386317</v>
      </c>
      <c r="AB375" s="102">
        <f t="shared" si="277"/>
        <v>20.511647777312433</v>
      </c>
      <c r="AC375" s="102">
        <f t="shared" si="277"/>
        <v>21.537229174370879</v>
      </c>
      <c r="AD375" s="102">
        <f t="shared" si="277"/>
        <v>22.614089034316503</v>
      </c>
      <c r="AE375" s="102">
        <f t="shared" si="277"/>
        <v>23.744794055959943</v>
      </c>
      <c r="AF375" s="102">
        <f t="shared" si="277"/>
        <v>24.932033985103903</v>
      </c>
      <c r="AG375" s="102">
        <f t="shared" si="277"/>
        <v>26.178635509178925</v>
      </c>
      <c r="AH375" s="102">
        <f t="shared" si="277"/>
        <v>27.487567273381401</v>
      </c>
      <c r="AI375" s="102">
        <f t="shared" si="277"/>
        <v>28.861945678066526</v>
      </c>
      <c r="AJ375" s="102">
        <f t="shared" si="277"/>
        <v>30.305042955422746</v>
      </c>
      <c r="AK375" s="102">
        <f t="shared" si="277"/>
        <v>31.820295095610717</v>
      </c>
      <c r="AL375" s="102">
        <f t="shared" si="277"/>
        <v>33.411309853499908</v>
      </c>
      <c r="AM375" s="102">
        <f t="shared" si="277"/>
        <v>35.081875347159311</v>
      </c>
      <c r="AN375" s="102">
        <f t="shared" si="277"/>
        <v>36.835969113616798</v>
      </c>
      <c r="AO375" s="102">
        <f t="shared" si="277"/>
        <v>38.314724409766526</v>
      </c>
      <c r="AP375" s="102">
        <f t="shared" si="277"/>
        <v>39.573352511739117</v>
      </c>
      <c r="AQ375" s="102">
        <f t="shared" si="277"/>
        <v>40.654323316758713</v>
      </c>
      <c r="AR375" s="102">
        <f t="shared" si="277"/>
        <v>41.873302564405122</v>
      </c>
      <c r="AS375" s="102">
        <f t="shared" si="277"/>
        <v>43.153015290218846</v>
      </c>
      <c r="AT375" s="102">
        <f t="shared" si="277"/>
        <v>44.44257584557986</v>
      </c>
      <c r="AU375" s="102">
        <f t="shared" si="277"/>
        <v>45.771786696929318</v>
      </c>
      <c r="AV375" s="102">
        <f t="shared" si="277"/>
        <v>47.14694148985717</v>
      </c>
      <c r="AW375" s="102">
        <f t="shared" si="277"/>
        <v>48.561804085592442</v>
      </c>
      <c r="AX375" s="102">
        <f t="shared" si="277"/>
        <v>50.018117988687116</v>
      </c>
      <c r="AY375" s="102">
        <f t="shared" si="277"/>
        <v>51.518680419403111</v>
      </c>
      <c r="AZ375" s="102">
        <f t="shared" si="277"/>
        <v>53.064355524237094</v>
      </c>
      <c r="BA375" s="102">
        <f t="shared" si="277"/>
        <v>54.397450433101532</v>
      </c>
      <c r="BB375" s="102">
        <f t="shared" si="277"/>
        <v>55.563503715868045</v>
      </c>
      <c r="BC375" s="102">
        <f t="shared" si="277"/>
        <v>56.597793134238891</v>
      </c>
      <c r="BD375" s="102">
        <f t="shared" si="277"/>
        <v>57.729501800928915</v>
      </c>
      <c r="BE375" s="102">
        <f t="shared" si="277"/>
        <v>58.901081964374569</v>
      </c>
      <c r="BF375" s="102">
        <f t="shared" si="277"/>
        <v>60.07542015874693</v>
      </c>
      <c r="BG375" s="102">
        <f t="shared" si="277"/>
        <v>61.274001091769243</v>
      </c>
      <c r="BH375" s="102">
        <f t="shared" si="277"/>
        <v>62.50093551491954</v>
      </c>
      <c r="BI375" s="102">
        <f t="shared" si="277"/>
        <v>63.751278300362237</v>
      </c>
      <c r="BJ375" s="102">
        <f t="shared" si="277"/>
        <v>65.025912601548441</v>
      </c>
      <c r="BK375" s="102">
        <f t="shared" si="277"/>
        <v>66.326445635308318</v>
      </c>
      <c r="BL375" s="102">
        <f t="shared" si="277"/>
        <v>67.653057374294718</v>
      </c>
    </row>
    <row r="376" spans="2:64" hidden="1" outlineLevel="1" x14ac:dyDescent="0.55000000000000004">
      <c r="B376" s="105" t="str">
        <f>$G$21&amp;": new subscriptions"</f>
        <v>Google Ads: new subscriptions</v>
      </c>
      <c r="E376" s="102">
        <f>E368</f>
        <v>0</v>
      </c>
      <c r="F376" s="102">
        <f t="shared" ref="F376:T376" si="278">F368</f>
        <v>0</v>
      </c>
      <c r="G376" s="102">
        <f t="shared" si="278"/>
        <v>0</v>
      </c>
      <c r="H376" s="102">
        <f t="shared" si="278"/>
        <v>0</v>
      </c>
      <c r="I376" s="102">
        <f t="shared" si="278"/>
        <v>20</v>
      </c>
      <c r="J376" s="102">
        <f t="shared" si="278"/>
        <v>37.6</v>
      </c>
      <c r="K376" s="102">
        <f t="shared" si="278"/>
        <v>53.088000000000001</v>
      </c>
      <c r="L376" s="102">
        <f t="shared" si="278"/>
        <v>49.117439999999995</v>
      </c>
      <c r="M376" s="102">
        <f t="shared" si="278"/>
        <v>47.7353472</v>
      </c>
      <c r="N376" s="102">
        <f t="shared" si="278"/>
        <v>48.377665536000002</v>
      </c>
      <c r="O376" s="102">
        <f t="shared" si="278"/>
        <v>48.466438471679993</v>
      </c>
      <c r="P376" s="102">
        <f t="shared" si="278"/>
        <v>48.378707519078397</v>
      </c>
      <c r="Q376" s="102">
        <f t="shared" si="278"/>
        <v>48.378582481109</v>
      </c>
      <c r="R376" s="102">
        <f t="shared" si="278"/>
        <v>48.389125199977506</v>
      </c>
      <c r="S376" s="102">
        <f t="shared" si="278"/>
        <v>48.387875078269609</v>
      </c>
      <c r="T376" s="102">
        <f t="shared" si="278"/>
        <v>48.386759966610335</v>
      </c>
      <c r="U376" s="102">
        <f t="shared" si="277"/>
        <v>48.387043794614399</v>
      </c>
      <c r="V376" s="102">
        <f t="shared" si="277"/>
        <v>48.387143548653043</v>
      </c>
      <c r="W376" s="102">
        <f t="shared" si="277"/>
        <v>48.387097518807913</v>
      </c>
      <c r="X376" s="102">
        <f t="shared" si="277"/>
        <v>48.387091071904692</v>
      </c>
      <c r="Y376" s="102">
        <f t="shared" si="277"/>
        <v>48.387097369114493</v>
      </c>
      <c r="Z376" s="102">
        <f t="shared" si="277"/>
        <v>48.387097387077695</v>
      </c>
      <c r="AA376" s="102">
        <f t="shared" si="277"/>
        <v>48.387096629256931</v>
      </c>
      <c r="AB376" s="102">
        <f t="shared" si="277"/>
        <v>48.387096718039842</v>
      </c>
      <c r="AC376" s="102">
        <f t="shared" si="277"/>
        <v>48.387096798324393</v>
      </c>
      <c r="AD376" s="102">
        <f t="shared" si="277"/>
        <v>48.387096778036302</v>
      </c>
      <c r="AE376" s="102">
        <f t="shared" si="277"/>
        <v>48.387096770836727</v>
      </c>
      <c r="AF376" s="102">
        <f t="shared" si="277"/>
        <v>48.387096774135244</v>
      </c>
      <c r="AG376" s="102">
        <f t="shared" si="277"/>
        <v>48.387096774603364</v>
      </c>
      <c r="AH376" s="102">
        <f t="shared" si="277"/>
        <v>48.38709677415136</v>
      </c>
      <c r="AI376" s="102">
        <f t="shared" si="277"/>
        <v>48.387096774149434</v>
      </c>
      <c r="AJ376" s="102">
        <f t="shared" si="277"/>
        <v>48.387096774203904</v>
      </c>
      <c r="AK376" s="102">
        <f t="shared" si="277"/>
        <v>48.387096774197587</v>
      </c>
      <c r="AL376" s="102">
        <f t="shared" si="277"/>
        <v>48.387096774191818</v>
      </c>
      <c r="AM376" s="102">
        <f t="shared" si="277"/>
        <v>48.387096774193267</v>
      </c>
      <c r="AN376" s="102">
        <f t="shared" si="277"/>
        <v>48.3870967741938</v>
      </c>
      <c r="AO376" s="102">
        <f t="shared" si="277"/>
        <v>48.387096774193559</v>
      </c>
      <c r="AP376" s="102">
        <f t="shared" si="277"/>
        <v>48.387096774193516</v>
      </c>
      <c r="AQ376" s="102">
        <f t="shared" si="277"/>
        <v>48.387096774193552</v>
      </c>
      <c r="AR376" s="102">
        <f t="shared" si="277"/>
        <v>48.387096774193552</v>
      </c>
      <c r="AS376" s="102">
        <f t="shared" si="277"/>
        <v>48.387096774193544</v>
      </c>
      <c r="AT376" s="102">
        <f t="shared" si="277"/>
        <v>48.387096774193544</v>
      </c>
      <c r="AU376" s="102">
        <f t="shared" si="277"/>
        <v>48.387096774193544</v>
      </c>
      <c r="AV376" s="102">
        <f t="shared" si="277"/>
        <v>48.387096774193544</v>
      </c>
      <c r="AW376" s="102">
        <f t="shared" si="277"/>
        <v>48.387096774193544</v>
      </c>
      <c r="AX376" s="102">
        <f t="shared" si="277"/>
        <v>48.387096774193544</v>
      </c>
      <c r="AY376" s="102">
        <f t="shared" si="277"/>
        <v>48.387096774193544</v>
      </c>
      <c r="AZ376" s="102">
        <f t="shared" si="277"/>
        <v>48.387096774193544</v>
      </c>
      <c r="BA376" s="102">
        <f t="shared" si="277"/>
        <v>48.387096774193544</v>
      </c>
      <c r="BB376" s="102">
        <f t="shared" si="277"/>
        <v>48.387096774193544</v>
      </c>
      <c r="BC376" s="102">
        <f t="shared" si="277"/>
        <v>48.387096774193544</v>
      </c>
      <c r="BD376" s="102">
        <f t="shared" si="277"/>
        <v>48.387096774193544</v>
      </c>
      <c r="BE376" s="102">
        <f t="shared" si="277"/>
        <v>48.387096774193544</v>
      </c>
      <c r="BF376" s="102">
        <f t="shared" si="277"/>
        <v>48.387096774193544</v>
      </c>
      <c r="BG376" s="102">
        <f t="shared" si="277"/>
        <v>48.387096774193544</v>
      </c>
      <c r="BH376" s="102">
        <f t="shared" si="277"/>
        <v>48.387096774193544</v>
      </c>
      <c r="BI376" s="102">
        <f t="shared" si="277"/>
        <v>48.387096774193544</v>
      </c>
      <c r="BJ376" s="102">
        <f t="shared" si="277"/>
        <v>48.387096774193544</v>
      </c>
      <c r="BK376" s="102">
        <f t="shared" si="277"/>
        <v>48.387096774193544</v>
      </c>
      <c r="BL376" s="102">
        <f t="shared" si="277"/>
        <v>48.387096774193544</v>
      </c>
    </row>
    <row r="377" spans="2:64" hidden="1" outlineLevel="1" x14ac:dyDescent="0.55000000000000004">
      <c r="B377" s="105" t="str">
        <f>$G$22&amp;": new subscriptions"</f>
        <v>LinkedIn: new subscriptions</v>
      </c>
      <c r="E377" s="102">
        <f>E369</f>
        <v>0</v>
      </c>
      <c r="F377" s="102">
        <f t="shared" si="277"/>
        <v>0</v>
      </c>
      <c r="G377" s="102">
        <f t="shared" si="277"/>
        <v>0</v>
      </c>
      <c r="H377" s="102">
        <f t="shared" si="277"/>
        <v>0</v>
      </c>
      <c r="I377" s="102">
        <f t="shared" si="277"/>
        <v>30</v>
      </c>
      <c r="J377" s="102">
        <f t="shared" si="277"/>
        <v>54.3</v>
      </c>
      <c r="K377" s="102">
        <f t="shared" si="277"/>
        <v>73.98299999999999</v>
      </c>
      <c r="L377" s="102">
        <f t="shared" si="277"/>
        <v>65.626229999999993</v>
      </c>
      <c r="M377" s="102">
        <f t="shared" si="277"/>
        <v>63.47424629999999</v>
      </c>
      <c r="N377" s="102">
        <f t="shared" si="277"/>
        <v>65.470909503000001</v>
      </c>
      <c r="O377" s="102">
        <f t="shared" si="277"/>
        <v>65.500420397430005</v>
      </c>
      <c r="P377" s="102">
        <f t="shared" si="277"/>
        <v>65.115447318918314</v>
      </c>
      <c r="Q377" s="102">
        <f t="shared" si="277"/>
        <v>65.182985133893823</v>
      </c>
      <c r="R377" s="102">
        <f t="shared" si="277"/>
        <v>65.243297833965684</v>
      </c>
      <c r="S377" s="102">
        <f t="shared" si="277"/>
        <v>65.219006236106679</v>
      </c>
      <c r="T377" s="102">
        <f t="shared" si="277"/>
        <v>65.212162226686232</v>
      </c>
      <c r="U377" s="102">
        <f t="shared" si="277"/>
        <v>65.218077992069354</v>
      </c>
      <c r="V377" s="102">
        <f t="shared" si="277"/>
        <v>65.21825435843644</v>
      </c>
      <c r="W377" s="102">
        <f t="shared" si="277"/>
        <v>65.217096853403902</v>
      </c>
      <c r="X377" s="102">
        <f t="shared" si="277"/>
        <v>65.21728326975034</v>
      </c>
      <c r="Y377" s="102">
        <f t="shared" si="277"/>
        <v>65.217467776600685</v>
      </c>
      <c r="Z377" s="102">
        <f t="shared" si="277"/>
        <v>65.217397301193301</v>
      </c>
      <c r="AA377" s="102">
        <f t="shared" si="277"/>
        <v>65.217375635219142</v>
      </c>
      <c r="AB377" s="102">
        <f t="shared" si="277"/>
        <v>65.217393142081633</v>
      </c>
      <c r="AC377" s="102">
        <f t="shared" si="277"/>
        <v>65.217393932312845</v>
      </c>
      <c r="AD377" s="102">
        <f t="shared" si="277"/>
        <v>65.217390455865043</v>
      </c>
      <c r="AE377" s="102">
        <f t="shared" si="277"/>
        <v>65.217390966246171</v>
      </c>
      <c r="AF377" s="102">
        <f t="shared" si="277"/>
        <v>65.217391529798874</v>
      </c>
      <c r="AG377" s="102">
        <f t="shared" si="277"/>
        <v>65.217391325751422</v>
      </c>
      <c r="AH377" s="102">
        <f t="shared" si="277"/>
        <v>65.217391257445428</v>
      </c>
      <c r="AI377" s="102">
        <f t="shared" si="277"/>
        <v>65.217391309192607</v>
      </c>
      <c r="AJ377" s="102">
        <f t="shared" si="277"/>
        <v>65.217391312338776</v>
      </c>
      <c r="AK377" s="102">
        <f t="shared" si="277"/>
        <v>65.217391301909032</v>
      </c>
      <c r="AL377" s="102">
        <f t="shared" si="277"/>
        <v>65.217391303292914</v>
      </c>
      <c r="AM377" s="102">
        <f t="shared" si="277"/>
        <v>65.217391305011617</v>
      </c>
      <c r="AN377" s="102">
        <f t="shared" si="277"/>
        <v>65.217391304422122</v>
      </c>
      <c r="AO377" s="102">
        <f t="shared" si="277"/>
        <v>65.217391304207581</v>
      </c>
      <c r="AP377" s="102">
        <f t="shared" si="277"/>
        <v>65.217391304360362</v>
      </c>
      <c r="AQ377" s="102">
        <f t="shared" si="277"/>
        <v>65.217391304372114</v>
      </c>
      <c r="AR377" s="102">
        <f t="shared" si="277"/>
        <v>65.217391304340836</v>
      </c>
      <c r="AS377" s="102">
        <f t="shared" si="277"/>
        <v>65.217391304344545</v>
      </c>
      <c r="AT377" s="102">
        <f t="shared" si="277"/>
        <v>65.217391304349775</v>
      </c>
      <c r="AU377" s="102">
        <f t="shared" si="277"/>
        <v>65.21739130434807</v>
      </c>
      <c r="AV377" s="102">
        <f t="shared" si="277"/>
        <v>65.217391304347416</v>
      </c>
      <c r="AW377" s="102">
        <f t="shared" si="277"/>
        <v>65.217391304347871</v>
      </c>
      <c r="AX377" s="102">
        <f t="shared" si="277"/>
        <v>65.217391304347885</v>
      </c>
      <c r="AY377" s="102">
        <f t="shared" si="277"/>
        <v>65.217391304347785</v>
      </c>
      <c r="AZ377" s="102">
        <f t="shared" si="277"/>
        <v>65.2173913043478</v>
      </c>
      <c r="BA377" s="102">
        <f t="shared" si="277"/>
        <v>65.217391304347828</v>
      </c>
      <c r="BB377" s="102">
        <f t="shared" si="277"/>
        <v>65.217391304347828</v>
      </c>
      <c r="BC377" s="102">
        <f t="shared" si="277"/>
        <v>65.217391304347828</v>
      </c>
      <c r="BD377" s="102">
        <f t="shared" si="277"/>
        <v>65.217391304347828</v>
      </c>
      <c r="BE377" s="102">
        <f t="shared" si="277"/>
        <v>65.217391304347828</v>
      </c>
      <c r="BF377" s="102">
        <f t="shared" si="277"/>
        <v>65.217391304347828</v>
      </c>
      <c r="BG377" s="102">
        <f t="shared" si="277"/>
        <v>65.217391304347828</v>
      </c>
      <c r="BH377" s="102">
        <f t="shared" si="277"/>
        <v>65.217391304347828</v>
      </c>
      <c r="BI377" s="102">
        <f t="shared" si="277"/>
        <v>65.217391304347828</v>
      </c>
      <c r="BJ377" s="102">
        <f t="shared" si="277"/>
        <v>65.217391304347828</v>
      </c>
      <c r="BK377" s="102">
        <f t="shared" si="277"/>
        <v>65.217391304347828</v>
      </c>
      <c r="BL377" s="102">
        <f t="shared" si="277"/>
        <v>65.217391304347828</v>
      </c>
    </row>
    <row r="378" spans="2:64" hidden="1" outlineLevel="1" x14ac:dyDescent="0.55000000000000004">
      <c r="B378" s="105" t="str">
        <f>$G$23&amp;": new subscriptions"</f>
        <v>Instagram: new subscriptions</v>
      </c>
      <c r="E378" s="102">
        <f>E370</f>
        <v>0</v>
      </c>
      <c r="F378" s="102">
        <f t="shared" si="277"/>
        <v>0</v>
      </c>
      <c r="G378" s="102">
        <f t="shared" si="277"/>
        <v>0</v>
      </c>
      <c r="H378" s="102">
        <f t="shared" si="277"/>
        <v>0</v>
      </c>
      <c r="I378" s="102">
        <f t="shared" si="277"/>
        <v>16.666666666666668</v>
      </c>
      <c r="J378" s="102">
        <f t="shared" si="277"/>
        <v>30.666666666666671</v>
      </c>
      <c r="K378" s="102">
        <f t="shared" si="277"/>
        <v>42.426666666666662</v>
      </c>
      <c r="L378" s="102">
        <f t="shared" si="277"/>
        <v>38.305066666666669</v>
      </c>
      <c r="M378" s="102">
        <f t="shared" si="277"/>
        <v>37.082922666666668</v>
      </c>
      <c r="N378" s="102">
        <f t="shared" si="277"/>
        <v>37.937921706666664</v>
      </c>
      <c r="O378" s="102">
        <f t="shared" si="277"/>
        <v>37.996664900266673</v>
      </c>
      <c r="P378" s="102">
        <f t="shared" si="277"/>
        <v>37.850466142890667</v>
      </c>
      <c r="Q378" s="102">
        <f t="shared" si="277"/>
        <v>37.864459033094825</v>
      </c>
      <c r="R378" s="102">
        <f t="shared" si="277"/>
        <v>37.88561197184233</v>
      </c>
      <c r="S378" s="102">
        <f t="shared" si="277"/>
        <v>37.879988639210048</v>
      </c>
      <c r="T378" s="102">
        <f t="shared" si="277"/>
        <v>37.877503902231616</v>
      </c>
      <c r="U378" s="102">
        <f t="shared" si="277"/>
        <v>37.878801193369334</v>
      </c>
      <c r="V378" s="102">
        <f t="shared" si="277"/>
        <v>37.87899118470385</v>
      </c>
      <c r="W378" s="102">
        <f t="shared" si="277"/>
        <v>37.87875321950829</v>
      </c>
      <c r="X378" s="102">
        <f t="shared" si="277"/>
        <v>37.878760895326053</v>
      </c>
      <c r="Y378" s="102">
        <f t="shared" si="277"/>
        <v>37.878797741626499</v>
      </c>
      <c r="Z378" s="102">
        <f t="shared" si="277"/>
        <v>37.878790618087599</v>
      </c>
      <c r="AA378" s="102">
        <f t="shared" si="277"/>
        <v>37.878785862445753</v>
      </c>
      <c r="AB378" s="102">
        <f t="shared" si="277"/>
        <v>37.878787763114659</v>
      </c>
      <c r="AC378" s="102">
        <f t="shared" si="277"/>
        <v>37.878788219910327</v>
      </c>
      <c r="AD378" s="102">
        <f t="shared" si="277"/>
        <v>37.878787842716001</v>
      </c>
      <c r="AE378" s="102">
        <f t="shared" si="277"/>
        <v>37.878787829979785</v>
      </c>
      <c r="AF378" s="102">
        <f t="shared" si="277"/>
        <v>37.878787892368678</v>
      </c>
      <c r="AG378" s="102">
        <f t="shared" si="277"/>
        <v>37.878787884424248</v>
      </c>
      <c r="AH378" s="102">
        <f t="shared" si="277"/>
        <v>37.87878787571313</v>
      </c>
      <c r="AI378" s="102">
        <f t="shared" si="277"/>
        <v>37.87878787837802</v>
      </c>
      <c r="AJ378" s="102">
        <f t="shared" si="277"/>
        <v>37.87878787934541</v>
      </c>
      <c r="AK378" s="102">
        <f t="shared" si="277"/>
        <v>37.878787878764257</v>
      </c>
      <c r="AL378" s="102">
        <f t="shared" si="277"/>
        <v>37.878787878702447</v>
      </c>
      <c r="AM378" s="102">
        <f t="shared" si="277"/>
        <v>37.878787878805319</v>
      </c>
      <c r="AN378" s="102">
        <f t="shared" si="277"/>
        <v>37.878787878798754</v>
      </c>
      <c r="AO378" s="102">
        <f t="shared" si="277"/>
        <v>37.878787878783349</v>
      </c>
      <c r="AP378" s="102">
        <f t="shared" si="277"/>
        <v>37.878787878786866</v>
      </c>
      <c r="AQ378" s="102">
        <f t="shared" si="277"/>
        <v>37.878787878788764</v>
      </c>
      <c r="AR378" s="102">
        <f t="shared" si="277"/>
        <v>37.878787878787897</v>
      </c>
      <c r="AS378" s="102">
        <f t="shared" si="277"/>
        <v>37.87878787878774</v>
      </c>
      <c r="AT378" s="102">
        <f t="shared" si="277"/>
        <v>37.878787878787897</v>
      </c>
      <c r="AU378" s="102">
        <f t="shared" si="277"/>
        <v>37.878787878787904</v>
      </c>
      <c r="AV378" s="102">
        <f t="shared" si="277"/>
        <v>37.878787878787868</v>
      </c>
      <c r="AW378" s="102">
        <f t="shared" si="277"/>
        <v>37.878787878787875</v>
      </c>
      <c r="AX378" s="102">
        <f t="shared" si="277"/>
        <v>37.878787878787882</v>
      </c>
      <c r="AY378" s="102">
        <f t="shared" si="277"/>
        <v>37.878787878787875</v>
      </c>
      <c r="AZ378" s="102">
        <f t="shared" si="277"/>
        <v>37.878787878787868</v>
      </c>
      <c r="BA378" s="102">
        <f t="shared" si="277"/>
        <v>37.878787878787882</v>
      </c>
      <c r="BB378" s="102">
        <f t="shared" si="277"/>
        <v>37.878787878787875</v>
      </c>
      <c r="BC378" s="102">
        <f t="shared" si="277"/>
        <v>37.878787878787868</v>
      </c>
      <c r="BD378" s="102">
        <f t="shared" si="277"/>
        <v>37.878787878787882</v>
      </c>
      <c r="BE378" s="102">
        <f t="shared" si="277"/>
        <v>37.878787878787875</v>
      </c>
      <c r="BF378" s="102">
        <f t="shared" si="277"/>
        <v>37.878787878787868</v>
      </c>
      <c r="BG378" s="102">
        <f t="shared" si="277"/>
        <v>37.878787878787882</v>
      </c>
      <c r="BH378" s="102">
        <f t="shared" si="277"/>
        <v>37.878787878787875</v>
      </c>
      <c r="BI378" s="102">
        <f t="shared" si="277"/>
        <v>37.878787878787868</v>
      </c>
      <c r="BJ378" s="102">
        <f t="shared" si="277"/>
        <v>37.878787878787882</v>
      </c>
      <c r="BK378" s="102">
        <f t="shared" si="277"/>
        <v>37.878787878787875</v>
      </c>
      <c r="BL378" s="102">
        <f t="shared" si="277"/>
        <v>37.878787878787868</v>
      </c>
    </row>
    <row r="379" spans="2:64" hidden="1" outlineLevel="1" x14ac:dyDescent="0.55000000000000004">
      <c r="B379" s="105" t="str">
        <f>"New from "&amp;B295</f>
        <v>New from Basic</v>
      </c>
      <c r="E379" s="102">
        <f>-E321</f>
        <v>0</v>
      </c>
      <c r="F379" s="102">
        <f t="shared" ref="F379:BK379" si="279">-F321</f>
        <v>0</v>
      </c>
      <c r="G379" s="102">
        <f t="shared" si="279"/>
        <v>0</v>
      </c>
      <c r="H379" s="102">
        <f t="shared" si="279"/>
        <v>0</v>
      </c>
      <c r="I379" s="102">
        <f t="shared" si="279"/>
        <v>0</v>
      </c>
      <c r="J379" s="102">
        <f t="shared" si="279"/>
        <v>5.0666666666666673</v>
      </c>
      <c r="K379" s="102">
        <f t="shared" si="279"/>
        <v>13.878000000000002</v>
      </c>
      <c r="L379" s="102">
        <f t="shared" si="279"/>
        <v>25.391626666666667</v>
      </c>
      <c r="M379" s="102">
        <f t="shared" si="279"/>
        <v>34.556869733333329</v>
      </c>
      <c r="N379" s="102">
        <f t="shared" si="279"/>
        <v>42.52714730733333</v>
      </c>
      <c r="O379" s="102">
        <f t="shared" si="279"/>
        <v>50.066226780013324</v>
      </c>
      <c r="P379" s="102">
        <f t="shared" si="279"/>
        <v>56.963832710601586</v>
      </c>
      <c r="Q379" s="102">
        <f t="shared" si="279"/>
        <v>63.227165478800018</v>
      </c>
      <c r="R379" s="102">
        <f t="shared" si="279"/>
        <v>68.97800379168892</v>
      </c>
      <c r="S379" s="102">
        <f t="shared" si="279"/>
        <v>74.278113274820413</v>
      </c>
      <c r="T379" s="102">
        <f t="shared" si="279"/>
        <v>79.162374674570216</v>
      </c>
      <c r="U379" s="102">
        <f t="shared" si="279"/>
        <v>83.673223398738543</v>
      </c>
      <c r="V379" s="102">
        <f t="shared" si="279"/>
        <v>87.848199468274657</v>
      </c>
      <c r="W379" s="102">
        <f t="shared" si="279"/>
        <v>91.718863355569482</v>
      </c>
      <c r="X379" s="102">
        <f t="shared" si="279"/>
        <v>95.313992998102535</v>
      </c>
      <c r="Y379" s="102">
        <f t="shared" si="279"/>
        <v>98.659813244012881</v>
      </c>
      <c r="Z379" s="102">
        <f t="shared" si="279"/>
        <v>101.77990480344975</v>
      </c>
      <c r="AA379" s="102">
        <f t="shared" si="279"/>
        <v>104.69563704301183</v>
      </c>
      <c r="AB379" s="102">
        <f t="shared" si="279"/>
        <v>107.42649221537702</v>
      </c>
      <c r="AC379" s="102">
        <f t="shared" si="279"/>
        <v>109.99025677830411</v>
      </c>
      <c r="AD379" s="102">
        <f t="shared" si="279"/>
        <v>113.50311437331497</v>
      </c>
      <c r="AE379" s="102">
        <f t="shared" si="279"/>
        <v>116.80275446428699</v>
      </c>
      <c r="AF379" s="102">
        <f t="shared" si="279"/>
        <v>119.91163089989405</v>
      </c>
      <c r="AG379" s="102">
        <f t="shared" si="279"/>
        <v>122.84977417494765</v>
      </c>
      <c r="AH379" s="102">
        <f t="shared" si="279"/>
        <v>125.63516710961923</v>
      </c>
      <c r="AI379" s="102">
        <f t="shared" si="279"/>
        <v>128.28405386538884</v>
      </c>
      <c r="AJ379" s="102">
        <f t="shared" si="279"/>
        <v>130.81119532657368</v>
      </c>
      <c r="AK379" s="102">
        <f t="shared" si="279"/>
        <v>133.23008161164915</v>
      </c>
      <c r="AL379" s="102">
        <f t="shared" si="279"/>
        <v>135.55310990465588</v>
      </c>
      <c r="AM379" s="102">
        <f t="shared" si="279"/>
        <v>137.79173411901061</v>
      </c>
      <c r="AN379" s="102">
        <f t="shared" si="279"/>
        <v>139.95659167132234</v>
      </c>
      <c r="AO379" s="102">
        <f t="shared" si="279"/>
        <v>142.05761158269735</v>
      </c>
      <c r="AP379" s="102">
        <f t="shared" si="279"/>
        <v>144.08595512799135</v>
      </c>
      <c r="AQ379" s="102">
        <f t="shared" si="279"/>
        <v>146.05563065526687</v>
      </c>
      <c r="AR379" s="102">
        <f t="shared" si="279"/>
        <v>147.95832300606023</v>
      </c>
      <c r="AS379" s="102">
        <f t="shared" si="279"/>
        <v>149.80282672915718</v>
      </c>
      <c r="AT379" s="102">
        <f t="shared" si="279"/>
        <v>151.59403490545293</v>
      </c>
      <c r="AU379" s="102">
        <f t="shared" si="279"/>
        <v>153.33440742301767</v>
      </c>
      <c r="AV379" s="102">
        <f t="shared" si="279"/>
        <v>155.0280781086548</v>
      </c>
      <c r="AW379" s="102">
        <f t="shared" si="279"/>
        <v>156.67948551507945</v>
      </c>
      <c r="AX379" s="102">
        <f t="shared" si="279"/>
        <v>158.29266595409129</v>
      </c>
      <c r="AY379" s="102">
        <f t="shared" si="279"/>
        <v>159.87163464580178</v>
      </c>
      <c r="AZ379" s="102">
        <f t="shared" si="279"/>
        <v>161.42040389482457</v>
      </c>
      <c r="BA379" s="102">
        <f t="shared" si="279"/>
        <v>162.94285853118595</v>
      </c>
      <c r="BB379" s="102">
        <f t="shared" si="279"/>
        <v>166.05924358892983</v>
      </c>
      <c r="BC379" s="102">
        <f t="shared" si="279"/>
        <v>168.95327579942895</v>
      </c>
      <c r="BD379" s="102">
        <f t="shared" si="279"/>
        <v>171.64797876263916</v>
      </c>
      <c r="BE379" s="102">
        <f t="shared" si="279"/>
        <v>174.17354342924477</v>
      </c>
      <c r="BF379" s="102">
        <f t="shared" si="279"/>
        <v>176.55308668529821</v>
      </c>
      <c r="BG379" s="102">
        <f t="shared" si="279"/>
        <v>178.80452450446867</v>
      </c>
      <c r="BH379" s="102">
        <f t="shared" si="279"/>
        <v>180.94416503805721</v>
      </c>
      <c r="BI379" s="102">
        <f t="shared" si="279"/>
        <v>182.98622491192674</v>
      </c>
      <c r="BJ379" s="102">
        <f t="shared" si="279"/>
        <v>184.94273819192014</v>
      </c>
      <c r="BK379" s="102">
        <f t="shared" si="279"/>
        <v>186.82417246487086</v>
      </c>
      <c r="BL379" s="102">
        <f>-BL321</f>
        <v>188.63971799300933</v>
      </c>
    </row>
    <row r="380" spans="2:64" hidden="1" outlineLevel="1" x14ac:dyDescent="0.55000000000000004">
      <c r="B380" s="105" t="str">
        <f>"New from "&amp;B326</f>
        <v>New from Standard</v>
      </c>
      <c r="E380" s="102">
        <f t="shared" ref="E380:AJ380" si="280">-E353</f>
        <v>0</v>
      </c>
      <c r="F380" s="102">
        <f t="shared" si="280"/>
        <v>0</v>
      </c>
      <c r="G380" s="102">
        <f t="shared" si="280"/>
        <v>0</v>
      </c>
      <c r="H380" s="102">
        <f t="shared" si="280"/>
        <v>0</v>
      </c>
      <c r="I380" s="102">
        <f t="shared" si="280"/>
        <v>0</v>
      </c>
      <c r="J380" s="102">
        <f t="shared" si="280"/>
        <v>4.24</v>
      </c>
      <c r="K380" s="102">
        <f t="shared" si="280"/>
        <v>11.9468</v>
      </c>
      <c r="L380" s="102">
        <f t="shared" si="280"/>
        <v>22.429777999999999</v>
      </c>
      <c r="M380" s="102">
        <f t="shared" si="280"/>
        <v>31.5412982</v>
      </c>
      <c r="N380" s="102">
        <f t="shared" si="280"/>
        <v>39.977842154399994</v>
      </c>
      <c r="O380" s="102">
        <f t="shared" si="280"/>
        <v>48.238063631857997</v>
      </c>
      <c r="P380" s="102">
        <f t="shared" si="280"/>
        <v>56.083505009397683</v>
      </c>
      <c r="Q380" s="102">
        <f t="shared" si="280"/>
        <v>63.457205542397951</v>
      </c>
      <c r="R380" s="102">
        <f t="shared" si="280"/>
        <v>70.410880399311239</v>
      </c>
      <c r="S380" s="102">
        <f t="shared" si="280"/>
        <v>76.981339120259776</v>
      </c>
      <c r="T380" s="102">
        <f t="shared" si="280"/>
        <v>83.168277708946775</v>
      </c>
      <c r="U380" s="102">
        <f t="shared" si="280"/>
        <v>88.986367986096639</v>
      </c>
      <c r="V380" s="102">
        <f t="shared" si="280"/>
        <v>94.453216554446556</v>
      </c>
      <c r="W380" s="102">
        <f t="shared" si="280"/>
        <v>99.586691778276332</v>
      </c>
      <c r="X380" s="102">
        <f t="shared" si="280"/>
        <v>104.40621565762004</v>
      </c>
      <c r="Y380" s="102">
        <f t="shared" si="280"/>
        <v>108.93196707136117</v>
      </c>
      <c r="Z380" s="102">
        <f t="shared" si="280"/>
        <v>113.18404074531674</v>
      </c>
      <c r="AA380" s="102">
        <f t="shared" si="280"/>
        <v>117.18222281695981</v>
      </c>
      <c r="AB380" s="102">
        <f t="shared" si="280"/>
        <v>120.94581741636344</v>
      </c>
      <c r="AC380" s="102">
        <f t="shared" si="280"/>
        <v>124.49346821434003</v>
      </c>
      <c r="AD380" s="102">
        <f t="shared" si="280"/>
        <v>129.0879967829043</v>
      </c>
      <c r="AE380" s="102">
        <f t="shared" si="280"/>
        <v>133.43080267116</v>
      </c>
      <c r="AF380" s="102">
        <f t="shared" si="280"/>
        <v>137.54818524407824</v>
      </c>
      <c r="AG380" s="102">
        <f t="shared" si="280"/>
        <v>141.46279854677428</v>
      </c>
      <c r="AH380" s="102">
        <f t="shared" si="280"/>
        <v>145.19455001880061</v>
      </c>
      <c r="AI380" s="102">
        <f t="shared" si="280"/>
        <v>148.76124895366627</v>
      </c>
      <c r="AJ380" s="102">
        <f t="shared" si="280"/>
        <v>152.17907554818837</v>
      </c>
      <c r="AK380" s="102">
        <f t="shared" ref="AK380:BL380" si="281">-AK353</f>
        <v>155.46292198956164</v>
      </c>
      <c r="AL380" s="102">
        <f t="shared" si="281"/>
        <v>158.6266422759289</v>
      </c>
      <c r="AM380" s="102">
        <f t="shared" si="281"/>
        <v>161.68323708260823</v>
      </c>
      <c r="AN380" s="102">
        <f t="shared" si="281"/>
        <v>164.64499256646883</v>
      </c>
      <c r="AO380" s="102">
        <f t="shared" si="281"/>
        <v>167.52358657948196</v>
      </c>
      <c r="AP380" s="102">
        <f t="shared" si="281"/>
        <v>169.13416131519065</v>
      </c>
      <c r="AQ380" s="102">
        <f t="shared" si="281"/>
        <v>170.94295188433628</v>
      </c>
      <c r="AR380" s="102">
        <f t="shared" si="281"/>
        <v>172.87236717977433</v>
      </c>
      <c r="AS380" s="102">
        <f t="shared" si="281"/>
        <v>174.88156743569166</v>
      </c>
      <c r="AT380" s="102">
        <f t="shared" si="281"/>
        <v>176.93778249771449</v>
      </c>
      <c r="AU380" s="102">
        <f t="shared" si="281"/>
        <v>179.01488644542201</v>
      </c>
      <c r="AV380" s="102">
        <f t="shared" si="281"/>
        <v>181.09594360174722</v>
      </c>
      <c r="AW380" s="102">
        <f t="shared" si="281"/>
        <v>183.16986700977361</v>
      </c>
      <c r="AX380" s="102">
        <f t="shared" si="281"/>
        <v>185.22924622270557</v>
      </c>
      <c r="AY380" s="102">
        <f t="shared" si="281"/>
        <v>187.26978201885169</v>
      </c>
      <c r="AZ380" s="102">
        <f t="shared" si="281"/>
        <v>189.28954305728271</v>
      </c>
      <c r="BA380" s="102">
        <f t="shared" si="281"/>
        <v>191.28823717956902</v>
      </c>
      <c r="BB380" s="102">
        <f t="shared" si="281"/>
        <v>193.25124031003881</v>
      </c>
      <c r="BC380" s="102">
        <f t="shared" si="281"/>
        <v>195.29039046610831</v>
      </c>
      <c r="BD380" s="102">
        <f t="shared" si="281"/>
        <v>197.3706222200974</v>
      </c>
      <c r="BE380" s="102">
        <f t="shared" si="281"/>
        <v>199.47674341446202</v>
      </c>
      <c r="BF380" s="102">
        <f t="shared" si="281"/>
        <v>201.59449051296841</v>
      </c>
      <c r="BG380" s="102">
        <f t="shared" si="281"/>
        <v>203.7110166405844</v>
      </c>
      <c r="BH380" s="102">
        <f t="shared" si="281"/>
        <v>205.81778534582963</v>
      </c>
      <c r="BI380" s="102">
        <f t="shared" si="281"/>
        <v>207.90887711384636</v>
      </c>
      <c r="BJ380" s="102">
        <f t="shared" si="281"/>
        <v>209.97995311700461</v>
      </c>
      <c r="BK380" s="102">
        <f t="shared" si="281"/>
        <v>212.02822828510051</v>
      </c>
      <c r="BL380" s="102">
        <f t="shared" si="281"/>
        <v>214.05219583604045</v>
      </c>
    </row>
    <row r="381" spans="2:64" hidden="1" outlineLevel="1" x14ac:dyDescent="0.55000000000000004">
      <c r="B381" s="3" t="s">
        <v>102</v>
      </c>
      <c r="E381" s="11">
        <f>SUM(E375:E380)</f>
        <v>0</v>
      </c>
      <c r="F381" s="11">
        <f t="shared" ref="F381:Q381" si="282">SUM(F375:F380)</f>
        <v>0</v>
      </c>
      <c r="G381" s="11">
        <f t="shared" si="282"/>
        <v>0</v>
      </c>
      <c r="H381" s="11">
        <f t="shared" si="282"/>
        <v>0</v>
      </c>
      <c r="I381" s="11">
        <f t="shared" si="282"/>
        <v>70.666666666666671</v>
      </c>
      <c r="J381" s="11">
        <f t="shared" si="282"/>
        <v>139.19333333333333</v>
      </c>
      <c r="K381" s="11">
        <f t="shared" si="282"/>
        <v>205.44206666666665</v>
      </c>
      <c r="L381" s="11">
        <f t="shared" si="282"/>
        <v>210.27392933333331</v>
      </c>
      <c r="M381" s="11">
        <f t="shared" si="282"/>
        <v>223.99806373999999</v>
      </c>
      <c r="N381" s="11">
        <f t="shared" si="282"/>
        <v>244.70668057659998</v>
      </c>
      <c r="O381" s="11">
        <f t="shared" si="282"/>
        <v>261.190381711724</v>
      </c>
      <c r="P381" s="11">
        <f t="shared" si="282"/>
        <v>275.79156158608293</v>
      </c>
      <c r="Q381" s="11">
        <f t="shared" si="282"/>
        <v>290.098126206129</v>
      </c>
      <c r="R381" s="11">
        <f t="shared" ref="R381:BL381" si="283">SUM(R375:R380)</f>
        <v>303.50524261363449</v>
      </c>
      <c r="S381" s="11">
        <f t="shared" si="283"/>
        <v>315.96810406503653</v>
      </c>
      <c r="T381" s="11">
        <f t="shared" si="283"/>
        <v>327.68890415322613</v>
      </c>
      <c r="U381" s="11">
        <f t="shared" si="283"/>
        <v>338.72108198263061</v>
      </c>
      <c r="V381" s="11">
        <f t="shared" si="283"/>
        <v>349.09211789613812</v>
      </c>
      <c r="W381" s="11">
        <f t="shared" si="283"/>
        <v>358.85979730884446</v>
      </c>
      <c r="X381" s="11">
        <f t="shared" si="283"/>
        <v>368.07830595712119</v>
      </c>
      <c r="Y381" s="11">
        <f t="shared" si="283"/>
        <v>376.79390420915337</v>
      </c>
      <c r="Z381" s="11">
        <f t="shared" si="283"/>
        <v>385.0518961219143</v>
      </c>
      <c r="AA381" s="11">
        <f t="shared" si="283"/>
        <v>392.8960127662798</v>
      </c>
      <c r="AB381" s="11">
        <f t="shared" si="283"/>
        <v>400.36723503228905</v>
      </c>
      <c r="AC381" s="11">
        <f t="shared" si="283"/>
        <v>407.50423311756265</v>
      </c>
      <c r="AD381" s="11">
        <f t="shared" si="283"/>
        <v>416.68847526715308</v>
      </c>
      <c r="AE381" s="11">
        <f t="shared" si="283"/>
        <v>425.46162675846961</v>
      </c>
      <c r="AF381" s="11">
        <f t="shared" si="283"/>
        <v>433.87512632537903</v>
      </c>
      <c r="AG381" s="11">
        <f t="shared" si="283"/>
        <v>441.97448421567992</v>
      </c>
      <c r="AH381" s="11">
        <f t="shared" si="283"/>
        <v>449.80056030911118</v>
      </c>
      <c r="AI381" s="11">
        <f t="shared" si="283"/>
        <v>457.3905244588417</v>
      </c>
      <c r="AJ381" s="11">
        <f t="shared" si="283"/>
        <v>464.77858979607288</v>
      </c>
      <c r="AK381" s="11">
        <f t="shared" si="283"/>
        <v>471.99657465169241</v>
      </c>
      <c r="AL381" s="11">
        <f t="shared" si="283"/>
        <v>479.07433799027183</v>
      </c>
      <c r="AM381" s="11">
        <f t="shared" si="283"/>
        <v>486.04012250678841</v>
      </c>
      <c r="AN381" s="11">
        <f t="shared" si="283"/>
        <v>492.92082930882265</v>
      </c>
      <c r="AO381" s="11">
        <f t="shared" si="283"/>
        <v>499.37919852913035</v>
      </c>
      <c r="AP381" s="11">
        <f t="shared" si="283"/>
        <v>504.27674491226185</v>
      </c>
      <c r="AQ381" s="11">
        <f t="shared" si="283"/>
        <v>509.13618181371623</v>
      </c>
      <c r="AR381" s="11">
        <f t="shared" si="283"/>
        <v>514.187268707562</v>
      </c>
      <c r="AS381" s="11">
        <f t="shared" si="283"/>
        <v>519.32068541239346</v>
      </c>
      <c r="AT381" s="11">
        <f t="shared" si="283"/>
        <v>524.45766920607844</v>
      </c>
      <c r="AU381" s="11">
        <f t="shared" si="283"/>
        <v>529.60435652269848</v>
      </c>
      <c r="AV381" s="11">
        <f t="shared" si="283"/>
        <v>534.75423915758802</v>
      </c>
      <c r="AW381" s="11">
        <f t="shared" si="283"/>
        <v>539.89443256777486</v>
      </c>
      <c r="AX381" s="11">
        <f t="shared" si="283"/>
        <v>545.02330612281332</v>
      </c>
      <c r="AY381" s="11">
        <f t="shared" si="283"/>
        <v>550.14337304138576</v>
      </c>
      <c r="AZ381" s="11">
        <f t="shared" si="283"/>
        <v>555.25757843367364</v>
      </c>
      <c r="BA381" s="11">
        <f t="shared" si="283"/>
        <v>560.11182210118568</v>
      </c>
      <c r="BB381" s="11">
        <f t="shared" si="283"/>
        <v>566.35726357216595</v>
      </c>
      <c r="BC381" s="11">
        <f t="shared" si="283"/>
        <v>572.3247353571054</v>
      </c>
      <c r="BD381" s="11">
        <f t="shared" si="283"/>
        <v>578.23137874099473</v>
      </c>
      <c r="BE381" s="11">
        <f t="shared" si="283"/>
        <v>584.03464476541058</v>
      </c>
      <c r="BF381" s="11">
        <f t="shared" si="283"/>
        <v>589.70627331434275</v>
      </c>
      <c r="BG381" s="11">
        <f t="shared" si="283"/>
        <v>595.27281819415157</v>
      </c>
      <c r="BH381" s="11">
        <f t="shared" si="283"/>
        <v>600.74616185613559</v>
      </c>
      <c r="BI381" s="11">
        <f t="shared" si="283"/>
        <v>606.12965628346456</v>
      </c>
      <c r="BJ381" s="11">
        <f t="shared" si="283"/>
        <v>611.43187986780242</v>
      </c>
      <c r="BK381" s="11">
        <f t="shared" si="283"/>
        <v>616.66212234260888</v>
      </c>
      <c r="BL381" s="11">
        <f t="shared" si="283"/>
        <v>621.82824716067375</v>
      </c>
    </row>
    <row r="382" spans="2:64" hidden="1" outlineLevel="1" x14ac:dyDescent="0.55000000000000004">
      <c r="B382" s="3" t="str">
        <f>"Downgrade to "&amp;B326</f>
        <v>Downgrade to Standard</v>
      </c>
      <c r="E382" s="11">
        <f t="shared" ref="E382:P382" si="284">-(E374*$AB$63)</f>
        <v>0</v>
      </c>
      <c r="F382" s="11">
        <f t="shared" si="284"/>
        <v>0</v>
      </c>
      <c r="G382" s="11">
        <f t="shared" si="284"/>
        <v>0</v>
      </c>
      <c r="H382" s="11">
        <f t="shared" si="284"/>
        <v>0</v>
      </c>
      <c r="I382" s="11">
        <f t="shared" si="284"/>
        <v>0</v>
      </c>
      <c r="J382" s="11">
        <f t="shared" si="284"/>
        <v>-7.0666666666666673</v>
      </c>
      <c r="K382" s="11">
        <f t="shared" si="284"/>
        <v>-19.219333333333335</v>
      </c>
      <c r="L382" s="11">
        <f t="shared" si="284"/>
        <v>-34.958706666666664</v>
      </c>
      <c r="M382" s="11">
        <f t="shared" si="284"/>
        <v>-47.246422933333328</v>
      </c>
      <c r="N382" s="11">
        <f t="shared" si="284"/>
        <v>-57.834623573999991</v>
      </c>
      <c r="O382" s="11">
        <f t="shared" si="284"/>
        <v>-67.846635738159989</v>
      </c>
      <c r="P382" s="11">
        <f t="shared" si="284"/>
        <v>-77.004014974792398</v>
      </c>
      <c r="Q382" s="11">
        <f t="shared" ref="Q382:AB382" si="285">-(Q374*$AC$63)</f>
        <v>-85.33216738970259</v>
      </c>
      <c r="R382" s="11">
        <f t="shared" si="285"/>
        <v>-93.862259836786876</v>
      </c>
      <c r="S382" s="11">
        <f t="shared" si="285"/>
        <v>-101.68584173732148</v>
      </c>
      <c r="T382" s="11">
        <f t="shared" si="285"/>
        <v>-108.87805012686798</v>
      </c>
      <c r="U382" s="11">
        <f t="shared" si="285"/>
        <v>-115.51620851174228</v>
      </c>
      <c r="V382" s="11">
        <f t="shared" si="285"/>
        <v>-121.6644266671872</v>
      </c>
      <c r="W382" s="11">
        <f t="shared" si="285"/>
        <v>-127.37417605667609</v>
      </c>
      <c r="X382" s="11">
        <f t="shared" si="285"/>
        <v>-132.69035353395827</v>
      </c>
      <c r="Y382" s="11">
        <f t="shared" si="285"/>
        <v>-137.65249928152042</v>
      </c>
      <c r="Z382" s="11">
        <f t="shared" si="285"/>
        <v>-142.29528987487086</v>
      </c>
      <c r="AA382" s="11">
        <f t="shared" si="285"/>
        <v>-146.64960991709327</v>
      </c>
      <c r="AB382" s="11">
        <f t="shared" si="285"/>
        <v>-150.74330481361886</v>
      </c>
      <c r="AC382" s="11">
        <f t="shared" ref="AC382:AN382" si="286">-(AC374*$AD$63)</f>
        <v>-154.60163516157922</v>
      </c>
      <c r="AD382" s="11">
        <f t="shared" si="286"/>
        <v>-158.24766603455649</v>
      </c>
      <c r="AE382" s="11">
        <f t="shared" si="286"/>
        <v>-161.93707371297825</v>
      </c>
      <c r="AF382" s="11">
        <f t="shared" si="286"/>
        <v>-165.61833869771044</v>
      </c>
      <c r="AG382" s="11">
        <f t="shared" si="286"/>
        <v>-169.25745004279781</v>
      </c>
      <c r="AH382" s="11">
        <f t="shared" si="286"/>
        <v>-172.83311045409434</v>
      </c>
      <c r="AI382" s="11">
        <f t="shared" si="286"/>
        <v>-176.3332199760228</v>
      </c>
      <c r="AJ382" s="11">
        <f t="shared" si="286"/>
        <v>-179.7522996276615</v>
      </c>
      <c r="AK382" s="11">
        <f t="shared" si="286"/>
        <v>-183.08960669663003</v>
      </c>
      <c r="AL382" s="11">
        <f t="shared" si="286"/>
        <v>-186.34775855460805</v>
      </c>
      <c r="AM382" s="11">
        <f t="shared" si="286"/>
        <v>-189.53173030052932</v>
      </c>
      <c r="AN382" s="11">
        <f t="shared" si="286"/>
        <v>-192.64812727908111</v>
      </c>
      <c r="AO382" s="11">
        <f t="shared" ref="AO382:AZ382" si="287">-(AO374*$AE$63)</f>
        <v>-156.56372773038714</v>
      </c>
      <c r="AP382" s="11">
        <f t="shared" si="287"/>
        <v>-163.63568078933625</v>
      </c>
      <c r="AQ382" s="11">
        <f t="shared" si="287"/>
        <v>-169.61432741655659</v>
      </c>
      <c r="AR382" s="11">
        <f t="shared" si="287"/>
        <v>-174.72621320417701</v>
      </c>
      <c r="AS382" s="11">
        <f t="shared" si="287"/>
        <v>-179.16868992790478</v>
      </c>
      <c r="AT382" s="11">
        <f t="shared" si="287"/>
        <v>-183.08891987603624</v>
      </c>
      <c r="AU382" s="11">
        <f t="shared" si="287"/>
        <v>-186.59686023855491</v>
      </c>
      <c r="AV382" s="11">
        <f t="shared" si="287"/>
        <v>-189.77986811027426</v>
      </c>
      <c r="AW382" s="11">
        <f t="shared" si="287"/>
        <v>-192.70643493972369</v>
      </c>
      <c r="AX382" s="11">
        <f t="shared" si="287"/>
        <v>-195.42963820780369</v>
      </c>
      <c r="AY382" s="11">
        <f t="shared" si="287"/>
        <v>-197.99127867399</v>
      </c>
      <c r="AZ382" s="11">
        <f t="shared" si="287"/>
        <v>-200.42457999576294</v>
      </c>
      <c r="BA382" s="11">
        <f t="shared" ref="BA382:BL382" si="288">-(BA374*$AF$63)</f>
        <v>-202.75602447134662</v>
      </c>
      <c r="BB382" s="11">
        <f t="shared" si="288"/>
        <v>-204.98620510045868</v>
      </c>
      <c r="BC382" s="11">
        <f t="shared" si="288"/>
        <v>-207.24768311513563</v>
      </c>
      <c r="BD382" s="11">
        <f t="shared" si="288"/>
        <v>-209.51164848952558</v>
      </c>
      <c r="BE382" s="11">
        <f t="shared" si="288"/>
        <v>-211.7727126060048</v>
      </c>
      <c r="BF382" s="11">
        <f t="shared" si="288"/>
        <v>-214.02321453997661</v>
      </c>
      <c r="BG382" s="11">
        <f t="shared" si="288"/>
        <v>-216.25484135172894</v>
      </c>
      <c r="BH382" s="11">
        <f t="shared" si="288"/>
        <v>-218.46315012339798</v>
      </c>
      <c r="BI382" s="11">
        <f t="shared" si="288"/>
        <v>-220.64558154597526</v>
      </c>
      <c r="BJ382" s="11">
        <f t="shared" si="288"/>
        <v>-222.80038192399763</v>
      </c>
      <c r="BK382" s="11">
        <f t="shared" si="288"/>
        <v>-224.92685210938231</v>
      </c>
      <c r="BL382" s="11">
        <f t="shared" si="288"/>
        <v>-227.02518295382075</v>
      </c>
    </row>
    <row r="383" spans="2:64" hidden="1" outlineLevel="1" x14ac:dyDescent="0.55000000000000004">
      <c r="B383" s="3" t="str">
        <f>"Downgrade to "&amp;B295</f>
        <v>Downgrade to Basic</v>
      </c>
      <c r="E383" s="11">
        <f t="shared" ref="E383:P383" si="289">-(E374*$AB$66)</f>
        <v>0</v>
      </c>
      <c r="F383" s="11">
        <f t="shared" si="289"/>
        <v>0</v>
      </c>
      <c r="G383" s="11">
        <f t="shared" si="289"/>
        <v>0</v>
      </c>
      <c r="H383" s="11">
        <f t="shared" si="289"/>
        <v>0</v>
      </c>
      <c r="I383" s="11">
        <f t="shared" si="289"/>
        <v>0</v>
      </c>
      <c r="J383" s="11">
        <f t="shared" si="289"/>
        <v>-3.5333333333333337</v>
      </c>
      <c r="K383" s="11">
        <f t="shared" si="289"/>
        <v>-9.6096666666666675</v>
      </c>
      <c r="L383" s="11">
        <f t="shared" si="289"/>
        <v>-17.479353333333332</v>
      </c>
      <c r="M383" s="11">
        <f t="shared" si="289"/>
        <v>-23.623211466666664</v>
      </c>
      <c r="N383" s="11">
        <f t="shared" si="289"/>
        <v>-28.917311786999996</v>
      </c>
      <c r="O383" s="11">
        <f t="shared" si="289"/>
        <v>-33.923317869079995</v>
      </c>
      <c r="P383" s="11">
        <f t="shared" si="289"/>
        <v>-38.502007487396199</v>
      </c>
      <c r="Q383" s="11">
        <f t="shared" ref="Q383:AB383" si="290">-(Q374*$AC$66)</f>
        <v>-42.666083694851295</v>
      </c>
      <c r="R383" s="11">
        <f t="shared" si="290"/>
        <v>-46.931129918393438</v>
      </c>
      <c r="S383" s="11">
        <f t="shared" si="290"/>
        <v>-50.842920868660741</v>
      </c>
      <c r="T383" s="11">
        <f t="shared" si="290"/>
        <v>-54.439025063433988</v>
      </c>
      <c r="U383" s="11">
        <f t="shared" si="290"/>
        <v>-57.758104255871139</v>
      </c>
      <c r="V383" s="11">
        <f t="shared" si="290"/>
        <v>-60.8322133335936</v>
      </c>
      <c r="W383" s="11">
        <f t="shared" si="290"/>
        <v>-63.687088028338046</v>
      </c>
      <c r="X383" s="11">
        <f t="shared" si="290"/>
        <v>-66.345176766979137</v>
      </c>
      <c r="Y383" s="11">
        <f t="shared" si="290"/>
        <v>-68.82624964076021</v>
      </c>
      <c r="Z383" s="11">
        <f t="shared" si="290"/>
        <v>-71.14764493743543</v>
      </c>
      <c r="AA383" s="11">
        <f t="shared" si="290"/>
        <v>-73.324804958546636</v>
      </c>
      <c r="AB383" s="11">
        <f t="shared" si="290"/>
        <v>-75.371652406809432</v>
      </c>
      <c r="AC383" s="11">
        <f t="shared" ref="AC383:AN383" si="291">-(AC374*$AD$66)</f>
        <v>-77.300817580789612</v>
      </c>
      <c r="AD383" s="11">
        <f t="shared" si="291"/>
        <v>-79.123833017278244</v>
      </c>
      <c r="AE383" s="11">
        <f t="shared" si="291"/>
        <v>-80.968536856489123</v>
      </c>
      <c r="AF383" s="11">
        <f t="shared" si="291"/>
        <v>-82.809169348855221</v>
      </c>
      <c r="AG383" s="11">
        <f t="shared" si="291"/>
        <v>-84.628725021398907</v>
      </c>
      <c r="AH383" s="11">
        <f t="shared" si="291"/>
        <v>-86.416555227047169</v>
      </c>
      <c r="AI383" s="11">
        <f t="shared" si="291"/>
        <v>-88.166609988011402</v>
      </c>
      <c r="AJ383" s="11">
        <f t="shared" si="291"/>
        <v>-89.87614981383075</v>
      </c>
      <c r="AK383" s="11">
        <f t="shared" si="291"/>
        <v>-91.544803348315014</v>
      </c>
      <c r="AL383" s="11">
        <f t="shared" si="291"/>
        <v>-93.173879277304025</v>
      </c>
      <c r="AM383" s="11">
        <f t="shared" si="291"/>
        <v>-94.765865150264659</v>
      </c>
      <c r="AN383" s="11">
        <f t="shared" si="291"/>
        <v>-96.324063639540555</v>
      </c>
      <c r="AO383" s="11">
        <f t="shared" ref="AO383:AZ383" si="292">-(AO374*$AE$66)</f>
        <v>-97.852329831491957</v>
      </c>
      <c r="AP383" s="11">
        <f t="shared" si="292"/>
        <v>-102.27230049333517</v>
      </c>
      <c r="AQ383" s="11">
        <f t="shared" si="292"/>
        <v>-106.00895463534788</v>
      </c>
      <c r="AR383" s="11">
        <f t="shared" si="292"/>
        <v>-109.20388325261064</v>
      </c>
      <c r="AS383" s="11">
        <f t="shared" si="292"/>
        <v>-111.98043120494049</v>
      </c>
      <c r="AT383" s="11">
        <f t="shared" si="292"/>
        <v>-114.43057492252265</v>
      </c>
      <c r="AU383" s="11">
        <f t="shared" si="292"/>
        <v>-116.62303764909683</v>
      </c>
      <c r="AV383" s="11">
        <f t="shared" si="292"/>
        <v>-118.61241756892142</v>
      </c>
      <c r="AW383" s="11">
        <f t="shared" si="292"/>
        <v>-120.44152183732731</v>
      </c>
      <c r="AX383" s="11">
        <f t="shared" si="292"/>
        <v>-122.14352387987731</v>
      </c>
      <c r="AY383" s="11">
        <f t="shared" si="292"/>
        <v>-123.74454917124375</v>
      </c>
      <c r="AZ383" s="11">
        <f t="shared" si="292"/>
        <v>-125.26536249735184</v>
      </c>
      <c r="BA383" s="11">
        <f t="shared" ref="BA383:BL383" si="293">-(BA374*$AF$66)</f>
        <v>-126.72251529459163</v>
      </c>
      <c r="BB383" s="11">
        <f t="shared" si="293"/>
        <v>-128.11637818778669</v>
      </c>
      <c r="BC383" s="11">
        <f t="shared" si="293"/>
        <v>-129.52980194695976</v>
      </c>
      <c r="BD383" s="11">
        <f t="shared" si="293"/>
        <v>-130.94478030595349</v>
      </c>
      <c r="BE383" s="11">
        <f t="shared" si="293"/>
        <v>-132.35794537875299</v>
      </c>
      <c r="BF383" s="11">
        <f t="shared" si="293"/>
        <v>-133.76450908748538</v>
      </c>
      <c r="BG383" s="11">
        <f t="shared" si="293"/>
        <v>-135.1592758448306</v>
      </c>
      <c r="BH383" s="11">
        <f t="shared" si="293"/>
        <v>-136.53946882712373</v>
      </c>
      <c r="BI383" s="11">
        <f t="shared" si="293"/>
        <v>-137.90348846623453</v>
      </c>
      <c r="BJ383" s="11">
        <f t="shared" si="293"/>
        <v>-139.25023870249854</v>
      </c>
      <c r="BK383" s="11">
        <f t="shared" si="293"/>
        <v>-140.57928256836394</v>
      </c>
      <c r="BL383" s="11">
        <f t="shared" si="293"/>
        <v>-141.89073934613796</v>
      </c>
    </row>
    <row r="384" spans="2:64" hidden="1" outlineLevel="1" x14ac:dyDescent="0.55000000000000004">
      <c r="B384" s="3" t="s">
        <v>103</v>
      </c>
      <c r="E384" s="11">
        <f t="shared" ref="E384:P384" si="294">-(E374*$AB$69)</f>
        <v>0</v>
      </c>
      <c r="F384" s="11">
        <f t="shared" si="294"/>
        <v>0</v>
      </c>
      <c r="G384" s="11">
        <f t="shared" si="294"/>
        <v>0</v>
      </c>
      <c r="H384" s="11">
        <f t="shared" si="294"/>
        <v>0</v>
      </c>
      <c r="I384" s="11">
        <f t="shared" si="294"/>
        <v>0</v>
      </c>
      <c r="J384" s="11">
        <f t="shared" si="294"/>
        <v>-7.0666666666666673</v>
      </c>
      <c r="K384" s="11">
        <f t="shared" si="294"/>
        <v>-19.219333333333335</v>
      </c>
      <c r="L384" s="11">
        <f t="shared" si="294"/>
        <v>-34.958706666666664</v>
      </c>
      <c r="M384" s="11">
        <f t="shared" si="294"/>
        <v>-47.246422933333328</v>
      </c>
      <c r="N384" s="11">
        <f t="shared" si="294"/>
        <v>-57.834623573999991</v>
      </c>
      <c r="O384" s="11">
        <f t="shared" si="294"/>
        <v>-67.846635738159989</v>
      </c>
      <c r="P384" s="11">
        <f t="shared" si="294"/>
        <v>-77.004014974792398</v>
      </c>
      <c r="Q384" s="11">
        <f t="shared" ref="Q384:AB384" si="295">-(Q374*$AC$69)</f>
        <v>-76.798950650732323</v>
      </c>
      <c r="R384" s="11">
        <f t="shared" si="295"/>
        <v>-84.476033853108177</v>
      </c>
      <c r="S384" s="11">
        <f t="shared" si="295"/>
        <v>-91.517257563589325</v>
      </c>
      <c r="T384" s="11">
        <f t="shared" si="295"/>
        <v>-97.990245114181164</v>
      </c>
      <c r="U384" s="11">
        <f t="shared" si="295"/>
        <v>-103.96458766056804</v>
      </c>
      <c r="V384" s="11">
        <f t="shared" si="295"/>
        <v>-109.49798400046848</v>
      </c>
      <c r="W384" s="11">
        <f t="shared" si="295"/>
        <v>-114.63675845100848</v>
      </c>
      <c r="X384" s="11">
        <f t="shared" si="295"/>
        <v>-119.42131818056244</v>
      </c>
      <c r="Y384" s="11">
        <f t="shared" si="295"/>
        <v>-123.88724935336836</v>
      </c>
      <c r="Z384" s="11">
        <f t="shared" si="295"/>
        <v>-128.06576088738376</v>
      </c>
      <c r="AA384" s="11">
        <f t="shared" si="295"/>
        <v>-131.98464892538394</v>
      </c>
      <c r="AB384" s="11">
        <f t="shared" si="295"/>
        <v>-135.66897433225697</v>
      </c>
      <c r="AC384" s="11">
        <f t="shared" ref="AC384:AN384" si="296">-(AC374*$AD$69)</f>
        <v>-139.14147164542129</v>
      </c>
      <c r="AD384" s="11">
        <f t="shared" si="296"/>
        <v>-142.42289943110083</v>
      </c>
      <c r="AE384" s="11">
        <f t="shared" si="296"/>
        <v>-145.7433663416804</v>
      </c>
      <c r="AF384" s="11">
        <f t="shared" si="296"/>
        <v>-149.05650482793936</v>
      </c>
      <c r="AG384" s="11">
        <f t="shared" si="296"/>
        <v>-152.33170503851804</v>
      </c>
      <c r="AH384" s="11">
        <f t="shared" si="296"/>
        <v>-155.54979940868489</v>
      </c>
      <c r="AI384" s="11">
        <f t="shared" si="296"/>
        <v>-158.69989797842049</v>
      </c>
      <c r="AJ384" s="11">
        <f t="shared" si="296"/>
        <v>-161.77706966489535</v>
      </c>
      <c r="AK384" s="11">
        <f t="shared" si="296"/>
        <v>-164.78064602696702</v>
      </c>
      <c r="AL384" s="11">
        <f t="shared" si="296"/>
        <v>-167.71298269914723</v>
      </c>
      <c r="AM384" s="11">
        <f t="shared" si="296"/>
        <v>-170.57855727047638</v>
      </c>
      <c r="AN384" s="11">
        <f t="shared" si="296"/>
        <v>-173.38331455117299</v>
      </c>
      <c r="AO384" s="11">
        <f t="shared" ref="AO384:AZ384" si="297">-(AO374*$AE$69)</f>
        <v>-156.56372773038714</v>
      </c>
      <c r="AP384" s="11">
        <f t="shared" si="297"/>
        <v>-163.63568078933625</v>
      </c>
      <c r="AQ384" s="11">
        <f t="shared" si="297"/>
        <v>-169.61432741655659</v>
      </c>
      <c r="AR384" s="11">
        <f t="shared" si="297"/>
        <v>-174.72621320417701</v>
      </c>
      <c r="AS384" s="11">
        <f t="shared" si="297"/>
        <v>-179.16868992790478</v>
      </c>
      <c r="AT384" s="11">
        <f t="shared" si="297"/>
        <v>-183.08891987603624</v>
      </c>
      <c r="AU384" s="11">
        <f t="shared" si="297"/>
        <v>-186.59686023855491</v>
      </c>
      <c r="AV384" s="11">
        <f t="shared" si="297"/>
        <v>-189.77986811027426</v>
      </c>
      <c r="AW384" s="11">
        <f t="shared" si="297"/>
        <v>-192.70643493972369</v>
      </c>
      <c r="AX384" s="11">
        <f t="shared" si="297"/>
        <v>-195.42963820780369</v>
      </c>
      <c r="AY384" s="11">
        <f t="shared" si="297"/>
        <v>-197.99127867399</v>
      </c>
      <c r="AZ384" s="11">
        <f t="shared" si="297"/>
        <v>-200.42457999576294</v>
      </c>
      <c r="BA384" s="11">
        <f t="shared" ref="BA384:BL384" si="298">-(BA374*$AF$69)</f>
        <v>-202.75602447134662</v>
      </c>
      <c r="BB384" s="11">
        <f t="shared" si="298"/>
        <v>-204.98620510045868</v>
      </c>
      <c r="BC384" s="11">
        <f t="shared" si="298"/>
        <v>-207.24768311513563</v>
      </c>
      <c r="BD384" s="11">
        <f t="shared" si="298"/>
        <v>-209.51164848952558</v>
      </c>
      <c r="BE384" s="11">
        <f t="shared" si="298"/>
        <v>-211.7727126060048</v>
      </c>
      <c r="BF384" s="11">
        <f t="shared" si="298"/>
        <v>-214.02321453997661</v>
      </c>
      <c r="BG384" s="11">
        <f t="shared" si="298"/>
        <v>-216.25484135172894</v>
      </c>
      <c r="BH384" s="11">
        <f t="shared" si="298"/>
        <v>-218.46315012339798</v>
      </c>
      <c r="BI384" s="11">
        <f t="shared" si="298"/>
        <v>-220.64558154597526</v>
      </c>
      <c r="BJ384" s="11">
        <f t="shared" si="298"/>
        <v>-222.80038192399763</v>
      </c>
      <c r="BK384" s="11">
        <f t="shared" si="298"/>
        <v>-224.92685210938231</v>
      </c>
      <c r="BL384" s="11">
        <f t="shared" si="298"/>
        <v>-227.02518295382075</v>
      </c>
    </row>
    <row r="385" spans="2:64" hidden="1" outlineLevel="1" x14ac:dyDescent="0.55000000000000004">
      <c r="B385" s="4" t="s">
        <v>104</v>
      </c>
      <c r="E385" s="11">
        <f>E381+E382+E383+E384+E374</f>
        <v>0</v>
      </c>
      <c r="F385" s="11">
        <f t="shared" ref="F385:BL385" si="299">F381+F382+F383+F384+F374</f>
        <v>0</v>
      </c>
      <c r="G385" s="11">
        <f t="shared" si="299"/>
        <v>0</v>
      </c>
      <c r="H385" s="11">
        <f t="shared" si="299"/>
        <v>0</v>
      </c>
      <c r="I385" s="11">
        <f t="shared" si="299"/>
        <v>70.666666666666671</v>
      </c>
      <c r="J385" s="11">
        <f t="shared" si="299"/>
        <v>192.19333333333333</v>
      </c>
      <c r="K385" s="11">
        <f t="shared" si="299"/>
        <v>349.5870666666666</v>
      </c>
      <c r="L385" s="11">
        <f t="shared" si="299"/>
        <v>472.46422933333326</v>
      </c>
      <c r="M385" s="11">
        <f t="shared" si="299"/>
        <v>578.34623573999988</v>
      </c>
      <c r="N385" s="11">
        <f t="shared" si="299"/>
        <v>678.46635738159989</v>
      </c>
      <c r="O385" s="11">
        <f t="shared" si="299"/>
        <v>770.04014974792392</v>
      </c>
      <c r="P385" s="11">
        <f t="shared" si="299"/>
        <v>853.3216738970259</v>
      </c>
      <c r="Q385" s="11">
        <f t="shared" si="299"/>
        <v>938.6225983678687</v>
      </c>
      <c r="R385" s="11">
        <f t="shared" si="299"/>
        <v>1016.8584173732147</v>
      </c>
      <c r="S385" s="11">
        <f t="shared" si="299"/>
        <v>1088.7805012686797</v>
      </c>
      <c r="T385" s="11">
        <f t="shared" si="299"/>
        <v>1155.1620851174227</v>
      </c>
      <c r="U385" s="11">
        <f t="shared" si="299"/>
        <v>1216.6442666718719</v>
      </c>
      <c r="V385" s="11">
        <f t="shared" si="299"/>
        <v>1273.7417605667608</v>
      </c>
      <c r="W385" s="11">
        <f t="shared" si="299"/>
        <v>1326.9035353395827</v>
      </c>
      <c r="X385" s="11">
        <f t="shared" si="299"/>
        <v>1376.5249928152041</v>
      </c>
      <c r="Y385" s="11">
        <f t="shared" si="299"/>
        <v>1422.9528987487085</v>
      </c>
      <c r="Z385" s="11">
        <f t="shared" si="299"/>
        <v>1466.4960991709327</v>
      </c>
      <c r="AA385" s="11">
        <f t="shared" si="299"/>
        <v>1507.4330481361885</v>
      </c>
      <c r="AB385" s="11">
        <f t="shared" si="299"/>
        <v>1546.0163516157922</v>
      </c>
      <c r="AC385" s="11">
        <f t="shared" si="299"/>
        <v>1582.4766603455648</v>
      </c>
      <c r="AD385" s="11">
        <f t="shared" si="299"/>
        <v>1619.3707371297824</v>
      </c>
      <c r="AE385" s="11">
        <f t="shared" si="299"/>
        <v>1656.1833869771042</v>
      </c>
      <c r="AF385" s="11">
        <f t="shared" si="299"/>
        <v>1692.5745004279781</v>
      </c>
      <c r="AG385" s="11">
        <f t="shared" si="299"/>
        <v>1728.3311045409432</v>
      </c>
      <c r="AH385" s="11">
        <f t="shared" si="299"/>
        <v>1763.3321997602279</v>
      </c>
      <c r="AI385" s="11">
        <f t="shared" si="299"/>
        <v>1797.522996276615</v>
      </c>
      <c r="AJ385" s="11">
        <f t="shared" si="299"/>
        <v>1830.8960669663002</v>
      </c>
      <c r="AK385" s="11">
        <f t="shared" si="299"/>
        <v>1863.4775855460805</v>
      </c>
      <c r="AL385" s="11">
        <f t="shared" si="299"/>
        <v>1895.3173030052931</v>
      </c>
      <c r="AM385" s="11">
        <f t="shared" si="299"/>
        <v>1926.4812727908111</v>
      </c>
      <c r="AN385" s="11">
        <f t="shared" si="299"/>
        <v>1957.0465966298391</v>
      </c>
      <c r="AO385" s="11">
        <f t="shared" si="299"/>
        <v>2045.4460098667032</v>
      </c>
      <c r="AP385" s="11">
        <f t="shared" si="299"/>
        <v>2120.1790927069574</v>
      </c>
      <c r="AQ385" s="11">
        <f t="shared" si="299"/>
        <v>2184.0776650522125</v>
      </c>
      <c r="AR385" s="11">
        <f t="shared" si="299"/>
        <v>2239.6086240988097</v>
      </c>
      <c r="AS385" s="11">
        <f t="shared" si="299"/>
        <v>2288.6114984504529</v>
      </c>
      <c r="AT385" s="11">
        <f t="shared" si="299"/>
        <v>2332.4607529819364</v>
      </c>
      <c r="AU385" s="11">
        <f t="shared" si="299"/>
        <v>2372.2483513784282</v>
      </c>
      <c r="AV385" s="11">
        <f t="shared" si="299"/>
        <v>2408.8304367465462</v>
      </c>
      <c r="AW385" s="11">
        <f t="shared" si="299"/>
        <v>2442.8704775975461</v>
      </c>
      <c r="AX385" s="11">
        <f t="shared" si="299"/>
        <v>2474.8909834248748</v>
      </c>
      <c r="AY385" s="11">
        <f t="shared" si="299"/>
        <v>2505.3072499470368</v>
      </c>
      <c r="AZ385" s="11">
        <f t="shared" si="299"/>
        <v>2534.4503058918326</v>
      </c>
      <c r="BA385" s="11">
        <f t="shared" si="299"/>
        <v>2562.3275637557335</v>
      </c>
      <c r="BB385" s="11">
        <f t="shared" si="299"/>
        <v>2590.5960389391953</v>
      </c>
      <c r="BC385" s="11">
        <f t="shared" si="299"/>
        <v>2618.8956061190697</v>
      </c>
      <c r="BD385" s="11">
        <f t="shared" si="299"/>
        <v>2647.1589075750599</v>
      </c>
      <c r="BE385" s="11">
        <f t="shared" si="299"/>
        <v>2675.2901817497077</v>
      </c>
      <c r="BF385" s="11">
        <f t="shared" si="299"/>
        <v>2703.1855168966117</v>
      </c>
      <c r="BG385" s="11">
        <f t="shared" si="299"/>
        <v>2730.7893765424747</v>
      </c>
      <c r="BH385" s="11">
        <f t="shared" si="299"/>
        <v>2758.0697693246907</v>
      </c>
      <c r="BI385" s="11">
        <f t="shared" si="299"/>
        <v>2785.0047740499704</v>
      </c>
      <c r="BJ385" s="11">
        <f t="shared" si="299"/>
        <v>2811.5856513672788</v>
      </c>
      <c r="BK385" s="11">
        <f t="shared" si="299"/>
        <v>2837.8147869227591</v>
      </c>
      <c r="BL385" s="11">
        <f t="shared" si="299"/>
        <v>2863.7019288296533</v>
      </c>
    </row>
    <row r="386" spans="2:64" hidden="1" outlineLevel="1" x14ac:dyDescent="0.55000000000000004"/>
    <row r="387" spans="2:64" hidden="1" outlineLevel="1" x14ac:dyDescent="0.55000000000000004"/>
    <row r="388" spans="2:64" hidden="1" outlineLevel="1" x14ac:dyDescent="0.55000000000000004">
      <c r="B388" s="15" t="s">
        <v>107</v>
      </c>
      <c r="E388" s="16">
        <f>E291</f>
        <v>2021</v>
      </c>
      <c r="F388" s="17"/>
      <c r="G388" s="17"/>
      <c r="H388" s="17"/>
      <c r="I388" s="17"/>
      <c r="J388" s="17"/>
      <c r="K388" s="17"/>
      <c r="L388" s="17"/>
      <c r="M388" s="17"/>
      <c r="N388" s="17"/>
      <c r="O388" s="17"/>
      <c r="P388" s="18"/>
      <c r="Q388" s="19">
        <f>E388+1</f>
        <v>2022</v>
      </c>
      <c r="R388" s="20"/>
      <c r="S388" s="20"/>
      <c r="T388" s="20"/>
      <c r="U388" s="20"/>
      <c r="V388" s="20"/>
      <c r="W388" s="20"/>
      <c r="X388" s="20"/>
      <c r="Y388" s="20"/>
      <c r="Z388" s="20"/>
      <c r="AA388" s="20"/>
      <c r="AB388" s="21"/>
      <c r="AC388" s="16">
        <f>Q388+1</f>
        <v>2023</v>
      </c>
      <c r="AD388" s="17"/>
      <c r="AE388" s="17"/>
      <c r="AF388" s="17"/>
      <c r="AG388" s="17"/>
      <c r="AH388" s="17"/>
      <c r="AI388" s="17"/>
      <c r="AJ388" s="17"/>
      <c r="AK388" s="17"/>
      <c r="AL388" s="17"/>
      <c r="AM388" s="17"/>
      <c r="AN388" s="18"/>
      <c r="AO388" s="19">
        <f>AC388+1</f>
        <v>2024</v>
      </c>
      <c r="AP388" s="20"/>
      <c r="AQ388" s="20"/>
      <c r="AR388" s="20"/>
      <c r="AS388" s="20"/>
      <c r="AT388" s="20"/>
      <c r="AU388" s="20"/>
      <c r="AV388" s="20"/>
      <c r="AW388" s="20"/>
      <c r="AX388" s="20"/>
      <c r="AY388" s="20"/>
      <c r="AZ388" s="21"/>
      <c r="BA388" s="16">
        <f>AO388+1</f>
        <v>2025</v>
      </c>
      <c r="BB388" s="17"/>
      <c r="BC388" s="17"/>
      <c r="BD388" s="17"/>
      <c r="BE388" s="17"/>
      <c r="BF388" s="17"/>
      <c r="BG388" s="17"/>
      <c r="BH388" s="17"/>
      <c r="BI388" s="17"/>
      <c r="BJ388" s="17"/>
      <c r="BK388" s="17"/>
      <c r="BL388" s="18"/>
    </row>
    <row r="389" spans="2:64" hidden="1" outlineLevel="1" x14ac:dyDescent="0.55000000000000004">
      <c r="E389" s="10">
        <v>1</v>
      </c>
      <c r="F389" s="10">
        <f>E389+1</f>
        <v>2</v>
      </c>
      <c r="G389" s="10">
        <f t="shared" ref="G389:P389" si="300">F389+1</f>
        <v>3</v>
      </c>
      <c r="H389" s="10">
        <f t="shared" si="300"/>
        <v>4</v>
      </c>
      <c r="I389" s="10">
        <f t="shared" si="300"/>
        <v>5</v>
      </c>
      <c r="J389" s="10">
        <f t="shared" si="300"/>
        <v>6</v>
      </c>
      <c r="K389" s="10">
        <f t="shared" si="300"/>
        <v>7</v>
      </c>
      <c r="L389" s="10">
        <f t="shared" si="300"/>
        <v>8</v>
      </c>
      <c r="M389" s="10">
        <f t="shared" si="300"/>
        <v>9</v>
      </c>
      <c r="N389" s="10">
        <f t="shared" si="300"/>
        <v>10</v>
      </c>
      <c r="O389" s="10">
        <f t="shared" si="300"/>
        <v>11</v>
      </c>
      <c r="P389" s="10">
        <f t="shared" si="300"/>
        <v>12</v>
      </c>
      <c r="Q389" s="22">
        <v>1</v>
      </c>
      <c r="R389" s="22">
        <f>Q389+1</f>
        <v>2</v>
      </c>
      <c r="S389" s="22">
        <f t="shared" ref="S389:AB389" si="301">R389+1</f>
        <v>3</v>
      </c>
      <c r="T389" s="22">
        <f t="shared" si="301"/>
        <v>4</v>
      </c>
      <c r="U389" s="22">
        <f t="shared" si="301"/>
        <v>5</v>
      </c>
      <c r="V389" s="22">
        <f t="shared" si="301"/>
        <v>6</v>
      </c>
      <c r="W389" s="22">
        <f t="shared" si="301"/>
        <v>7</v>
      </c>
      <c r="X389" s="22">
        <f t="shared" si="301"/>
        <v>8</v>
      </c>
      <c r="Y389" s="22">
        <f t="shared" si="301"/>
        <v>9</v>
      </c>
      <c r="Z389" s="22">
        <f t="shared" si="301"/>
        <v>10</v>
      </c>
      <c r="AA389" s="22">
        <f t="shared" si="301"/>
        <v>11</v>
      </c>
      <c r="AB389" s="22">
        <f t="shared" si="301"/>
        <v>12</v>
      </c>
      <c r="AC389" s="10">
        <v>1</v>
      </c>
      <c r="AD389" s="10">
        <f>AC389+1</f>
        <v>2</v>
      </c>
      <c r="AE389" s="10">
        <f t="shared" ref="AE389:AN389" si="302">AD389+1</f>
        <v>3</v>
      </c>
      <c r="AF389" s="10">
        <f t="shared" si="302"/>
        <v>4</v>
      </c>
      <c r="AG389" s="10">
        <f t="shared" si="302"/>
        <v>5</v>
      </c>
      <c r="AH389" s="10">
        <f t="shared" si="302"/>
        <v>6</v>
      </c>
      <c r="AI389" s="10">
        <f t="shared" si="302"/>
        <v>7</v>
      </c>
      <c r="AJ389" s="10">
        <f t="shared" si="302"/>
        <v>8</v>
      </c>
      <c r="AK389" s="10">
        <f t="shared" si="302"/>
        <v>9</v>
      </c>
      <c r="AL389" s="10">
        <f t="shared" si="302"/>
        <v>10</v>
      </c>
      <c r="AM389" s="10">
        <f t="shared" si="302"/>
        <v>11</v>
      </c>
      <c r="AN389" s="10">
        <f t="shared" si="302"/>
        <v>12</v>
      </c>
      <c r="AO389" s="22">
        <v>1</v>
      </c>
      <c r="AP389" s="22">
        <f>AO389+1</f>
        <v>2</v>
      </c>
      <c r="AQ389" s="22">
        <f t="shared" ref="AQ389:AZ389" si="303">AP389+1</f>
        <v>3</v>
      </c>
      <c r="AR389" s="22">
        <f t="shared" si="303"/>
        <v>4</v>
      </c>
      <c r="AS389" s="22">
        <f t="shared" si="303"/>
        <v>5</v>
      </c>
      <c r="AT389" s="22">
        <f t="shared" si="303"/>
        <v>6</v>
      </c>
      <c r="AU389" s="22">
        <f t="shared" si="303"/>
        <v>7</v>
      </c>
      <c r="AV389" s="22">
        <f t="shared" si="303"/>
        <v>8</v>
      </c>
      <c r="AW389" s="22">
        <f t="shared" si="303"/>
        <v>9</v>
      </c>
      <c r="AX389" s="22">
        <f t="shared" si="303"/>
        <v>10</v>
      </c>
      <c r="AY389" s="22">
        <f t="shared" si="303"/>
        <v>11</v>
      </c>
      <c r="AZ389" s="22">
        <f t="shared" si="303"/>
        <v>12</v>
      </c>
      <c r="BA389" s="10">
        <v>1</v>
      </c>
      <c r="BB389" s="10">
        <f>BA389+1</f>
        <v>2</v>
      </c>
      <c r="BC389" s="10">
        <f t="shared" ref="BC389:BL389" si="304">BB389+1</f>
        <v>3</v>
      </c>
      <c r="BD389" s="10">
        <f t="shared" si="304"/>
        <v>4</v>
      </c>
      <c r="BE389" s="10">
        <f t="shared" si="304"/>
        <v>5</v>
      </c>
      <c r="BF389" s="10">
        <f t="shared" si="304"/>
        <v>6</v>
      </c>
      <c r="BG389" s="10">
        <f t="shared" si="304"/>
        <v>7</v>
      </c>
      <c r="BH389" s="10">
        <f t="shared" si="304"/>
        <v>8</v>
      </c>
      <c r="BI389" s="10">
        <f t="shared" si="304"/>
        <v>9</v>
      </c>
      <c r="BJ389" s="10">
        <f t="shared" si="304"/>
        <v>10</v>
      </c>
      <c r="BK389" s="10">
        <f t="shared" si="304"/>
        <v>11</v>
      </c>
      <c r="BL389" s="10">
        <f t="shared" si="304"/>
        <v>12</v>
      </c>
    </row>
    <row r="390" spans="2:64" s="2" customFormat="1" hidden="1" outlineLevel="1" x14ac:dyDescent="0.55000000000000004">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row>
    <row r="391" spans="2:64" hidden="1" outlineLevel="1" x14ac:dyDescent="0.55000000000000004">
      <c r="B391" s="3" t="str">
        <f>"Revenues "&amp;'1. Cockpit'!E16</f>
        <v>Revenues Basic</v>
      </c>
      <c r="E391" s="11">
        <f t="shared" ref="E391:P391" si="305">E323*$F$72</f>
        <v>0</v>
      </c>
      <c r="F391" s="11">
        <f t="shared" si="305"/>
        <v>0</v>
      </c>
      <c r="G391" s="11">
        <f t="shared" si="305"/>
        <v>0</v>
      </c>
      <c r="H391" s="11">
        <f t="shared" si="305"/>
        <v>0</v>
      </c>
      <c r="I391" s="11">
        <f t="shared" si="305"/>
        <v>2533.3333333333335</v>
      </c>
      <c r="J391" s="11">
        <f t="shared" si="305"/>
        <v>6939.0000000000009</v>
      </c>
      <c r="K391" s="11">
        <f t="shared" si="305"/>
        <v>12695.813333333334</v>
      </c>
      <c r="L391" s="11">
        <f t="shared" si="305"/>
        <v>17278.434866666663</v>
      </c>
      <c r="M391" s="11">
        <f t="shared" si="305"/>
        <v>21263.573653666663</v>
      </c>
      <c r="N391" s="11">
        <f t="shared" si="305"/>
        <v>25033.11339000666</v>
      </c>
      <c r="O391" s="11">
        <f t="shared" si="305"/>
        <v>28481.916355300789</v>
      </c>
      <c r="P391" s="11">
        <f t="shared" si="305"/>
        <v>31613.582739400008</v>
      </c>
      <c r="Q391" s="11">
        <f t="shared" ref="Q391:AB391" si="306">Q323*$G$72</f>
        <v>34489.001895844456</v>
      </c>
      <c r="R391" s="11">
        <f t="shared" si="306"/>
        <v>37139.056637410205</v>
      </c>
      <c r="S391" s="11">
        <f t="shared" si="306"/>
        <v>39581.187337285104</v>
      </c>
      <c r="T391" s="11">
        <f t="shared" si="306"/>
        <v>41836.61169936927</v>
      </c>
      <c r="U391" s="11">
        <f t="shared" si="306"/>
        <v>43924.09973413733</v>
      </c>
      <c r="V391" s="11">
        <f t="shared" si="306"/>
        <v>45859.431677784742</v>
      </c>
      <c r="W391" s="11">
        <f t="shared" si="306"/>
        <v>47656.996499051267</v>
      </c>
      <c r="X391" s="11">
        <f t="shared" si="306"/>
        <v>49329.906622006441</v>
      </c>
      <c r="Y391" s="11">
        <f t="shared" si="306"/>
        <v>50889.952401724877</v>
      </c>
      <c r="Z391" s="11">
        <f t="shared" si="306"/>
        <v>52347.818521505913</v>
      </c>
      <c r="AA391" s="11">
        <f t="shared" si="306"/>
        <v>53713.246107688508</v>
      </c>
      <c r="AB391" s="11">
        <f t="shared" si="306"/>
        <v>54995.128389152058</v>
      </c>
      <c r="AC391" s="11">
        <f t="shared" ref="AC391:AN391" si="307">AC323*$H$72</f>
        <v>68101.868623988979</v>
      </c>
      <c r="AD391" s="11">
        <f t="shared" si="307"/>
        <v>70081.652678572194</v>
      </c>
      <c r="AE391" s="11">
        <f t="shared" si="307"/>
        <v>71946.978539936419</v>
      </c>
      <c r="AF391" s="11">
        <f t="shared" si="307"/>
        <v>73709.864504968587</v>
      </c>
      <c r="AG391" s="11">
        <f t="shared" si="307"/>
        <v>75381.100265771543</v>
      </c>
      <c r="AH391" s="11">
        <f t="shared" si="307"/>
        <v>76970.43231923331</v>
      </c>
      <c r="AI391" s="11">
        <f t="shared" si="307"/>
        <v>78486.717195944206</v>
      </c>
      <c r="AJ391" s="11">
        <f t="shared" si="307"/>
        <v>79938.048966989503</v>
      </c>
      <c r="AK391" s="11">
        <f t="shared" si="307"/>
        <v>81331.865942793534</v>
      </c>
      <c r="AL391" s="11">
        <f t="shared" si="307"/>
        <v>82675.040471406362</v>
      </c>
      <c r="AM391" s="11">
        <f t="shared" si="307"/>
        <v>83973.955002793402</v>
      </c>
      <c r="AN391" s="11">
        <f t="shared" si="307"/>
        <v>85234.566949618398</v>
      </c>
      <c r="AO391" s="11">
        <f t="shared" ref="AO391:AZ391" si="308">AO323*$I$72</f>
        <v>86451.573076794826</v>
      </c>
      <c r="AP391" s="11">
        <f t="shared" si="308"/>
        <v>87633.378393160106</v>
      </c>
      <c r="AQ391" s="11">
        <f t="shared" si="308"/>
        <v>88774.993803636142</v>
      </c>
      <c r="AR391" s="11">
        <f t="shared" si="308"/>
        <v>89881.696037494301</v>
      </c>
      <c r="AS391" s="11">
        <f t="shared" si="308"/>
        <v>90956.420943271747</v>
      </c>
      <c r="AT391" s="11">
        <f t="shared" si="308"/>
        <v>92000.644453810601</v>
      </c>
      <c r="AU391" s="11">
        <f t="shared" si="308"/>
        <v>93016.846865192871</v>
      </c>
      <c r="AV391" s="11">
        <f t="shared" si="308"/>
        <v>94007.691309047659</v>
      </c>
      <c r="AW391" s="11">
        <f t="shared" si="308"/>
        <v>94975.599572454783</v>
      </c>
      <c r="AX391" s="11">
        <f t="shared" si="308"/>
        <v>95922.980787481065</v>
      </c>
      <c r="AY391" s="11">
        <f t="shared" si="308"/>
        <v>96852.242336894749</v>
      </c>
      <c r="AZ391" s="11">
        <f t="shared" si="308"/>
        <v>97765.715118711581</v>
      </c>
      <c r="BA391" s="11">
        <f t="shared" ref="BA391:BL391" si="309">BA323*$J$72</f>
        <v>124544.43269169737</v>
      </c>
      <c r="BB391" s="11">
        <f t="shared" si="309"/>
        <v>126714.95684957172</v>
      </c>
      <c r="BC391" s="11">
        <f t="shared" si="309"/>
        <v>128735.98407197936</v>
      </c>
      <c r="BD391" s="11">
        <f t="shared" si="309"/>
        <v>130630.15757193358</v>
      </c>
      <c r="BE391" s="11">
        <f t="shared" si="309"/>
        <v>132414.81501397365</v>
      </c>
      <c r="BF391" s="11">
        <f t="shared" si="309"/>
        <v>134103.39337835152</v>
      </c>
      <c r="BG391" s="11">
        <f t="shared" si="309"/>
        <v>135708.12377854291</v>
      </c>
      <c r="BH391" s="11">
        <f t="shared" si="309"/>
        <v>137239.66868394506</v>
      </c>
      <c r="BI391" s="11">
        <f t="shared" si="309"/>
        <v>138707.0536439401</v>
      </c>
      <c r="BJ391" s="11">
        <f t="shared" si="309"/>
        <v>140118.12934865314</v>
      </c>
      <c r="BK391" s="11">
        <f t="shared" si="309"/>
        <v>141479.788494757</v>
      </c>
      <c r="BL391" s="11">
        <f t="shared" si="309"/>
        <v>142798.06752398048</v>
      </c>
    </row>
    <row r="392" spans="2:64" hidden="1" outlineLevel="1" x14ac:dyDescent="0.55000000000000004">
      <c r="B392" s="3" t="str">
        <f>"Revenues "&amp;'1. Cockpit'!E17</f>
        <v>Revenues Standard</v>
      </c>
      <c r="E392" s="11">
        <f t="shared" ref="E392:P392" si="310">E354*$Q$72</f>
        <v>0</v>
      </c>
      <c r="F392" s="11">
        <f t="shared" si="310"/>
        <v>0</v>
      </c>
      <c r="G392" s="11">
        <f t="shared" si="310"/>
        <v>0</v>
      </c>
      <c r="H392" s="11">
        <f t="shared" si="310"/>
        <v>0</v>
      </c>
      <c r="I392" s="11">
        <f t="shared" si="310"/>
        <v>7066.666666666667</v>
      </c>
      <c r="J392" s="11">
        <f t="shared" si="310"/>
        <v>19911.333333333336</v>
      </c>
      <c r="K392" s="11">
        <f t="shared" si="310"/>
        <v>37382.963333333333</v>
      </c>
      <c r="L392" s="11">
        <f t="shared" si="310"/>
        <v>52568.830333333332</v>
      </c>
      <c r="M392" s="11">
        <f t="shared" si="310"/>
        <v>66629.736923999997</v>
      </c>
      <c r="N392" s="11">
        <f t="shared" si="310"/>
        <v>80396.772719763321</v>
      </c>
      <c r="O392" s="11">
        <f t="shared" si="310"/>
        <v>93472.50834899614</v>
      </c>
      <c r="P392" s="11">
        <f t="shared" si="310"/>
        <v>105762.00923732993</v>
      </c>
      <c r="Q392" s="11">
        <f t="shared" ref="Q392:AB392" si="311">Q354*$R$72</f>
        <v>117351.46733218539</v>
      </c>
      <c r="R392" s="11">
        <f t="shared" si="311"/>
        <v>128302.23186709963</v>
      </c>
      <c r="S392" s="11">
        <f t="shared" si="311"/>
        <v>138613.79618157796</v>
      </c>
      <c r="T392" s="11">
        <f t="shared" si="311"/>
        <v>148310.61331016108</v>
      </c>
      <c r="U392" s="11">
        <f t="shared" si="311"/>
        <v>157422.02759074426</v>
      </c>
      <c r="V392" s="11">
        <f t="shared" si="311"/>
        <v>165977.81963046058</v>
      </c>
      <c r="W392" s="11">
        <f t="shared" si="311"/>
        <v>174010.35942936674</v>
      </c>
      <c r="X392" s="11">
        <f t="shared" si="311"/>
        <v>181553.27845226863</v>
      </c>
      <c r="Y392" s="11">
        <f t="shared" si="311"/>
        <v>188640.06790886124</v>
      </c>
      <c r="Z392" s="11">
        <f t="shared" si="311"/>
        <v>195303.70469493303</v>
      </c>
      <c r="AA392" s="11">
        <f t="shared" si="311"/>
        <v>201576.36236060574</v>
      </c>
      <c r="AB392" s="11">
        <f t="shared" si="311"/>
        <v>207489.11369056674</v>
      </c>
      <c r="AC392" s="11">
        <f t="shared" ref="AC392:AN392" si="312">AC354*$S$72</f>
        <v>258175.99356580863</v>
      </c>
      <c r="AD392" s="11">
        <f t="shared" si="312"/>
        <v>266861.60534231999</v>
      </c>
      <c r="AE392" s="11">
        <f t="shared" si="312"/>
        <v>275096.37048815651</v>
      </c>
      <c r="AF392" s="11">
        <f t="shared" si="312"/>
        <v>282925.59709354857</v>
      </c>
      <c r="AG392" s="11">
        <f t="shared" si="312"/>
        <v>290389.10003760125</v>
      </c>
      <c r="AH392" s="11">
        <f t="shared" si="312"/>
        <v>297522.49790733255</v>
      </c>
      <c r="AI392" s="11">
        <f t="shared" si="312"/>
        <v>304358.15109637677</v>
      </c>
      <c r="AJ392" s="11">
        <f t="shared" si="312"/>
        <v>310925.84397912328</v>
      </c>
      <c r="AK392" s="11">
        <f t="shared" si="312"/>
        <v>317253.2845518578</v>
      </c>
      <c r="AL392" s="11">
        <f t="shared" si="312"/>
        <v>323366.47416521644</v>
      </c>
      <c r="AM392" s="11">
        <f t="shared" si="312"/>
        <v>329289.98513293767</v>
      </c>
      <c r="AN392" s="11">
        <f t="shared" si="312"/>
        <v>335047.17315896391</v>
      </c>
      <c r="AO392" s="11">
        <f t="shared" ref="AO392:AZ392" si="313">AO354*$T$72</f>
        <v>338268.32263038133</v>
      </c>
      <c r="AP392" s="11">
        <f t="shared" si="313"/>
        <v>341885.90376867255</v>
      </c>
      <c r="AQ392" s="11">
        <f t="shared" si="313"/>
        <v>345744.73435954866</v>
      </c>
      <c r="AR392" s="11">
        <f t="shared" si="313"/>
        <v>349763.13487138331</v>
      </c>
      <c r="AS392" s="11">
        <f t="shared" si="313"/>
        <v>353875.56499542901</v>
      </c>
      <c r="AT392" s="11">
        <f t="shared" si="313"/>
        <v>358029.77289084403</v>
      </c>
      <c r="AU392" s="11">
        <f t="shared" si="313"/>
        <v>362191.88720349444</v>
      </c>
      <c r="AV392" s="11">
        <f t="shared" si="313"/>
        <v>366339.73401954724</v>
      </c>
      <c r="AW392" s="11">
        <f t="shared" si="313"/>
        <v>370458.49244541116</v>
      </c>
      <c r="AX392" s="11">
        <f t="shared" si="313"/>
        <v>374539.56403770339</v>
      </c>
      <c r="AY392" s="11">
        <f t="shared" si="313"/>
        <v>378579.08611456543</v>
      </c>
      <c r="AZ392" s="11">
        <f t="shared" si="313"/>
        <v>382576.47435913805</v>
      </c>
      <c r="BA392" s="11">
        <f t="shared" ref="BA392:BL392" si="314">BA354*$U$72</f>
        <v>386502.48062007764</v>
      </c>
      <c r="BB392" s="11">
        <f t="shared" si="314"/>
        <v>390580.78093221661</v>
      </c>
      <c r="BC392" s="11">
        <f t="shared" si="314"/>
        <v>394741.2444401948</v>
      </c>
      <c r="BD392" s="11">
        <f t="shared" si="314"/>
        <v>398953.48682892404</v>
      </c>
      <c r="BE392" s="11">
        <f t="shared" si="314"/>
        <v>403188.98102593678</v>
      </c>
      <c r="BF392" s="11">
        <f t="shared" si="314"/>
        <v>407422.03328116878</v>
      </c>
      <c r="BG392" s="11">
        <f t="shared" si="314"/>
        <v>411635.57069165929</v>
      </c>
      <c r="BH392" s="11">
        <f t="shared" si="314"/>
        <v>415817.75422769273</v>
      </c>
      <c r="BI392" s="11">
        <f t="shared" si="314"/>
        <v>419959.90623400925</v>
      </c>
      <c r="BJ392" s="11">
        <f t="shared" si="314"/>
        <v>424056.45657020103</v>
      </c>
      <c r="BK392" s="11">
        <f t="shared" si="314"/>
        <v>428104.39167208096</v>
      </c>
      <c r="BL392" s="11">
        <f t="shared" si="314"/>
        <v>432102.56159724429</v>
      </c>
    </row>
    <row r="393" spans="2:64" hidden="1" outlineLevel="1" x14ac:dyDescent="0.55000000000000004">
      <c r="B393" s="3" t="str">
        <f>"Revenues "&amp;'1. Cockpit'!E18</f>
        <v>Revenues Premium</v>
      </c>
      <c r="E393" s="11">
        <f t="shared" ref="E393:P393" si="315">E385*$AB$72</f>
        <v>0</v>
      </c>
      <c r="F393" s="11">
        <f t="shared" si="315"/>
        <v>0</v>
      </c>
      <c r="G393" s="11">
        <f t="shared" si="315"/>
        <v>0</v>
      </c>
      <c r="H393" s="11">
        <f t="shared" si="315"/>
        <v>0</v>
      </c>
      <c r="I393" s="11">
        <f t="shared" si="315"/>
        <v>7066.666666666667</v>
      </c>
      <c r="J393" s="11">
        <f t="shared" si="315"/>
        <v>19219.333333333332</v>
      </c>
      <c r="K393" s="11">
        <f t="shared" si="315"/>
        <v>34958.706666666658</v>
      </c>
      <c r="L393" s="11">
        <f t="shared" si="315"/>
        <v>47246.422933333328</v>
      </c>
      <c r="M393" s="11">
        <f t="shared" si="315"/>
        <v>57834.62357399999</v>
      </c>
      <c r="N393" s="11">
        <f t="shared" si="315"/>
        <v>67846.635738159996</v>
      </c>
      <c r="O393" s="11">
        <f t="shared" si="315"/>
        <v>77004.014974792386</v>
      </c>
      <c r="P393" s="11">
        <f t="shared" si="315"/>
        <v>85332.16738970259</v>
      </c>
      <c r="Q393" s="11">
        <f t="shared" ref="Q393:AB393" si="316">Q385*$AC$72</f>
        <v>93862.259836786863</v>
      </c>
      <c r="R393" s="11">
        <f t="shared" si="316"/>
        <v>101685.84173732148</v>
      </c>
      <c r="S393" s="11">
        <f t="shared" si="316"/>
        <v>108878.05012686797</v>
      </c>
      <c r="T393" s="11">
        <f t="shared" si="316"/>
        <v>115516.20851174227</v>
      </c>
      <c r="U393" s="11">
        <f t="shared" si="316"/>
        <v>121664.42666718719</v>
      </c>
      <c r="V393" s="11">
        <f t="shared" si="316"/>
        <v>127374.17605667608</v>
      </c>
      <c r="W393" s="11">
        <f t="shared" si="316"/>
        <v>132690.35353395826</v>
      </c>
      <c r="X393" s="11">
        <f t="shared" si="316"/>
        <v>137652.4992815204</v>
      </c>
      <c r="Y393" s="11">
        <f t="shared" si="316"/>
        <v>142295.28987487085</v>
      </c>
      <c r="Z393" s="11">
        <f t="shared" si="316"/>
        <v>146649.60991709327</v>
      </c>
      <c r="AA393" s="11">
        <f t="shared" si="316"/>
        <v>150743.30481361886</v>
      </c>
      <c r="AB393" s="11">
        <f t="shared" si="316"/>
        <v>154601.63516157924</v>
      </c>
      <c r="AC393" s="11">
        <f t="shared" ref="AC393:AN393" si="317">AC385*$AD$72</f>
        <v>158247.66603455649</v>
      </c>
      <c r="AD393" s="11">
        <f t="shared" si="317"/>
        <v>161937.07371297822</v>
      </c>
      <c r="AE393" s="11">
        <f t="shared" si="317"/>
        <v>165618.33869771042</v>
      </c>
      <c r="AF393" s="11">
        <f t="shared" si="317"/>
        <v>169257.45004279781</v>
      </c>
      <c r="AG393" s="11">
        <f t="shared" si="317"/>
        <v>172833.11045409433</v>
      </c>
      <c r="AH393" s="11">
        <f t="shared" si="317"/>
        <v>176333.21997602278</v>
      </c>
      <c r="AI393" s="11">
        <f t="shared" si="317"/>
        <v>179752.2996276615</v>
      </c>
      <c r="AJ393" s="11">
        <f t="shared" si="317"/>
        <v>183089.60669663001</v>
      </c>
      <c r="AK393" s="11">
        <f t="shared" si="317"/>
        <v>186347.75855460804</v>
      </c>
      <c r="AL393" s="11">
        <f t="shared" si="317"/>
        <v>189531.73030052931</v>
      </c>
      <c r="AM393" s="11">
        <f t="shared" si="317"/>
        <v>192648.12727908112</v>
      </c>
      <c r="AN393" s="11">
        <f t="shared" si="317"/>
        <v>195704.6596629839</v>
      </c>
      <c r="AO393" s="11">
        <f t="shared" ref="AO393:AZ393" si="318">AO385*$AE$72</f>
        <v>245453.52118400438</v>
      </c>
      <c r="AP393" s="11">
        <f t="shared" si="318"/>
        <v>254421.49112483489</v>
      </c>
      <c r="AQ393" s="11">
        <f t="shared" si="318"/>
        <v>262089.3198062655</v>
      </c>
      <c r="AR393" s="11">
        <f t="shared" si="318"/>
        <v>268753.03489185718</v>
      </c>
      <c r="AS393" s="11">
        <f t="shared" si="318"/>
        <v>274633.37981405435</v>
      </c>
      <c r="AT393" s="11">
        <f t="shared" si="318"/>
        <v>279895.29035783239</v>
      </c>
      <c r="AU393" s="11">
        <f t="shared" si="318"/>
        <v>284669.80216541141</v>
      </c>
      <c r="AV393" s="11">
        <f t="shared" si="318"/>
        <v>289059.65240958554</v>
      </c>
      <c r="AW393" s="11">
        <f t="shared" si="318"/>
        <v>293144.45731170551</v>
      </c>
      <c r="AX393" s="11">
        <f t="shared" si="318"/>
        <v>296986.91801098495</v>
      </c>
      <c r="AY393" s="11">
        <f t="shared" si="318"/>
        <v>300636.86999364442</v>
      </c>
      <c r="AZ393" s="11">
        <f t="shared" si="318"/>
        <v>304134.0367070199</v>
      </c>
      <c r="BA393" s="11">
        <f t="shared" ref="BA393:BL393" si="319">BA385*$AF$72</f>
        <v>307479.30765068805</v>
      </c>
      <c r="BB393" s="11">
        <f t="shared" si="319"/>
        <v>310871.52467270341</v>
      </c>
      <c r="BC393" s="11">
        <f t="shared" si="319"/>
        <v>314267.47273428837</v>
      </c>
      <c r="BD393" s="11">
        <f t="shared" si="319"/>
        <v>317659.06890900718</v>
      </c>
      <c r="BE393" s="11">
        <f t="shared" si="319"/>
        <v>321034.82180996495</v>
      </c>
      <c r="BF393" s="11">
        <f t="shared" si="319"/>
        <v>324382.26202759339</v>
      </c>
      <c r="BG393" s="11">
        <f t="shared" si="319"/>
        <v>327694.72518509696</v>
      </c>
      <c r="BH393" s="11">
        <f t="shared" si="319"/>
        <v>330968.37231896288</v>
      </c>
      <c r="BI393" s="11">
        <f t="shared" si="319"/>
        <v>334200.57288599643</v>
      </c>
      <c r="BJ393" s="11">
        <f t="shared" si="319"/>
        <v>337390.27816407348</v>
      </c>
      <c r="BK393" s="11">
        <f t="shared" si="319"/>
        <v>340537.77443073108</v>
      </c>
      <c r="BL393" s="11">
        <f t="shared" si="319"/>
        <v>343644.23145955842</v>
      </c>
    </row>
    <row r="394" spans="2:64" hidden="1" outlineLevel="1" x14ac:dyDescent="0.55000000000000004">
      <c r="B394" s="4" t="s">
        <v>108</v>
      </c>
      <c r="C394" s="4"/>
      <c r="D394" s="4"/>
      <c r="E394" s="13">
        <f>SUM(E391:E393)</f>
        <v>0</v>
      </c>
      <c r="F394" s="13">
        <f t="shared" ref="F394:BL394" si="320">SUM(F391:F393)</f>
        <v>0</v>
      </c>
      <c r="G394" s="13">
        <f t="shared" si="320"/>
        <v>0</v>
      </c>
      <c r="H394" s="13">
        <f t="shared" si="320"/>
        <v>0</v>
      </c>
      <c r="I394" s="13">
        <f t="shared" si="320"/>
        <v>16666.666666666668</v>
      </c>
      <c r="J394" s="13">
        <f t="shared" si="320"/>
        <v>46069.666666666672</v>
      </c>
      <c r="K394" s="13">
        <f t="shared" si="320"/>
        <v>85037.483333333323</v>
      </c>
      <c r="L394" s="13">
        <f t="shared" si="320"/>
        <v>117093.68813333331</v>
      </c>
      <c r="M394" s="13">
        <f t="shared" si="320"/>
        <v>145727.93415166665</v>
      </c>
      <c r="N394" s="13">
        <f t="shared" si="320"/>
        <v>173276.52184792998</v>
      </c>
      <c r="O394" s="13">
        <f t="shared" si="320"/>
        <v>198958.43967908929</v>
      </c>
      <c r="P394" s="13">
        <f t="shared" si="320"/>
        <v>222707.7593664325</v>
      </c>
      <c r="Q394" s="13">
        <f t="shared" si="320"/>
        <v>245702.7290648167</v>
      </c>
      <c r="R394" s="13">
        <f t="shared" si="320"/>
        <v>267127.1302418313</v>
      </c>
      <c r="S394" s="13">
        <f t="shared" si="320"/>
        <v>287073.03364573105</v>
      </c>
      <c r="T394" s="13">
        <f t="shared" si="320"/>
        <v>305663.43352127261</v>
      </c>
      <c r="U394" s="13">
        <f t="shared" si="320"/>
        <v>323010.55399206874</v>
      </c>
      <c r="V394" s="13">
        <f t="shared" si="320"/>
        <v>339211.42736492143</v>
      </c>
      <c r="W394" s="13">
        <f t="shared" si="320"/>
        <v>354357.70946237625</v>
      </c>
      <c r="X394" s="13">
        <f t="shared" si="320"/>
        <v>368535.6843557955</v>
      </c>
      <c r="Y394" s="13">
        <f t="shared" si="320"/>
        <v>381825.310185457</v>
      </c>
      <c r="Z394" s="13">
        <f t="shared" si="320"/>
        <v>394301.13313353225</v>
      </c>
      <c r="AA394" s="13">
        <f t="shared" si="320"/>
        <v>406032.91328191315</v>
      </c>
      <c r="AB394" s="13">
        <f t="shared" si="320"/>
        <v>417085.87724129803</v>
      </c>
      <c r="AC394" s="13">
        <f t="shared" si="320"/>
        <v>484525.52822435414</v>
      </c>
      <c r="AD394" s="13">
        <f t="shared" si="320"/>
        <v>498880.33173387038</v>
      </c>
      <c r="AE394" s="13">
        <f t="shared" si="320"/>
        <v>512661.68772580335</v>
      </c>
      <c r="AF394" s="13">
        <f t="shared" si="320"/>
        <v>525892.91164131497</v>
      </c>
      <c r="AG394" s="13">
        <f t="shared" si="320"/>
        <v>538603.31075746717</v>
      </c>
      <c r="AH394" s="13">
        <f t="shared" si="320"/>
        <v>550826.15020258864</v>
      </c>
      <c r="AI394" s="13">
        <f t="shared" si="320"/>
        <v>562597.16791998246</v>
      </c>
      <c r="AJ394" s="13">
        <f t="shared" si="320"/>
        <v>573953.4996427428</v>
      </c>
      <c r="AK394" s="13">
        <f t="shared" si="320"/>
        <v>584932.90904925938</v>
      </c>
      <c r="AL394" s="13">
        <f t="shared" si="320"/>
        <v>595573.24493715214</v>
      </c>
      <c r="AM394" s="13">
        <f t="shared" si="320"/>
        <v>605912.06741481216</v>
      </c>
      <c r="AN394" s="13">
        <f t="shared" si="320"/>
        <v>615986.39977156627</v>
      </c>
      <c r="AO394" s="13">
        <f t="shared" si="320"/>
        <v>670173.41689118056</v>
      </c>
      <c r="AP394" s="13">
        <f t="shared" si="320"/>
        <v>683940.77328666754</v>
      </c>
      <c r="AQ394" s="13">
        <f t="shared" si="320"/>
        <v>696609.04796945036</v>
      </c>
      <c r="AR394" s="13">
        <f t="shared" si="320"/>
        <v>708397.86580073484</v>
      </c>
      <c r="AS394" s="13">
        <f t="shared" si="320"/>
        <v>719465.36575275508</v>
      </c>
      <c r="AT394" s="13">
        <f t="shared" si="320"/>
        <v>729925.70770248701</v>
      </c>
      <c r="AU394" s="13">
        <f t="shared" si="320"/>
        <v>739878.53623409872</v>
      </c>
      <c r="AV394" s="13">
        <f t="shared" si="320"/>
        <v>749407.07773818041</v>
      </c>
      <c r="AW394" s="13">
        <f t="shared" si="320"/>
        <v>758578.54932957143</v>
      </c>
      <c r="AX394" s="13">
        <f t="shared" si="320"/>
        <v>767449.4628361694</v>
      </c>
      <c r="AY394" s="13">
        <f t="shared" si="320"/>
        <v>776068.19844510453</v>
      </c>
      <c r="AZ394" s="13">
        <f t="shared" si="320"/>
        <v>784476.22618486953</v>
      </c>
      <c r="BA394" s="13">
        <f t="shared" si="320"/>
        <v>818526.22096246306</v>
      </c>
      <c r="BB394" s="13">
        <f t="shared" si="320"/>
        <v>828167.26245449181</v>
      </c>
      <c r="BC394" s="13">
        <f t="shared" si="320"/>
        <v>837744.70124646253</v>
      </c>
      <c r="BD394" s="13">
        <f t="shared" si="320"/>
        <v>847242.71330986475</v>
      </c>
      <c r="BE394" s="13">
        <f t="shared" si="320"/>
        <v>856638.61784987536</v>
      </c>
      <c r="BF394" s="13">
        <f t="shared" si="320"/>
        <v>865907.68868711358</v>
      </c>
      <c r="BG394" s="13">
        <f t="shared" si="320"/>
        <v>875038.41965529916</v>
      </c>
      <c r="BH394" s="13">
        <f t="shared" si="320"/>
        <v>884025.79523060075</v>
      </c>
      <c r="BI394" s="13">
        <f t="shared" si="320"/>
        <v>892867.53276394575</v>
      </c>
      <c r="BJ394" s="13">
        <f t="shared" si="320"/>
        <v>901564.8640829277</v>
      </c>
      <c r="BK394" s="13">
        <f t="shared" si="320"/>
        <v>910121.95459756907</v>
      </c>
      <c r="BL394" s="13">
        <f t="shared" si="320"/>
        <v>918544.8605807831</v>
      </c>
    </row>
    <row r="395" spans="2:64" hidden="1" outlineLevel="1" x14ac:dyDescent="0.55000000000000004"/>
    <row r="396" spans="2:64" hidden="1" outlineLevel="1" x14ac:dyDescent="0.55000000000000004"/>
    <row r="397" spans="2:64" hidden="1" outlineLevel="1" x14ac:dyDescent="0.55000000000000004"/>
    <row r="398" spans="2:64" hidden="1" outlineLevel="1" x14ac:dyDescent="0.55000000000000004">
      <c r="B398" s="4" t="str">
        <f>"New MRR "&amp;B295</f>
        <v>New MRR Basic</v>
      </c>
      <c r="E398" s="11">
        <f t="shared" ref="E398:P398" si="321">+SUM(E313:E316)*$F$72</f>
        <v>0</v>
      </c>
      <c r="F398" s="11">
        <f t="shared" si="321"/>
        <v>0</v>
      </c>
      <c r="G398" s="11">
        <f t="shared" si="321"/>
        <v>0</v>
      </c>
      <c r="H398" s="11">
        <f t="shared" si="321"/>
        <v>0</v>
      </c>
      <c r="I398" s="11">
        <f t="shared" si="321"/>
        <v>2533.3333333333335</v>
      </c>
      <c r="J398" s="11">
        <f t="shared" si="321"/>
        <v>4654.3333333333339</v>
      </c>
      <c r="K398" s="11">
        <f t="shared" si="321"/>
        <v>6433.0633333333335</v>
      </c>
      <c r="L398" s="11">
        <f t="shared" si="321"/>
        <v>5811.4122333333326</v>
      </c>
      <c r="M398" s="11">
        <f t="shared" si="321"/>
        <v>5642.1992503333331</v>
      </c>
      <c r="N398" s="11">
        <f t="shared" si="321"/>
        <v>5790.9695607433332</v>
      </c>
      <c r="O398" s="11">
        <f t="shared" si="321"/>
        <v>5810.2379340066345</v>
      </c>
      <c r="P398" s="11">
        <f t="shared" si="321"/>
        <v>5799.3895154774036</v>
      </c>
      <c r="Q398" s="11">
        <f t="shared" ref="Q398:AB398" si="322">+SUM(Q313:Q316)*$G$72</f>
        <v>5817.0398106386392</v>
      </c>
      <c r="R398" s="11">
        <f t="shared" si="322"/>
        <v>5835.6890344781841</v>
      </c>
      <c r="S398" s="11">
        <f t="shared" si="322"/>
        <v>5850.1471017547301</v>
      </c>
      <c r="T398" s="11">
        <f t="shared" si="322"/>
        <v>5866.2623768539561</v>
      </c>
      <c r="U398" s="11">
        <f t="shared" si="322"/>
        <v>5883.9264970194363</v>
      </c>
      <c r="V398" s="11">
        <f t="shared" si="322"/>
        <v>5902.1634971832555</v>
      </c>
      <c r="W398" s="11">
        <f t="shared" si="322"/>
        <v>5921.2361795684137</v>
      </c>
      <c r="X398" s="11">
        <f t="shared" si="322"/>
        <v>5941.3342708588934</v>
      </c>
      <c r="Y398" s="11">
        <f t="shared" si="322"/>
        <v>5962.4374258690577</v>
      </c>
      <c r="Z398" s="11">
        <f t="shared" si="322"/>
        <v>5984.5823275595512</v>
      </c>
      <c r="AA398" s="11">
        <f t="shared" si="322"/>
        <v>6007.8370826586251</v>
      </c>
      <c r="AB398" s="11">
        <f t="shared" si="322"/>
        <v>6032.2565888657937</v>
      </c>
      <c r="AC398" s="11">
        <f t="shared" ref="AC398:AN398" si="323">+SUM(AC313:AC316)*$H$72</f>
        <v>7269.4754104579388</v>
      </c>
      <c r="AD398" s="11">
        <f t="shared" si="323"/>
        <v>7301.7810438363631</v>
      </c>
      <c r="AE398" s="11">
        <f t="shared" si="323"/>
        <v>7335.7022138775537</v>
      </c>
      <c r="AF398" s="11">
        <f t="shared" si="323"/>
        <v>7371.3194381560616</v>
      </c>
      <c r="AG398" s="11">
        <f t="shared" si="323"/>
        <v>7408.7174752566007</v>
      </c>
      <c r="AH398" s="11">
        <f t="shared" si="323"/>
        <v>7447.985424911496</v>
      </c>
      <c r="AI398" s="11">
        <f t="shared" si="323"/>
        <v>7489.2167792817609</v>
      </c>
      <c r="AJ398" s="11">
        <f t="shared" si="323"/>
        <v>7532.5096977882995</v>
      </c>
      <c r="AK398" s="11">
        <f t="shared" si="323"/>
        <v>7577.9672615416512</v>
      </c>
      <c r="AL398" s="11">
        <f t="shared" si="323"/>
        <v>7625.6977043297666</v>
      </c>
      <c r="AM398" s="11">
        <f t="shared" si="323"/>
        <v>7675.8146692145201</v>
      </c>
      <c r="AN398" s="11">
        <f t="shared" si="323"/>
        <v>7728.4374821842912</v>
      </c>
      <c r="AO398" s="11">
        <f t="shared" ref="AO398:AZ398" si="324">+SUM(AO313:AO316)*$I$72</f>
        <v>7772.8001410592678</v>
      </c>
      <c r="AP398" s="11">
        <f t="shared" si="324"/>
        <v>7810.5589841247665</v>
      </c>
      <c r="AQ398" s="11">
        <f t="shared" si="324"/>
        <v>7842.9881082759402</v>
      </c>
      <c r="AR398" s="11">
        <f t="shared" si="324"/>
        <v>7879.5574857040292</v>
      </c>
      <c r="AS398" s="11">
        <f t="shared" si="324"/>
        <v>7917.9488674785798</v>
      </c>
      <c r="AT398" s="11">
        <f t="shared" si="324"/>
        <v>7956.6356841396282</v>
      </c>
      <c r="AU398" s="11">
        <f t="shared" si="324"/>
        <v>7996.5120096800447</v>
      </c>
      <c r="AV398" s="11">
        <f t="shared" si="324"/>
        <v>8037.7666534678519</v>
      </c>
      <c r="AW398" s="11">
        <f t="shared" si="324"/>
        <v>8080.2125313399283</v>
      </c>
      <c r="AX398" s="11">
        <f t="shared" si="324"/>
        <v>8123.9019484327691</v>
      </c>
      <c r="AY398" s="11">
        <f t="shared" si="324"/>
        <v>8168.9188213542457</v>
      </c>
      <c r="AZ398" s="11">
        <f t="shared" si="324"/>
        <v>8215.2890744992656</v>
      </c>
      <c r="BA398" s="11">
        <f t="shared" ref="BA398:BL398" si="325">+SUM(BA313:BA316)*$J$72</f>
        <v>10319.102402206499</v>
      </c>
      <c r="BB398" s="11">
        <f t="shared" si="325"/>
        <v>10362.829400310244</v>
      </c>
      <c r="BC398" s="11">
        <f t="shared" si="325"/>
        <v>10401.615253499151</v>
      </c>
      <c r="BD398" s="11">
        <f t="shared" si="325"/>
        <v>10444.054328500028</v>
      </c>
      <c r="BE398" s="11">
        <f t="shared" si="325"/>
        <v>10487.988584629238</v>
      </c>
      <c r="BF398" s="11">
        <f t="shared" si="325"/>
        <v>10532.026266918201</v>
      </c>
      <c r="BG398" s="11">
        <f t="shared" si="325"/>
        <v>10576.973051906538</v>
      </c>
      <c r="BH398" s="11">
        <f t="shared" si="325"/>
        <v>10622.983092774675</v>
      </c>
      <c r="BI398" s="11">
        <f t="shared" si="325"/>
        <v>10669.870947228777</v>
      </c>
      <c r="BJ398" s="11">
        <f t="shared" si="325"/>
        <v>10717.669733523258</v>
      </c>
      <c r="BK398" s="11">
        <f t="shared" si="325"/>
        <v>10766.439722289253</v>
      </c>
      <c r="BL398" s="11">
        <f t="shared" si="325"/>
        <v>10816.187662501243</v>
      </c>
    </row>
    <row r="399" spans="2:64" hidden="1" outlineLevel="1" x14ac:dyDescent="0.55000000000000004">
      <c r="B399" s="4" t="str">
        <f>"New MRR "&amp;B326</f>
        <v>New MRR Standard</v>
      </c>
      <c r="E399" s="11">
        <f t="shared" ref="E399:P399" si="326">SUM(E344:E348)*$Q$72</f>
        <v>0</v>
      </c>
      <c r="F399" s="11">
        <f t="shared" si="326"/>
        <v>0</v>
      </c>
      <c r="G399" s="11">
        <f t="shared" si="326"/>
        <v>0</v>
      </c>
      <c r="H399" s="11">
        <f t="shared" si="326"/>
        <v>0</v>
      </c>
      <c r="I399" s="11">
        <f t="shared" si="326"/>
        <v>7066.666666666667</v>
      </c>
      <c r="J399" s="11">
        <f t="shared" si="326"/>
        <v>13622</v>
      </c>
      <c r="K399" s="11">
        <f t="shared" si="326"/>
        <v>19696.476666666662</v>
      </c>
      <c r="L399" s="11">
        <f t="shared" si="326"/>
        <v>19419.205799999996</v>
      </c>
      <c r="M399" s="11">
        <f t="shared" si="326"/>
        <v>20109.59829733333</v>
      </c>
      <c r="N399" s="11">
        <f t="shared" si="326"/>
        <v>21536.062524903333</v>
      </c>
      <c r="O399" s="11">
        <f t="shared" si="326"/>
        <v>22546.887477486933</v>
      </c>
      <c r="P399" s="11">
        <f t="shared" si="326"/>
        <v>23394.901475433562</v>
      </c>
      <c r="Q399" s="11">
        <f t="shared" ref="Q399:AB399" si="327">SUM(Q344:Q348)*$R$72</f>
        <v>24244.771203343102</v>
      </c>
      <c r="R399" s="11">
        <f t="shared" si="327"/>
        <v>25033.886316224551</v>
      </c>
      <c r="S399" s="11">
        <f t="shared" si="327"/>
        <v>25755.629326348186</v>
      </c>
      <c r="T399" s="11">
        <f t="shared" si="327"/>
        <v>26431.122011292187</v>
      </c>
      <c r="U399" s="11">
        <f t="shared" si="327"/>
        <v>27065.301984621856</v>
      </c>
      <c r="V399" s="11">
        <f t="shared" si="327"/>
        <v>27660.095120876023</v>
      </c>
      <c r="W399" s="11">
        <f t="shared" si="327"/>
        <v>28220.282136946054</v>
      </c>
      <c r="X399" s="11">
        <f t="shared" si="327"/>
        <v>28750.05885490268</v>
      </c>
      <c r="Y399" s="11">
        <f t="shared" si="327"/>
        <v>29252.689044879542</v>
      </c>
      <c r="Z399" s="11">
        <f t="shared" si="327"/>
        <v>29731.283157746002</v>
      </c>
      <c r="AA399" s="11">
        <f t="shared" si="327"/>
        <v>30188.769921007293</v>
      </c>
      <c r="AB399" s="11">
        <f t="shared" si="327"/>
        <v>30627.804066976976</v>
      </c>
      <c r="AC399" s="11">
        <f t="shared" ref="AC399:AN399" si="328">SUM(AC344:AC348)*$S$72</f>
        <v>37260.999491735834</v>
      </c>
      <c r="AD399" s="11">
        <f t="shared" si="328"/>
        <v>37917.150849309306</v>
      </c>
      <c r="AE399" s="11">
        <f t="shared" si="328"/>
        <v>38547.781524405764</v>
      </c>
      <c r="AF399" s="11">
        <f t="shared" si="328"/>
        <v>39156.581856752913</v>
      </c>
      <c r="AG399" s="11">
        <f t="shared" si="328"/>
        <v>39746.895505517103</v>
      </c>
      <c r="AH399" s="11">
        <f t="shared" si="328"/>
        <v>40321.776248125847</v>
      </c>
      <c r="AI399" s="11">
        <f t="shared" si="328"/>
        <v>40884.034676582727</v>
      </c>
      <c r="AJ399" s="11">
        <f t="shared" si="328"/>
        <v>41436.277569543345</v>
      </c>
      <c r="AK399" s="11">
        <f t="shared" si="328"/>
        <v>41980.940767805165</v>
      </c>
      <c r="AL399" s="11">
        <f t="shared" si="328"/>
        <v>42520.316782860835</v>
      </c>
      <c r="AM399" s="11">
        <f t="shared" si="328"/>
        <v>43056.578274471933</v>
      </c>
      <c r="AN399" s="11">
        <f t="shared" si="328"/>
        <v>43591.798159222126</v>
      </c>
      <c r="AO399" s="11">
        <f t="shared" ref="AO399:AZ399" si="329">SUM(AO344:AO348)*$T$72</f>
        <v>44084.401781438719</v>
      </c>
      <c r="AP399" s="11">
        <f t="shared" si="329"/>
        <v>44539.688685488291</v>
      </c>
      <c r="AQ399" s="11">
        <f t="shared" si="329"/>
        <v>44964.856511183607</v>
      </c>
      <c r="AR399" s="11">
        <f t="shared" si="329"/>
        <v>45396.537873516332</v>
      </c>
      <c r="AS399" s="11">
        <f t="shared" si="329"/>
        <v>45826.77895907894</v>
      </c>
      <c r="AT399" s="11">
        <f t="shared" si="329"/>
        <v>46250.207452167269</v>
      </c>
      <c r="AU399" s="11">
        <f t="shared" si="329"/>
        <v>46670.768631963714</v>
      </c>
      <c r="AV399" s="11">
        <f t="shared" si="329"/>
        <v>47089.83780996054</v>
      </c>
      <c r="AW399" s="11">
        <f t="shared" si="329"/>
        <v>47507.332432412528</v>
      </c>
      <c r="AX399" s="11">
        <f t="shared" si="329"/>
        <v>47924.067166635665</v>
      </c>
      <c r="AY399" s="11">
        <f t="shared" si="329"/>
        <v>48340.979962078149</v>
      </c>
      <c r="AZ399" s="11">
        <f t="shared" si="329"/>
        <v>48758.776362011646</v>
      </c>
      <c r="BA399" s="11">
        <f t="shared" ref="BA399:BL399" si="330">SUM(BA344:BA348)*$U$72</f>
        <v>49147.115946529586</v>
      </c>
      <c r="BB399" s="11">
        <f t="shared" si="330"/>
        <v>49754.50009912315</v>
      </c>
      <c r="BC399" s="11">
        <f t="shared" si="330"/>
        <v>50312.71966090252</v>
      </c>
      <c r="BD399" s="11">
        <f t="shared" si="330"/>
        <v>50852.730145386849</v>
      </c>
      <c r="BE399" s="11">
        <f t="shared" si="330"/>
        <v>51372.154464991174</v>
      </c>
      <c r="BF399" s="11">
        <f t="shared" si="330"/>
        <v>51870.006536723879</v>
      </c>
      <c r="BG399" s="11">
        <f t="shared" si="330"/>
        <v>52351.551921562124</v>
      </c>
      <c r="BH399" s="11">
        <f t="shared" si="330"/>
        <v>52819.730132378441</v>
      </c>
      <c r="BI399" s="11">
        <f t="shared" si="330"/>
        <v>53276.080247711987</v>
      </c>
      <c r="BJ399" s="11">
        <f t="shared" si="330"/>
        <v>53722.513355853342</v>
      </c>
      <c r="BK399" s="11">
        <f t="shared" si="330"/>
        <v>54160.792460847144</v>
      </c>
      <c r="BL399" s="11">
        <f t="shared" si="330"/>
        <v>54592.317698746279</v>
      </c>
    </row>
    <row r="400" spans="2:64" hidden="1" outlineLevel="1" x14ac:dyDescent="0.55000000000000004">
      <c r="B400" s="4" t="str">
        <f>"New MRR "&amp;B357</f>
        <v>New MRR Premium</v>
      </c>
      <c r="E400" s="11">
        <f t="shared" ref="E400:P400" si="331">SUM(E375:E380)*$AB$72</f>
        <v>0</v>
      </c>
      <c r="F400" s="11">
        <f t="shared" si="331"/>
        <v>0</v>
      </c>
      <c r="G400" s="11">
        <f t="shared" si="331"/>
        <v>0</v>
      </c>
      <c r="H400" s="11">
        <f t="shared" si="331"/>
        <v>0</v>
      </c>
      <c r="I400" s="11">
        <f t="shared" si="331"/>
        <v>7066.666666666667</v>
      </c>
      <c r="J400" s="11">
        <f t="shared" si="331"/>
        <v>13919.333333333332</v>
      </c>
      <c r="K400" s="11">
        <f t="shared" si="331"/>
        <v>20544.206666666665</v>
      </c>
      <c r="L400" s="11">
        <f t="shared" si="331"/>
        <v>21027.392933333333</v>
      </c>
      <c r="M400" s="11">
        <f t="shared" si="331"/>
        <v>22399.806374</v>
      </c>
      <c r="N400" s="11">
        <f t="shared" si="331"/>
        <v>24470.668057659997</v>
      </c>
      <c r="O400" s="11">
        <f t="shared" si="331"/>
        <v>26119.0381711724</v>
      </c>
      <c r="P400" s="11">
        <f t="shared" si="331"/>
        <v>27579.156158608293</v>
      </c>
      <c r="Q400" s="11">
        <f t="shared" ref="Q400:AB400" si="332">SUM(Q375:Q380)*$AC$72</f>
        <v>29009.812620612898</v>
      </c>
      <c r="R400" s="11">
        <f t="shared" si="332"/>
        <v>30350.524261363451</v>
      </c>
      <c r="S400" s="11">
        <f t="shared" si="332"/>
        <v>31596.810406503653</v>
      </c>
      <c r="T400" s="11">
        <f t="shared" si="332"/>
        <v>32768.89041532261</v>
      </c>
      <c r="U400" s="11">
        <f t="shared" si="332"/>
        <v>33872.108198263064</v>
      </c>
      <c r="V400" s="11">
        <f t="shared" si="332"/>
        <v>34909.211789613815</v>
      </c>
      <c r="W400" s="11">
        <f t="shared" si="332"/>
        <v>35885.979730884443</v>
      </c>
      <c r="X400" s="11">
        <f t="shared" si="332"/>
        <v>36807.830595712119</v>
      </c>
      <c r="Y400" s="11">
        <f t="shared" si="332"/>
        <v>37679.390420915333</v>
      </c>
      <c r="Z400" s="11">
        <f t="shared" si="332"/>
        <v>38505.189612191432</v>
      </c>
      <c r="AA400" s="11">
        <f t="shared" si="332"/>
        <v>39289.601276627982</v>
      </c>
      <c r="AB400" s="11">
        <f t="shared" si="332"/>
        <v>40036.723503228903</v>
      </c>
      <c r="AC400" s="11">
        <f t="shared" ref="AC400:AN400" si="333">SUM(AC375:AC380)*$AD$72</f>
        <v>40750.423311756262</v>
      </c>
      <c r="AD400" s="11">
        <f t="shared" si="333"/>
        <v>41668.847526715312</v>
      </c>
      <c r="AE400" s="11">
        <f t="shared" si="333"/>
        <v>42546.162675846957</v>
      </c>
      <c r="AF400" s="11">
        <f t="shared" si="333"/>
        <v>43387.512632537902</v>
      </c>
      <c r="AG400" s="11">
        <f t="shared" si="333"/>
        <v>44197.448421567991</v>
      </c>
      <c r="AH400" s="11">
        <f t="shared" si="333"/>
        <v>44980.056030911117</v>
      </c>
      <c r="AI400" s="11">
        <f t="shared" si="333"/>
        <v>45739.052445884168</v>
      </c>
      <c r="AJ400" s="11">
        <f t="shared" si="333"/>
        <v>46477.858979607285</v>
      </c>
      <c r="AK400" s="11">
        <f t="shared" si="333"/>
        <v>47199.657465169243</v>
      </c>
      <c r="AL400" s="11">
        <f t="shared" si="333"/>
        <v>47907.433799027182</v>
      </c>
      <c r="AM400" s="11">
        <f t="shared" si="333"/>
        <v>48604.012250678839</v>
      </c>
      <c r="AN400" s="11">
        <f t="shared" si="333"/>
        <v>49292.082930882265</v>
      </c>
      <c r="AO400" s="11">
        <f t="shared" ref="AO400:AZ400" si="334">SUM(AO375:AO380)*$AE$72</f>
        <v>59925.503823495645</v>
      </c>
      <c r="AP400" s="11">
        <f t="shared" si="334"/>
        <v>60513.20938947142</v>
      </c>
      <c r="AQ400" s="11">
        <f t="shared" si="334"/>
        <v>61096.341817645945</v>
      </c>
      <c r="AR400" s="11">
        <f t="shared" si="334"/>
        <v>61702.47224490744</v>
      </c>
      <c r="AS400" s="11">
        <f t="shared" si="334"/>
        <v>62318.482249487213</v>
      </c>
      <c r="AT400" s="11">
        <f t="shared" si="334"/>
        <v>62934.920304729414</v>
      </c>
      <c r="AU400" s="11">
        <f t="shared" si="334"/>
        <v>63552.52278272382</v>
      </c>
      <c r="AV400" s="11">
        <f t="shared" si="334"/>
        <v>64170.508698910562</v>
      </c>
      <c r="AW400" s="11">
        <f t="shared" si="334"/>
        <v>64787.331908132983</v>
      </c>
      <c r="AX400" s="11">
        <f t="shared" si="334"/>
        <v>65402.796734737596</v>
      </c>
      <c r="AY400" s="11">
        <f t="shared" si="334"/>
        <v>66017.204764966285</v>
      </c>
      <c r="AZ400" s="11">
        <f t="shared" si="334"/>
        <v>66630.909412040841</v>
      </c>
      <c r="BA400" s="11">
        <f t="shared" ref="BA400:BL400" si="335">SUM(BA375:BA380)*$AF$72</f>
        <v>67213.418652142282</v>
      </c>
      <c r="BB400" s="11">
        <f t="shared" si="335"/>
        <v>67962.871628659908</v>
      </c>
      <c r="BC400" s="11">
        <f t="shared" si="335"/>
        <v>68678.968242852643</v>
      </c>
      <c r="BD400" s="11">
        <f t="shared" si="335"/>
        <v>69387.765448919366</v>
      </c>
      <c r="BE400" s="11">
        <f t="shared" si="335"/>
        <v>70084.157371849273</v>
      </c>
      <c r="BF400" s="11">
        <f t="shared" si="335"/>
        <v>70764.752797721128</v>
      </c>
      <c r="BG400" s="11">
        <f t="shared" si="335"/>
        <v>71432.738183298192</v>
      </c>
      <c r="BH400" s="11">
        <f t="shared" si="335"/>
        <v>72089.53942273627</v>
      </c>
      <c r="BI400" s="11">
        <f t="shared" si="335"/>
        <v>72735.558754015743</v>
      </c>
      <c r="BJ400" s="11">
        <f t="shared" si="335"/>
        <v>73371.825584136284</v>
      </c>
      <c r="BK400" s="11">
        <f t="shared" si="335"/>
        <v>73999.454681113071</v>
      </c>
      <c r="BL400" s="11">
        <f t="shared" si="335"/>
        <v>74619.389659280845</v>
      </c>
    </row>
    <row r="401" spans="2:64" hidden="1" outlineLevel="1" x14ac:dyDescent="0.55000000000000004">
      <c r="B401" s="4" t="s">
        <v>113</v>
      </c>
      <c r="E401" s="11">
        <f>+SUM(E398:E400)</f>
        <v>0</v>
      </c>
      <c r="F401" s="11">
        <f t="shared" ref="F401:Q401" si="336">+SUM(F398:F400)</f>
        <v>0</v>
      </c>
      <c r="G401" s="11">
        <f t="shared" si="336"/>
        <v>0</v>
      </c>
      <c r="H401" s="11">
        <f t="shared" si="336"/>
        <v>0</v>
      </c>
      <c r="I401" s="11">
        <f t="shared" si="336"/>
        <v>16666.666666666668</v>
      </c>
      <c r="J401" s="11">
        <f t="shared" si="336"/>
        <v>32195.666666666668</v>
      </c>
      <c r="K401" s="11">
        <f t="shared" si="336"/>
        <v>46673.746666666659</v>
      </c>
      <c r="L401" s="11">
        <f t="shared" si="336"/>
        <v>46258.010966666661</v>
      </c>
      <c r="M401" s="11">
        <f t="shared" si="336"/>
        <v>48151.603921666661</v>
      </c>
      <c r="N401" s="11">
        <f t="shared" si="336"/>
        <v>51797.700143306662</v>
      </c>
      <c r="O401" s="11">
        <f t="shared" si="336"/>
        <v>54476.163582665962</v>
      </c>
      <c r="P401" s="11">
        <f t="shared" si="336"/>
        <v>56773.447149519256</v>
      </c>
      <c r="Q401" s="11">
        <f t="shared" si="336"/>
        <v>59071.623634594638</v>
      </c>
      <c r="R401" s="11">
        <f t="shared" ref="R401:BL401" si="337">+SUM(R398:R400)</f>
        <v>61220.099612066188</v>
      </c>
      <c r="S401" s="11">
        <f t="shared" si="337"/>
        <v>63202.586834606569</v>
      </c>
      <c r="T401" s="11">
        <f t="shared" si="337"/>
        <v>65066.274803468754</v>
      </c>
      <c r="U401" s="11">
        <f t="shared" si="337"/>
        <v>66821.336679904358</v>
      </c>
      <c r="V401" s="11">
        <f t="shared" si="337"/>
        <v>68471.4704076731</v>
      </c>
      <c r="W401" s="11">
        <f t="shared" si="337"/>
        <v>70027.498047398913</v>
      </c>
      <c r="X401" s="11">
        <f t="shared" si="337"/>
        <v>71499.223721473696</v>
      </c>
      <c r="Y401" s="11">
        <f t="shared" si="337"/>
        <v>72894.516891663923</v>
      </c>
      <c r="Z401" s="11">
        <f t="shared" si="337"/>
        <v>74221.055097496981</v>
      </c>
      <c r="AA401" s="11">
        <f t="shared" si="337"/>
        <v>75486.208280293911</v>
      </c>
      <c r="AB401" s="11">
        <f t="shared" si="337"/>
        <v>76696.784159071671</v>
      </c>
      <c r="AC401" s="11">
        <f t="shared" si="337"/>
        <v>85280.898213950044</v>
      </c>
      <c r="AD401" s="11">
        <f t="shared" si="337"/>
        <v>86887.779419860977</v>
      </c>
      <c r="AE401" s="11">
        <f t="shared" si="337"/>
        <v>88429.646414130286</v>
      </c>
      <c r="AF401" s="11">
        <f t="shared" si="337"/>
        <v>89915.413927446876</v>
      </c>
      <c r="AG401" s="11">
        <f t="shared" si="337"/>
        <v>91353.0614023417</v>
      </c>
      <c r="AH401" s="11">
        <f t="shared" si="337"/>
        <v>92749.817703948458</v>
      </c>
      <c r="AI401" s="11">
        <f t="shared" si="337"/>
        <v>94112.303901748659</v>
      </c>
      <c r="AJ401" s="11">
        <f t="shared" si="337"/>
        <v>95446.646246938937</v>
      </c>
      <c r="AK401" s="11">
        <f t="shared" si="337"/>
        <v>96758.56549451605</v>
      </c>
      <c r="AL401" s="11">
        <f t="shared" si="337"/>
        <v>98053.448286217783</v>
      </c>
      <c r="AM401" s="11">
        <f t="shared" si="337"/>
        <v>99336.405194365303</v>
      </c>
      <c r="AN401" s="11">
        <f t="shared" si="337"/>
        <v>100612.31857228868</v>
      </c>
      <c r="AO401" s="11">
        <f t="shared" si="337"/>
        <v>111782.70574599363</v>
      </c>
      <c r="AP401" s="11">
        <f t="shared" si="337"/>
        <v>112863.45705908447</v>
      </c>
      <c r="AQ401" s="11">
        <f t="shared" si="337"/>
        <v>113904.1864371055</v>
      </c>
      <c r="AR401" s="11">
        <f t="shared" si="337"/>
        <v>114978.56760412781</v>
      </c>
      <c r="AS401" s="11">
        <f t="shared" si="337"/>
        <v>116063.21007604474</v>
      </c>
      <c r="AT401" s="11">
        <f t="shared" si="337"/>
        <v>117141.76344103631</v>
      </c>
      <c r="AU401" s="11">
        <f t="shared" si="337"/>
        <v>118219.80342436758</v>
      </c>
      <c r="AV401" s="11">
        <f t="shared" si="337"/>
        <v>119298.11316233895</v>
      </c>
      <c r="AW401" s="11">
        <f t="shared" si="337"/>
        <v>120374.87687188544</v>
      </c>
      <c r="AX401" s="11">
        <f t="shared" si="337"/>
        <v>121450.76584980603</v>
      </c>
      <c r="AY401" s="11">
        <f t="shared" si="337"/>
        <v>122527.10354839868</v>
      </c>
      <c r="AZ401" s="11">
        <f t="shared" si="337"/>
        <v>123604.97484855175</v>
      </c>
      <c r="BA401" s="11">
        <f t="shared" si="337"/>
        <v>126679.63700087837</v>
      </c>
      <c r="BB401" s="11">
        <f t="shared" si="337"/>
        <v>128080.20112809329</v>
      </c>
      <c r="BC401" s="11">
        <f t="shared" si="337"/>
        <v>129393.30315725431</v>
      </c>
      <c r="BD401" s="11">
        <f t="shared" si="337"/>
        <v>130684.54992280624</v>
      </c>
      <c r="BE401" s="11">
        <f t="shared" si="337"/>
        <v>131944.30042146967</v>
      </c>
      <c r="BF401" s="11">
        <f t="shared" si="337"/>
        <v>133166.78560136323</v>
      </c>
      <c r="BG401" s="11">
        <f t="shared" si="337"/>
        <v>134361.26315676686</v>
      </c>
      <c r="BH401" s="11">
        <f t="shared" si="337"/>
        <v>135532.25264788937</v>
      </c>
      <c r="BI401" s="11">
        <f t="shared" si="337"/>
        <v>136681.50994895649</v>
      </c>
      <c r="BJ401" s="11">
        <f t="shared" si="337"/>
        <v>137812.0086735129</v>
      </c>
      <c r="BK401" s="11">
        <f t="shared" si="337"/>
        <v>138926.68686424947</v>
      </c>
      <c r="BL401" s="11">
        <f t="shared" si="337"/>
        <v>140027.89502052838</v>
      </c>
    </row>
    <row r="402" spans="2:64" hidden="1" outlineLevel="1" x14ac:dyDescent="0.55000000000000004"/>
    <row r="403" spans="2:64" hidden="1" outlineLevel="1" x14ac:dyDescent="0.55000000000000004"/>
    <row r="404" spans="2:64" hidden="1" outlineLevel="1" x14ac:dyDescent="0.55000000000000004"/>
    <row r="405" spans="2:64" hidden="1" outlineLevel="1" x14ac:dyDescent="0.55000000000000004">
      <c r="B405" s="15" t="s">
        <v>97</v>
      </c>
      <c r="E405" s="16">
        <f>E388</f>
        <v>2021</v>
      </c>
      <c r="F405" s="17"/>
      <c r="G405" s="17"/>
      <c r="H405" s="17"/>
      <c r="I405" s="17"/>
      <c r="J405" s="17"/>
      <c r="K405" s="17"/>
      <c r="L405" s="17"/>
      <c r="M405" s="17"/>
      <c r="N405" s="17"/>
      <c r="O405" s="17"/>
      <c r="P405" s="18"/>
      <c r="Q405" s="19">
        <f>E405+1</f>
        <v>2022</v>
      </c>
      <c r="R405" s="20"/>
      <c r="S405" s="20"/>
      <c r="T405" s="20"/>
      <c r="U405" s="20"/>
      <c r="V405" s="20"/>
      <c r="W405" s="20"/>
      <c r="X405" s="20"/>
      <c r="Y405" s="20"/>
      <c r="Z405" s="20"/>
      <c r="AA405" s="20"/>
      <c r="AB405" s="21"/>
      <c r="AC405" s="16">
        <f>Q405+1</f>
        <v>2023</v>
      </c>
      <c r="AD405" s="17"/>
      <c r="AE405" s="17"/>
      <c r="AF405" s="17"/>
      <c r="AG405" s="17"/>
      <c r="AH405" s="17"/>
      <c r="AI405" s="17"/>
      <c r="AJ405" s="17"/>
      <c r="AK405" s="17"/>
      <c r="AL405" s="17"/>
      <c r="AM405" s="17"/>
      <c r="AN405" s="18"/>
      <c r="AO405" s="19">
        <f>AC405+1</f>
        <v>2024</v>
      </c>
      <c r="AP405" s="20"/>
      <c r="AQ405" s="20"/>
      <c r="AR405" s="20"/>
      <c r="AS405" s="20"/>
      <c r="AT405" s="20"/>
      <c r="AU405" s="20"/>
      <c r="AV405" s="20"/>
      <c r="AW405" s="20"/>
      <c r="AX405" s="20"/>
      <c r="AY405" s="20"/>
      <c r="AZ405" s="21"/>
      <c r="BA405" s="16">
        <f>AO405+1</f>
        <v>2025</v>
      </c>
      <c r="BB405" s="17"/>
      <c r="BC405" s="17"/>
      <c r="BD405" s="17"/>
      <c r="BE405" s="17"/>
      <c r="BF405" s="17"/>
      <c r="BG405" s="17"/>
      <c r="BH405" s="17"/>
      <c r="BI405" s="17"/>
      <c r="BJ405" s="17"/>
      <c r="BK405" s="17"/>
      <c r="BL405" s="18"/>
    </row>
    <row r="406" spans="2:64" hidden="1" outlineLevel="1" x14ac:dyDescent="0.55000000000000004">
      <c r="E406" s="10">
        <v>1</v>
      </c>
      <c r="F406" s="10">
        <f t="shared" ref="F406:P406" si="338">E406+1</f>
        <v>2</v>
      </c>
      <c r="G406" s="10">
        <f t="shared" si="338"/>
        <v>3</v>
      </c>
      <c r="H406" s="10">
        <f t="shared" si="338"/>
        <v>4</v>
      </c>
      <c r="I406" s="10">
        <f t="shared" si="338"/>
        <v>5</v>
      </c>
      <c r="J406" s="10">
        <f t="shared" si="338"/>
        <v>6</v>
      </c>
      <c r="K406" s="10">
        <f t="shared" si="338"/>
        <v>7</v>
      </c>
      <c r="L406" s="10">
        <f t="shared" si="338"/>
        <v>8</v>
      </c>
      <c r="M406" s="10">
        <f t="shared" si="338"/>
        <v>9</v>
      </c>
      <c r="N406" s="10">
        <f t="shared" si="338"/>
        <v>10</v>
      </c>
      <c r="O406" s="10">
        <f t="shared" si="338"/>
        <v>11</v>
      </c>
      <c r="P406" s="10">
        <f t="shared" si="338"/>
        <v>12</v>
      </c>
      <c r="Q406" s="22">
        <v>1</v>
      </c>
      <c r="R406" s="22">
        <f t="shared" ref="R406:AB406" si="339">Q406+1</f>
        <v>2</v>
      </c>
      <c r="S406" s="22">
        <f t="shared" si="339"/>
        <v>3</v>
      </c>
      <c r="T406" s="22">
        <f t="shared" si="339"/>
        <v>4</v>
      </c>
      <c r="U406" s="22">
        <f t="shared" si="339"/>
        <v>5</v>
      </c>
      <c r="V406" s="22">
        <f t="shared" si="339"/>
        <v>6</v>
      </c>
      <c r="W406" s="22">
        <f t="shared" si="339"/>
        <v>7</v>
      </c>
      <c r="X406" s="22">
        <f t="shared" si="339"/>
        <v>8</v>
      </c>
      <c r="Y406" s="22">
        <f t="shared" si="339"/>
        <v>9</v>
      </c>
      <c r="Z406" s="22">
        <f t="shared" si="339"/>
        <v>10</v>
      </c>
      <c r="AA406" s="22">
        <f t="shared" si="339"/>
        <v>11</v>
      </c>
      <c r="AB406" s="22">
        <f t="shared" si="339"/>
        <v>12</v>
      </c>
      <c r="AC406" s="10">
        <v>1</v>
      </c>
      <c r="AD406" s="10">
        <f t="shared" ref="AD406:AN406" si="340">AC406+1</f>
        <v>2</v>
      </c>
      <c r="AE406" s="10">
        <f t="shared" si="340"/>
        <v>3</v>
      </c>
      <c r="AF406" s="10">
        <f t="shared" si="340"/>
        <v>4</v>
      </c>
      <c r="AG406" s="10">
        <f t="shared" si="340"/>
        <v>5</v>
      </c>
      <c r="AH406" s="10">
        <f t="shared" si="340"/>
        <v>6</v>
      </c>
      <c r="AI406" s="10">
        <f t="shared" si="340"/>
        <v>7</v>
      </c>
      <c r="AJ406" s="10">
        <f t="shared" si="340"/>
        <v>8</v>
      </c>
      <c r="AK406" s="10">
        <f t="shared" si="340"/>
        <v>9</v>
      </c>
      <c r="AL406" s="10">
        <f t="shared" si="340"/>
        <v>10</v>
      </c>
      <c r="AM406" s="10">
        <f t="shared" si="340"/>
        <v>11</v>
      </c>
      <c r="AN406" s="10">
        <f t="shared" si="340"/>
        <v>12</v>
      </c>
      <c r="AO406" s="22">
        <v>1</v>
      </c>
      <c r="AP406" s="22">
        <f t="shared" ref="AP406:AZ406" si="341">AO406+1</f>
        <v>2</v>
      </c>
      <c r="AQ406" s="22">
        <f t="shared" si="341"/>
        <v>3</v>
      </c>
      <c r="AR406" s="22">
        <f t="shared" si="341"/>
        <v>4</v>
      </c>
      <c r="AS406" s="22">
        <f t="shared" si="341"/>
        <v>5</v>
      </c>
      <c r="AT406" s="22">
        <f t="shared" si="341"/>
        <v>6</v>
      </c>
      <c r="AU406" s="22">
        <f t="shared" si="341"/>
        <v>7</v>
      </c>
      <c r="AV406" s="22">
        <f t="shared" si="341"/>
        <v>8</v>
      </c>
      <c r="AW406" s="22">
        <f t="shared" si="341"/>
        <v>9</v>
      </c>
      <c r="AX406" s="22">
        <f t="shared" si="341"/>
        <v>10</v>
      </c>
      <c r="AY406" s="22">
        <f t="shared" si="341"/>
        <v>11</v>
      </c>
      <c r="AZ406" s="22">
        <f t="shared" si="341"/>
        <v>12</v>
      </c>
      <c r="BA406" s="10">
        <v>1</v>
      </c>
      <c r="BB406" s="10">
        <f t="shared" ref="BB406:BL406" si="342">BA406+1</f>
        <v>2</v>
      </c>
      <c r="BC406" s="10">
        <f t="shared" si="342"/>
        <v>3</v>
      </c>
      <c r="BD406" s="10">
        <f t="shared" si="342"/>
        <v>4</v>
      </c>
      <c r="BE406" s="10">
        <f t="shared" si="342"/>
        <v>5</v>
      </c>
      <c r="BF406" s="10">
        <f t="shared" si="342"/>
        <v>6</v>
      </c>
      <c r="BG406" s="10">
        <f t="shared" si="342"/>
        <v>7</v>
      </c>
      <c r="BH406" s="10">
        <f t="shared" si="342"/>
        <v>8</v>
      </c>
      <c r="BI406" s="10">
        <f t="shared" si="342"/>
        <v>9</v>
      </c>
      <c r="BJ406" s="10">
        <f t="shared" si="342"/>
        <v>10</v>
      </c>
      <c r="BK406" s="10">
        <f t="shared" si="342"/>
        <v>11</v>
      </c>
      <c r="BL406" s="10">
        <f t="shared" si="342"/>
        <v>12</v>
      </c>
    </row>
    <row r="407" spans="2:64" hidden="1" outlineLevel="1" x14ac:dyDescent="0.55000000000000004">
      <c r="B407" s="5" t="s">
        <v>64</v>
      </c>
      <c r="E407" s="23" t="str">
        <f>IF('1. Cockpit'!$E$13='2. Revenues'!E406,"X","")</f>
        <v/>
      </c>
      <c r="F407" s="23" t="str">
        <f>IF('1. Cockpit'!$E$13='2. Revenues'!F406,"X","")</f>
        <v/>
      </c>
      <c r="G407" s="23" t="str">
        <f>IF('1. Cockpit'!$E$13='2. Revenues'!G406,"X","")</f>
        <v/>
      </c>
      <c r="H407" s="23" t="str">
        <f>IF('1. Cockpit'!$E$13='2. Revenues'!H406,"X","")</f>
        <v/>
      </c>
      <c r="I407" s="23" t="str">
        <f>IF('1. Cockpit'!$E$13='2. Revenues'!I406,"X","")</f>
        <v>X</v>
      </c>
      <c r="J407" s="23" t="str">
        <f>IF('1. Cockpit'!$E$13='2. Revenues'!J406,"X","")</f>
        <v/>
      </c>
      <c r="K407" s="23" t="str">
        <f>IF('1. Cockpit'!$E$13='2. Revenues'!K406,"X","")</f>
        <v/>
      </c>
      <c r="L407" s="23" t="str">
        <f>IF('1. Cockpit'!$E$13='2. Revenues'!L406,"X","")</f>
        <v/>
      </c>
      <c r="M407" s="23" t="str">
        <f>IF('1. Cockpit'!$E$13='2. Revenues'!M406,"X","")</f>
        <v/>
      </c>
      <c r="N407" s="23" t="str">
        <f>IF('1. Cockpit'!$E$13='2. Revenues'!N406,"X","")</f>
        <v/>
      </c>
      <c r="O407" s="23" t="str">
        <f>IF('1. Cockpit'!$E$13='2. Revenues'!O406,"X","")</f>
        <v/>
      </c>
      <c r="P407" s="23" t="str">
        <f>IF('1. Cockpit'!$E$13='2. Revenues'!P406,"X","")</f>
        <v/>
      </c>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row>
    <row r="408" spans="2:64" hidden="1" outlineLevel="1" x14ac:dyDescent="0.55000000000000004">
      <c r="B408" s="3" t="s">
        <v>250</v>
      </c>
      <c r="E408" s="11">
        <f t="shared" ref="E408:P408" si="343">IF(OR(E407="X",D408&gt;0),$G$27+$G$31+$G$35,0)</f>
        <v>0</v>
      </c>
      <c r="F408" s="11">
        <f t="shared" si="343"/>
        <v>0</v>
      </c>
      <c r="G408" s="11">
        <f t="shared" si="343"/>
        <v>0</v>
      </c>
      <c r="H408" s="11">
        <f t="shared" si="343"/>
        <v>0</v>
      </c>
      <c r="I408" s="11">
        <f t="shared" si="343"/>
        <v>115000</v>
      </c>
      <c r="J408" s="11">
        <f t="shared" si="343"/>
        <v>115000</v>
      </c>
      <c r="K408" s="11">
        <f t="shared" si="343"/>
        <v>115000</v>
      </c>
      <c r="L408" s="11">
        <f t="shared" si="343"/>
        <v>115000</v>
      </c>
      <c r="M408" s="11">
        <f t="shared" si="343"/>
        <v>115000</v>
      </c>
      <c r="N408" s="11">
        <f t="shared" si="343"/>
        <v>115000</v>
      </c>
      <c r="O408" s="11">
        <f t="shared" si="343"/>
        <v>115000</v>
      </c>
      <c r="P408" s="11">
        <f t="shared" si="343"/>
        <v>115000</v>
      </c>
      <c r="Q408" s="29">
        <f t="shared" ref="Q408:AB408" si="344">$H$27+$H$31+$H$35</f>
        <v>115000</v>
      </c>
      <c r="R408" s="29">
        <f t="shared" si="344"/>
        <v>115000</v>
      </c>
      <c r="S408" s="29">
        <f t="shared" si="344"/>
        <v>115000</v>
      </c>
      <c r="T408" s="29">
        <f t="shared" si="344"/>
        <v>115000</v>
      </c>
      <c r="U408" s="29">
        <f t="shared" si="344"/>
        <v>115000</v>
      </c>
      <c r="V408" s="29">
        <f t="shared" si="344"/>
        <v>115000</v>
      </c>
      <c r="W408" s="29">
        <f t="shared" si="344"/>
        <v>115000</v>
      </c>
      <c r="X408" s="29">
        <f t="shared" si="344"/>
        <v>115000</v>
      </c>
      <c r="Y408" s="29">
        <f t="shared" si="344"/>
        <v>115000</v>
      </c>
      <c r="Z408" s="29">
        <f t="shared" si="344"/>
        <v>115000</v>
      </c>
      <c r="AA408" s="29">
        <f t="shared" si="344"/>
        <v>115000</v>
      </c>
      <c r="AB408" s="29">
        <f t="shared" si="344"/>
        <v>115000</v>
      </c>
      <c r="AC408" s="29">
        <f t="shared" ref="AC408:AN408" si="345">$I$27+$I$31+$I$35</f>
        <v>115000</v>
      </c>
      <c r="AD408" s="29">
        <f t="shared" si="345"/>
        <v>115000</v>
      </c>
      <c r="AE408" s="29">
        <f t="shared" si="345"/>
        <v>115000</v>
      </c>
      <c r="AF408" s="29">
        <f t="shared" si="345"/>
        <v>115000</v>
      </c>
      <c r="AG408" s="29">
        <f t="shared" si="345"/>
        <v>115000</v>
      </c>
      <c r="AH408" s="29">
        <f t="shared" si="345"/>
        <v>115000</v>
      </c>
      <c r="AI408" s="29">
        <f t="shared" si="345"/>
        <v>115000</v>
      </c>
      <c r="AJ408" s="29">
        <f t="shared" si="345"/>
        <v>115000</v>
      </c>
      <c r="AK408" s="29">
        <f t="shared" si="345"/>
        <v>115000</v>
      </c>
      <c r="AL408" s="29">
        <f t="shared" si="345"/>
        <v>115000</v>
      </c>
      <c r="AM408" s="29">
        <f t="shared" si="345"/>
        <v>115000</v>
      </c>
      <c r="AN408" s="29">
        <f t="shared" si="345"/>
        <v>115000</v>
      </c>
      <c r="AO408" s="29">
        <f t="shared" ref="AO408:AZ408" si="346">$J$27+$J$31+$J$35</f>
        <v>115000</v>
      </c>
      <c r="AP408" s="29">
        <f t="shared" si="346"/>
        <v>115000</v>
      </c>
      <c r="AQ408" s="29">
        <f t="shared" si="346"/>
        <v>115000</v>
      </c>
      <c r="AR408" s="29">
        <f t="shared" si="346"/>
        <v>115000</v>
      </c>
      <c r="AS408" s="29">
        <f t="shared" si="346"/>
        <v>115000</v>
      </c>
      <c r="AT408" s="29">
        <f t="shared" si="346"/>
        <v>115000</v>
      </c>
      <c r="AU408" s="29">
        <f t="shared" si="346"/>
        <v>115000</v>
      </c>
      <c r="AV408" s="29">
        <f t="shared" si="346"/>
        <v>115000</v>
      </c>
      <c r="AW408" s="29">
        <f t="shared" si="346"/>
        <v>115000</v>
      </c>
      <c r="AX408" s="29">
        <f t="shared" si="346"/>
        <v>115000</v>
      </c>
      <c r="AY408" s="29">
        <f t="shared" si="346"/>
        <v>115000</v>
      </c>
      <c r="AZ408" s="29">
        <f t="shared" si="346"/>
        <v>115000</v>
      </c>
      <c r="BA408" s="29">
        <f t="shared" ref="BA408:BL408" si="347">$K$27+$K$31+$K$35</f>
        <v>115000</v>
      </c>
      <c r="BB408" s="29">
        <f t="shared" si="347"/>
        <v>115000</v>
      </c>
      <c r="BC408" s="29">
        <f t="shared" si="347"/>
        <v>115000</v>
      </c>
      <c r="BD408" s="29">
        <f t="shared" si="347"/>
        <v>115000</v>
      </c>
      <c r="BE408" s="29">
        <f t="shared" si="347"/>
        <v>115000</v>
      </c>
      <c r="BF408" s="29">
        <f t="shared" si="347"/>
        <v>115000</v>
      </c>
      <c r="BG408" s="29">
        <f t="shared" si="347"/>
        <v>115000</v>
      </c>
      <c r="BH408" s="29">
        <f t="shared" si="347"/>
        <v>115000</v>
      </c>
      <c r="BI408" s="29">
        <f t="shared" si="347"/>
        <v>115000</v>
      </c>
      <c r="BJ408" s="29">
        <f t="shared" si="347"/>
        <v>115000</v>
      </c>
      <c r="BK408" s="29">
        <f t="shared" si="347"/>
        <v>115000</v>
      </c>
      <c r="BL408" s="29">
        <f t="shared" si="347"/>
        <v>115000</v>
      </c>
    </row>
    <row r="409" spans="2:64" hidden="1" outlineLevel="1" x14ac:dyDescent="0.55000000000000004"/>
    <row r="410" spans="2:64" hidden="1" outlineLevel="1" x14ac:dyDescent="0.55000000000000004">
      <c r="B410" s="15" t="s">
        <v>297</v>
      </c>
    </row>
    <row r="411" spans="2:64" hidden="1" outlineLevel="1" x14ac:dyDescent="0.55000000000000004"/>
    <row r="412" spans="2:64" hidden="1" outlineLevel="1" x14ac:dyDescent="0.55000000000000004">
      <c r="E412" s="112">
        <f>DATEVALUE("1."&amp;E406&amp;"."&amp;$E$405)</f>
        <v>44197</v>
      </c>
      <c r="F412" s="112">
        <f t="shared" ref="F412:P412" si="348">DATEVALUE("1."&amp;F406&amp;"."&amp;$E$405)</f>
        <v>44228</v>
      </c>
      <c r="G412" s="112">
        <f t="shared" si="348"/>
        <v>44256</v>
      </c>
      <c r="H412" s="112">
        <f t="shared" si="348"/>
        <v>44287</v>
      </c>
      <c r="I412" s="112">
        <f t="shared" si="348"/>
        <v>44317</v>
      </c>
      <c r="J412" s="112">
        <f t="shared" si="348"/>
        <v>44348</v>
      </c>
      <c r="K412" s="112">
        <f t="shared" si="348"/>
        <v>44378</v>
      </c>
      <c r="L412" s="112">
        <f t="shared" si="348"/>
        <v>44409</v>
      </c>
      <c r="M412" s="112">
        <f t="shared" si="348"/>
        <v>44440</v>
      </c>
      <c r="N412" s="112">
        <f t="shared" si="348"/>
        <v>44470</v>
      </c>
      <c r="O412" s="112">
        <f t="shared" si="348"/>
        <v>44501</v>
      </c>
      <c r="P412" s="112">
        <f t="shared" si="348"/>
        <v>44531</v>
      </c>
      <c r="Q412" s="112">
        <f>DATEVALUE("1."&amp;Q406&amp;"."&amp;$Q$405)</f>
        <v>44562</v>
      </c>
      <c r="R412" s="112">
        <f t="shared" ref="R412:AB412" si="349">DATEVALUE("1."&amp;R406&amp;"."&amp;$Q$405)</f>
        <v>44593</v>
      </c>
      <c r="S412" s="112">
        <f t="shared" si="349"/>
        <v>44621</v>
      </c>
      <c r="T412" s="112">
        <f t="shared" si="349"/>
        <v>44652</v>
      </c>
      <c r="U412" s="112">
        <f t="shared" si="349"/>
        <v>44682</v>
      </c>
      <c r="V412" s="112">
        <f t="shared" si="349"/>
        <v>44713</v>
      </c>
      <c r="W412" s="112">
        <f t="shared" si="349"/>
        <v>44743</v>
      </c>
      <c r="X412" s="112">
        <f t="shared" si="349"/>
        <v>44774</v>
      </c>
      <c r="Y412" s="112">
        <f t="shared" si="349"/>
        <v>44805</v>
      </c>
      <c r="Z412" s="112">
        <f t="shared" si="349"/>
        <v>44835</v>
      </c>
      <c r="AA412" s="112">
        <f t="shared" si="349"/>
        <v>44866</v>
      </c>
      <c r="AB412" s="112">
        <f t="shared" si="349"/>
        <v>44896</v>
      </c>
      <c r="AC412" s="112">
        <f>DATEVALUE("1."&amp;AC406&amp;"."&amp;$AC$405)</f>
        <v>44927</v>
      </c>
      <c r="AD412" s="112">
        <f t="shared" ref="AD412:AN412" si="350">DATEVALUE("1."&amp;AD406&amp;"."&amp;$AC$405)</f>
        <v>44958</v>
      </c>
      <c r="AE412" s="112">
        <f t="shared" si="350"/>
        <v>44986</v>
      </c>
      <c r="AF412" s="112">
        <f t="shared" si="350"/>
        <v>45017</v>
      </c>
      <c r="AG412" s="112">
        <f t="shared" si="350"/>
        <v>45047</v>
      </c>
      <c r="AH412" s="112">
        <f t="shared" si="350"/>
        <v>45078</v>
      </c>
      <c r="AI412" s="112">
        <f t="shared" si="350"/>
        <v>45108</v>
      </c>
      <c r="AJ412" s="112">
        <f t="shared" si="350"/>
        <v>45139</v>
      </c>
      <c r="AK412" s="112">
        <f t="shared" si="350"/>
        <v>45170</v>
      </c>
      <c r="AL412" s="112">
        <f t="shared" si="350"/>
        <v>45200</v>
      </c>
      <c r="AM412" s="112">
        <f t="shared" si="350"/>
        <v>45231</v>
      </c>
      <c r="AN412" s="112">
        <f t="shared" si="350"/>
        <v>45261</v>
      </c>
      <c r="AO412" s="112">
        <f>DATEVALUE("1."&amp;AO406&amp;"."&amp;$AO$405)</f>
        <v>45292</v>
      </c>
      <c r="AP412" s="112">
        <f t="shared" ref="AP412:AZ412" si="351">DATEVALUE("1."&amp;AP406&amp;"."&amp;$AO$405)</f>
        <v>45323</v>
      </c>
      <c r="AQ412" s="112">
        <f t="shared" si="351"/>
        <v>45352</v>
      </c>
      <c r="AR412" s="112">
        <f t="shared" si="351"/>
        <v>45383</v>
      </c>
      <c r="AS412" s="112">
        <f t="shared" si="351"/>
        <v>45413</v>
      </c>
      <c r="AT412" s="112">
        <f t="shared" si="351"/>
        <v>45444</v>
      </c>
      <c r="AU412" s="112">
        <f t="shared" si="351"/>
        <v>45474</v>
      </c>
      <c r="AV412" s="112">
        <f t="shared" si="351"/>
        <v>45505</v>
      </c>
      <c r="AW412" s="112">
        <f t="shared" si="351"/>
        <v>45536</v>
      </c>
      <c r="AX412" s="112">
        <f t="shared" si="351"/>
        <v>45566</v>
      </c>
      <c r="AY412" s="112">
        <f t="shared" si="351"/>
        <v>45597</v>
      </c>
      <c r="AZ412" s="112">
        <f t="shared" si="351"/>
        <v>45627</v>
      </c>
      <c r="BA412" s="112">
        <f>DATEVALUE("1."&amp;BA406&amp;"."&amp;$BA$405)</f>
        <v>45658</v>
      </c>
      <c r="BB412" s="112">
        <f t="shared" ref="BB412:BL412" si="352">DATEVALUE("1."&amp;BB406&amp;"."&amp;$BA$405)</f>
        <v>45689</v>
      </c>
      <c r="BC412" s="112">
        <f t="shared" si="352"/>
        <v>45717</v>
      </c>
      <c r="BD412" s="112">
        <f t="shared" si="352"/>
        <v>45748</v>
      </c>
      <c r="BE412" s="112">
        <f t="shared" si="352"/>
        <v>45778</v>
      </c>
      <c r="BF412" s="112">
        <f t="shared" si="352"/>
        <v>45809</v>
      </c>
      <c r="BG412" s="112">
        <f t="shared" si="352"/>
        <v>45839</v>
      </c>
      <c r="BH412" s="112">
        <f t="shared" si="352"/>
        <v>45870</v>
      </c>
      <c r="BI412" s="112">
        <f t="shared" si="352"/>
        <v>45901</v>
      </c>
      <c r="BJ412" s="112">
        <f t="shared" si="352"/>
        <v>45931</v>
      </c>
      <c r="BK412" s="112">
        <f t="shared" si="352"/>
        <v>45962</v>
      </c>
      <c r="BL412" s="112">
        <f t="shared" si="352"/>
        <v>45992</v>
      </c>
    </row>
    <row r="413" spans="2:64" hidden="1" outlineLevel="1" x14ac:dyDescent="0.55000000000000004"/>
    <row r="414" spans="2:64" hidden="1" outlineLevel="1" x14ac:dyDescent="0.55000000000000004"/>
    <row r="415" spans="2:64" collapsed="1" x14ac:dyDescent="0.55000000000000004"/>
  </sheetData>
  <mergeCells count="3">
    <mergeCell ref="G21:H21"/>
    <mergeCell ref="G22:H22"/>
    <mergeCell ref="G23:H23"/>
  </mergeCells>
  <dataValidations count="2">
    <dataValidation type="list" allowBlank="1" showInputMessage="1" showErrorMessage="1" sqref="G39" xr:uid="{D4DA0958-A94E-43A1-81FC-F1D409371C4A}">
      <formula1>"1,2,3,4,5,6,7,8,9,10,11,12,"</formula1>
    </dataValidation>
    <dataValidation type="list" allowBlank="1" showInputMessage="1" showErrorMessage="1" sqref="G38" xr:uid="{A7C8486D-8D44-4BBC-85FC-69140699FFE4}">
      <formula1>"1,2,3,4,5,6"</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4A13-A407-48CF-96F7-34DF15ABA991}">
  <sheetPr>
    <tabColor theme="5"/>
  </sheetPr>
  <dimension ref="B2:BL629"/>
  <sheetViews>
    <sheetView showGridLines="0" zoomScaleNormal="100" workbookViewId="0">
      <selection activeCell="BB185" sqref="BB185"/>
    </sheetView>
  </sheetViews>
  <sheetFormatPr defaultColWidth="9" defaultRowHeight="15" outlineLevelRow="1" x14ac:dyDescent="0.55000000000000004"/>
  <cols>
    <col min="1" max="1" width="2.1328125" style="3" customWidth="1"/>
    <col min="2" max="9" width="9" style="3"/>
    <col min="10" max="10" width="9" style="51" customWidth="1"/>
    <col min="11" max="11" width="9" style="51"/>
    <col min="12" max="16384" width="9" style="3"/>
  </cols>
  <sheetData>
    <row r="2" spans="2:64" x14ac:dyDescent="0.55000000000000004">
      <c r="B2" s="165" t="s">
        <v>13</v>
      </c>
      <c r="C2" s="166"/>
      <c r="D2" s="166"/>
    </row>
    <row r="3" spans="2:64" x14ac:dyDescent="0.55000000000000004">
      <c r="B3" s="5" t="str">
        <f>'1. Cockpit'!B3</f>
        <v>Example Case - Version 1.0</v>
      </c>
    </row>
    <row r="5" spans="2:64" x14ac:dyDescent="0.55000000000000004">
      <c r="B5" s="113" t="s">
        <v>3</v>
      </c>
      <c r="C5" s="3" t="s">
        <v>4</v>
      </c>
    </row>
    <row r="10" spans="2:64" x14ac:dyDescent="0.55000000000000004">
      <c r="B10" s="152" t="s">
        <v>329</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row>
    <row r="11" spans="2:64" hidden="1" outlineLevel="1" x14ac:dyDescent="0.55000000000000004"/>
    <row r="12" spans="2:64" hidden="1" outlineLevel="1" x14ac:dyDescent="0.55000000000000004"/>
    <row r="13" spans="2:64" hidden="1" outlineLevel="1" x14ac:dyDescent="0.55000000000000004"/>
    <row r="14" spans="2:64" hidden="1" outlineLevel="1" x14ac:dyDescent="0.55000000000000004">
      <c r="B14" s="156" t="s">
        <v>239</v>
      </c>
      <c r="C14" s="158"/>
      <c r="D14" s="158"/>
      <c r="E14" s="2"/>
      <c r="N14" s="71"/>
      <c r="O14" s="72"/>
      <c r="P14" s="156" t="s">
        <v>41</v>
      </c>
      <c r="Q14" s="158"/>
      <c r="R14" s="158"/>
    </row>
    <row r="15" spans="2:64" hidden="1" outlineLevel="1" x14ac:dyDescent="0.55000000000000004">
      <c r="B15" s="12"/>
      <c r="C15" s="2"/>
      <c r="E15" s="2"/>
      <c r="N15" s="71"/>
      <c r="O15" s="72"/>
      <c r="P15" s="12"/>
      <c r="Q15" s="2"/>
      <c r="R15" s="2"/>
    </row>
    <row r="16" spans="2:64" hidden="1" outlineLevel="1" x14ac:dyDescent="0.55000000000000004">
      <c r="B16" s="60" t="s">
        <v>239</v>
      </c>
      <c r="C16" s="2"/>
      <c r="G16" s="113" t="s">
        <v>390</v>
      </c>
      <c r="I16" s="196"/>
      <c r="J16" s="3"/>
      <c r="K16" s="3"/>
      <c r="N16" s="71"/>
      <c r="O16" s="72"/>
      <c r="P16" s="12"/>
      <c r="Q16" s="2"/>
      <c r="R16" s="2"/>
    </row>
    <row r="17" spans="2:23" hidden="1" outlineLevel="1" x14ac:dyDescent="0.55000000000000004">
      <c r="B17" s="3" t="s">
        <v>378</v>
      </c>
      <c r="G17" s="123" t="s">
        <v>377</v>
      </c>
      <c r="J17" s="3"/>
      <c r="K17" s="3"/>
      <c r="N17" s="71"/>
      <c r="O17" s="72"/>
    </row>
    <row r="18" spans="2:23" hidden="1" outlineLevel="1" x14ac:dyDescent="0.55000000000000004">
      <c r="J18" s="3"/>
      <c r="K18" s="3"/>
      <c r="N18" s="71"/>
      <c r="O18" s="72"/>
    </row>
    <row r="19" spans="2:23" hidden="1" outlineLevel="1" x14ac:dyDescent="0.55000000000000004">
      <c r="G19" s="73" t="s">
        <v>14</v>
      </c>
      <c r="J19" s="3"/>
      <c r="K19" s="3"/>
      <c r="N19" s="71"/>
      <c r="O19" s="72"/>
    </row>
    <row r="20" spans="2:23" hidden="1" outlineLevel="1" x14ac:dyDescent="0.55000000000000004">
      <c r="B20" s="5" t="s">
        <v>300</v>
      </c>
      <c r="G20" s="119">
        <v>0</v>
      </c>
      <c r="J20" s="3"/>
      <c r="K20" s="3"/>
      <c r="N20" s="71"/>
      <c r="O20" s="72"/>
    </row>
    <row r="21" spans="2:23" hidden="1" outlineLevel="1" x14ac:dyDescent="0.55000000000000004">
      <c r="B21" s="5"/>
      <c r="J21" s="3"/>
      <c r="K21" s="3"/>
      <c r="N21" s="71"/>
      <c r="O21" s="72"/>
      <c r="P21" s="5" t="s">
        <v>42</v>
      </c>
    </row>
    <row r="22" spans="2:23" hidden="1" outlineLevel="1" x14ac:dyDescent="0.55000000000000004">
      <c r="G22" s="54">
        <f>'1. Cockpit'!$E$12</f>
        <v>2021</v>
      </c>
      <c r="H22" s="55">
        <f>G22+1</f>
        <v>2022</v>
      </c>
      <c r="I22" s="55">
        <f>H22+1</f>
        <v>2023</v>
      </c>
      <c r="J22" s="55">
        <f>I22+1</f>
        <v>2024</v>
      </c>
      <c r="K22" s="56">
        <f>J22+1</f>
        <v>2025</v>
      </c>
      <c r="N22" s="71"/>
      <c r="O22" s="72"/>
      <c r="P22" s="3" t="s">
        <v>19</v>
      </c>
      <c r="S22" s="212" t="s">
        <v>391</v>
      </c>
      <c r="T22" s="213"/>
      <c r="U22" s="58"/>
      <c r="V22" s="58"/>
      <c r="W22" s="59"/>
    </row>
    <row r="23" spans="2:23" hidden="1" outlineLevel="1" x14ac:dyDescent="0.55000000000000004">
      <c r="B23" s="5" t="str">
        <f>"New ARR per Sales headcount ("&amp;'1. Cockpit'!$E$14&amp;" p.m.)"</f>
        <v>New ARR per Sales headcount (EUR p.m.)</v>
      </c>
      <c r="G23" s="119">
        <v>100000</v>
      </c>
      <c r="H23" s="120">
        <v>100000</v>
      </c>
      <c r="I23" s="120">
        <v>100000</v>
      </c>
      <c r="J23" s="120">
        <v>100000</v>
      </c>
      <c r="K23" s="120">
        <v>100000</v>
      </c>
      <c r="N23" s="71"/>
      <c r="O23" s="72"/>
      <c r="S23" s="54">
        <f>'1. Cockpit'!$E$12</f>
        <v>2021</v>
      </c>
      <c r="T23" s="55">
        <f>S23+1</f>
        <v>2022</v>
      </c>
      <c r="U23" s="55">
        <f>T23+1</f>
        <v>2023</v>
      </c>
      <c r="V23" s="55">
        <f>U23+1</f>
        <v>2024</v>
      </c>
      <c r="W23" s="56">
        <f>V23+1</f>
        <v>2025</v>
      </c>
    </row>
    <row r="24" spans="2:23" hidden="1" outlineLevel="1" x14ac:dyDescent="0.55000000000000004">
      <c r="G24" s="74"/>
      <c r="H24" s="75"/>
      <c r="I24" s="75"/>
      <c r="J24" s="75"/>
      <c r="K24" s="76"/>
      <c r="N24" s="71"/>
      <c r="O24" s="72"/>
      <c r="P24" s="5" t="s">
        <v>21</v>
      </c>
      <c r="S24" s="119">
        <v>60000</v>
      </c>
      <c r="T24" s="120">
        <v>80000</v>
      </c>
      <c r="U24" s="120">
        <v>85000</v>
      </c>
      <c r="V24" s="120">
        <v>100000</v>
      </c>
      <c r="W24" s="120">
        <v>100000</v>
      </c>
    </row>
    <row r="25" spans="2:23" hidden="1" outlineLevel="1" x14ac:dyDescent="0.55000000000000004">
      <c r="G25" s="137" t="s">
        <v>14</v>
      </c>
      <c r="H25" s="138" t="s">
        <v>15</v>
      </c>
      <c r="I25" s="138" t="s">
        <v>16</v>
      </c>
      <c r="J25" s="138" t="s">
        <v>18</v>
      </c>
      <c r="K25" s="139" t="s">
        <v>17</v>
      </c>
      <c r="N25" s="71"/>
      <c r="O25" s="72"/>
      <c r="S25" s="77"/>
      <c r="T25" s="78"/>
      <c r="U25" s="78"/>
      <c r="V25" s="78"/>
      <c r="W25" s="79"/>
    </row>
    <row r="26" spans="2:23" hidden="1" outlineLevel="1" x14ac:dyDescent="0.55000000000000004">
      <c r="B26" s="60" t="s">
        <v>301</v>
      </c>
      <c r="G26" s="122">
        <v>0.5</v>
      </c>
      <c r="H26" s="123">
        <v>0.6</v>
      </c>
      <c r="I26" s="123">
        <v>0.8</v>
      </c>
      <c r="J26" s="123">
        <v>1</v>
      </c>
      <c r="K26" s="124">
        <v>1</v>
      </c>
      <c r="N26" s="71"/>
      <c r="O26" s="72"/>
      <c r="P26" s="5" t="s">
        <v>43</v>
      </c>
      <c r="S26" s="57"/>
      <c r="T26" s="58"/>
      <c r="U26" s="58"/>
      <c r="V26" s="58"/>
      <c r="W26" s="59"/>
    </row>
    <row r="27" spans="2:23" hidden="1" outlineLevel="1" x14ac:dyDescent="0.55000000000000004">
      <c r="G27" s="80"/>
      <c r="H27" s="81"/>
      <c r="I27" s="81"/>
      <c r="J27" s="81"/>
      <c r="K27" s="82"/>
      <c r="N27" s="71"/>
      <c r="O27" s="72"/>
      <c r="P27" s="3" t="s">
        <v>19</v>
      </c>
      <c r="S27" s="212" t="s">
        <v>392</v>
      </c>
      <c r="T27" s="213"/>
      <c r="U27" s="58"/>
      <c r="V27" s="58"/>
      <c r="W27" s="59"/>
    </row>
    <row r="28" spans="2:23" hidden="1" outlineLevel="1" x14ac:dyDescent="0.55000000000000004">
      <c r="G28" s="54">
        <f>'1. Cockpit'!$E$12</f>
        <v>2021</v>
      </c>
      <c r="H28" s="55">
        <f>G28+1</f>
        <v>2022</v>
      </c>
      <c r="I28" s="55">
        <f>H28+1</f>
        <v>2023</v>
      </c>
      <c r="J28" s="55">
        <f>I28+1</f>
        <v>2024</v>
      </c>
      <c r="K28" s="56">
        <f>J28+1</f>
        <v>2025</v>
      </c>
      <c r="N28" s="71"/>
      <c r="O28" s="72"/>
      <c r="P28" s="3" t="s">
        <v>21</v>
      </c>
      <c r="S28" s="54">
        <f>'1. Cockpit'!$E$12</f>
        <v>2021</v>
      </c>
      <c r="T28" s="55">
        <f>S28+1</f>
        <v>2022</v>
      </c>
      <c r="U28" s="55">
        <f>T28+1</f>
        <v>2023</v>
      </c>
      <c r="V28" s="55">
        <f>U28+1</f>
        <v>2024</v>
      </c>
      <c r="W28" s="56">
        <f>V28+1</f>
        <v>2025</v>
      </c>
    </row>
    <row r="29" spans="2:23" hidden="1" outlineLevel="1" x14ac:dyDescent="0.55000000000000004">
      <c r="B29" s="5" t="str">
        <f>"Sales team leader per ... Sales headcount"</f>
        <v>Sales team leader per ... Sales headcount</v>
      </c>
      <c r="G29" s="119">
        <v>5</v>
      </c>
      <c r="H29" s="120">
        <v>5</v>
      </c>
      <c r="I29" s="120">
        <v>5</v>
      </c>
      <c r="J29" s="120">
        <v>5</v>
      </c>
      <c r="K29" s="121">
        <v>5</v>
      </c>
      <c r="N29" s="71"/>
      <c r="O29" s="72"/>
      <c r="P29" s="5" t="s">
        <v>21</v>
      </c>
      <c r="S29" s="119">
        <v>60000</v>
      </c>
      <c r="T29" s="120">
        <v>80000</v>
      </c>
      <c r="U29" s="120">
        <v>85000</v>
      </c>
      <c r="V29" s="120">
        <v>100000</v>
      </c>
      <c r="W29" s="121">
        <v>100000</v>
      </c>
    </row>
    <row r="30" spans="2:23" hidden="1" outlineLevel="1" x14ac:dyDescent="0.55000000000000004">
      <c r="G30" s="74"/>
      <c r="H30" s="75"/>
      <c r="I30" s="75"/>
      <c r="J30" s="75"/>
      <c r="K30" s="76"/>
      <c r="N30" s="71"/>
      <c r="O30" s="72"/>
      <c r="S30" s="74"/>
      <c r="T30" s="75"/>
      <c r="U30" s="75"/>
      <c r="V30" s="75"/>
      <c r="W30" s="76"/>
    </row>
    <row r="31" spans="2:23" hidden="1" outlineLevel="1" x14ac:dyDescent="0.55000000000000004">
      <c r="G31" s="54">
        <f>'1. Cockpit'!$E$12</f>
        <v>2021</v>
      </c>
      <c r="H31" s="55">
        <f>G31+1</f>
        <v>2022</v>
      </c>
      <c r="I31" s="55">
        <f>H31+1</f>
        <v>2023</v>
      </c>
      <c r="J31" s="55">
        <f>I31+1</f>
        <v>2024</v>
      </c>
      <c r="K31" s="56">
        <f>J31+1</f>
        <v>2025</v>
      </c>
      <c r="N31" s="71"/>
      <c r="O31" s="72"/>
      <c r="P31" s="5" t="s">
        <v>44</v>
      </c>
      <c r="S31" s="57"/>
      <c r="T31" s="58"/>
      <c r="U31" s="58"/>
      <c r="V31" s="58"/>
      <c r="W31" s="59"/>
    </row>
    <row r="32" spans="2:23" hidden="1" outlineLevel="1" x14ac:dyDescent="0.55000000000000004">
      <c r="B32" s="5" t="str">
        <f>"Sales team support per ... Sales headcount"</f>
        <v>Sales team support per ... Sales headcount</v>
      </c>
      <c r="G32" s="119">
        <v>5</v>
      </c>
      <c r="H32" s="120">
        <v>5</v>
      </c>
      <c r="I32" s="120">
        <v>5</v>
      </c>
      <c r="J32" s="120">
        <v>5</v>
      </c>
      <c r="K32" s="121">
        <v>5</v>
      </c>
      <c r="N32" s="71"/>
      <c r="O32" s="72"/>
      <c r="P32" s="3" t="s">
        <v>19</v>
      </c>
      <c r="S32" s="212"/>
      <c r="T32" s="213"/>
      <c r="U32" s="58"/>
      <c r="V32" s="58"/>
      <c r="W32" s="59"/>
    </row>
    <row r="33" spans="2:64" hidden="1" outlineLevel="1" x14ac:dyDescent="0.55000000000000004">
      <c r="G33" s="74"/>
      <c r="H33" s="75"/>
      <c r="I33" s="75"/>
      <c r="J33" s="75"/>
      <c r="K33" s="76"/>
      <c r="N33" s="71"/>
      <c r="O33" s="72"/>
      <c r="S33" s="54">
        <f>'1. Cockpit'!$E$12</f>
        <v>2021</v>
      </c>
      <c r="T33" s="55">
        <f>S33+1</f>
        <v>2022</v>
      </c>
      <c r="U33" s="55">
        <f>T33+1</f>
        <v>2023</v>
      </c>
      <c r="V33" s="55">
        <f>U33+1</f>
        <v>2024</v>
      </c>
      <c r="W33" s="56">
        <f>V33+1</f>
        <v>2025</v>
      </c>
    </row>
    <row r="34" spans="2:64" hidden="1" outlineLevel="1" x14ac:dyDescent="0.55000000000000004">
      <c r="G34" s="54">
        <f>'1. Cockpit'!$E$12</f>
        <v>2021</v>
      </c>
      <c r="H34" s="55">
        <f>G34+1</f>
        <v>2022</v>
      </c>
      <c r="I34" s="55">
        <f>H34+1</f>
        <v>2023</v>
      </c>
      <c r="J34" s="55">
        <f>I34+1</f>
        <v>2024</v>
      </c>
      <c r="K34" s="56">
        <f>J34+1</f>
        <v>2025</v>
      </c>
      <c r="N34" s="71"/>
      <c r="O34" s="72"/>
      <c r="P34" s="5" t="s">
        <v>21</v>
      </c>
      <c r="S34" s="119"/>
      <c r="T34" s="120"/>
      <c r="U34" s="120"/>
      <c r="V34" s="120"/>
      <c r="W34" s="120"/>
    </row>
    <row r="35" spans="2:64" hidden="1" outlineLevel="1" x14ac:dyDescent="0.55000000000000004">
      <c r="B35" s="5" t="str">
        <f>"Salary per Sales headcount ("&amp;'1. Cockpit'!$E$14&amp;" p.a.)"</f>
        <v>Salary per Sales headcount (EUR p.a.)</v>
      </c>
      <c r="G35" s="119">
        <v>70000</v>
      </c>
      <c r="H35" s="120">
        <v>90000</v>
      </c>
      <c r="I35" s="120">
        <v>90000</v>
      </c>
      <c r="J35" s="120">
        <v>90000</v>
      </c>
      <c r="K35" s="121">
        <v>90000</v>
      </c>
      <c r="N35" s="71"/>
      <c r="O35" s="72"/>
      <c r="S35" s="74"/>
      <c r="T35" s="75"/>
      <c r="U35" s="75"/>
      <c r="V35" s="75"/>
      <c r="W35" s="76"/>
    </row>
    <row r="36" spans="2:64" hidden="1" outlineLevel="1" x14ac:dyDescent="0.55000000000000004">
      <c r="G36" s="74"/>
      <c r="H36" s="75"/>
      <c r="I36" s="75"/>
      <c r="J36" s="75"/>
      <c r="K36" s="76"/>
      <c r="N36" s="71"/>
      <c r="O36" s="72"/>
      <c r="P36" s="5" t="s">
        <v>45</v>
      </c>
      <c r="S36" s="57"/>
      <c r="T36" s="58"/>
      <c r="U36" s="58"/>
      <c r="V36" s="58"/>
      <c r="W36" s="59"/>
    </row>
    <row r="37" spans="2:64" hidden="1" outlineLevel="1" x14ac:dyDescent="0.55000000000000004">
      <c r="G37" s="54">
        <f>'1. Cockpit'!$E$12</f>
        <v>2021</v>
      </c>
      <c r="H37" s="55">
        <f>G37+1</f>
        <v>2022</v>
      </c>
      <c r="I37" s="55">
        <f>H37+1</f>
        <v>2023</v>
      </c>
      <c r="J37" s="55">
        <f>I37+1</f>
        <v>2024</v>
      </c>
      <c r="K37" s="56">
        <f>J37+1</f>
        <v>2025</v>
      </c>
      <c r="N37" s="71"/>
      <c r="O37" s="72"/>
      <c r="P37" s="3" t="s">
        <v>19</v>
      </c>
      <c r="S37" s="212"/>
      <c r="T37" s="213"/>
      <c r="U37" s="58"/>
      <c r="V37" s="58"/>
      <c r="W37" s="59"/>
    </row>
    <row r="38" spans="2:64" hidden="1" outlineLevel="1" x14ac:dyDescent="0.55000000000000004">
      <c r="B38" s="5" t="str">
        <f>"Salary per Sales team leader ("&amp;'1. Cockpit'!$E$14&amp;" p.a.)"</f>
        <v>Salary per Sales team leader (EUR p.a.)</v>
      </c>
      <c r="G38" s="119">
        <v>100000</v>
      </c>
      <c r="H38" s="120">
        <v>100000</v>
      </c>
      <c r="I38" s="120">
        <v>100000</v>
      </c>
      <c r="J38" s="120">
        <v>100000</v>
      </c>
      <c r="K38" s="121">
        <v>100000</v>
      </c>
      <c r="N38" s="71"/>
      <c r="O38" s="72"/>
      <c r="S38" s="54">
        <f>'1. Cockpit'!$E$12</f>
        <v>2021</v>
      </c>
      <c r="T38" s="55">
        <f>S38+1</f>
        <v>2022</v>
      </c>
      <c r="U38" s="55">
        <f>T38+1</f>
        <v>2023</v>
      </c>
      <c r="V38" s="55">
        <f>U38+1</f>
        <v>2024</v>
      </c>
      <c r="W38" s="56">
        <f>V38+1</f>
        <v>2025</v>
      </c>
    </row>
    <row r="39" spans="2:64" hidden="1" outlineLevel="1" x14ac:dyDescent="0.55000000000000004">
      <c r="G39" s="74"/>
      <c r="H39" s="75"/>
      <c r="I39" s="75"/>
      <c r="J39" s="75"/>
      <c r="K39" s="76"/>
      <c r="N39" s="71"/>
      <c r="O39" s="72"/>
      <c r="P39" s="3" t="s">
        <v>21</v>
      </c>
      <c r="S39" s="119"/>
      <c r="T39" s="120"/>
      <c r="U39" s="120"/>
      <c r="V39" s="120"/>
      <c r="W39" s="120"/>
    </row>
    <row r="40" spans="2:64" hidden="1" outlineLevel="1" x14ac:dyDescent="0.55000000000000004">
      <c r="G40" s="54">
        <f>'1. Cockpit'!$E$12</f>
        <v>2021</v>
      </c>
      <c r="H40" s="55">
        <f>G40+1</f>
        <v>2022</v>
      </c>
      <c r="I40" s="55">
        <f>H40+1</f>
        <v>2023</v>
      </c>
      <c r="J40" s="55">
        <f>I40+1</f>
        <v>2024</v>
      </c>
      <c r="K40" s="56">
        <f>J40+1</f>
        <v>2025</v>
      </c>
      <c r="N40" s="71"/>
      <c r="O40" s="72"/>
    </row>
    <row r="41" spans="2:64" hidden="1" outlineLevel="1" x14ac:dyDescent="0.55000000000000004">
      <c r="B41" s="5" t="str">
        <f>"Salary per Sales team support ("&amp;'1. Cockpit'!$E$14&amp;" p.a.)"</f>
        <v>Salary per Sales team support (EUR p.a.)</v>
      </c>
      <c r="G41" s="119">
        <v>50000</v>
      </c>
      <c r="H41" s="120">
        <v>60000</v>
      </c>
      <c r="I41" s="120">
        <v>60000</v>
      </c>
      <c r="J41" s="120">
        <v>60000</v>
      </c>
      <c r="K41" s="121">
        <v>60000</v>
      </c>
      <c r="N41" s="71"/>
      <c r="O41" s="72"/>
      <c r="P41" s="5" t="s">
        <v>299</v>
      </c>
      <c r="T41" s="122">
        <v>0.2</v>
      </c>
    </row>
    <row r="42" spans="2:64" hidden="1" outlineLevel="1" x14ac:dyDescent="0.55000000000000004">
      <c r="B42" s="5"/>
      <c r="N42" s="71"/>
      <c r="O42" s="72"/>
    </row>
    <row r="43" spans="2:64" hidden="1" outlineLevel="1" x14ac:dyDescent="0.55000000000000004">
      <c r="B43" s="5" t="s">
        <v>299</v>
      </c>
      <c r="G43" s="122">
        <v>0.2</v>
      </c>
      <c r="N43" s="51"/>
      <c r="O43" s="51"/>
    </row>
    <row r="44" spans="2:64" hidden="1" outlineLevel="1" x14ac:dyDescent="0.55000000000000004">
      <c r="B44" s="5"/>
      <c r="N44" s="51"/>
      <c r="O44" s="51"/>
    </row>
    <row r="45" spans="2:64" hidden="1" outlineLevel="1" x14ac:dyDescent="0.55000000000000004">
      <c r="B45" s="5"/>
      <c r="N45" s="51"/>
      <c r="O45" s="51"/>
    </row>
    <row r="46" spans="2:64" collapsed="1" x14ac:dyDescent="0.55000000000000004">
      <c r="B46" s="5"/>
      <c r="N46" s="51"/>
      <c r="O46" s="51"/>
    </row>
    <row r="47" spans="2:64" x14ac:dyDescent="0.55000000000000004">
      <c r="B47" s="152" t="s">
        <v>330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row>
    <row r="48" spans="2:64" hidden="1" outlineLevel="1" x14ac:dyDescent="0.55000000000000004">
      <c r="B48" s="5"/>
      <c r="N48" s="51"/>
      <c r="O48" s="51"/>
    </row>
    <row r="49" spans="2:34" hidden="1" outlineLevel="1" x14ac:dyDescent="0.55000000000000004"/>
    <row r="50" spans="2:34" hidden="1" outlineLevel="1" x14ac:dyDescent="0.55000000000000004"/>
    <row r="51" spans="2:34" hidden="1" outlineLevel="1" x14ac:dyDescent="0.55000000000000004">
      <c r="B51" s="156" t="s">
        <v>240</v>
      </c>
      <c r="C51" s="158"/>
      <c r="D51" s="158"/>
      <c r="G51" s="83"/>
      <c r="H51" s="84"/>
      <c r="I51" s="156" t="s">
        <v>241</v>
      </c>
      <c r="J51" s="158"/>
      <c r="K51" s="158"/>
      <c r="N51" s="83"/>
      <c r="O51" s="84"/>
      <c r="P51" s="156" t="s">
        <v>242</v>
      </c>
      <c r="Q51" s="158"/>
      <c r="R51" s="158"/>
      <c r="U51" s="83"/>
      <c r="V51" s="84"/>
      <c r="W51" s="156" t="s">
        <v>331</v>
      </c>
      <c r="X51" s="158"/>
      <c r="Y51" s="158"/>
      <c r="AB51" s="83"/>
      <c r="AC51" s="84"/>
      <c r="AD51" s="156" t="s">
        <v>243</v>
      </c>
      <c r="AE51" s="158"/>
      <c r="AF51" s="158"/>
    </row>
    <row r="52" spans="2:34" hidden="1" outlineLevel="1" x14ac:dyDescent="0.55000000000000004">
      <c r="G52" s="83"/>
      <c r="H52" s="84"/>
      <c r="J52" s="3"/>
      <c r="K52" s="3"/>
      <c r="N52" s="83"/>
      <c r="O52" s="84"/>
      <c r="U52" s="83"/>
      <c r="V52" s="84"/>
      <c r="AB52" s="83"/>
      <c r="AC52" s="84"/>
    </row>
    <row r="53" spans="2:34" hidden="1" outlineLevel="1" x14ac:dyDescent="0.55000000000000004">
      <c r="B53" s="3" t="s">
        <v>302</v>
      </c>
      <c r="F53" s="126">
        <v>8000</v>
      </c>
      <c r="G53" s="83"/>
      <c r="H53" s="84"/>
      <c r="I53" s="3" t="s">
        <v>302</v>
      </c>
      <c r="J53" s="3"/>
      <c r="K53" s="3"/>
      <c r="M53" s="126">
        <v>4000</v>
      </c>
      <c r="N53" s="83"/>
      <c r="O53" s="84"/>
      <c r="P53" s="3" t="s">
        <v>302</v>
      </c>
      <c r="T53" s="126">
        <v>2000</v>
      </c>
      <c r="U53" s="83"/>
      <c r="V53" s="84"/>
      <c r="W53" s="3" t="s">
        <v>302</v>
      </c>
      <c r="AA53" s="126">
        <v>5000</v>
      </c>
      <c r="AB53" s="83"/>
      <c r="AC53" s="84"/>
      <c r="AD53" s="3" t="s">
        <v>302</v>
      </c>
      <c r="AH53" s="126"/>
    </row>
    <row r="54" spans="2:34" hidden="1" outlineLevel="1" x14ac:dyDescent="0.55000000000000004">
      <c r="B54" s="5" t="s">
        <v>299</v>
      </c>
      <c r="F54" s="122">
        <v>0.125</v>
      </c>
      <c r="G54" s="83"/>
      <c r="H54" s="84"/>
      <c r="I54" s="5" t="s">
        <v>299</v>
      </c>
      <c r="J54" s="3"/>
      <c r="K54" s="3"/>
      <c r="M54" s="122">
        <v>0.25</v>
      </c>
      <c r="N54" s="83"/>
      <c r="O54" s="84"/>
      <c r="P54" s="5" t="s">
        <v>299</v>
      </c>
      <c r="T54" s="122">
        <v>0.125</v>
      </c>
      <c r="U54" s="83"/>
      <c r="V54" s="84"/>
      <c r="W54" s="5" t="s">
        <v>299</v>
      </c>
      <c r="AA54" s="122">
        <v>0.25</v>
      </c>
      <c r="AB54" s="83"/>
      <c r="AC54" s="84"/>
      <c r="AD54" s="5" t="s">
        <v>299</v>
      </c>
      <c r="AH54" s="122"/>
    </row>
    <row r="55" spans="2:34" hidden="1" outlineLevel="1" x14ac:dyDescent="0.55000000000000004">
      <c r="G55" s="83"/>
      <c r="H55" s="84"/>
      <c r="J55" s="3"/>
      <c r="K55" s="3"/>
      <c r="L55" s="129"/>
      <c r="M55" s="129"/>
      <c r="N55" s="83"/>
      <c r="O55" s="84"/>
      <c r="S55" s="129"/>
      <c r="T55" s="129"/>
      <c r="U55" s="83"/>
      <c r="V55" s="84"/>
      <c r="Z55" s="129"/>
      <c r="AA55" s="129"/>
      <c r="AB55" s="83"/>
      <c r="AC55" s="84"/>
      <c r="AG55" s="129"/>
      <c r="AH55" s="129"/>
    </row>
    <row r="56" spans="2:34" hidden="1" outlineLevel="1" x14ac:dyDescent="0.55000000000000004">
      <c r="B56" s="3" t="s">
        <v>23</v>
      </c>
      <c r="E56" s="212" t="s">
        <v>393</v>
      </c>
      <c r="F56" s="213"/>
      <c r="G56" s="83"/>
      <c r="H56" s="84"/>
      <c r="I56" s="3" t="s">
        <v>23</v>
      </c>
      <c r="J56" s="3"/>
      <c r="K56" s="3"/>
      <c r="L56" s="212" t="s">
        <v>149</v>
      </c>
      <c r="M56" s="213"/>
      <c r="N56" s="83"/>
      <c r="O56" s="84"/>
      <c r="P56" s="3" t="s">
        <v>23</v>
      </c>
      <c r="S56" s="212" t="s">
        <v>400</v>
      </c>
      <c r="T56" s="213"/>
      <c r="U56" s="83"/>
      <c r="V56" s="84"/>
      <c r="W56" s="3" t="s">
        <v>23</v>
      </c>
      <c r="Z56" s="212" t="s">
        <v>406</v>
      </c>
      <c r="AA56" s="213"/>
      <c r="AB56" s="83"/>
      <c r="AC56" s="84"/>
      <c r="AD56" s="3" t="s">
        <v>23</v>
      </c>
      <c r="AG56" s="212"/>
      <c r="AH56" s="213"/>
    </row>
    <row r="57" spans="2:34" hidden="1" outlineLevel="1" x14ac:dyDescent="0.55000000000000004">
      <c r="B57" s="3" t="s">
        <v>20</v>
      </c>
      <c r="E57" s="125">
        <v>5</v>
      </c>
      <c r="F57" s="127">
        <v>2021</v>
      </c>
      <c r="G57" s="83"/>
      <c r="H57" s="84"/>
      <c r="I57" s="3" t="s">
        <v>20</v>
      </c>
      <c r="J57" s="3"/>
      <c r="K57" s="3"/>
      <c r="L57" s="125">
        <v>5</v>
      </c>
      <c r="M57" s="127">
        <v>2021</v>
      </c>
      <c r="N57" s="83"/>
      <c r="O57" s="84"/>
      <c r="P57" s="3" t="s">
        <v>20</v>
      </c>
      <c r="S57" s="125">
        <v>5</v>
      </c>
      <c r="T57" s="127">
        <v>2021</v>
      </c>
      <c r="U57" s="83"/>
      <c r="V57" s="84"/>
      <c r="W57" s="3" t="s">
        <v>20</v>
      </c>
      <c r="Z57" s="125">
        <v>1</v>
      </c>
      <c r="AA57" s="127">
        <v>2022</v>
      </c>
      <c r="AB57" s="83"/>
      <c r="AC57" s="84"/>
      <c r="AD57" s="3" t="s">
        <v>20</v>
      </c>
      <c r="AG57" s="125"/>
      <c r="AH57" s="127"/>
    </row>
    <row r="58" spans="2:34" hidden="1" outlineLevel="1" x14ac:dyDescent="0.55000000000000004">
      <c r="B58" s="3" t="s">
        <v>21</v>
      </c>
      <c r="E58" s="119">
        <v>80000</v>
      </c>
      <c r="F58" s="129"/>
      <c r="G58" s="83"/>
      <c r="H58" s="84"/>
      <c r="I58" s="3" t="s">
        <v>21</v>
      </c>
      <c r="J58" s="3"/>
      <c r="K58" s="3"/>
      <c r="L58" s="119">
        <v>60000</v>
      </c>
      <c r="M58" s="129"/>
      <c r="N58" s="83"/>
      <c r="O58" s="84"/>
      <c r="P58" s="3" t="s">
        <v>21</v>
      </c>
      <c r="S58" s="119">
        <v>50000</v>
      </c>
      <c r="T58" s="129"/>
      <c r="U58" s="83"/>
      <c r="V58" s="84"/>
      <c r="W58" s="3" t="s">
        <v>21</v>
      </c>
      <c r="Z58" s="119">
        <v>60000</v>
      </c>
      <c r="AA58" s="129"/>
      <c r="AB58" s="83"/>
      <c r="AC58" s="84"/>
      <c r="AD58" s="3" t="s">
        <v>21</v>
      </c>
      <c r="AG58" s="119"/>
      <c r="AH58" s="129"/>
    </row>
    <row r="59" spans="2:34" hidden="1" outlineLevel="1" x14ac:dyDescent="0.55000000000000004">
      <c r="B59" s="3" t="s">
        <v>22</v>
      </c>
      <c r="E59" s="116">
        <v>0.03</v>
      </c>
      <c r="F59" s="129"/>
      <c r="G59" s="83"/>
      <c r="H59" s="84"/>
      <c r="I59" s="3" t="s">
        <v>22</v>
      </c>
      <c r="J59" s="3"/>
      <c r="K59" s="3"/>
      <c r="L59" s="116">
        <v>0.05</v>
      </c>
      <c r="M59" s="129"/>
      <c r="N59" s="83"/>
      <c r="O59" s="84"/>
      <c r="P59" s="3" t="s">
        <v>22</v>
      </c>
      <c r="S59" s="116">
        <v>0.01</v>
      </c>
      <c r="T59" s="129"/>
      <c r="U59" s="83"/>
      <c r="V59" s="84"/>
      <c r="W59" s="3" t="s">
        <v>22</v>
      </c>
      <c r="Z59" s="116">
        <v>0.05</v>
      </c>
      <c r="AA59" s="129"/>
      <c r="AB59" s="83"/>
      <c r="AC59" s="84"/>
      <c r="AD59" s="3" t="s">
        <v>22</v>
      </c>
      <c r="AG59" s="116"/>
      <c r="AH59" s="129"/>
    </row>
    <row r="60" spans="2:34" hidden="1" outlineLevel="1" x14ac:dyDescent="0.55000000000000004">
      <c r="G60" s="83"/>
      <c r="H60" s="84"/>
      <c r="J60" s="3"/>
      <c r="K60" s="3"/>
      <c r="L60" s="129"/>
      <c r="M60" s="129"/>
      <c r="N60" s="83"/>
      <c r="O60" s="84"/>
      <c r="S60" s="129"/>
      <c r="T60" s="129"/>
      <c r="U60" s="83"/>
      <c r="V60" s="84"/>
      <c r="Z60" s="129"/>
      <c r="AA60" s="129"/>
      <c r="AB60" s="83"/>
      <c r="AC60" s="84"/>
      <c r="AG60" s="129"/>
      <c r="AH60" s="129"/>
    </row>
    <row r="61" spans="2:34" hidden="1" outlineLevel="1" x14ac:dyDescent="0.55000000000000004">
      <c r="B61" s="3" t="s">
        <v>24</v>
      </c>
      <c r="E61" s="212" t="s">
        <v>394</v>
      </c>
      <c r="F61" s="213"/>
      <c r="G61" s="83"/>
      <c r="H61" s="84"/>
      <c r="I61" s="3" t="s">
        <v>24</v>
      </c>
      <c r="J61" s="3"/>
      <c r="K61" s="3"/>
      <c r="L61" s="212" t="s">
        <v>150</v>
      </c>
      <c r="M61" s="213"/>
      <c r="N61" s="83"/>
      <c r="O61" s="84"/>
      <c r="P61" s="3" t="s">
        <v>24</v>
      </c>
      <c r="S61" s="212" t="s">
        <v>401</v>
      </c>
      <c r="T61" s="213"/>
      <c r="U61" s="83"/>
      <c r="V61" s="84"/>
      <c r="W61" s="3" t="s">
        <v>24</v>
      </c>
      <c r="Z61" s="212" t="s">
        <v>407</v>
      </c>
      <c r="AA61" s="213"/>
      <c r="AB61" s="83"/>
      <c r="AC61" s="84"/>
      <c r="AD61" s="3" t="s">
        <v>24</v>
      </c>
      <c r="AG61" s="212"/>
      <c r="AH61" s="213"/>
    </row>
    <row r="62" spans="2:34" hidden="1" outlineLevel="1" x14ac:dyDescent="0.55000000000000004">
      <c r="B62" s="3" t="s">
        <v>20</v>
      </c>
      <c r="E62" s="125">
        <v>5</v>
      </c>
      <c r="F62" s="127">
        <v>2021</v>
      </c>
      <c r="G62" s="83"/>
      <c r="H62" s="84"/>
      <c r="I62" s="3" t="s">
        <v>20</v>
      </c>
      <c r="J62" s="3"/>
      <c r="K62" s="3"/>
      <c r="L62" s="125">
        <v>12</v>
      </c>
      <c r="M62" s="127">
        <v>2021</v>
      </c>
      <c r="N62" s="83"/>
      <c r="O62" s="84"/>
      <c r="P62" s="3" t="s">
        <v>20</v>
      </c>
      <c r="S62" s="125">
        <v>5</v>
      </c>
      <c r="T62" s="127">
        <v>2021</v>
      </c>
      <c r="U62" s="83"/>
      <c r="V62" s="84"/>
      <c r="W62" s="3" t="s">
        <v>20</v>
      </c>
      <c r="Z62" s="125">
        <v>5</v>
      </c>
      <c r="AA62" s="127">
        <v>2022</v>
      </c>
      <c r="AB62" s="83"/>
      <c r="AC62" s="84"/>
      <c r="AD62" s="3" t="s">
        <v>20</v>
      </c>
      <c r="AG62" s="125"/>
      <c r="AH62" s="127"/>
    </row>
    <row r="63" spans="2:34" hidden="1" outlineLevel="1" x14ac:dyDescent="0.55000000000000004">
      <c r="B63" s="3" t="s">
        <v>21</v>
      </c>
      <c r="E63" s="119">
        <v>80000</v>
      </c>
      <c r="F63" s="129"/>
      <c r="G63" s="83"/>
      <c r="H63" s="84"/>
      <c r="I63" s="3" t="s">
        <v>21</v>
      </c>
      <c r="J63" s="3"/>
      <c r="K63" s="3"/>
      <c r="L63" s="119">
        <v>50000</v>
      </c>
      <c r="M63" s="129"/>
      <c r="N63" s="83"/>
      <c r="O63" s="84"/>
      <c r="P63" s="3" t="s">
        <v>21</v>
      </c>
      <c r="S63" s="119">
        <v>50000</v>
      </c>
      <c r="T63" s="129"/>
      <c r="U63" s="83"/>
      <c r="V63" s="84"/>
      <c r="W63" s="3" t="s">
        <v>21</v>
      </c>
      <c r="Z63" s="119">
        <v>60000</v>
      </c>
      <c r="AA63" s="129"/>
      <c r="AB63" s="83"/>
      <c r="AC63" s="84"/>
      <c r="AD63" s="3" t="s">
        <v>21</v>
      </c>
      <c r="AG63" s="119"/>
      <c r="AH63" s="129"/>
    </row>
    <row r="64" spans="2:34" hidden="1" outlineLevel="1" x14ac:dyDescent="0.55000000000000004">
      <c r="B64" s="3" t="s">
        <v>22</v>
      </c>
      <c r="E64" s="116">
        <v>0.03</v>
      </c>
      <c r="F64" s="129"/>
      <c r="G64" s="83"/>
      <c r="H64" s="84"/>
      <c r="I64" s="3" t="s">
        <v>22</v>
      </c>
      <c r="J64" s="3"/>
      <c r="K64" s="3"/>
      <c r="L64" s="116">
        <v>0.03</v>
      </c>
      <c r="M64" s="129"/>
      <c r="N64" s="83"/>
      <c r="O64" s="84"/>
      <c r="P64" s="3" t="s">
        <v>22</v>
      </c>
      <c r="S64" s="116">
        <v>0.01</v>
      </c>
      <c r="T64" s="129"/>
      <c r="U64" s="83"/>
      <c r="V64" s="84"/>
      <c r="W64" s="3" t="s">
        <v>22</v>
      </c>
      <c r="Z64" s="116">
        <v>0.05</v>
      </c>
      <c r="AA64" s="129"/>
      <c r="AB64" s="83"/>
      <c r="AC64" s="84"/>
      <c r="AD64" s="3" t="s">
        <v>22</v>
      </c>
      <c r="AG64" s="116"/>
      <c r="AH64" s="129"/>
    </row>
    <row r="65" spans="2:34" hidden="1" outlineLevel="1" x14ac:dyDescent="0.55000000000000004">
      <c r="G65" s="83"/>
      <c r="H65" s="84"/>
      <c r="J65" s="3"/>
      <c r="K65" s="3"/>
      <c r="L65" s="129"/>
      <c r="M65" s="129"/>
      <c r="N65" s="83"/>
      <c r="O65" s="84"/>
      <c r="S65" s="129"/>
      <c r="T65" s="129"/>
      <c r="U65" s="83"/>
      <c r="V65" s="84"/>
      <c r="Z65" s="129"/>
      <c r="AA65" s="129"/>
      <c r="AB65" s="83"/>
      <c r="AC65" s="84"/>
      <c r="AG65" s="129"/>
      <c r="AH65" s="129"/>
    </row>
    <row r="66" spans="2:34" hidden="1" outlineLevel="1" x14ac:dyDescent="0.55000000000000004">
      <c r="B66" s="3" t="s">
        <v>25</v>
      </c>
      <c r="E66" s="212" t="s">
        <v>395</v>
      </c>
      <c r="F66" s="213"/>
      <c r="G66" s="83"/>
      <c r="H66" s="84"/>
      <c r="I66" s="3" t="s">
        <v>25</v>
      </c>
      <c r="J66" s="3"/>
      <c r="K66" s="3"/>
      <c r="L66" s="212" t="s">
        <v>151</v>
      </c>
      <c r="M66" s="213"/>
      <c r="N66" s="83"/>
      <c r="O66" s="84"/>
      <c r="P66" s="3" t="s">
        <v>25</v>
      </c>
      <c r="S66" s="212" t="s">
        <v>402</v>
      </c>
      <c r="T66" s="213"/>
      <c r="U66" s="83"/>
      <c r="V66" s="84"/>
      <c r="W66" s="3" t="s">
        <v>25</v>
      </c>
      <c r="Z66" s="212" t="s">
        <v>408</v>
      </c>
      <c r="AA66" s="213"/>
      <c r="AB66" s="83"/>
      <c r="AC66" s="84"/>
      <c r="AD66" s="3" t="s">
        <v>25</v>
      </c>
      <c r="AG66" s="212"/>
      <c r="AH66" s="213"/>
    </row>
    <row r="67" spans="2:34" hidden="1" outlineLevel="1" x14ac:dyDescent="0.55000000000000004">
      <c r="B67" s="3" t="s">
        <v>20</v>
      </c>
      <c r="E67" s="125">
        <v>1</v>
      </c>
      <c r="F67" s="127">
        <v>2022</v>
      </c>
      <c r="G67" s="83"/>
      <c r="H67" s="84"/>
      <c r="I67" s="3" t="s">
        <v>20</v>
      </c>
      <c r="J67" s="3"/>
      <c r="K67" s="3"/>
      <c r="L67" s="125">
        <v>6</v>
      </c>
      <c r="M67" s="127">
        <v>2023</v>
      </c>
      <c r="N67" s="83"/>
      <c r="O67" s="84"/>
      <c r="P67" s="3" t="s">
        <v>20</v>
      </c>
      <c r="S67" s="125">
        <v>5</v>
      </c>
      <c r="T67" s="127">
        <v>2022</v>
      </c>
      <c r="U67" s="83"/>
      <c r="V67" s="84"/>
      <c r="W67" s="3" t="s">
        <v>20</v>
      </c>
      <c r="Z67" s="125">
        <v>6</v>
      </c>
      <c r="AA67" s="127">
        <v>2023</v>
      </c>
      <c r="AB67" s="83"/>
      <c r="AC67" s="84"/>
      <c r="AD67" s="3" t="s">
        <v>20</v>
      </c>
      <c r="AG67" s="125"/>
      <c r="AH67" s="127"/>
    </row>
    <row r="68" spans="2:34" hidden="1" outlineLevel="1" x14ac:dyDescent="0.55000000000000004">
      <c r="B68" s="3" t="s">
        <v>21</v>
      </c>
      <c r="E68" s="119">
        <v>80000</v>
      </c>
      <c r="F68" s="129"/>
      <c r="G68" s="83"/>
      <c r="H68" s="84"/>
      <c r="I68" s="3" t="s">
        <v>21</v>
      </c>
      <c r="J68" s="3"/>
      <c r="K68" s="3"/>
      <c r="L68" s="119">
        <v>100000</v>
      </c>
      <c r="M68" s="129"/>
      <c r="N68" s="83"/>
      <c r="O68" s="84"/>
      <c r="P68" s="3" t="s">
        <v>21</v>
      </c>
      <c r="S68" s="119">
        <v>50000</v>
      </c>
      <c r="T68" s="129"/>
      <c r="U68" s="83"/>
      <c r="V68" s="84"/>
      <c r="W68" s="3" t="s">
        <v>21</v>
      </c>
      <c r="Z68" s="119">
        <v>75000</v>
      </c>
      <c r="AA68" s="129"/>
      <c r="AB68" s="83"/>
      <c r="AC68" s="84"/>
      <c r="AD68" s="3" t="s">
        <v>21</v>
      </c>
      <c r="AG68" s="119"/>
      <c r="AH68" s="129"/>
    </row>
    <row r="69" spans="2:34" hidden="1" outlineLevel="1" x14ac:dyDescent="0.55000000000000004">
      <c r="B69" s="3" t="s">
        <v>22</v>
      </c>
      <c r="E69" s="116">
        <v>0.03</v>
      </c>
      <c r="F69" s="129"/>
      <c r="G69" s="83"/>
      <c r="H69" s="84"/>
      <c r="I69" s="3" t="s">
        <v>22</v>
      </c>
      <c r="J69" s="3"/>
      <c r="K69" s="3"/>
      <c r="L69" s="116">
        <v>0.05</v>
      </c>
      <c r="M69" s="129"/>
      <c r="N69" s="83"/>
      <c r="O69" s="84"/>
      <c r="P69" s="3" t="s">
        <v>22</v>
      </c>
      <c r="S69" s="116">
        <v>0.01</v>
      </c>
      <c r="T69" s="129"/>
      <c r="U69" s="83"/>
      <c r="V69" s="84"/>
      <c r="W69" s="3" t="s">
        <v>22</v>
      </c>
      <c r="Z69" s="116">
        <v>0.03</v>
      </c>
      <c r="AA69" s="129"/>
      <c r="AB69" s="83"/>
      <c r="AC69" s="84"/>
      <c r="AD69" s="3" t="s">
        <v>22</v>
      </c>
      <c r="AG69" s="116"/>
      <c r="AH69" s="129"/>
    </row>
    <row r="70" spans="2:34" hidden="1" outlineLevel="1" x14ac:dyDescent="0.55000000000000004">
      <c r="E70" s="129"/>
      <c r="F70" s="129"/>
      <c r="G70" s="83"/>
      <c r="H70" s="84"/>
      <c r="J70" s="3"/>
      <c r="K70" s="3"/>
      <c r="L70" s="129"/>
      <c r="M70" s="129"/>
      <c r="N70" s="83"/>
      <c r="O70" s="84"/>
      <c r="S70" s="129"/>
      <c r="T70" s="129"/>
      <c r="U70" s="83"/>
      <c r="V70" s="84"/>
      <c r="Z70" s="129"/>
      <c r="AA70" s="129"/>
      <c r="AB70" s="83"/>
      <c r="AC70" s="84"/>
      <c r="AG70" s="129"/>
      <c r="AH70" s="129"/>
    </row>
    <row r="71" spans="2:34" hidden="1" outlineLevel="1" x14ac:dyDescent="0.55000000000000004">
      <c r="B71" s="3" t="s">
        <v>26</v>
      </c>
      <c r="E71" s="212" t="s">
        <v>396</v>
      </c>
      <c r="F71" s="213"/>
      <c r="G71" s="83"/>
      <c r="H71" s="84"/>
      <c r="I71" s="3" t="s">
        <v>26</v>
      </c>
      <c r="J71" s="3"/>
      <c r="K71" s="3"/>
      <c r="L71" s="212"/>
      <c r="M71" s="213"/>
      <c r="N71" s="83"/>
      <c r="O71" s="84"/>
      <c r="P71" s="3" t="s">
        <v>26</v>
      </c>
      <c r="S71" s="212" t="s">
        <v>403</v>
      </c>
      <c r="T71" s="213"/>
      <c r="U71" s="83"/>
      <c r="V71" s="84"/>
      <c r="W71" s="3" t="s">
        <v>26</v>
      </c>
      <c r="Z71" s="212" t="s">
        <v>409</v>
      </c>
      <c r="AA71" s="213"/>
      <c r="AB71" s="83"/>
      <c r="AC71" s="84"/>
      <c r="AD71" s="3" t="s">
        <v>26</v>
      </c>
      <c r="AG71" s="212"/>
      <c r="AH71" s="213"/>
    </row>
    <row r="72" spans="2:34" hidden="1" outlineLevel="1" x14ac:dyDescent="0.55000000000000004">
      <c r="B72" s="3" t="s">
        <v>20</v>
      </c>
      <c r="E72" s="125">
        <v>1</v>
      </c>
      <c r="F72" s="127">
        <v>2022</v>
      </c>
      <c r="G72" s="83"/>
      <c r="H72" s="84"/>
      <c r="I72" s="3" t="s">
        <v>20</v>
      </c>
      <c r="J72" s="3"/>
      <c r="K72" s="3"/>
      <c r="L72" s="125"/>
      <c r="M72" s="127"/>
      <c r="N72" s="83"/>
      <c r="O72" s="84"/>
      <c r="P72" s="3" t="s">
        <v>20</v>
      </c>
      <c r="S72" s="125">
        <v>5</v>
      </c>
      <c r="T72" s="127">
        <v>2022</v>
      </c>
      <c r="U72" s="83"/>
      <c r="V72" s="84"/>
      <c r="W72" s="3" t="s">
        <v>20</v>
      </c>
      <c r="Z72" s="125">
        <v>12</v>
      </c>
      <c r="AA72" s="127">
        <v>2021</v>
      </c>
      <c r="AB72" s="83"/>
      <c r="AC72" s="84"/>
      <c r="AD72" s="3" t="s">
        <v>20</v>
      </c>
      <c r="AG72" s="125"/>
      <c r="AH72" s="127"/>
    </row>
    <row r="73" spans="2:34" hidden="1" outlineLevel="1" x14ac:dyDescent="0.55000000000000004">
      <c r="B73" s="3" t="s">
        <v>21</v>
      </c>
      <c r="E73" s="119">
        <v>100000</v>
      </c>
      <c r="F73" s="129"/>
      <c r="G73" s="83"/>
      <c r="H73" s="84"/>
      <c r="I73" s="3" t="s">
        <v>21</v>
      </c>
      <c r="J73" s="3"/>
      <c r="K73" s="3"/>
      <c r="L73" s="119"/>
      <c r="M73" s="129"/>
      <c r="N73" s="83"/>
      <c r="O73" s="84"/>
      <c r="P73" s="3" t="s">
        <v>21</v>
      </c>
      <c r="S73" s="119">
        <v>50000</v>
      </c>
      <c r="T73" s="129"/>
      <c r="U73" s="83"/>
      <c r="V73" s="84"/>
      <c r="W73" s="3" t="s">
        <v>21</v>
      </c>
      <c r="Z73" s="119">
        <v>45000</v>
      </c>
      <c r="AA73" s="129"/>
      <c r="AB73" s="83"/>
      <c r="AC73" s="84"/>
      <c r="AD73" s="3" t="s">
        <v>21</v>
      </c>
      <c r="AG73" s="119"/>
      <c r="AH73" s="129"/>
    </row>
    <row r="74" spans="2:34" hidden="1" outlineLevel="1" x14ac:dyDescent="0.55000000000000004">
      <c r="B74" s="3" t="s">
        <v>22</v>
      </c>
      <c r="E74" s="116">
        <v>0.03</v>
      </c>
      <c r="F74" s="129"/>
      <c r="G74" s="83"/>
      <c r="H74" s="84"/>
      <c r="I74" s="3" t="s">
        <v>22</v>
      </c>
      <c r="J74" s="3"/>
      <c r="K74" s="3"/>
      <c r="L74" s="116"/>
      <c r="M74" s="129"/>
      <c r="N74" s="83"/>
      <c r="O74" s="84"/>
      <c r="P74" s="3" t="s">
        <v>22</v>
      </c>
      <c r="S74" s="116">
        <v>0.01</v>
      </c>
      <c r="T74" s="129"/>
      <c r="U74" s="83"/>
      <c r="V74" s="84"/>
      <c r="W74" s="3" t="s">
        <v>22</v>
      </c>
      <c r="Z74" s="116">
        <v>0.03</v>
      </c>
      <c r="AA74" s="129"/>
      <c r="AB74" s="83"/>
      <c r="AC74" s="84"/>
      <c r="AD74" s="3" t="s">
        <v>22</v>
      </c>
      <c r="AG74" s="116"/>
      <c r="AH74" s="129"/>
    </row>
    <row r="75" spans="2:34" hidden="1" outlineLevel="1" x14ac:dyDescent="0.55000000000000004">
      <c r="E75" s="129"/>
      <c r="F75" s="129"/>
      <c r="G75" s="83"/>
      <c r="H75" s="84"/>
      <c r="J75" s="3"/>
      <c r="K75" s="3"/>
      <c r="L75" s="129"/>
      <c r="M75" s="129"/>
      <c r="N75" s="83"/>
      <c r="O75" s="84"/>
      <c r="S75" s="129"/>
      <c r="T75" s="129"/>
      <c r="U75" s="83"/>
      <c r="V75" s="84"/>
      <c r="Z75" s="129"/>
      <c r="AA75" s="129"/>
      <c r="AB75" s="83"/>
      <c r="AC75" s="84"/>
      <c r="AG75" s="129"/>
      <c r="AH75" s="129"/>
    </row>
    <row r="76" spans="2:34" hidden="1" outlineLevel="1" x14ac:dyDescent="0.55000000000000004">
      <c r="B76" s="3" t="s">
        <v>27</v>
      </c>
      <c r="E76" s="212" t="s">
        <v>397</v>
      </c>
      <c r="F76" s="213"/>
      <c r="G76" s="83"/>
      <c r="H76" s="84"/>
      <c r="I76" s="3" t="s">
        <v>27</v>
      </c>
      <c r="J76" s="3"/>
      <c r="K76" s="3"/>
      <c r="L76" s="212"/>
      <c r="M76" s="213"/>
      <c r="N76" s="83"/>
      <c r="O76" s="84"/>
      <c r="P76" s="3" t="s">
        <v>27</v>
      </c>
      <c r="S76" s="212" t="s">
        <v>404</v>
      </c>
      <c r="T76" s="213"/>
      <c r="U76" s="83"/>
      <c r="V76" s="84"/>
      <c r="W76" s="3" t="s">
        <v>27</v>
      </c>
      <c r="Z76" s="212"/>
      <c r="AA76" s="213"/>
      <c r="AB76" s="83"/>
      <c r="AC76" s="84"/>
      <c r="AD76" s="3" t="s">
        <v>27</v>
      </c>
      <c r="AG76" s="212"/>
      <c r="AH76" s="213"/>
    </row>
    <row r="77" spans="2:34" hidden="1" outlineLevel="1" x14ac:dyDescent="0.55000000000000004">
      <c r="B77" s="3" t="s">
        <v>20</v>
      </c>
      <c r="E77" s="125">
        <v>6</v>
      </c>
      <c r="F77" s="127">
        <v>2022</v>
      </c>
      <c r="G77" s="83"/>
      <c r="H77" s="84"/>
      <c r="I77" s="3" t="s">
        <v>20</v>
      </c>
      <c r="J77" s="3"/>
      <c r="K77" s="3"/>
      <c r="L77" s="125"/>
      <c r="M77" s="127"/>
      <c r="N77" s="83"/>
      <c r="O77" s="84"/>
      <c r="P77" s="3" t="s">
        <v>20</v>
      </c>
      <c r="S77" s="125">
        <v>5</v>
      </c>
      <c r="T77" s="127">
        <v>2023</v>
      </c>
      <c r="U77" s="83"/>
      <c r="V77" s="84"/>
      <c r="W77" s="3" t="s">
        <v>20</v>
      </c>
      <c r="Z77" s="125"/>
      <c r="AA77" s="127"/>
      <c r="AB77" s="83"/>
      <c r="AC77" s="84"/>
      <c r="AD77" s="3" t="s">
        <v>20</v>
      </c>
      <c r="AG77" s="125"/>
      <c r="AH77" s="127"/>
    </row>
    <row r="78" spans="2:34" hidden="1" outlineLevel="1" x14ac:dyDescent="0.55000000000000004">
      <c r="B78" s="3" t="s">
        <v>21</v>
      </c>
      <c r="E78" s="119">
        <v>100000</v>
      </c>
      <c r="F78" s="129"/>
      <c r="G78" s="83"/>
      <c r="H78" s="84"/>
      <c r="I78" s="3" t="s">
        <v>21</v>
      </c>
      <c r="J78" s="3"/>
      <c r="K78" s="3"/>
      <c r="L78" s="119"/>
      <c r="M78" s="129"/>
      <c r="N78" s="83"/>
      <c r="O78" s="84"/>
      <c r="P78" s="3" t="s">
        <v>21</v>
      </c>
      <c r="S78" s="119">
        <v>50000</v>
      </c>
      <c r="T78" s="129"/>
      <c r="U78" s="83"/>
      <c r="V78" s="84"/>
      <c r="W78" s="3" t="s">
        <v>21</v>
      </c>
      <c r="Z78" s="119"/>
      <c r="AA78" s="129"/>
      <c r="AB78" s="83"/>
      <c r="AC78" s="84"/>
      <c r="AD78" s="3" t="s">
        <v>21</v>
      </c>
      <c r="AG78" s="119"/>
      <c r="AH78" s="129"/>
    </row>
    <row r="79" spans="2:34" hidden="1" outlineLevel="1" x14ac:dyDescent="0.55000000000000004">
      <c r="B79" s="3" t="s">
        <v>22</v>
      </c>
      <c r="E79" s="116">
        <v>0.03</v>
      </c>
      <c r="F79" s="129"/>
      <c r="G79" s="83"/>
      <c r="H79" s="84"/>
      <c r="I79" s="3" t="s">
        <v>22</v>
      </c>
      <c r="J79" s="3"/>
      <c r="K79" s="3"/>
      <c r="L79" s="116"/>
      <c r="M79" s="129"/>
      <c r="N79" s="83"/>
      <c r="O79" s="84"/>
      <c r="P79" s="3" t="s">
        <v>22</v>
      </c>
      <c r="S79" s="116">
        <v>0.01</v>
      </c>
      <c r="T79" s="129"/>
      <c r="U79" s="83"/>
      <c r="V79" s="84"/>
      <c r="W79" s="3" t="s">
        <v>22</v>
      </c>
      <c r="Z79" s="116"/>
      <c r="AA79" s="129"/>
      <c r="AB79" s="83"/>
      <c r="AC79" s="84"/>
      <c r="AD79" s="3" t="s">
        <v>22</v>
      </c>
      <c r="AG79" s="116"/>
      <c r="AH79" s="129"/>
    </row>
    <row r="80" spans="2:34" hidden="1" outlineLevel="1" x14ac:dyDescent="0.55000000000000004">
      <c r="E80" s="129"/>
      <c r="F80" s="129"/>
      <c r="G80" s="83"/>
      <c r="H80" s="84"/>
      <c r="J80" s="3"/>
      <c r="K80" s="3"/>
      <c r="L80" s="129"/>
      <c r="M80" s="129"/>
      <c r="N80" s="83"/>
      <c r="O80" s="84"/>
      <c r="S80" s="129"/>
      <c r="T80" s="129"/>
      <c r="U80" s="83"/>
      <c r="V80" s="84"/>
      <c r="Z80" s="129"/>
      <c r="AA80" s="129"/>
      <c r="AB80" s="83"/>
      <c r="AC80" s="84"/>
      <c r="AG80" s="129"/>
      <c r="AH80" s="129"/>
    </row>
    <row r="81" spans="2:34" hidden="1" outlineLevel="1" x14ac:dyDescent="0.55000000000000004">
      <c r="B81" s="3" t="s">
        <v>28</v>
      </c>
      <c r="E81" s="212" t="s">
        <v>398</v>
      </c>
      <c r="F81" s="213"/>
      <c r="G81" s="83"/>
      <c r="H81" s="84"/>
      <c r="I81" s="3" t="s">
        <v>28</v>
      </c>
      <c r="J81" s="3"/>
      <c r="K81" s="3"/>
      <c r="L81" s="212"/>
      <c r="M81" s="213"/>
      <c r="N81" s="83"/>
      <c r="O81" s="84"/>
      <c r="P81" s="3" t="s">
        <v>28</v>
      </c>
      <c r="S81" s="212" t="s">
        <v>405</v>
      </c>
      <c r="T81" s="213"/>
      <c r="U81" s="83"/>
      <c r="V81" s="84"/>
      <c r="W81" s="3" t="s">
        <v>28</v>
      </c>
      <c r="Z81" s="212"/>
      <c r="AA81" s="213"/>
      <c r="AB81" s="83"/>
      <c r="AC81" s="84"/>
      <c r="AD81" s="3" t="s">
        <v>28</v>
      </c>
      <c r="AG81" s="212"/>
      <c r="AH81" s="213"/>
    </row>
    <row r="82" spans="2:34" hidden="1" outlineLevel="1" x14ac:dyDescent="0.55000000000000004">
      <c r="B82" s="3" t="s">
        <v>20</v>
      </c>
      <c r="E82" s="125">
        <v>6</v>
      </c>
      <c r="F82" s="127">
        <v>2023</v>
      </c>
      <c r="G82" s="83"/>
      <c r="H82" s="84"/>
      <c r="I82" s="3" t="s">
        <v>20</v>
      </c>
      <c r="J82" s="3"/>
      <c r="K82" s="3"/>
      <c r="L82" s="125"/>
      <c r="M82" s="127"/>
      <c r="N82" s="83"/>
      <c r="O82" s="84"/>
      <c r="P82" s="3" t="s">
        <v>20</v>
      </c>
      <c r="S82" s="125">
        <v>5</v>
      </c>
      <c r="T82" s="127">
        <v>2023</v>
      </c>
      <c r="U82" s="83"/>
      <c r="V82" s="84"/>
      <c r="W82" s="3" t="s">
        <v>20</v>
      </c>
      <c r="Z82" s="125"/>
      <c r="AA82" s="127"/>
      <c r="AB82" s="83"/>
      <c r="AC82" s="84"/>
      <c r="AD82" s="3" t="s">
        <v>20</v>
      </c>
      <c r="AG82" s="125"/>
      <c r="AH82" s="127"/>
    </row>
    <row r="83" spans="2:34" hidden="1" outlineLevel="1" x14ac:dyDescent="0.55000000000000004">
      <c r="B83" s="3" t="s">
        <v>21</v>
      </c>
      <c r="E83" s="119">
        <v>75000</v>
      </c>
      <c r="F83" s="129"/>
      <c r="G83" s="83"/>
      <c r="H83" s="84"/>
      <c r="I83" s="3" t="s">
        <v>21</v>
      </c>
      <c r="J83" s="3"/>
      <c r="K83" s="3"/>
      <c r="L83" s="119"/>
      <c r="M83" s="129"/>
      <c r="N83" s="83"/>
      <c r="O83" s="84"/>
      <c r="P83" s="3" t="s">
        <v>21</v>
      </c>
      <c r="S83" s="119">
        <v>50000</v>
      </c>
      <c r="T83" s="129"/>
      <c r="U83" s="83"/>
      <c r="V83" s="84"/>
      <c r="W83" s="3" t="s">
        <v>21</v>
      </c>
      <c r="Z83" s="119"/>
      <c r="AA83" s="129"/>
      <c r="AB83" s="83"/>
      <c r="AC83" s="84"/>
      <c r="AD83" s="3" t="s">
        <v>21</v>
      </c>
      <c r="AG83" s="119"/>
      <c r="AH83" s="129"/>
    </row>
    <row r="84" spans="2:34" hidden="1" outlineLevel="1" x14ac:dyDescent="0.55000000000000004">
      <c r="B84" s="3" t="s">
        <v>22</v>
      </c>
      <c r="E84" s="116">
        <v>0.03</v>
      </c>
      <c r="F84" s="129"/>
      <c r="G84" s="83"/>
      <c r="H84" s="84"/>
      <c r="I84" s="3" t="s">
        <v>22</v>
      </c>
      <c r="J84" s="3"/>
      <c r="K84" s="3"/>
      <c r="L84" s="116"/>
      <c r="M84" s="129"/>
      <c r="N84" s="83"/>
      <c r="O84" s="84"/>
      <c r="P84" s="3" t="s">
        <v>22</v>
      </c>
      <c r="S84" s="116">
        <v>0.01</v>
      </c>
      <c r="T84" s="129"/>
      <c r="U84" s="83"/>
      <c r="V84" s="84"/>
      <c r="W84" s="3" t="s">
        <v>22</v>
      </c>
      <c r="Z84" s="116"/>
      <c r="AA84" s="129"/>
      <c r="AB84" s="83"/>
      <c r="AC84" s="84"/>
      <c r="AD84" s="3" t="s">
        <v>22</v>
      </c>
      <c r="AG84" s="116"/>
      <c r="AH84" s="129"/>
    </row>
    <row r="85" spans="2:34" hidden="1" outlineLevel="1" x14ac:dyDescent="0.55000000000000004">
      <c r="E85" s="129"/>
      <c r="F85" s="129"/>
      <c r="G85" s="83"/>
      <c r="H85" s="84"/>
      <c r="J85" s="3"/>
      <c r="K85" s="3"/>
      <c r="L85" s="129"/>
      <c r="M85" s="129"/>
      <c r="N85" s="83"/>
      <c r="O85" s="84"/>
      <c r="S85" s="129"/>
      <c r="T85" s="129"/>
      <c r="U85" s="83"/>
      <c r="V85" s="84"/>
      <c r="Z85" s="129"/>
      <c r="AA85" s="129"/>
      <c r="AB85" s="83"/>
      <c r="AC85" s="84"/>
      <c r="AG85" s="129"/>
      <c r="AH85" s="129"/>
    </row>
    <row r="86" spans="2:34" hidden="1" outlineLevel="1" x14ac:dyDescent="0.55000000000000004">
      <c r="B86" s="3" t="s">
        <v>29</v>
      </c>
      <c r="E86" s="212" t="s">
        <v>399</v>
      </c>
      <c r="F86" s="213"/>
      <c r="G86" s="83"/>
      <c r="H86" s="84"/>
      <c r="I86" s="3" t="s">
        <v>29</v>
      </c>
      <c r="J86" s="3"/>
      <c r="K86" s="3"/>
      <c r="L86" s="212"/>
      <c r="M86" s="213"/>
      <c r="N86" s="83"/>
      <c r="O86" s="84"/>
      <c r="P86" s="3" t="s">
        <v>29</v>
      </c>
      <c r="S86" s="212"/>
      <c r="T86" s="213"/>
      <c r="U86" s="83"/>
      <c r="V86" s="84"/>
      <c r="W86" s="3" t="s">
        <v>29</v>
      </c>
      <c r="Z86" s="212"/>
      <c r="AA86" s="213"/>
      <c r="AB86" s="83"/>
      <c r="AC86" s="84"/>
      <c r="AD86" s="3" t="s">
        <v>29</v>
      </c>
      <c r="AG86" s="212"/>
      <c r="AH86" s="213"/>
    </row>
    <row r="87" spans="2:34" hidden="1" outlineLevel="1" x14ac:dyDescent="0.55000000000000004">
      <c r="B87" s="3" t="s">
        <v>20</v>
      </c>
      <c r="E87" s="125">
        <v>3</v>
      </c>
      <c r="F87" s="127">
        <v>2024</v>
      </c>
      <c r="G87" s="83"/>
      <c r="H87" s="84"/>
      <c r="I87" s="3" t="s">
        <v>20</v>
      </c>
      <c r="J87" s="3"/>
      <c r="K87" s="3"/>
      <c r="L87" s="125"/>
      <c r="M87" s="127"/>
      <c r="N87" s="83"/>
      <c r="O87" s="84"/>
      <c r="P87" s="3" t="s">
        <v>20</v>
      </c>
      <c r="S87" s="125"/>
      <c r="T87" s="127"/>
      <c r="U87" s="83"/>
      <c r="V87" s="84"/>
      <c r="W87" s="3" t="s">
        <v>20</v>
      </c>
      <c r="Z87" s="125"/>
      <c r="AA87" s="127"/>
      <c r="AB87" s="83"/>
      <c r="AC87" s="84"/>
      <c r="AD87" s="3" t="s">
        <v>20</v>
      </c>
      <c r="AG87" s="125"/>
      <c r="AH87" s="127"/>
    </row>
    <row r="88" spans="2:34" hidden="1" outlineLevel="1" x14ac:dyDescent="0.55000000000000004">
      <c r="B88" s="3" t="s">
        <v>21</v>
      </c>
      <c r="E88" s="119">
        <v>90000</v>
      </c>
      <c r="F88" s="129"/>
      <c r="G88" s="83"/>
      <c r="H88" s="84"/>
      <c r="I88" s="3" t="s">
        <v>21</v>
      </c>
      <c r="J88" s="3"/>
      <c r="K88" s="3"/>
      <c r="L88" s="119"/>
      <c r="M88" s="129"/>
      <c r="N88" s="83"/>
      <c r="O88" s="84"/>
      <c r="P88" s="3" t="s">
        <v>21</v>
      </c>
      <c r="S88" s="119"/>
      <c r="T88" s="129"/>
      <c r="U88" s="83"/>
      <c r="V88" s="84"/>
      <c r="W88" s="3" t="s">
        <v>21</v>
      </c>
      <c r="Z88" s="119"/>
      <c r="AA88" s="129"/>
      <c r="AB88" s="83"/>
      <c r="AC88" s="84"/>
      <c r="AD88" s="3" t="s">
        <v>21</v>
      </c>
      <c r="AG88" s="119"/>
      <c r="AH88" s="129"/>
    </row>
    <row r="89" spans="2:34" hidden="1" outlineLevel="1" x14ac:dyDescent="0.55000000000000004">
      <c r="B89" s="3" t="s">
        <v>22</v>
      </c>
      <c r="E89" s="116">
        <v>0.03</v>
      </c>
      <c r="F89" s="129"/>
      <c r="G89" s="83"/>
      <c r="H89" s="84"/>
      <c r="I89" s="3" t="s">
        <v>22</v>
      </c>
      <c r="J89" s="3"/>
      <c r="K89" s="3"/>
      <c r="L89" s="116"/>
      <c r="M89" s="129"/>
      <c r="N89" s="83"/>
      <c r="O89" s="84"/>
      <c r="P89" s="3" t="s">
        <v>22</v>
      </c>
      <c r="S89" s="116"/>
      <c r="T89" s="129"/>
      <c r="U89" s="83"/>
      <c r="V89" s="84"/>
      <c r="W89" s="3" t="s">
        <v>22</v>
      </c>
      <c r="Z89" s="116"/>
      <c r="AA89" s="129"/>
      <c r="AB89" s="83"/>
      <c r="AC89" s="84"/>
      <c r="AD89" s="3" t="s">
        <v>22</v>
      </c>
      <c r="AG89" s="116"/>
      <c r="AH89" s="129"/>
    </row>
    <row r="90" spans="2:34" hidden="1" outlineLevel="1" x14ac:dyDescent="0.55000000000000004">
      <c r="E90" s="129"/>
      <c r="F90" s="129"/>
      <c r="G90" s="83"/>
      <c r="H90" s="84"/>
      <c r="J90" s="3"/>
      <c r="K90" s="3"/>
      <c r="L90" s="129"/>
      <c r="M90" s="129"/>
      <c r="N90" s="83"/>
      <c r="O90" s="84"/>
      <c r="S90" s="129"/>
      <c r="T90" s="129"/>
      <c r="U90" s="83"/>
      <c r="V90" s="84"/>
      <c r="Z90" s="129"/>
      <c r="AA90" s="129"/>
      <c r="AB90" s="83"/>
      <c r="AC90" s="84"/>
      <c r="AG90" s="129"/>
      <c r="AH90" s="129"/>
    </row>
    <row r="91" spans="2:34" hidden="1" outlineLevel="1" x14ac:dyDescent="0.55000000000000004">
      <c r="B91" s="3" t="s">
        <v>30</v>
      </c>
      <c r="E91" s="212"/>
      <c r="F91" s="213"/>
      <c r="G91" s="83"/>
      <c r="H91" s="84"/>
      <c r="I91" s="3" t="s">
        <v>30</v>
      </c>
      <c r="J91" s="3"/>
      <c r="K91" s="3"/>
      <c r="L91" s="212"/>
      <c r="M91" s="213"/>
      <c r="N91" s="83"/>
      <c r="O91" s="84"/>
      <c r="P91" s="3" t="s">
        <v>30</v>
      </c>
      <c r="S91" s="212"/>
      <c r="T91" s="213"/>
      <c r="U91" s="83"/>
      <c r="V91" s="84"/>
      <c r="W91" s="3" t="s">
        <v>30</v>
      </c>
      <c r="Z91" s="212"/>
      <c r="AA91" s="213"/>
      <c r="AB91" s="83"/>
      <c r="AC91" s="84"/>
      <c r="AD91" s="3" t="s">
        <v>30</v>
      </c>
      <c r="AG91" s="212"/>
      <c r="AH91" s="213"/>
    </row>
    <row r="92" spans="2:34" hidden="1" outlineLevel="1" x14ac:dyDescent="0.55000000000000004">
      <c r="B92" s="3" t="s">
        <v>20</v>
      </c>
      <c r="E92" s="125"/>
      <c r="F92" s="127"/>
      <c r="G92" s="83"/>
      <c r="H92" s="84"/>
      <c r="I92" s="3" t="s">
        <v>20</v>
      </c>
      <c r="J92" s="3"/>
      <c r="K92" s="3"/>
      <c r="L92" s="125"/>
      <c r="M92" s="127"/>
      <c r="N92" s="83"/>
      <c r="O92" s="84"/>
      <c r="P92" s="3" t="s">
        <v>20</v>
      </c>
      <c r="S92" s="125"/>
      <c r="T92" s="127"/>
      <c r="U92" s="83"/>
      <c r="V92" s="84"/>
      <c r="W92" s="3" t="s">
        <v>20</v>
      </c>
      <c r="Z92" s="125"/>
      <c r="AA92" s="127"/>
      <c r="AB92" s="83"/>
      <c r="AC92" s="84"/>
      <c r="AD92" s="3" t="s">
        <v>20</v>
      </c>
      <c r="AG92" s="125"/>
      <c r="AH92" s="127"/>
    </row>
    <row r="93" spans="2:34" hidden="1" outlineLevel="1" x14ac:dyDescent="0.55000000000000004">
      <c r="B93" s="3" t="s">
        <v>21</v>
      </c>
      <c r="E93" s="119"/>
      <c r="F93" s="129"/>
      <c r="G93" s="83"/>
      <c r="H93" s="84"/>
      <c r="I93" s="3" t="s">
        <v>21</v>
      </c>
      <c r="J93" s="3"/>
      <c r="K93" s="3"/>
      <c r="L93" s="119"/>
      <c r="M93" s="129"/>
      <c r="N93" s="83"/>
      <c r="O93" s="84"/>
      <c r="P93" s="3" t="s">
        <v>21</v>
      </c>
      <c r="S93" s="119"/>
      <c r="T93" s="129"/>
      <c r="U93" s="83"/>
      <c r="V93" s="84"/>
      <c r="W93" s="3" t="s">
        <v>21</v>
      </c>
      <c r="Z93" s="119"/>
      <c r="AA93" s="129"/>
      <c r="AB93" s="83"/>
      <c r="AC93" s="84"/>
      <c r="AD93" s="3" t="s">
        <v>21</v>
      </c>
      <c r="AG93" s="119"/>
      <c r="AH93" s="129"/>
    </row>
    <row r="94" spans="2:34" hidden="1" outlineLevel="1" x14ac:dyDescent="0.55000000000000004">
      <c r="B94" s="3" t="s">
        <v>22</v>
      </c>
      <c r="E94" s="116"/>
      <c r="F94" s="129"/>
      <c r="G94" s="83"/>
      <c r="H94" s="84"/>
      <c r="I94" s="3" t="s">
        <v>22</v>
      </c>
      <c r="J94" s="3"/>
      <c r="K94" s="3"/>
      <c r="L94" s="116"/>
      <c r="M94" s="129"/>
      <c r="N94" s="83"/>
      <c r="O94" s="84"/>
      <c r="P94" s="3" t="s">
        <v>22</v>
      </c>
      <c r="S94" s="116"/>
      <c r="T94" s="129"/>
      <c r="U94" s="83"/>
      <c r="V94" s="84"/>
      <c r="W94" s="3" t="s">
        <v>22</v>
      </c>
      <c r="Z94" s="116"/>
      <c r="AA94" s="129"/>
      <c r="AB94" s="83"/>
      <c r="AC94" s="84"/>
      <c r="AD94" s="3" t="s">
        <v>22</v>
      </c>
      <c r="AG94" s="116"/>
      <c r="AH94" s="129"/>
    </row>
    <row r="95" spans="2:34" hidden="1" outlineLevel="1" x14ac:dyDescent="0.55000000000000004">
      <c r="E95" s="129"/>
      <c r="F95" s="129"/>
      <c r="G95" s="83"/>
      <c r="H95" s="84"/>
      <c r="J95" s="3"/>
      <c r="K95" s="3"/>
      <c r="L95" s="129"/>
      <c r="M95" s="129"/>
      <c r="N95" s="83"/>
      <c r="O95" s="84"/>
      <c r="S95" s="129"/>
      <c r="T95" s="129"/>
      <c r="U95" s="83"/>
      <c r="V95" s="84"/>
      <c r="Z95" s="129"/>
      <c r="AA95" s="129"/>
      <c r="AB95" s="83"/>
      <c r="AC95" s="84"/>
      <c r="AG95" s="129"/>
      <c r="AH95" s="129"/>
    </row>
    <row r="96" spans="2:34" hidden="1" outlineLevel="1" x14ac:dyDescent="0.55000000000000004">
      <c r="B96" s="3" t="s">
        <v>31</v>
      </c>
      <c r="E96" s="212"/>
      <c r="F96" s="213"/>
      <c r="G96" s="83"/>
      <c r="H96" s="84"/>
      <c r="I96" s="3" t="s">
        <v>31</v>
      </c>
      <c r="J96" s="3"/>
      <c r="K96" s="3"/>
      <c r="L96" s="212"/>
      <c r="M96" s="213"/>
      <c r="N96" s="83"/>
      <c r="O96" s="84"/>
      <c r="P96" s="3" t="s">
        <v>31</v>
      </c>
      <c r="S96" s="212"/>
      <c r="T96" s="213"/>
      <c r="U96" s="83"/>
      <c r="V96" s="84"/>
      <c r="W96" s="3" t="s">
        <v>31</v>
      </c>
      <c r="Z96" s="212"/>
      <c r="AA96" s="213"/>
      <c r="AB96" s="83"/>
      <c r="AC96" s="84"/>
      <c r="AD96" s="3" t="s">
        <v>31</v>
      </c>
      <c r="AG96" s="212"/>
      <c r="AH96" s="213"/>
    </row>
    <row r="97" spans="2:34" hidden="1" outlineLevel="1" x14ac:dyDescent="0.55000000000000004">
      <c r="B97" s="3" t="s">
        <v>20</v>
      </c>
      <c r="E97" s="125"/>
      <c r="F97" s="127"/>
      <c r="G97" s="83"/>
      <c r="H97" s="84"/>
      <c r="I97" s="3" t="s">
        <v>20</v>
      </c>
      <c r="J97" s="3"/>
      <c r="K97" s="3"/>
      <c r="L97" s="125"/>
      <c r="M97" s="127"/>
      <c r="N97" s="83"/>
      <c r="O97" s="84"/>
      <c r="P97" s="3" t="s">
        <v>20</v>
      </c>
      <c r="S97" s="125"/>
      <c r="T97" s="127"/>
      <c r="U97" s="83"/>
      <c r="V97" s="84"/>
      <c r="W97" s="3" t="s">
        <v>20</v>
      </c>
      <c r="Z97" s="125"/>
      <c r="AA97" s="127"/>
      <c r="AB97" s="83"/>
      <c r="AC97" s="84"/>
      <c r="AD97" s="3" t="s">
        <v>20</v>
      </c>
      <c r="AG97" s="125"/>
      <c r="AH97" s="127"/>
    </row>
    <row r="98" spans="2:34" hidden="1" outlineLevel="1" x14ac:dyDescent="0.55000000000000004">
      <c r="B98" s="3" t="s">
        <v>21</v>
      </c>
      <c r="E98" s="119"/>
      <c r="F98" s="129"/>
      <c r="G98" s="83"/>
      <c r="H98" s="84"/>
      <c r="I98" s="3" t="s">
        <v>21</v>
      </c>
      <c r="J98" s="3"/>
      <c r="K98" s="3"/>
      <c r="L98" s="119"/>
      <c r="M98" s="129"/>
      <c r="N98" s="83"/>
      <c r="O98" s="84"/>
      <c r="P98" s="3" t="s">
        <v>21</v>
      </c>
      <c r="S98" s="119"/>
      <c r="T98" s="129"/>
      <c r="U98" s="83"/>
      <c r="V98" s="84"/>
      <c r="W98" s="3" t="s">
        <v>21</v>
      </c>
      <c r="Z98" s="119"/>
      <c r="AA98" s="129"/>
      <c r="AB98" s="83"/>
      <c r="AC98" s="84"/>
      <c r="AD98" s="3" t="s">
        <v>21</v>
      </c>
      <c r="AG98" s="119"/>
      <c r="AH98" s="129"/>
    </row>
    <row r="99" spans="2:34" hidden="1" outlineLevel="1" x14ac:dyDescent="0.55000000000000004">
      <c r="B99" s="3" t="s">
        <v>22</v>
      </c>
      <c r="E99" s="116"/>
      <c r="F99" s="129"/>
      <c r="G99" s="83"/>
      <c r="H99" s="84"/>
      <c r="I99" s="3" t="s">
        <v>22</v>
      </c>
      <c r="J99" s="3"/>
      <c r="K99" s="3"/>
      <c r="L99" s="116"/>
      <c r="M99" s="129"/>
      <c r="N99" s="83"/>
      <c r="O99" s="84"/>
      <c r="P99" s="3" t="s">
        <v>22</v>
      </c>
      <c r="S99" s="116"/>
      <c r="T99" s="129"/>
      <c r="U99" s="83"/>
      <c r="V99" s="84"/>
      <c r="W99" s="3" t="s">
        <v>22</v>
      </c>
      <c r="Z99" s="116"/>
      <c r="AA99" s="129"/>
      <c r="AB99" s="83"/>
      <c r="AC99" s="84"/>
      <c r="AD99" s="3" t="s">
        <v>22</v>
      </c>
      <c r="AG99" s="116"/>
      <c r="AH99" s="129"/>
    </row>
    <row r="100" spans="2:34" hidden="1" outlineLevel="1" x14ac:dyDescent="0.55000000000000004">
      <c r="E100" s="129"/>
      <c r="F100" s="129"/>
      <c r="G100" s="83"/>
      <c r="H100" s="84"/>
      <c r="J100" s="3"/>
      <c r="K100" s="3"/>
      <c r="L100" s="129"/>
      <c r="M100" s="129"/>
      <c r="N100" s="83"/>
      <c r="O100" s="84"/>
      <c r="S100" s="129"/>
      <c r="T100" s="129"/>
      <c r="U100" s="83"/>
      <c r="V100" s="84"/>
      <c r="Z100" s="129"/>
      <c r="AA100" s="129"/>
      <c r="AB100" s="83"/>
      <c r="AC100" s="84"/>
      <c r="AG100" s="129"/>
      <c r="AH100" s="129"/>
    </row>
    <row r="101" spans="2:34" hidden="1" outlineLevel="1" x14ac:dyDescent="0.55000000000000004">
      <c r="B101" s="3" t="s">
        <v>32</v>
      </c>
      <c r="E101" s="212"/>
      <c r="F101" s="213"/>
      <c r="G101" s="83"/>
      <c r="H101" s="84"/>
      <c r="I101" s="3" t="s">
        <v>32</v>
      </c>
      <c r="J101" s="3"/>
      <c r="K101" s="3"/>
      <c r="L101" s="212"/>
      <c r="M101" s="213"/>
      <c r="N101" s="83"/>
      <c r="O101" s="84"/>
      <c r="P101" s="3" t="s">
        <v>32</v>
      </c>
      <c r="S101" s="212"/>
      <c r="T101" s="213"/>
      <c r="U101" s="83"/>
      <c r="V101" s="84"/>
      <c r="W101" s="3" t="s">
        <v>32</v>
      </c>
      <c r="Z101" s="212"/>
      <c r="AA101" s="213"/>
      <c r="AB101" s="83"/>
      <c r="AC101" s="84"/>
      <c r="AD101" s="3" t="s">
        <v>32</v>
      </c>
      <c r="AG101" s="212"/>
      <c r="AH101" s="213"/>
    </row>
    <row r="102" spans="2:34" hidden="1" outlineLevel="1" x14ac:dyDescent="0.55000000000000004">
      <c r="B102" s="3" t="s">
        <v>20</v>
      </c>
      <c r="E102" s="125"/>
      <c r="F102" s="127"/>
      <c r="G102" s="83"/>
      <c r="H102" s="84"/>
      <c r="I102" s="3" t="s">
        <v>20</v>
      </c>
      <c r="J102" s="3"/>
      <c r="K102" s="3"/>
      <c r="L102" s="125"/>
      <c r="M102" s="127"/>
      <c r="N102" s="83"/>
      <c r="O102" s="84"/>
      <c r="P102" s="3" t="s">
        <v>20</v>
      </c>
      <c r="S102" s="125"/>
      <c r="T102" s="127"/>
      <c r="U102" s="83"/>
      <c r="V102" s="84"/>
      <c r="W102" s="3" t="s">
        <v>20</v>
      </c>
      <c r="Z102" s="125"/>
      <c r="AA102" s="127"/>
      <c r="AB102" s="83"/>
      <c r="AC102" s="84"/>
      <c r="AD102" s="3" t="s">
        <v>20</v>
      </c>
      <c r="AG102" s="125"/>
      <c r="AH102" s="127"/>
    </row>
    <row r="103" spans="2:34" hidden="1" outlineLevel="1" x14ac:dyDescent="0.55000000000000004">
      <c r="B103" s="3" t="s">
        <v>21</v>
      </c>
      <c r="E103" s="119"/>
      <c r="F103" s="129"/>
      <c r="G103" s="83"/>
      <c r="H103" s="84"/>
      <c r="I103" s="3" t="s">
        <v>21</v>
      </c>
      <c r="J103" s="3"/>
      <c r="K103" s="3"/>
      <c r="L103" s="119"/>
      <c r="M103" s="129"/>
      <c r="N103" s="83"/>
      <c r="O103" s="84"/>
      <c r="P103" s="3" t="s">
        <v>21</v>
      </c>
      <c r="S103" s="119"/>
      <c r="T103" s="129"/>
      <c r="U103" s="83"/>
      <c r="V103" s="84"/>
      <c r="W103" s="3" t="s">
        <v>21</v>
      </c>
      <c r="Z103" s="119"/>
      <c r="AA103" s="129"/>
      <c r="AB103" s="83"/>
      <c r="AC103" s="84"/>
      <c r="AD103" s="3" t="s">
        <v>21</v>
      </c>
      <c r="AG103" s="119"/>
      <c r="AH103" s="129"/>
    </row>
    <row r="104" spans="2:34" hidden="1" outlineLevel="1" x14ac:dyDescent="0.55000000000000004">
      <c r="B104" s="3" t="s">
        <v>22</v>
      </c>
      <c r="E104" s="116"/>
      <c r="F104" s="129"/>
      <c r="G104" s="83"/>
      <c r="H104" s="84"/>
      <c r="I104" s="3" t="s">
        <v>22</v>
      </c>
      <c r="J104" s="3"/>
      <c r="K104" s="3"/>
      <c r="L104" s="116"/>
      <c r="M104" s="129"/>
      <c r="N104" s="83"/>
      <c r="O104" s="84"/>
      <c r="P104" s="3" t="s">
        <v>22</v>
      </c>
      <c r="S104" s="116"/>
      <c r="T104" s="129"/>
      <c r="U104" s="83"/>
      <c r="V104" s="84"/>
      <c r="W104" s="3" t="s">
        <v>22</v>
      </c>
      <c r="Z104" s="116"/>
      <c r="AA104" s="129"/>
      <c r="AB104" s="83"/>
      <c r="AC104" s="84"/>
      <c r="AD104" s="3" t="s">
        <v>22</v>
      </c>
      <c r="AG104" s="116"/>
      <c r="AH104" s="129"/>
    </row>
    <row r="105" spans="2:34" hidden="1" outlineLevel="1" x14ac:dyDescent="0.55000000000000004">
      <c r="E105" s="129"/>
      <c r="F105" s="129"/>
      <c r="G105" s="83"/>
      <c r="H105" s="84"/>
      <c r="L105" s="129"/>
      <c r="M105" s="129"/>
      <c r="N105" s="83"/>
      <c r="O105" s="84"/>
      <c r="Q105" s="51"/>
      <c r="R105" s="51"/>
      <c r="S105" s="129"/>
      <c r="T105" s="129"/>
      <c r="U105" s="83"/>
      <c r="V105" s="84"/>
      <c r="X105" s="51"/>
      <c r="Y105" s="51"/>
      <c r="Z105" s="129"/>
      <c r="AA105" s="129"/>
      <c r="AB105" s="83"/>
      <c r="AC105" s="84"/>
      <c r="AE105" s="51"/>
      <c r="AF105" s="51"/>
      <c r="AG105" s="129"/>
      <c r="AH105" s="129"/>
    </row>
    <row r="106" spans="2:34" hidden="1" outlineLevel="1" x14ac:dyDescent="0.55000000000000004">
      <c r="B106" s="3" t="s">
        <v>33</v>
      </c>
      <c r="E106" s="212"/>
      <c r="F106" s="213"/>
      <c r="G106" s="83"/>
      <c r="H106" s="84"/>
      <c r="I106" s="3" t="s">
        <v>33</v>
      </c>
      <c r="J106" s="3"/>
      <c r="K106" s="3"/>
      <c r="L106" s="212"/>
      <c r="M106" s="213"/>
      <c r="N106" s="71"/>
      <c r="O106" s="72"/>
      <c r="P106" s="3" t="s">
        <v>33</v>
      </c>
      <c r="S106" s="212"/>
      <c r="T106" s="213"/>
      <c r="U106" s="71"/>
      <c r="V106" s="72"/>
      <c r="W106" s="3" t="s">
        <v>33</v>
      </c>
      <c r="Z106" s="212"/>
      <c r="AA106" s="213"/>
      <c r="AB106" s="71"/>
      <c r="AC106" s="72"/>
      <c r="AD106" s="3" t="s">
        <v>33</v>
      </c>
      <c r="AG106" s="212"/>
      <c r="AH106" s="213"/>
    </row>
    <row r="107" spans="2:34" hidden="1" outlineLevel="1" x14ac:dyDescent="0.55000000000000004">
      <c r="B107" s="3" t="s">
        <v>20</v>
      </c>
      <c r="E107" s="125"/>
      <c r="F107" s="127"/>
      <c r="G107" s="83"/>
      <c r="H107" s="84"/>
      <c r="I107" s="3" t="s">
        <v>20</v>
      </c>
      <c r="J107" s="3"/>
      <c r="K107" s="3"/>
      <c r="L107" s="125"/>
      <c r="M107" s="127"/>
      <c r="N107" s="71"/>
      <c r="O107" s="72"/>
      <c r="P107" s="3" t="s">
        <v>20</v>
      </c>
      <c r="S107" s="125"/>
      <c r="T107" s="127"/>
      <c r="U107" s="71"/>
      <c r="V107" s="72"/>
      <c r="W107" s="3" t="s">
        <v>20</v>
      </c>
      <c r="Z107" s="125"/>
      <c r="AA107" s="127"/>
      <c r="AB107" s="71"/>
      <c r="AC107" s="72"/>
      <c r="AD107" s="3" t="s">
        <v>20</v>
      </c>
      <c r="AG107" s="125"/>
      <c r="AH107" s="127"/>
    </row>
    <row r="108" spans="2:34" hidden="1" outlineLevel="1" x14ac:dyDescent="0.55000000000000004">
      <c r="B108" s="3" t="s">
        <v>21</v>
      </c>
      <c r="E108" s="119"/>
      <c r="F108" s="129"/>
      <c r="G108" s="83"/>
      <c r="H108" s="84"/>
      <c r="I108" s="3" t="s">
        <v>21</v>
      </c>
      <c r="J108" s="3"/>
      <c r="K108" s="3"/>
      <c r="L108" s="119"/>
      <c r="M108" s="129"/>
      <c r="N108" s="71"/>
      <c r="O108" s="72"/>
      <c r="P108" s="3" t="s">
        <v>21</v>
      </c>
      <c r="S108" s="119"/>
      <c r="T108" s="129"/>
      <c r="U108" s="71"/>
      <c r="V108" s="72"/>
      <c r="W108" s="3" t="s">
        <v>21</v>
      </c>
      <c r="Z108" s="119"/>
      <c r="AA108" s="129"/>
      <c r="AB108" s="71"/>
      <c r="AC108" s="72"/>
      <c r="AD108" s="3" t="s">
        <v>21</v>
      </c>
      <c r="AG108" s="119"/>
      <c r="AH108" s="129"/>
    </row>
    <row r="109" spans="2:34" hidden="1" outlineLevel="1" x14ac:dyDescent="0.55000000000000004">
      <c r="B109" s="3" t="s">
        <v>22</v>
      </c>
      <c r="E109" s="116"/>
      <c r="F109" s="129"/>
      <c r="G109" s="83"/>
      <c r="H109" s="84"/>
      <c r="I109" s="3" t="s">
        <v>22</v>
      </c>
      <c r="J109" s="3"/>
      <c r="K109" s="3"/>
      <c r="L109" s="116"/>
      <c r="M109" s="129"/>
      <c r="N109" s="71"/>
      <c r="O109" s="72"/>
      <c r="P109" s="3" t="s">
        <v>22</v>
      </c>
      <c r="S109" s="116"/>
      <c r="T109" s="129"/>
      <c r="U109" s="71"/>
      <c r="V109" s="72"/>
      <c r="W109" s="3" t="s">
        <v>22</v>
      </c>
      <c r="Z109" s="116"/>
      <c r="AA109" s="129"/>
      <c r="AB109" s="71"/>
      <c r="AC109" s="72"/>
      <c r="AD109" s="3" t="s">
        <v>22</v>
      </c>
      <c r="AG109" s="116"/>
      <c r="AH109" s="129"/>
    </row>
    <row r="110" spans="2:34" hidden="1" outlineLevel="1" x14ac:dyDescent="0.55000000000000004">
      <c r="E110" s="129"/>
      <c r="F110" s="129"/>
      <c r="G110" s="83"/>
      <c r="H110" s="84"/>
      <c r="J110" s="3"/>
      <c r="K110" s="3"/>
      <c r="L110" s="129"/>
      <c r="M110" s="129"/>
      <c r="N110" s="71"/>
      <c r="O110" s="72"/>
      <c r="S110" s="129"/>
      <c r="T110" s="129"/>
      <c r="U110" s="71"/>
      <c r="V110" s="72"/>
      <c r="Z110" s="129"/>
      <c r="AA110" s="129"/>
      <c r="AB110" s="71"/>
      <c r="AC110" s="72"/>
      <c r="AG110" s="129"/>
      <c r="AH110" s="129"/>
    </row>
    <row r="111" spans="2:34" hidden="1" outlineLevel="1" x14ac:dyDescent="0.55000000000000004">
      <c r="B111" s="3" t="s">
        <v>34</v>
      </c>
      <c r="E111" s="212"/>
      <c r="F111" s="213"/>
      <c r="G111" s="83"/>
      <c r="H111" s="84"/>
      <c r="I111" s="3" t="s">
        <v>34</v>
      </c>
      <c r="J111" s="3"/>
      <c r="K111" s="3"/>
      <c r="L111" s="212"/>
      <c r="M111" s="213"/>
      <c r="N111" s="71"/>
      <c r="O111" s="72"/>
      <c r="P111" s="3" t="s">
        <v>34</v>
      </c>
      <c r="S111" s="212"/>
      <c r="T111" s="213"/>
      <c r="U111" s="71"/>
      <c r="V111" s="72"/>
      <c r="W111" s="3" t="s">
        <v>34</v>
      </c>
      <c r="Z111" s="212"/>
      <c r="AA111" s="213"/>
      <c r="AB111" s="71"/>
      <c r="AC111" s="72"/>
      <c r="AD111" s="3" t="s">
        <v>34</v>
      </c>
      <c r="AG111" s="212"/>
      <c r="AH111" s="213"/>
    </row>
    <row r="112" spans="2:34" hidden="1" outlineLevel="1" x14ac:dyDescent="0.55000000000000004">
      <c r="B112" s="3" t="s">
        <v>20</v>
      </c>
      <c r="E112" s="125"/>
      <c r="F112" s="127"/>
      <c r="G112" s="83"/>
      <c r="H112" s="84"/>
      <c r="I112" s="3" t="s">
        <v>20</v>
      </c>
      <c r="J112" s="3"/>
      <c r="K112" s="3"/>
      <c r="L112" s="125"/>
      <c r="M112" s="127"/>
      <c r="N112" s="71"/>
      <c r="O112" s="72"/>
      <c r="P112" s="3" t="s">
        <v>20</v>
      </c>
      <c r="S112" s="125"/>
      <c r="T112" s="127"/>
      <c r="U112" s="71"/>
      <c r="V112" s="72"/>
      <c r="W112" s="3" t="s">
        <v>20</v>
      </c>
      <c r="Z112" s="125"/>
      <c r="AA112" s="127"/>
      <c r="AB112" s="71"/>
      <c r="AC112" s="72"/>
      <c r="AD112" s="3" t="s">
        <v>20</v>
      </c>
      <c r="AG112" s="125"/>
      <c r="AH112" s="127"/>
    </row>
    <row r="113" spans="2:34" hidden="1" outlineLevel="1" x14ac:dyDescent="0.55000000000000004">
      <c r="B113" s="3" t="s">
        <v>21</v>
      </c>
      <c r="E113" s="119"/>
      <c r="F113" s="129"/>
      <c r="G113" s="83"/>
      <c r="H113" s="84"/>
      <c r="I113" s="3" t="s">
        <v>21</v>
      </c>
      <c r="J113" s="3"/>
      <c r="K113" s="3"/>
      <c r="L113" s="119"/>
      <c r="M113" s="129"/>
      <c r="N113" s="71"/>
      <c r="O113" s="72"/>
      <c r="P113" s="3" t="s">
        <v>21</v>
      </c>
      <c r="S113" s="119"/>
      <c r="T113" s="129"/>
      <c r="U113" s="71"/>
      <c r="V113" s="72"/>
      <c r="W113" s="3" t="s">
        <v>21</v>
      </c>
      <c r="Z113" s="119"/>
      <c r="AA113" s="129"/>
      <c r="AB113" s="71"/>
      <c r="AC113" s="72"/>
      <c r="AD113" s="3" t="s">
        <v>21</v>
      </c>
      <c r="AG113" s="119"/>
      <c r="AH113" s="129"/>
    </row>
    <row r="114" spans="2:34" hidden="1" outlineLevel="1" x14ac:dyDescent="0.55000000000000004">
      <c r="B114" s="3" t="s">
        <v>22</v>
      </c>
      <c r="E114" s="116"/>
      <c r="F114" s="129"/>
      <c r="G114" s="83"/>
      <c r="H114" s="84"/>
      <c r="I114" s="3" t="s">
        <v>22</v>
      </c>
      <c r="J114" s="3"/>
      <c r="K114" s="3"/>
      <c r="L114" s="116"/>
      <c r="M114" s="129"/>
      <c r="N114" s="71"/>
      <c r="O114" s="72"/>
      <c r="P114" s="3" t="s">
        <v>22</v>
      </c>
      <c r="S114" s="116"/>
      <c r="T114" s="129"/>
      <c r="U114" s="71"/>
      <c r="V114" s="72"/>
      <c r="W114" s="3" t="s">
        <v>22</v>
      </c>
      <c r="Z114" s="116"/>
      <c r="AA114" s="129"/>
      <c r="AB114" s="71"/>
      <c r="AC114" s="72"/>
      <c r="AD114" s="3" t="s">
        <v>22</v>
      </c>
      <c r="AG114" s="116"/>
      <c r="AH114" s="129"/>
    </row>
    <row r="115" spans="2:34" hidden="1" outlineLevel="1" x14ac:dyDescent="0.55000000000000004">
      <c r="E115" s="129"/>
      <c r="F115" s="129"/>
      <c r="G115" s="83"/>
      <c r="H115" s="84"/>
      <c r="J115" s="3"/>
      <c r="K115" s="3"/>
      <c r="L115" s="129"/>
      <c r="M115" s="129"/>
      <c r="N115" s="71"/>
      <c r="O115" s="72"/>
      <c r="S115" s="129"/>
      <c r="T115" s="129"/>
      <c r="U115" s="71"/>
      <c r="V115" s="72"/>
      <c r="Z115" s="129"/>
      <c r="AA115" s="129"/>
      <c r="AB115" s="71"/>
      <c r="AC115" s="72"/>
      <c r="AG115" s="129"/>
      <c r="AH115" s="129"/>
    </row>
    <row r="116" spans="2:34" hidden="1" outlineLevel="1" x14ac:dyDescent="0.55000000000000004">
      <c r="B116" s="3" t="s">
        <v>35</v>
      </c>
      <c r="E116" s="212"/>
      <c r="F116" s="213"/>
      <c r="G116" s="83"/>
      <c r="H116" s="84"/>
      <c r="I116" s="3" t="s">
        <v>35</v>
      </c>
      <c r="J116" s="3"/>
      <c r="K116" s="3"/>
      <c r="L116" s="212"/>
      <c r="M116" s="213"/>
      <c r="N116" s="71"/>
      <c r="O116" s="72"/>
      <c r="P116" s="3" t="s">
        <v>35</v>
      </c>
      <c r="S116" s="212"/>
      <c r="T116" s="213"/>
      <c r="U116" s="71"/>
      <c r="V116" s="72"/>
      <c r="W116" s="3" t="s">
        <v>35</v>
      </c>
      <c r="Z116" s="212"/>
      <c r="AA116" s="213"/>
      <c r="AB116" s="71"/>
      <c r="AC116" s="72"/>
      <c r="AD116" s="3" t="s">
        <v>35</v>
      </c>
      <c r="AG116" s="212"/>
      <c r="AH116" s="213"/>
    </row>
    <row r="117" spans="2:34" hidden="1" outlineLevel="1" x14ac:dyDescent="0.55000000000000004">
      <c r="B117" s="3" t="s">
        <v>20</v>
      </c>
      <c r="E117" s="125"/>
      <c r="F117" s="127"/>
      <c r="G117" s="83"/>
      <c r="H117" s="84"/>
      <c r="I117" s="3" t="s">
        <v>20</v>
      </c>
      <c r="J117" s="3"/>
      <c r="K117" s="3"/>
      <c r="L117" s="125"/>
      <c r="M117" s="127"/>
      <c r="N117" s="71"/>
      <c r="O117" s="72"/>
      <c r="P117" s="3" t="s">
        <v>20</v>
      </c>
      <c r="S117" s="125"/>
      <c r="T117" s="127"/>
      <c r="U117" s="71"/>
      <c r="V117" s="72"/>
      <c r="W117" s="3" t="s">
        <v>20</v>
      </c>
      <c r="Z117" s="125"/>
      <c r="AA117" s="127"/>
      <c r="AB117" s="71"/>
      <c r="AC117" s="72"/>
      <c r="AD117" s="3" t="s">
        <v>20</v>
      </c>
      <c r="AG117" s="125"/>
      <c r="AH117" s="127"/>
    </row>
    <row r="118" spans="2:34" hidden="1" outlineLevel="1" x14ac:dyDescent="0.55000000000000004">
      <c r="B118" s="3" t="s">
        <v>21</v>
      </c>
      <c r="E118" s="119"/>
      <c r="F118" s="129"/>
      <c r="G118" s="83"/>
      <c r="H118" s="84"/>
      <c r="I118" s="3" t="s">
        <v>21</v>
      </c>
      <c r="J118" s="3"/>
      <c r="K118" s="3"/>
      <c r="L118" s="119"/>
      <c r="M118" s="129"/>
      <c r="N118" s="71"/>
      <c r="O118" s="72"/>
      <c r="P118" s="3" t="s">
        <v>21</v>
      </c>
      <c r="S118" s="119"/>
      <c r="T118" s="129"/>
      <c r="U118" s="71"/>
      <c r="V118" s="72"/>
      <c r="W118" s="3" t="s">
        <v>21</v>
      </c>
      <c r="Z118" s="119"/>
      <c r="AA118" s="129"/>
      <c r="AB118" s="71"/>
      <c r="AC118" s="72"/>
      <c r="AD118" s="3" t="s">
        <v>21</v>
      </c>
      <c r="AG118" s="119"/>
      <c r="AH118" s="129"/>
    </row>
    <row r="119" spans="2:34" hidden="1" outlineLevel="1" x14ac:dyDescent="0.55000000000000004">
      <c r="B119" s="3" t="s">
        <v>22</v>
      </c>
      <c r="E119" s="116"/>
      <c r="F119" s="129"/>
      <c r="G119" s="83"/>
      <c r="H119" s="84"/>
      <c r="I119" s="3" t="s">
        <v>22</v>
      </c>
      <c r="J119" s="3"/>
      <c r="K119" s="3"/>
      <c r="L119" s="116"/>
      <c r="M119" s="129"/>
      <c r="N119" s="71"/>
      <c r="O119" s="72"/>
      <c r="P119" s="3" t="s">
        <v>22</v>
      </c>
      <c r="S119" s="116"/>
      <c r="T119" s="129"/>
      <c r="U119" s="71"/>
      <c r="V119" s="72"/>
      <c r="W119" s="3" t="s">
        <v>22</v>
      </c>
      <c r="Z119" s="116"/>
      <c r="AA119" s="129"/>
      <c r="AB119" s="71"/>
      <c r="AC119" s="72"/>
      <c r="AD119" s="3" t="s">
        <v>22</v>
      </c>
      <c r="AG119" s="116"/>
      <c r="AH119" s="129"/>
    </row>
    <row r="120" spans="2:34" hidden="1" outlineLevel="1" x14ac:dyDescent="0.55000000000000004">
      <c r="E120" s="129"/>
      <c r="F120" s="129"/>
      <c r="G120" s="83"/>
      <c r="H120" s="84"/>
      <c r="J120" s="3"/>
      <c r="K120" s="3"/>
      <c r="L120" s="129"/>
      <c r="M120" s="129"/>
      <c r="N120" s="71"/>
      <c r="O120" s="72"/>
      <c r="S120" s="129"/>
      <c r="T120" s="129"/>
      <c r="U120" s="71"/>
      <c r="V120" s="72"/>
      <c r="Z120" s="129"/>
      <c r="AA120" s="129"/>
      <c r="AB120" s="71"/>
      <c r="AC120" s="72"/>
      <c r="AG120" s="129"/>
      <c r="AH120" s="129"/>
    </row>
    <row r="121" spans="2:34" hidden="1" outlineLevel="1" x14ac:dyDescent="0.55000000000000004">
      <c r="B121" s="3" t="s">
        <v>36</v>
      </c>
      <c r="E121" s="212"/>
      <c r="F121" s="213"/>
      <c r="G121" s="83"/>
      <c r="H121" s="84"/>
      <c r="I121" s="3" t="s">
        <v>36</v>
      </c>
      <c r="J121" s="3"/>
      <c r="K121" s="3"/>
      <c r="L121" s="212"/>
      <c r="M121" s="213"/>
      <c r="N121" s="71"/>
      <c r="O121" s="72"/>
      <c r="P121" s="3" t="s">
        <v>36</v>
      </c>
      <c r="S121" s="212"/>
      <c r="T121" s="213"/>
      <c r="U121" s="71"/>
      <c r="V121" s="72"/>
      <c r="W121" s="3" t="s">
        <v>36</v>
      </c>
      <c r="Z121" s="212"/>
      <c r="AA121" s="213"/>
      <c r="AB121" s="71"/>
      <c r="AC121" s="72"/>
      <c r="AD121" s="3" t="s">
        <v>36</v>
      </c>
      <c r="AG121" s="212"/>
      <c r="AH121" s="213"/>
    </row>
    <row r="122" spans="2:34" hidden="1" outlineLevel="1" x14ac:dyDescent="0.55000000000000004">
      <c r="B122" s="3" t="s">
        <v>20</v>
      </c>
      <c r="E122" s="125"/>
      <c r="F122" s="127"/>
      <c r="G122" s="83"/>
      <c r="H122" s="84"/>
      <c r="I122" s="3" t="s">
        <v>20</v>
      </c>
      <c r="J122" s="3"/>
      <c r="K122" s="3"/>
      <c r="L122" s="125"/>
      <c r="M122" s="127"/>
      <c r="N122" s="71"/>
      <c r="O122" s="72"/>
      <c r="P122" s="3" t="s">
        <v>20</v>
      </c>
      <c r="S122" s="125"/>
      <c r="T122" s="127"/>
      <c r="U122" s="71"/>
      <c r="V122" s="72"/>
      <c r="W122" s="3" t="s">
        <v>20</v>
      </c>
      <c r="Z122" s="125"/>
      <c r="AA122" s="127"/>
      <c r="AB122" s="71"/>
      <c r="AC122" s="72"/>
      <c r="AD122" s="3" t="s">
        <v>20</v>
      </c>
      <c r="AG122" s="125"/>
      <c r="AH122" s="127"/>
    </row>
    <row r="123" spans="2:34" hidden="1" outlineLevel="1" x14ac:dyDescent="0.55000000000000004">
      <c r="B123" s="3" t="s">
        <v>21</v>
      </c>
      <c r="E123" s="119"/>
      <c r="F123" s="129"/>
      <c r="G123" s="83"/>
      <c r="H123" s="84"/>
      <c r="I123" s="3" t="s">
        <v>21</v>
      </c>
      <c r="J123" s="3"/>
      <c r="K123" s="3"/>
      <c r="L123" s="119"/>
      <c r="M123" s="129"/>
      <c r="N123" s="71"/>
      <c r="O123" s="72"/>
      <c r="P123" s="3" t="s">
        <v>21</v>
      </c>
      <c r="S123" s="119"/>
      <c r="T123" s="129"/>
      <c r="U123" s="71"/>
      <c r="V123" s="72"/>
      <c r="W123" s="3" t="s">
        <v>21</v>
      </c>
      <c r="Z123" s="119"/>
      <c r="AA123" s="129"/>
      <c r="AB123" s="71"/>
      <c r="AC123" s="72"/>
      <c r="AD123" s="3" t="s">
        <v>21</v>
      </c>
      <c r="AG123" s="119"/>
      <c r="AH123" s="129"/>
    </row>
    <row r="124" spans="2:34" hidden="1" outlineLevel="1" x14ac:dyDescent="0.55000000000000004">
      <c r="B124" s="3" t="s">
        <v>22</v>
      </c>
      <c r="E124" s="116"/>
      <c r="F124" s="129"/>
      <c r="G124" s="83"/>
      <c r="H124" s="84"/>
      <c r="I124" s="3" t="s">
        <v>22</v>
      </c>
      <c r="J124" s="3"/>
      <c r="K124" s="3"/>
      <c r="L124" s="116"/>
      <c r="M124" s="129"/>
      <c r="N124" s="71"/>
      <c r="O124" s="72"/>
      <c r="P124" s="3" t="s">
        <v>22</v>
      </c>
      <c r="S124" s="116"/>
      <c r="T124" s="129"/>
      <c r="U124" s="71"/>
      <c r="V124" s="72"/>
      <c r="W124" s="3" t="s">
        <v>22</v>
      </c>
      <c r="Z124" s="116"/>
      <c r="AA124" s="129"/>
      <c r="AB124" s="71"/>
      <c r="AC124" s="72"/>
      <c r="AD124" s="3" t="s">
        <v>22</v>
      </c>
      <c r="AG124" s="116"/>
      <c r="AH124" s="129"/>
    </row>
    <row r="125" spans="2:34" hidden="1" outlineLevel="1" x14ac:dyDescent="0.55000000000000004">
      <c r="E125" s="129"/>
      <c r="F125" s="129"/>
      <c r="G125" s="83"/>
      <c r="H125" s="84"/>
      <c r="J125" s="3"/>
      <c r="K125" s="3"/>
      <c r="L125" s="129"/>
      <c r="M125" s="129"/>
      <c r="N125" s="71"/>
      <c r="O125" s="72"/>
      <c r="S125" s="129"/>
      <c r="T125" s="129"/>
      <c r="U125" s="71"/>
      <c r="V125" s="72"/>
      <c r="Z125" s="129"/>
      <c r="AA125" s="129"/>
      <c r="AB125" s="71"/>
      <c r="AC125" s="72"/>
      <c r="AG125" s="129"/>
      <c r="AH125" s="129"/>
    </row>
    <row r="126" spans="2:34" hidden="1" outlineLevel="1" x14ac:dyDescent="0.55000000000000004">
      <c r="B126" s="3" t="s">
        <v>37</v>
      </c>
      <c r="E126" s="212"/>
      <c r="F126" s="213"/>
      <c r="G126" s="83"/>
      <c r="H126" s="84"/>
      <c r="I126" s="3" t="s">
        <v>37</v>
      </c>
      <c r="J126" s="3"/>
      <c r="K126" s="3"/>
      <c r="L126" s="212"/>
      <c r="M126" s="213"/>
      <c r="N126" s="71"/>
      <c r="O126" s="72"/>
      <c r="P126" s="3" t="s">
        <v>37</v>
      </c>
      <c r="S126" s="212"/>
      <c r="T126" s="213"/>
      <c r="U126" s="71"/>
      <c r="V126" s="72"/>
      <c r="W126" s="3" t="s">
        <v>37</v>
      </c>
      <c r="Z126" s="212"/>
      <c r="AA126" s="213"/>
      <c r="AB126" s="71"/>
      <c r="AC126" s="72"/>
      <c r="AD126" s="3" t="s">
        <v>37</v>
      </c>
      <c r="AG126" s="212"/>
      <c r="AH126" s="213"/>
    </row>
    <row r="127" spans="2:34" hidden="1" outlineLevel="1" x14ac:dyDescent="0.55000000000000004">
      <c r="B127" s="3" t="s">
        <v>20</v>
      </c>
      <c r="E127" s="125"/>
      <c r="F127" s="127"/>
      <c r="G127" s="83"/>
      <c r="H127" s="84"/>
      <c r="I127" s="3" t="s">
        <v>20</v>
      </c>
      <c r="J127" s="3"/>
      <c r="K127" s="3"/>
      <c r="L127" s="125"/>
      <c r="M127" s="127"/>
      <c r="N127" s="71"/>
      <c r="O127" s="72"/>
      <c r="P127" s="3" t="s">
        <v>20</v>
      </c>
      <c r="S127" s="125"/>
      <c r="T127" s="127"/>
      <c r="U127" s="71"/>
      <c r="V127" s="72"/>
      <c r="W127" s="3" t="s">
        <v>20</v>
      </c>
      <c r="Z127" s="125"/>
      <c r="AA127" s="127"/>
      <c r="AB127" s="71"/>
      <c r="AC127" s="72"/>
      <c r="AD127" s="3" t="s">
        <v>20</v>
      </c>
      <c r="AG127" s="125"/>
      <c r="AH127" s="127"/>
    </row>
    <row r="128" spans="2:34" hidden="1" outlineLevel="1" x14ac:dyDescent="0.55000000000000004">
      <c r="B128" s="3" t="s">
        <v>21</v>
      </c>
      <c r="E128" s="119"/>
      <c r="F128" s="129"/>
      <c r="G128" s="83"/>
      <c r="H128" s="84"/>
      <c r="I128" s="3" t="s">
        <v>21</v>
      </c>
      <c r="J128" s="3"/>
      <c r="K128" s="3"/>
      <c r="L128" s="119"/>
      <c r="M128" s="129"/>
      <c r="N128" s="71"/>
      <c r="O128" s="72"/>
      <c r="P128" s="3" t="s">
        <v>21</v>
      </c>
      <c r="S128" s="119"/>
      <c r="T128" s="129"/>
      <c r="U128" s="71"/>
      <c r="V128" s="72"/>
      <c r="W128" s="3" t="s">
        <v>21</v>
      </c>
      <c r="Z128" s="119"/>
      <c r="AA128" s="129"/>
      <c r="AB128" s="71"/>
      <c r="AC128" s="72"/>
      <c r="AD128" s="3" t="s">
        <v>21</v>
      </c>
      <c r="AG128" s="119"/>
      <c r="AH128" s="129"/>
    </row>
    <row r="129" spans="2:64" hidden="1" outlineLevel="1" x14ac:dyDescent="0.55000000000000004">
      <c r="B129" s="3" t="s">
        <v>22</v>
      </c>
      <c r="E129" s="116"/>
      <c r="F129" s="129"/>
      <c r="G129" s="83"/>
      <c r="H129" s="84"/>
      <c r="I129" s="3" t="s">
        <v>22</v>
      </c>
      <c r="J129" s="3"/>
      <c r="K129" s="3"/>
      <c r="L129" s="116"/>
      <c r="M129" s="129"/>
      <c r="N129" s="71"/>
      <c r="O129" s="72"/>
      <c r="P129" s="3" t="s">
        <v>22</v>
      </c>
      <c r="S129" s="116"/>
      <c r="T129" s="129"/>
      <c r="U129" s="71"/>
      <c r="V129" s="72"/>
      <c r="W129" s="3" t="s">
        <v>22</v>
      </c>
      <c r="Z129" s="116"/>
      <c r="AA129" s="129"/>
      <c r="AB129" s="71"/>
      <c r="AC129" s="72"/>
      <c r="AD129" s="3" t="s">
        <v>22</v>
      </c>
      <c r="AG129" s="116"/>
      <c r="AH129" s="129"/>
    </row>
    <row r="130" spans="2:64" hidden="1" outlineLevel="1" x14ac:dyDescent="0.55000000000000004">
      <c r="E130" s="129"/>
      <c r="F130" s="129"/>
      <c r="G130" s="83"/>
      <c r="H130" s="84"/>
      <c r="J130" s="3"/>
      <c r="K130" s="3"/>
      <c r="L130" s="129"/>
      <c r="M130" s="129"/>
      <c r="N130" s="71"/>
      <c r="O130" s="72"/>
      <c r="S130" s="129"/>
      <c r="T130" s="129"/>
      <c r="U130" s="71"/>
      <c r="V130" s="72"/>
      <c r="Z130" s="129"/>
      <c r="AA130" s="129"/>
      <c r="AB130" s="71"/>
      <c r="AC130" s="72"/>
      <c r="AG130" s="129"/>
      <c r="AH130" s="129"/>
    </row>
    <row r="131" spans="2:64" hidden="1" outlineLevel="1" x14ac:dyDescent="0.55000000000000004">
      <c r="B131" s="2" t="s">
        <v>303</v>
      </c>
      <c r="E131" s="129"/>
      <c r="F131" s="129"/>
      <c r="I131" s="2" t="s">
        <v>303</v>
      </c>
      <c r="K131" s="3"/>
      <c r="L131" s="129"/>
      <c r="M131" s="129"/>
      <c r="N131" s="71"/>
      <c r="O131" s="72"/>
      <c r="P131" s="2" t="s">
        <v>303</v>
      </c>
      <c r="S131" s="129"/>
      <c r="T131" s="129"/>
      <c r="U131" s="71"/>
      <c r="V131" s="72"/>
      <c r="W131" s="2" t="s">
        <v>303</v>
      </c>
      <c r="Z131" s="129"/>
      <c r="AA131" s="129"/>
      <c r="AB131" s="71"/>
      <c r="AC131" s="72"/>
      <c r="AD131" s="2" t="s">
        <v>303</v>
      </c>
      <c r="AG131" s="129"/>
      <c r="AH131" s="129"/>
    </row>
    <row r="132" spans="2:64" hidden="1" outlineLevel="1" x14ac:dyDescent="0.55000000000000004">
      <c r="B132" s="3" t="s">
        <v>20</v>
      </c>
      <c r="E132" s="125"/>
      <c r="F132" s="127"/>
      <c r="G132" s="83"/>
      <c r="H132" s="84"/>
      <c r="I132" s="3" t="s">
        <v>20</v>
      </c>
      <c r="J132" s="3"/>
      <c r="K132" s="3"/>
      <c r="L132" s="125"/>
      <c r="M132" s="127"/>
      <c r="N132" s="71"/>
      <c r="O132" s="72"/>
      <c r="P132" s="3" t="s">
        <v>20</v>
      </c>
      <c r="S132" s="125"/>
      <c r="T132" s="127"/>
      <c r="U132" s="71"/>
      <c r="V132" s="72"/>
      <c r="W132" s="3" t="s">
        <v>20</v>
      </c>
      <c r="Z132" s="125"/>
      <c r="AA132" s="127"/>
      <c r="AB132" s="71"/>
      <c r="AC132" s="72"/>
      <c r="AD132" s="3" t="s">
        <v>20</v>
      </c>
      <c r="AG132" s="125"/>
      <c r="AH132" s="127"/>
    </row>
    <row r="133" spans="2:64" hidden="1" outlineLevel="1" x14ac:dyDescent="0.55000000000000004">
      <c r="B133" s="3" t="s">
        <v>56</v>
      </c>
      <c r="E133" s="128"/>
      <c r="F133" s="129"/>
      <c r="G133" s="83"/>
      <c r="H133" s="84"/>
      <c r="I133" s="3" t="s">
        <v>56</v>
      </c>
      <c r="J133" s="3"/>
      <c r="K133" s="3"/>
      <c r="L133" s="128"/>
      <c r="M133" s="129"/>
      <c r="N133" s="71"/>
      <c r="O133" s="72"/>
      <c r="P133" s="3" t="s">
        <v>56</v>
      </c>
      <c r="S133" s="128"/>
      <c r="T133" s="129"/>
      <c r="U133" s="71"/>
      <c r="V133" s="72"/>
      <c r="W133" s="3" t="s">
        <v>56</v>
      </c>
      <c r="Z133" s="128"/>
      <c r="AA133" s="129"/>
      <c r="AB133" s="71"/>
      <c r="AC133" s="72"/>
      <c r="AD133" s="3" t="s">
        <v>56</v>
      </c>
      <c r="AG133" s="128"/>
      <c r="AH133" s="129"/>
    </row>
    <row r="134" spans="2:64" hidden="1" outlineLevel="1" x14ac:dyDescent="0.55000000000000004">
      <c r="B134" s="3" t="s">
        <v>22</v>
      </c>
      <c r="E134" s="116"/>
      <c r="F134" s="129"/>
      <c r="G134" s="83"/>
      <c r="H134" s="84"/>
      <c r="I134" s="3" t="s">
        <v>22</v>
      </c>
      <c r="J134" s="3"/>
      <c r="K134" s="3"/>
      <c r="L134" s="116"/>
      <c r="M134" s="129"/>
      <c r="N134" s="71"/>
      <c r="O134" s="72"/>
      <c r="P134" s="3" t="s">
        <v>22</v>
      </c>
      <c r="S134" s="116"/>
      <c r="T134" s="129"/>
      <c r="U134" s="71"/>
      <c r="V134" s="72"/>
      <c r="W134" s="3" t="s">
        <v>22</v>
      </c>
      <c r="Z134" s="116"/>
      <c r="AA134" s="129"/>
      <c r="AB134" s="71"/>
      <c r="AC134" s="72"/>
      <c r="AD134" s="3" t="s">
        <v>22</v>
      </c>
      <c r="AG134" s="116"/>
      <c r="AH134" s="129"/>
    </row>
    <row r="135" spans="2:64" hidden="1" outlineLevel="1" x14ac:dyDescent="0.55000000000000004">
      <c r="B135" s="3" t="s">
        <v>304</v>
      </c>
      <c r="E135" s="126"/>
      <c r="F135" s="129"/>
      <c r="I135" s="3" t="s">
        <v>304</v>
      </c>
      <c r="J135" s="3"/>
      <c r="K135" s="3"/>
      <c r="L135" s="126"/>
      <c r="M135" s="129"/>
      <c r="P135" s="3" t="s">
        <v>304</v>
      </c>
      <c r="S135" s="126"/>
      <c r="T135" s="129"/>
      <c r="W135" s="3" t="s">
        <v>304</v>
      </c>
      <c r="Z135" s="126"/>
      <c r="AA135" s="129"/>
      <c r="AD135" s="3" t="s">
        <v>304</v>
      </c>
      <c r="AG135" s="126"/>
      <c r="AH135" s="129"/>
    </row>
    <row r="136" spans="2:64" hidden="1" outlineLevel="1" x14ac:dyDescent="0.55000000000000004"/>
    <row r="137" spans="2:64" hidden="1" outlineLevel="1" x14ac:dyDescent="0.55000000000000004"/>
    <row r="138" spans="2:64" collapsed="1" x14ac:dyDescent="0.55000000000000004"/>
    <row r="139" spans="2:64" x14ac:dyDescent="0.55000000000000004">
      <c r="B139" s="152" t="s">
        <v>257</v>
      </c>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c r="Z139" s="153"/>
      <c r="AA139" s="153"/>
      <c r="AB139" s="153"/>
      <c r="AC139" s="153"/>
      <c r="AD139" s="153"/>
      <c r="AE139" s="154"/>
      <c r="AF139" s="154"/>
      <c r="AG139" s="154"/>
      <c r="AH139" s="154"/>
      <c r="AI139" s="154"/>
      <c r="AJ139" s="154"/>
      <c r="AK139" s="154"/>
      <c r="AL139" s="154"/>
      <c r="AM139" s="154"/>
      <c r="AN139" s="154"/>
      <c r="AO139" s="154"/>
      <c r="AP139" s="154"/>
      <c r="AQ139" s="154"/>
      <c r="AR139" s="154"/>
      <c r="AS139" s="154"/>
      <c r="AT139" s="154"/>
      <c r="AU139" s="154"/>
      <c r="AV139" s="154"/>
      <c r="AW139" s="154"/>
      <c r="AX139" s="154"/>
      <c r="AY139" s="154"/>
      <c r="AZ139" s="154"/>
      <c r="BA139" s="154"/>
      <c r="BB139" s="154"/>
      <c r="BC139" s="154"/>
      <c r="BD139" s="154"/>
      <c r="BE139" s="154"/>
      <c r="BF139" s="154"/>
      <c r="BG139" s="154"/>
      <c r="BH139" s="154"/>
      <c r="BI139" s="154"/>
      <c r="BJ139" s="154"/>
      <c r="BK139" s="154"/>
      <c r="BL139" s="154"/>
    </row>
    <row r="160" s="29" customFormat="1" x14ac:dyDescent="0.55000000000000004"/>
    <row r="161" spans="2:64" x14ac:dyDescent="0.55000000000000004">
      <c r="L161" s="51"/>
      <c r="M161" s="51"/>
      <c r="N161" s="51"/>
      <c r="O161" s="51"/>
      <c r="P161" s="51"/>
      <c r="Q161" s="51"/>
      <c r="R161" s="51"/>
    </row>
    <row r="162" spans="2:64" x14ac:dyDescent="0.55000000000000004">
      <c r="B162" s="158"/>
      <c r="C162" s="158"/>
      <c r="D162" s="158"/>
      <c r="E162" s="159">
        <f>'1. Cockpit'!E12</f>
        <v>2021</v>
      </c>
      <c r="F162" s="158"/>
      <c r="G162" s="158"/>
      <c r="H162" s="158"/>
      <c r="I162" s="158"/>
      <c r="J162" s="158"/>
      <c r="K162" s="158"/>
      <c r="L162" s="158"/>
      <c r="M162" s="158"/>
      <c r="N162" s="158"/>
      <c r="O162" s="158"/>
      <c r="P162" s="158"/>
      <c r="Q162" s="159">
        <f>E162+1</f>
        <v>2022</v>
      </c>
      <c r="R162" s="158"/>
      <c r="S162" s="158"/>
      <c r="T162" s="158"/>
      <c r="U162" s="158"/>
      <c r="V162" s="158"/>
      <c r="W162" s="158"/>
      <c r="X162" s="158"/>
      <c r="Y162" s="158"/>
      <c r="Z162" s="158"/>
      <c r="AA162" s="158"/>
      <c r="AB162" s="158"/>
      <c r="AC162" s="156">
        <f>Q162+1</f>
        <v>2023</v>
      </c>
      <c r="AD162" s="158"/>
      <c r="AE162" s="158"/>
      <c r="AF162" s="158"/>
      <c r="AG162" s="158"/>
      <c r="AH162" s="158"/>
      <c r="AI162" s="158"/>
      <c r="AJ162" s="158"/>
      <c r="AK162" s="158"/>
      <c r="AL162" s="158"/>
      <c r="AM162" s="158"/>
      <c r="AN162" s="158"/>
      <c r="AO162" s="156">
        <f>AC162+1</f>
        <v>2024</v>
      </c>
      <c r="AP162" s="156"/>
      <c r="AQ162" s="156"/>
      <c r="AR162" s="156"/>
      <c r="AS162" s="156"/>
      <c r="AT162" s="156"/>
      <c r="AU162" s="156"/>
      <c r="AV162" s="156"/>
      <c r="AW162" s="156"/>
      <c r="AX162" s="156"/>
      <c r="AY162" s="156"/>
      <c r="AZ162" s="156"/>
      <c r="BA162" s="156">
        <f>AO162+1</f>
        <v>2025</v>
      </c>
      <c r="BB162" s="156"/>
      <c r="BC162" s="156"/>
      <c r="BD162" s="156"/>
      <c r="BE162" s="156"/>
      <c r="BF162" s="156"/>
      <c r="BG162" s="156"/>
      <c r="BH162" s="156"/>
      <c r="BI162" s="156"/>
      <c r="BJ162" s="156"/>
      <c r="BK162" s="156"/>
      <c r="BL162" s="156"/>
    </row>
    <row r="163" spans="2:64" s="147" customFormat="1" x14ac:dyDescent="0.55000000000000004">
      <c r="B163" s="146"/>
      <c r="C163" s="146"/>
      <c r="D163" s="146"/>
      <c r="E163" s="148">
        <f>E628</f>
        <v>44197</v>
      </c>
      <c r="F163" s="148">
        <f t="shared" ref="F163:BL163" si="0">F628</f>
        <v>44228</v>
      </c>
      <c r="G163" s="148">
        <f t="shared" si="0"/>
        <v>44256</v>
      </c>
      <c r="H163" s="148">
        <f t="shared" si="0"/>
        <v>44287</v>
      </c>
      <c r="I163" s="148">
        <f t="shared" si="0"/>
        <v>44317</v>
      </c>
      <c r="J163" s="148">
        <f t="shared" si="0"/>
        <v>44348</v>
      </c>
      <c r="K163" s="148">
        <f t="shared" si="0"/>
        <v>44378</v>
      </c>
      <c r="L163" s="148">
        <f t="shared" si="0"/>
        <v>44409</v>
      </c>
      <c r="M163" s="148">
        <f t="shared" si="0"/>
        <v>44440</v>
      </c>
      <c r="N163" s="148">
        <f t="shared" si="0"/>
        <v>44470</v>
      </c>
      <c r="O163" s="148">
        <f t="shared" si="0"/>
        <v>44501</v>
      </c>
      <c r="P163" s="148">
        <f t="shared" si="0"/>
        <v>44531</v>
      </c>
      <c r="Q163" s="148">
        <f t="shared" si="0"/>
        <v>44562</v>
      </c>
      <c r="R163" s="148">
        <f t="shared" si="0"/>
        <v>44593</v>
      </c>
      <c r="S163" s="148">
        <f t="shared" si="0"/>
        <v>44621</v>
      </c>
      <c r="T163" s="148">
        <f t="shared" si="0"/>
        <v>44652</v>
      </c>
      <c r="U163" s="148">
        <f t="shared" si="0"/>
        <v>44682</v>
      </c>
      <c r="V163" s="148">
        <f t="shared" si="0"/>
        <v>44713</v>
      </c>
      <c r="W163" s="148">
        <f t="shared" si="0"/>
        <v>44743</v>
      </c>
      <c r="X163" s="148">
        <f t="shared" si="0"/>
        <v>44774</v>
      </c>
      <c r="Y163" s="148">
        <f t="shared" si="0"/>
        <v>44805</v>
      </c>
      <c r="Z163" s="148">
        <f t="shared" si="0"/>
        <v>44835</v>
      </c>
      <c r="AA163" s="148">
        <f t="shared" si="0"/>
        <v>44866</v>
      </c>
      <c r="AB163" s="148">
        <f t="shared" si="0"/>
        <v>44896</v>
      </c>
      <c r="AC163" s="148">
        <f t="shared" si="0"/>
        <v>44927</v>
      </c>
      <c r="AD163" s="148">
        <f t="shared" si="0"/>
        <v>44958</v>
      </c>
      <c r="AE163" s="148">
        <f t="shared" si="0"/>
        <v>44986</v>
      </c>
      <c r="AF163" s="148">
        <f t="shared" si="0"/>
        <v>45017</v>
      </c>
      <c r="AG163" s="148">
        <f t="shared" si="0"/>
        <v>45047</v>
      </c>
      <c r="AH163" s="148">
        <f t="shared" si="0"/>
        <v>45078</v>
      </c>
      <c r="AI163" s="148">
        <f t="shared" si="0"/>
        <v>45108</v>
      </c>
      <c r="AJ163" s="148">
        <f t="shared" si="0"/>
        <v>45139</v>
      </c>
      <c r="AK163" s="148">
        <f t="shared" si="0"/>
        <v>45170</v>
      </c>
      <c r="AL163" s="148">
        <f t="shared" si="0"/>
        <v>45200</v>
      </c>
      <c r="AM163" s="148">
        <f t="shared" si="0"/>
        <v>45231</v>
      </c>
      <c r="AN163" s="148">
        <f t="shared" si="0"/>
        <v>45261</v>
      </c>
      <c r="AO163" s="148">
        <f t="shared" si="0"/>
        <v>45292</v>
      </c>
      <c r="AP163" s="148">
        <f t="shared" si="0"/>
        <v>45323</v>
      </c>
      <c r="AQ163" s="148">
        <f t="shared" si="0"/>
        <v>45352</v>
      </c>
      <c r="AR163" s="148">
        <f t="shared" si="0"/>
        <v>45383</v>
      </c>
      <c r="AS163" s="148">
        <f t="shared" si="0"/>
        <v>45413</v>
      </c>
      <c r="AT163" s="148">
        <f t="shared" si="0"/>
        <v>45444</v>
      </c>
      <c r="AU163" s="148">
        <f t="shared" si="0"/>
        <v>45474</v>
      </c>
      <c r="AV163" s="148">
        <f t="shared" si="0"/>
        <v>45505</v>
      </c>
      <c r="AW163" s="148">
        <f t="shared" si="0"/>
        <v>45536</v>
      </c>
      <c r="AX163" s="148">
        <f t="shared" si="0"/>
        <v>45566</v>
      </c>
      <c r="AY163" s="148">
        <f t="shared" si="0"/>
        <v>45597</v>
      </c>
      <c r="AZ163" s="148">
        <f t="shared" si="0"/>
        <v>45627</v>
      </c>
      <c r="BA163" s="148">
        <f t="shared" si="0"/>
        <v>45658</v>
      </c>
      <c r="BB163" s="148">
        <f t="shared" si="0"/>
        <v>45689</v>
      </c>
      <c r="BC163" s="148">
        <f t="shared" si="0"/>
        <v>45717</v>
      </c>
      <c r="BD163" s="148">
        <f t="shared" si="0"/>
        <v>45748</v>
      </c>
      <c r="BE163" s="148">
        <f t="shared" si="0"/>
        <v>45778</v>
      </c>
      <c r="BF163" s="148">
        <f t="shared" si="0"/>
        <v>45809</v>
      </c>
      <c r="BG163" s="148">
        <f t="shared" si="0"/>
        <v>45839</v>
      </c>
      <c r="BH163" s="148">
        <f t="shared" si="0"/>
        <v>45870</v>
      </c>
      <c r="BI163" s="148">
        <f t="shared" si="0"/>
        <v>45901</v>
      </c>
      <c r="BJ163" s="148">
        <f t="shared" si="0"/>
        <v>45931</v>
      </c>
      <c r="BK163" s="148">
        <f t="shared" si="0"/>
        <v>45962</v>
      </c>
      <c r="BL163" s="148">
        <f t="shared" si="0"/>
        <v>45992</v>
      </c>
    </row>
    <row r="164" spans="2:64" x14ac:dyDescent="0.55000000000000004">
      <c r="E164" s="23"/>
      <c r="F164" s="23"/>
      <c r="G164" s="23"/>
      <c r="H164" s="23"/>
      <c r="I164" s="23"/>
      <c r="J164" s="23"/>
      <c r="K164" s="23"/>
      <c r="L164" s="23"/>
      <c r="M164" s="23"/>
      <c r="N164" s="23"/>
      <c r="O164" s="23"/>
      <c r="P164" s="23"/>
      <c r="Q164" s="85"/>
      <c r="R164" s="23"/>
      <c r="S164" s="23"/>
      <c r="T164" s="23"/>
      <c r="U164" s="23"/>
      <c r="V164" s="23"/>
      <c r="W164" s="23"/>
      <c r="X164" s="23"/>
      <c r="Y164" s="23"/>
      <c r="Z164" s="23"/>
      <c r="AA164" s="23"/>
      <c r="AB164" s="23"/>
      <c r="AC164" s="85"/>
      <c r="AD164" s="23"/>
      <c r="AE164" s="23"/>
      <c r="AF164" s="23"/>
      <c r="AG164" s="23"/>
      <c r="AH164" s="23"/>
      <c r="AI164" s="23"/>
      <c r="AJ164" s="23"/>
      <c r="AK164" s="23"/>
      <c r="AL164" s="23"/>
      <c r="AM164" s="23"/>
      <c r="AN164" s="23"/>
      <c r="AO164" s="85"/>
      <c r="AP164" s="23"/>
      <c r="AQ164" s="23"/>
      <c r="AR164" s="23"/>
      <c r="AS164" s="23"/>
      <c r="AT164" s="23"/>
      <c r="AU164" s="23"/>
      <c r="AV164" s="23"/>
      <c r="AW164" s="23"/>
      <c r="AX164" s="23"/>
      <c r="AY164" s="23"/>
      <c r="AZ164" s="23"/>
      <c r="BA164" s="85"/>
      <c r="BB164" s="23"/>
      <c r="BC164" s="23"/>
      <c r="BD164" s="23"/>
      <c r="BE164" s="23"/>
      <c r="BF164" s="23"/>
      <c r="BG164" s="23"/>
      <c r="BH164" s="23"/>
      <c r="BI164" s="23"/>
      <c r="BJ164" s="23"/>
      <c r="BK164" s="23"/>
      <c r="BL164" s="23"/>
    </row>
    <row r="165" spans="2:64" x14ac:dyDescent="0.55000000000000004">
      <c r="B165" s="24" t="s">
        <v>305</v>
      </c>
      <c r="C165" s="24"/>
      <c r="D165" s="24"/>
      <c r="E165" s="65">
        <f>SUM(E166:E172)</f>
        <v>0</v>
      </c>
      <c r="F165" s="65">
        <f t="shared" ref="F165:BL165" si="1">SUM(F166:F172)</f>
        <v>0</v>
      </c>
      <c r="G165" s="65">
        <f t="shared" si="1"/>
        <v>0</v>
      </c>
      <c r="H165" s="65">
        <f t="shared" si="1"/>
        <v>0</v>
      </c>
      <c r="I165" s="65">
        <f t="shared" si="1"/>
        <v>11</v>
      </c>
      <c r="J165" s="65">
        <f t="shared" si="1"/>
        <v>16</v>
      </c>
      <c r="K165" s="65">
        <f t="shared" si="1"/>
        <v>20</v>
      </c>
      <c r="L165" s="65">
        <f t="shared" si="1"/>
        <v>20</v>
      </c>
      <c r="M165" s="65">
        <f t="shared" si="1"/>
        <v>20</v>
      </c>
      <c r="N165" s="65">
        <f t="shared" si="1"/>
        <v>20</v>
      </c>
      <c r="O165" s="65">
        <f t="shared" si="1"/>
        <v>20</v>
      </c>
      <c r="P165" s="65">
        <f t="shared" si="1"/>
        <v>22</v>
      </c>
      <c r="Q165" s="65">
        <f t="shared" si="1"/>
        <v>25</v>
      </c>
      <c r="R165" s="65">
        <f t="shared" si="1"/>
        <v>25</v>
      </c>
      <c r="S165" s="65">
        <f t="shared" si="1"/>
        <v>25</v>
      </c>
      <c r="T165" s="65">
        <f t="shared" si="1"/>
        <v>25</v>
      </c>
      <c r="U165" s="65">
        <f t="shared" si="1"/>
        <v>28</v>
      </c>
      <c r="V165" s="65">
        <f t="shared" si="1"/>
        <v>29</v>
      </c>
      <c r="W165" s="65">
        <f t="shared" si="1"/>
        <v>29</v>
      </c>
      <c r="X165" s="65">
        <f t="shared" si="1"/>
        <v>29</v>
      </c>
      <c r="Y165" s="65">
        <f t="shared" si="1"/>
        <v>29</v>
      </c>
      <c r="Z165" s="65">
        <f t="shared" si="1"/>
        <v>29</v>
      </c>
      <c r="AA165" s="65">
        <f t="shared" si="1"/>
        <v>30</v>
      </c>
      <c r="AB165" s="65">
        <f t="shared" si="1"/>
        <v>30</v>
      </c>
      <c r="AC165" s="65">
        <f t="shared" si="1"/>
        <v>31</v>
      </c>
      <c r="AD165" s="65">
        <f t="shared" si="1"/>
        <v>31</v>
      </c>
      <c r="AE165" s="65">
        <f t="shared" si="1"/>
        <v>31</v>
      </c>
      <c r="AF165" s="65">
        <f t="shared" si="1"/>
        <v>31</v>
      </c>
      <c r="AG165" s="65">
        <f t="shared" si="1"/>
        <v>33</v>
      </c>
      <c r="AH165" s="65">
        <f t="shared" si="1"/>
        <v>37</v>
      </c>
      <c r="AI165" s="65">
        <f t="shared" si="1"/>
        <v>37</v>
      </c>
      <c r="AJ165" s="65">
        <f t="shared" si="1"/>
        <v>37</v>
      </c>
      <c r="AK165" s="65">
        <f t="shared" si="1"/>
        <v>37</v>
      </c>
      <c r="AL165" s="65">
        <f t="shared" si="1"/>
        <v>37</v>
      </c>
      <c r="AM165" s="65">
        <f t="shared" si="1"/>
        <v>37</v>
      </c>
      <c r="AN165" s="65">
        <f t="shared" si="1"/>
        <v>40</v>
      </c>
      <c r="AO165" s="65">
        <f t="shared" si="1"/>
        <v>42</v>
      </c>
      <c r="AP165" s="65">
        <f t="shared" si="1"/>
        <v>42</v>
      </c>
      <c r="AQ165" s="65">
        <f t="shared" si="1"/>
        <v>43</v>
      </c>
      <c r="AR165" s="65">
        <f t="shared" si="1"/>
        <v>43</v>
      </c>
      <c r="AS165" s="65">
        <f t="shared" si="1"/>
        <v>43</v>
      </c>
      <c r="AT165" s="65">
        <f t="shared" si="1"/>
        <v>43</v>
      </c>
      <c r="AU165" s="65">
        <f t="shared" si="1"/>
        <v>43</v>
      </c>
      <c r="AV165" s="65">
        <f t="shared" si="1"/>
        <v>43</v>
      </c>
      <c r="AW165" s="65">
        <f t="shared" si="1"/>
        <v>43</v>
      </c>
      <c r="AX165" s="65">
        <f t="shared" si="1"/>
        <v>43</v>
      </c>
      <c r="AY165" s="65">
        <f t="shared" si="1"/>
        <v>43</v>
      </c>
      <c r="AZ165" s="65">
        <f t="shared" si="1"/>
        <v>43</v>
      </c>
      <c r="BA165" s="65">
        <f t="shared" si="1"/>
        <v>44</v>
      </c>
      <c r="BB165" s="65">
        <f t="shared" si="1"/>
        <v>44</v>
      </c>
      <c r="BC165" s="65">
        <f t="shared" si="1"/>
        <v>44</v>
      </c>
      <c r="BD165" s="65">
        <f t="shared" si="1"/>
        <v>44</v>
      </c>
      <c r="BE165" s="65">
        <f t="shared" si="1"/>
        <v>44</v>
      </c>
      <c r="BF165" s="65">
        <f t="shared" si="1"/>
        <v>44</v>
      </c>
      <c r="BG165" s="65">
        <f t="shared" si="1"/>
        <v>45</v>
      </c>
      <c r="BH165" s="65">
        <f t="shared" si="1"/>
        <v>45</v>
      </c>
      <c r="BI165" s="65">
        <f t="shared" si="1"/>
        <v>45</v>
      </c>
      <c r="BJ165" s="65">
        <f t="shared" si="1"/>
        <v>45</v>
      </c>
      <c r="BK165" s="65">
        <f t="shared" si="1"/>
        <v>45</v>
      </c>
      <c r="BL165" s="65">
        <f t="shared" si="1"/>
        <v>45</v>
      </c>
    </row>
    <row r="166" spans="2:64" x14ac:dyDescent="0.55000000000000004">
      <c r="B166" s="28" t="s">
        <v>306</v>
      </c>
      <c r="E166" s="11">
        <f>E310+E311+E312</f>
        <v>0</v>
      </c>
      <c r="F166" s="11">
        <f>F310+F311+F312</f>
        <v>0</v>
      </c>
      <c r="G166" s="11">
        <f t="shared" ref="G166:BL166" si="2">G310+G311+G312</f>
        <v>0</v>
      </c>
      <c r="H166" s="11">
        <f t="shared" si="2"/>
        <v>0</v>
      </c>
      <c r="I166" s="11">
        <f t="shared" si="2"/>
        <v>4</v>
      </c>
      <c r="J166" s="11">
        <f t="shared" si="2"/>
        <v>9</v>
      </c>
      <c r="K166" s="11">
        <f t="shared" si="2"/>
        <v>13</v>
      </c>
      <c r="L166" s="11">
        <f t="shared" si="2"/>
        <v>13</v>
      </c>
      <c r="M166" s="11">
        <f t="shared" si="2"/>
        <v>13</v>
      </c>
      <c r="N166" s="11">
        <f t="shared" si="2"/>
        <v>13</v>
      </c>
      <c r="O166" s="11">
        <f t="shared" si="2"/>
        <v>13</v>
      </c>
      <c r="P166" s="11">
        <f t="shared" si="2"/>
        <v>13</v>
      </c>
      <c r="Q166" s="11">
        <f t="shared" si="2"/>
        <v>13</v>
      </c>
      <c r="R166" s="11">
        <f t="shared" si="2"/>
        <v>13</v>
      </c>
      <c r="S166" s="11">
        <f t="shared" si="2"/>
        <v>13</v>
      </c>
      <c r="T166" s="11">
        <f t="shared" si="2"/>
        <v>13</v>
      </c>
      <c r="U166" s="11">
        <f t="shared" si="2"/>
        <v>13</v>
      </c>
      <c r="V166" s="11">
        <f t="shared" si="2"/>
        <v>13</v>
      </c>
      <c r="W166" s="11">
        <f t="shared" si="2"/>
        <v>13</v>
      </c>
      <c r="X166" s="11">
        <f t="shared" si="2"/>
        <v>13</v>
      </c>
      <c r="Y166" s="11">
        <f t="shared" si="2"/>
        <v>13</v>
      </c>
      <c r="Z166" s="11">
        <f t="shared" si="2"/>
        <v>13</v>
      </c>
      <c r="AA166" s="11">
        <f t="shared" si="2"/>
        <v>14</v>
      </c>
      <c r="AB166" s="11">
        <f t="shared" si="2"/>
        <v>14</v>
      </c>
      <c r="AC166" s="11">
        <f t="shared" si="2"/>
        <v>15</v>
      </c>
      <c r="AD166" s="11">
        <f t="shared" si="2"/>
        <v>15</v>
      </c>
      <c r="AE166" s="11">
        <f t="shared" si="2"/>
        <v>15</v>
      </c>
      <c r="AF166" s="11">
        <f t="shared" si="2"/>
        <v>15</v>
      </c>
      <c r="AG166" s="11">
        <f t="shared" si="2"/>
        <v>15</v>
      </c>
      <c r="AH166" s="11">
        <f t="shared" si="2"/>
        <v>16</v>
      </c>
      <c r="AI166" s="11">
        <f t="shared" si="2"/>
        <v>16</v>
      </c>
      <c r="AJ166" s="11">
        <f t="shared" si="2"/>
        <v>16</v>
      </c>
      <c r="AK166" s="11">
        <f t="shared" si="2"/>
        <v>16</v>
      </c>
      <c r="AL166" s="11">
        <f t="shared" si="2"/>
        <v>16</v>
      </c>
      <c r="AM166" s="11">
        <f t="shared" si="2"/>
        <v>16</v>
      </c>
      <c r="AN166" s="11">
        <f t="shared" si="2"/>
        <v>19</v>
      </c>
      <c r="AO166" s="11">
        <f t="shared" si="2"/>
        <v>21</v>
      </c>
      <c r="AP166" s="11">
        <f t="shared" si="2"/>
        <v>21</v>
      </c>
      <c r="AQ166" s="11">
        <f t="shared" si="2"/>
        <v>21</v>
      </c>
      <c r="AR166" s="11">
        <f t="shared" si="2"/>
        <v>21</v>
      </c>
      <c r="AS166" s="11">
        <f t="shared" si="2"/>
        <v>21</v>
      </c>
      <c r="AT166" s="11">
        <f t="shared" si="2"/>
        <v>21</v>
      </c>
      <c r="AU166" s="11">
        <f t="shared" si="2"/>
        <v>21</v>
      </c>
      <c r="AV166" s="11">
        <f t="shared" si="2"/>
        <v>21</v>
      </c>
      <c r="AW166" s="11">
        <f t="shared" si="2"/>
        <v>21</v>
      </c>
      <c r="AX166" s="11">
        <f t="shared" si="2"/>
        <v>21</v>
      </c>
      <c r="AY166" s="11">
        <f t="shared" si="2"/>
        <v>21</v>
      </c>
      <c r="AZ166" s="11">
        <f t="shared" si="2"/>
        <v>21</v>
      </c>
      <c r="BA166" s="11">
        <f t="shared" si="2"/>
        <v>22</v>
      </c>
      <c r="BB166" s="11">
        <f t="shared" si="2"/>
        <v>22</v>
      </c>
      <c r="BC166" s="11">
        <f t="shared" si="2"/>
        <v>22</v>
      </c>
      <c r="BD166" s="11">
        <f t="shared" si="2"/>
        <v>22</v>
      </c>
      <c r="BE166" s="11">
        <f t="shared" si="2"/>
        <v>22</v>
      </c>
      <c r="BF166" s="11">
        <f t="shared" si="2"/>
        <v>22</v>
      </c>
      <c r="BG166" s="11">
        <f t="shared" si="2"/>
        <v>23</v>
      </c>
      <c r="BH166" s="11">
        <f t="shared" si="2"/>
        <v>23</v>
      </c>
      <c r="BI166" s="11">
        <f t="shared" si="2"/>
        <v>23</v>
      </c>
      <c r="BJ166" s="11">
        <f t="shared" si="2"/>
        <v>23</v>
      </c>
      <c r="BK166" s="11">
        <f t="shared" si="2"/>
        <v>23</v>
      </c>
      <c r="BL166" s="11">
        <f t="shared" si="2"/>
        <v>23</v>
      </c>
    </row>
    <row r="167" spans="2:64" x14ac:dyDescent="0.55000000000000004">
      <c r="B167" s="28" t="s">
        <v>307</v>
      </c>
      <c r="E167" s="23">
        <f>E331</f>
        <v>0</v>
      </c>
      <c r="F167" s="23">
        <f>F331</f>
        <v>0</v>
      </c>
      <c r="G167" s="23">
        <f t="shared" ref="G167:BL167" si="3">G331</f>
        <v>0</v>
      </c>
      <c r="H167" s="23">
        <f t="shared" si="3"/>
        <v>0</v>
      </c>
      <c r="I167" s="23">
        <f t="shared" si="3"/>
        <v>2</v>
      </c>
      <c r="J167" s="23">
        <f t="shared" si="3"/>
        <v>2</v>
      </c>
      <c r="K167" s="23">
        <f t="shared" si="3"/>
        <v>2</v>
      </c>
      <c r="L167" s="23">
        <f t="shared" si="3"/>
        <v>2</v>
      </c>
      <c r="M167" s="23">
        <f t="shared" si="3"/>
        <v>2</v>
      </c>
      <c r="N167" s="23">
        <f t="shared" si="3"/>
        <v>2</v>
      </c>
      <c r="O167" s="23">
        <f t="shared" si="3"/>
        <v>2</v>
      </c>
      <c r="P167" s="23">
        <f t="shared" si="3"/>
        <v>2</v>
      </c>
      <c r="Q167" s="23">
        <f t="shared" si="3"/>
        <v>2</v>
      </c>
      <c r="R167" s="23">
        <f t="shared" si="3"/>
        <v>2</v>
      </c>
      <c r="S167" s="23">
        <f t="shared" si="3"/>
        <v>2</v>
      </c>
      <c r="T167" s="23">
        <f t="shared" si="3"/>
        <v>2</v>
      </c>
      <c r="U167" s="23">
        <f t="shared" si="3"/>
        <v>2</v>
      </c>
      <c r="V167" s="23">
        <f t="shared" si="3"/>
        <v>2</v>
      </c>
      <c r="W167" s="23">
        <f t="shared" si="3"/>
        <v>2</v>
      </c>
      <c r="X167" s="23">
        <f t="shared" si="3"/>
        <v>2</v>
      </c>
      <c r="Y167" s="23">
        <f t="shared" si="3"/>
        <v>2</v>
      </c>
      <c r="Z167" s="23">
        <f t="shared" si="3"/>
        <v>2</v>
      </c>
      <c r="AA167" s="23">
        <f t="shared" si="3"/>
        <v>2</v>
      </c>
      <c r="AB167" s="23">
        <f t="shared" si="3"/>
        <v>2</v>
      </c>
      <c r="AC167" s="23">
        <f t="shared" si="3"/>
        <v>2</v>
      </c>
      <c r="AD167" s="23">
        <f t="shared" si="3"/>
        <v>2</v>
      </c>
      <c r="AE167" s="23">
        <f t="shared" si="3"/>
        <v>2</v>
      </c>
      <c r="AF167" s="23">
        <f t="shared" si="3"/>
        <v>2</v>
      </c>
      <c r="AG167" s="23">
        <f t="shared" si="3"/>
        <v>2</v>
      </c>
      <c r="AH167" s="23">
        <f t="shared" si="3"/>
        <v>2</v>
      </c>
      <c r="AI167" s="23">
        <f t="shared" si="3"/>
        <v>2</v>
      </c>
      <c r="AJ167" s="23">
        <f t="shared" si="3"/>
        <v>2</v>
      </c>
      <c r="AK167" s="23">
        <f t="shared" si="3"/>
        <v>2</v>
      </c>
      <c r="AL167" s="23">
        <f t="shared" si="3"/>
        <v>2</v>
      </c>
      <c r="AM167" s="23">
        <f t="shared" si="3"/>
        <v>2</v>
      </c>
      <c r="AN167" s="23">
        <f t="shared" si="3"/>
        <v>2</v>
      </c>
      <c r="AO167" s="23">
        <f t="shared" si="3"/>
        <v>2</v>
      </c>
      <c r="AP167" s="23">
        <f t="shared" si="3"/>
        <v>2</v>
      </c>
      <c r="AQ167" s="23">
        <f t="shared" si="3"/>
        <v>2</v>
      </c>
      <c r="AR167" s="23">
        <f t="shared" si="3"/>
        <v>2</v>
      </c>
      <c r="AS167" s="23">
        <f t="shared" si="3"/>
        <v>2</v>
      </c>
      <c r="AT167" s="23">
        <f t="shared" si="3"/>
        <v>2</v>
      </c>
      <c r="AU167" s="23">
        <f t="shared" si="3"/>
        <v>2</v>
      </c>
      <c r="AV167" s="23">
        <f t="shared" si="3"/>
        <v>2</v>
      </c>
      <c r="AW167" s="23">
        <f t="shared" si="3"/>
        <v>2</v>
      </c>
      <c r="AX167" s="23">
        <f t="shared" si="3"/>
        <v>2</v>
      </c>
      <c r="AY167" s="23">
        <f t="shared" si="3"/>
        <v>2</v>
      </c>
      <c r="AZ167" s="23">
        <f t="shared" si="3"/>
        <v>2</v>
      </c>
      <c r="BA167" s="23">
        <f t="shared" si="3"/>
        <v>2</v>
      </c>
      <c r="BB167" s="23">
        <f t="shared" si="3"/>
        <v>2</v>
      </c>
      <c r="BC167" s="23">
        <f t="shared" si="3"/>
        <v>2</v>
      </c>
      <c r="BD167" s="23">
        <f t="shared" si="3"/>
        <v>2</v>
      </c>
      <c r="BE167" s="23">
        <f t="shared" si="3"/>
        <v>2</v>
      </c>
      <c r="BF167" s="23">
        <f t="shared" si="3"/>
        <v>2</v>
      </c>
      <c r="BG167" s="23">
        <f t="shared" si="3"/>
        <v>2</v>
      </c>
      <c r="BH167" s="23">
        <f t="shared" si="3"/>
        <v>2</v>
      </c>
      <c r="BI167" s="23">
        <f t="shared" si="3"/>
        <v>2</v>
      </c>
      <c r="BJ167" s="23">
        <f t="shared" si="3"/>
        <v>2</v>
      </c>
      <c r="BK167" s="23">
        <f t="shared" si="3"/>
        <v>2</v>
      </c>
      <c r="BL167" s="23">
        <f t="shared" si="3"/>
        <v>2</v>
      </c>
    </row>
    <row r="168" spans="2:64" x14ac:dyDescent="0.55000000000000004">
      <c r="B168" s="28" t="str">
        <f>B51</f>
        <v>Developer Team</v>
      </c>
      <c r="E168" s="11">
        <f>E389</f>
        <v>0</v>
      </c>
      <c r="F168" s="11">
        <f>F389</f>
        <v>0</v>
      </c>
      <c r="G168" s="11">
        <f t="shared" ref="G168:BL168" si="4">G389</f>
        <v>0</v>
      </c>
      <c r="H168" s="11">
        <f t="shared" si="4"/>
        <v>0</v>
      </c>
      <c r="I168" s="11">
        <f t="shared" si="4"/>
        <v>2</v>
      </c>
      <c r="J168" s="11">
        <f t="shared" si="4"/>
        <v>2</v>
      </c>
      <c r="K168" s="11">
        <f t="shared" si="4"/>
        <v>2</v>
      </c>
      <c r="L168" s="11">
        <f t="shared" si="4"/>
        <v>2</v>
      </c>
      <c r="M168" s="11">
        <f t="shared" si="4"/>
        <v>2</v>
      </c>
      <c r="N168" s="11">
        <f t="shared" si="4"/>
        <v>2</v>
      </c>
      <c r="O168" s="11">
        <f t="shared" si="4"/>
        <v>2</v>
      </c>
      <c r="P168" s="11">
        <f t="shared" si="4"/>
        <v>2</v>
      </c>
      <c r="Q168" s="11">
        <f t="shared" si="4"/>
        <v>4</v>
      </c>
      <c r="R168" s="11">
        <f t="shared" si="4"/>
        <v>4</v>
      </c>
      <c r="S168" s="11">
        <f t="shared" si="4"/>
        <v>4</v>
      </c>
      <c r="T168" s="11">
        <f t="shared" si="4"/>
        <v>4</v>
      </c>
      <c r="U168" s="11">
        <f t="shared" si="4"/>
        <v>4</v>
      </c>
      <c r="V168" s="11">
        <f t="shared" si="4"/>
        <v>5</v>
      </c>
      <c r="W168" s="11">
        <f t="shared" si="4"/>
        <v>5</v>
      </c>
      <c r="X168" s="11">
        <f t="shared" si="4"/>
        <v>5</v>
      </c>
      <c r="Y168" s="11">
        <f t="shared" si="4"/>
        <v>5</v>
      </c>
      <c r="Z168" s="11">
        <f t="shared" si="4"/>
        <v>5</v>
      </c>
      <c r="AA168" s="11">
        <f t="shared" si="4"/>
        <v>5</v>
      </c>
      <c r="AB168" s="11">
        <f t="shared" si="4"/>
        <v>5</v>
      </c>
      <c r="AC168" s="11">
        <f t="shared" si="4"/>
        <v>5</v>
      </c>
      <c r="AD168" s="11">
        <f t="shared" si="4"/>
        <v>5</v>
      </c>
      <c r="AE168" s="11">
        <f t="shared" si="4"/>
        <v>5</v>
      </c>
      <c r="AF168" s="11">
        <f t="shared" si="4"/>
        <v>5</v>
      </c>
      <c r="AG168" s="11">
        <f t="shared" si="4"/>
        <v>5</v>
      </c>
      <c r="AH168" s="11">
        <f t="shared" si="4"/>
        <v>6</v>
      </c>
      <c r="AI168" s="11">
        <f t="shared" si="4"/>
        <v>6</v>
      </c>
      <c r="AJ168" s="11">
        <f t="shared" si="4"/>
        <v>6</v>
      </c>
      <c r="AK168" s="11">
        <f t="shared" si="4"/>
        <v>6</v>
      </c>
      <c r="AL168" s="11">
        <f t="shared" si="4"/>
        <v>6</v>
      </c>
      <c r="AM168" s="11">
        <f t="shared" si="4"/>
        <v>6</v>
      </c>
      <c r="AN168" s="11">
        <f t="shared" si="4"/>
        <v>6</v>
      </c>
      <c r="AO168" s="11">
        <f t="shared" si="4"/>
        <v>6</v>
      </c>
      <c r="AP168" s="11">
        <f t="shared" si="4"/>
        <v>6</v>
      </c>
      <c r="AQ168" s="11">
        <f t="shared" si="4"/>
        <v>7</v>
      </c>
      <c r="AR168" s="11">
        <f t="shared" si="4"/>
        <v>7</v>
      </c>
      <c r="AS168" s="11">
        <f t="shared" si="4"/>
        <v>7</v>
      </c>
      <c r="AT168" s="11">
        <f t="shared" si="4"/>
        <v>7</v>
      </c>
      <c r="AU168" s="11">
        <f t="shared" si="4"/>
        <v>7</v>
      </c>
      <c r="AV168" s="11">
        <f t="shared" si="4"/>
        <v>7</v>
      </c>
      <c r="AW168" s="11">
        <f t="shared" si="4"/>
        <v>7</v>
      </c>
      <c r="AX168" s="11">
        <f t="shared" si="4"/>
        <v>7</v>
      </c>
      <c r="AY168" s="11">
        <f t="shared" si="4"/>
        <v>7</v>
      </c>
      <c r="AZ168" s="11">
        <f t="shared" si="4"/>
        <v>7</v>
      </c>
      <c r="BA168" s="11">
        <f t="shared" si="4"/>
        <v>7</v>
      </c>
      <c r="BB168" s="11">
        <f t="shared" si="4"/>
        <v>7</v>
      </c>
      <c r="BC168" s="11">
        <f t="shared" si="4"/>
        <v>7</v>
      </c>
      <c r="BD168" s="11">
        <f t="shared" si="4"/>
        <v>7</v>
      </c>
      <c r="BE168" s="11">
        <f t="shared" si="4"/>
        <v>7</v>
      </c>
      <c r="BF168" s="11">
        <f t="shared" si="4"/>
        <v>7</v>
      </c>
      <c r="BG168" s="11">
        <f t="shared" si="4"/>
        <v>7</v>
      </c>
      <c r="BH168" s="11">
        <f t="shared" si="4"/>
        <v>7</v>
      </c>
      <c r="BI168" s="11">
        <f t="shared" si="4"/>
        <v>7</v>
      </c>
      <c r="BJ168" s="11">
        <f t="shared" si="4"/>
        <v>7</v>
      </c>
      <c r="BK168" s="11">
        <f t="shared" si="4"/>
        <v>7</v>
      </c>
      <c r="BL168" s="11">
        <f t="shared" si="4"/>
        <v>7</v>
      </c>
    </row>
    <row r="169" spans="2:64" x14ac:dyDescent="0.55000000000000004">
      <c r="B169" s="28" t="str">
        <f>I51</f>
        <v>Marketing Team</v>
      </c>
      <c r="E169" s="11">
        <f>E448</f>
        <v>0</v>
      </c>
      <c r="F169" s="11">
        <f>F448</f>
        <v>0</v>
      </c>
      <c r="G169" s="11">
        <f t="shared" ref="G169:BL169" si="5">G448</f>
        <v>0</v>
      </c>
      <c r="H169" s="11">
        <f t="shared" si="5"/>
        <v>0</v>
      </c>
      <c r="I169" s="11">
        <f t="shared" si="5"/>
        <v>1</v>
      </c>
      <c r="J169" s="11">
        <f t="shared" si="5"/>
        <v>1</v>
      </c>
      <c r="K169" s="11">
        <f t="shared" si="5"/>
        <v>1</v>
      </c>
      <c r="L169" s="11">
        <f t="shared" si="5"/>
        <v>1</v>
      </c>
      <c r="M169" s="11">
        <f t="shared" si="5"/>
        <v>1</v>
      </c>
      <c r="N169" s="11">
        <f t="shared" si="5"/>
        <v>1</v>
      </c>
      <c r="O169" s="11">
        <f t="shared" si="5"/>
        <v>1</v>
      </c>
      <c r="P169" s="11">
        <f t="shared" si="5"/>
        <v>2</v>
      </c>
      <c r="Q169" s="11">
        <f t="shared" si="5"/>
        <v>2</v>
      </c>
      <c r="R169" s="11">
        <f t="shared" si="5"/>
        <v>2</v>
      </c>
      <c r="S169" s="11">
        <f t="shared" si="5"/>
        <v>2</v>
      </c>
      <c r="T169" s="11">
        <f t="shared" si="5"/>
        <v>2</v>
      </c>
      <c r="U169" s="11">
        <f t="shared" si="5"/>
        <v>2</v>
      </c>
      <c r="V169" s="11">
        <f t="shared" si="5"/>
        <v>2</v>
      </c>
      <c r="W169" s="11">
        <f t="shared" si="5"/>
        <v>2</v>
      </c>
      <c r="X169" s="11">
        <f t="shared" si="5"/>
        <v>2</v>
      </c>
      <c r="Y169" s="11">
        <f t="shared" si="5"/>
        <v>2</v>
      </c>
      <c r="Z169" s="11">
        <f t="shared" si="5"/>
        <v>2</v>
      </c>
      <c r="AA169" s="11">
        <f t="shared" si="5"/>
        <v>2</v>
      </c>
      <c r="AB169" s="11">
        <f t="shared" si="5"/>
        <v>2</v>
      </c>
      <c r="AC169" s="11">
        <f t="shared" si="5"/>
        <v>2</v>
      </c>
      <c r="AD169" s="11">
        <f t="shared" si="5"/>
        <v>2</v>
      </c>
      <c r="AE169" s="11">
        <f t="shared" si="5"/>
        <v>2</v>
      </c>
      <c r="AF169" s="11">
        <f t="shared" si="5"/>
        <v>2</v>
      </c>
      <c r="AG169" s="11">
        <f t="shared" si="5"/>
        <v>2</v>
      </c>
      <c r="AH169" s="11">
        <f t="shared" si="5"/>
        <v>3</v>
      </c>
      <c r="AI169" s="11">
        <f t="shared" si="5"/>
        <v>3</v>
      </c>
      <c r="AJ169" s="11">
        <f t="shared" si="5"/>
        <v>3</v>
      </c>
      <c r="AK169" s="11">
        <f t="shared" si="5"/>
        <v>3</v>
      </c>
      <c r="AL169" s="11">
        <f t="shared" si="5"/>
        <v>3</v>
      </c>
      <c r="AM169" s="11">
        <f t="shared" si="5"/>
        <v>3</v>
      </c>
      <c r="AN169" s="11">
        <f t="shared" si="5"/>
        <v>3</v>
      </c>
      <c r="AO169" s="11">
        <f t="shared" si="5"/>
        <v>3</v>
      </c>
      <c r="AP169" s="11">
        <f t="shared" si="5"/>
        <v>3</v>
      </c>
      <c r="AQ169" s="11">
        <f t="shared" si="5"/>
        <v>3</v>
      </c>
      <c r="AR169" s="11">
        <f t="shared" si="5"/>
        <v>3</v>
      </c>
      <c r="AS169" s="11">
        <f t="shared" si="5"/>
        <v>3</v>
      </c>
      <c r="AT169" s="11">
        <f t="shared" si="5"/>
        <v>3</v>
      </c>
      <c r="AU169" s="11">
        <f t="shared" si="5"/>
        <v>3</v>
      </c>
      <c r="AV169" s="11">
        <f t="shared" si="5"/>
        <v>3</v>
      </c>
      <c r="AW169" s="11">
        <f t="shared" si="5"/>
        <v>3</v>
      </c>
      <c r="AX169" s="11">
        <f t="shared" si="5"/>
        <v>3</v>
      </c>
      <c r="AY169" s="11">
        <f t="shared" si="5"/>
        <v>3</v>
      </c>
      <c r="AZ169" s="11">
        <f t="shared" si="5"/>
        <v>3</v>
      </c>
      <c r="BA169" s="11">
        <f t="shared" si="5"/>
        <v>3</v>
      </c>
      <c r="BB169" s="11">
        <f t="shared" si="5"/>
        <v>3</v>
      </c>
      <c r="BC169" s="11">
        <f t="shared" si="5"/>
        <v>3</v>
      </c>
      <c r="BD169" s="11">
        <f t="shared" si="5"/>
        <v>3</v>
      </c>
      <c r="BE169" s="11">
        <f t="shared" si="5"/>
        <v>3</v>
      </c>
      <c r="BF169" s="11">
        <f t="shared" si="5"/>
        <v>3</v>
      </c>
      <c r="BG169" s="11">
        <f t="shared" si="5"/>
        <v>3</v>
      </c>
      <c r="BH169" s="11">
        <f t="shared" si="5"/>
        <v>3</v>
      </c>
      <c r="BI169" s="11">
        <f t="shared" si="5"/>
        <v>3</v>
      </c>
      <c r="BJ169" s="11">
        <f t="shared" si="5"/>
        <v>3</v>
      </c>
      <c r="BK169" s="11">
        <f t="shared" si="5"/>
        <v>3</v>
      </c>
      <c r="BL169" s="11">
        <f t="shared" si="5"/>
        <v>3</v>
      </c>
    </row>
    <row r="170" spans="2:64" x14ac:dyDescent="0.55000000000000004">
      <c r="B170" s="28" t="str">
        <f>P51</f>
        <v>Customer Service Team</v>
      </c>
      <c r="E170" s="11">
        <f>E506</f>
        <v>0</v>
      </c>
      <c r="F170" s="11">
        <f>F506</f>
        <v>0</v>
      </c>
      <c r="G170" s="11">
        <f t="shared" ref="G170:BL170" si="6">G506</f>
        <v>0</v>
      </c>
      <c r="H170" s="11">
        <f t="shared" si="6"/>
        <v>0</v>
      </c>
      <c r="I170" s="11">
        <f t="shared" si="6"/>
        <v>2</v>
      </c>
      <c r="J170" s="11">
        <f t="shared" si="6"/>
        <v>2</v>
      </c>
      <c r="K170" s="11">
        <f t="shared" si="6"/>
        <v>2</v>
      </c>
      <c r="L170" s="11">
        <f t="shared" si="6"/>
        <v>2</v>
      </c>
      <c r="M170" s="11">
        <f t="shared" si="6"/>
        <v>2</v>
      </c>
      <c r="N170" s="11">
        <f t="shared" si="6"/>
        <v>2</v>
      </c>
      <c r="O170" s="11">
        <f t="shared" si="6"/>
        <v>2</v>
      </c>
      <c r="P170" s="11">
        <f t="shared" si="6"/>
        <v>2</v>
      </c>
      <c r="Q170" s="11">
        <f t="shared" si="6"/>
        <v>2</v>
      </c>
      <c r="R170" s="11">
        <f t="shared" si="6"/>
        <v>2</v>
      </c>
      <c r="S170" s="11">
        <f t="shared" si="6"/>
        <v>2</v>
      </c>
      <c r="T170" s="11">
        <f t="shared" si="6"/>
        <v>2</v>
      </c>
      <c r="U170" s="11">
        <f t="shared" si="6"/>
        <v>4</v>
      </c>
      <c r="V170" s="11">
        <f t="shared" si="6"/>
        <v>4</v>
      </c>
      <c r="W170" s="11">
        <f t="shared" si="6"/>
        <v>4</v>
      </c>
      <c r="X170" s="11">
        <f t="shared" si="6"/>
        <v>4</v>
      </c>
      <c r="Y170" s="11">
        <f t="shared" si="6"/>
        <v>4</v>
      </c>
      <c r="Z170" s="11">
        <f t="shared" si="6"/>
        <v>4</v>
      </c>
      <c r="AA170" s="11">
        <f t="shared" si="6"/>
        <v>4</v>
      </c>
      <c r="AB170" s="11">
        <f t="shared" si="6"/>
        <v>4</v>
      </c>
      <c r="AC170" s="11">
        <f t="shared" si="6"/>
        <v>4</v>
      </c>
      <c r="AD170" s="11">
        <f t="shared" si="6"/>
        <v>4</v>
      </c>
      <c r="AE170" s="11">
        <f t="shared" si="6"/>
        <v>4</v>
      </c>
      <c r="AF170" s="11">
        <f t="shared" si="6"/>
        <v>4</v>
      </c>
      <c r="AG170" s="11">
        <f t="shared" si="6"/>
        <v>6</v>
      </c>
      <c r="AH170" s="11">
        <f t="shared" si="6"/>
        <v>6</v>
      </c>
      <c r="AI170" s="11">
        <f t="shared" si="6"/>
        <v>6</v>
      </c>
      <c r="AJ170" s="11">
        <f t="shared" si="6"/>
        <v>6</v>
      </c>
      <c r="AK170" s="11">
        <f t="shared" si="6"/>
        <v>6</v>
      </c>
      <c r="AL170" s="11">
        <f t="shared" si="6"/>
        <v>6</v>
      </c>
      <c r="AM170" s="11">
        <f t="shared" si="6"/>
        <v>6</v>
      </c>
      <c r="AN170" s="11">
        <f t="shared" si="6"/>
        <v>6</v>
      </c>
      <c r="AO170" s="11">
        <f t="shared" si="6"/>
        <v>6</v>
      </c>
      <c r="AP170" s="11">
        <f t="shared" si="6"/>
        <v>6</v>
      </c>
      <c r="AQ170" s="11">
        <f t="shared" si="6"/>
        <v>6</v>
      </c>
      <c r="AR170" s="11">
        <f t="shared" si="6"/>
        <v>6</v>
      </c>
      <c r="AS170" s="11">
        <f t="shared" si="6"/>
        <v>6</v>
      </c>
      <c r="AT170" s="11">
        <f t="shared" si="6"/>
        <v>6</v>
      </c>
      <c r="AU170" s="11">
        <f t="shared" si="6"/>
        <v>6</v>
      </c>
      <c r="AV170" s="11">
        <f t="shared" si="6"/>
        <v>6</v>
      </c>
      <c r="AW170" s="11">
        <f t="shared" si="6"/>
        <v>6</v>
      </c>
      <c r="AX170" s="11">
        <f t="shared" si="6"/>
        <v>6</v>
      </c>
      <c r="AY170" s="11">
        <f t="shared" si="6"/>
        <v>6</v>
      </c>
      <c r="AZ170" s="11">
        <f t="shared" si="6"/>
        <v>6</v>
      </c>
      <c r="BA170" s="11">
        <f t="shared" si="6"/>
        <v>6</v>
      </c>
      <c r="BB170" s="11">
        <f t="shared" si="6"/>
        <v>6</v>
      </c>
      <c r="BC170" s="11">
        <f t="shared" si="6"/>
        <v>6</v>
      </c>
      <c r="BD170" s="11">
        <f t="shared" si="6"/>
        <v>6</v>
      </c>
      <c r="BE170" s="11">
        <f t="shared" si="6"/>
        <v>6</v>
      </c>
      <c r="BF170" s="11">
        <f t="shared" si="6"/>
        <v>6</v>
      </c>
      <c r="BG170" s="11">
        <f t="shared" si="6"/>
        <v>6</v>
      </c>
      <c r="BH170" s="11">
        <f t="shared" si="6"/>
        <v>6</v>
      </c>
      <c r="BI170" s="11">
        <f t="shared" si="6"/>
        <v>6</v>
      </c>
      <c r="BJ170" s="11">
        <f t="shared" si="6"/>
        <v>6</v>
      </c>
      <c r="BK170" s="11">
        <f t="shared" si="6"/>
        <v>6</v>
      </c>
      <c r="BL170" s="11">
        <f t="shared" si="6"/>
        <v>6</v>
      </c>
    </row>
    <row r="171" spans="2:64" x14ac:dyDescent="0.55000000000000004">
      <c r="B171" s="28" t="str">
        <f>W51</f>
        <v>G&amp;A Team</v>
      </c>
      <c r="E171" s="11">
        <f>E564</f>
        <v>0</v>
      </c>
      <c r="F171" s="11">
        <f>F564</f>
        <v>0</v>
      </c>
      <c r="G171" s="11">
        <f t="shared" ref="G171:BL171" si="7">G564</f>
        <v>0</v>
      </c>
      <c r="H171" s="11">
        <f t="shared" si="7"/>
        <v>0</v>
      </c>
      <c r="I171" s="11">
        <f t="shared" si="7"/>
        <v>0</v>
      </c>
      <c r="J171" s="11">
        <f t="shared" si="7"/>
        <v>0</v>
      </c>
      <c r="K171" s="11">
        <f t="shared" si="7"/>
        <v>0</v>
      </c>
      <c r="L171" s="11">
        <f t="shared" si="7"/>
        <v>0</v>
      </c>
      <c r="M171" s="11">
        <f t="shared" si="7"/>
        <v>0</v>
      </c>
      <c r="N171" s="11">
        <f t="shared" si="7"/>
        <v>0</v>
      </c>
      <c r="O171" s="11">
        <f t="shared" si="7"/>
        <v>0</v>
      </c>
      <c r="P171" s="11">
        <f t="shared" si="7"/>
        <v>1</v>
      </c>
      <c r="Q171" s="11">
        <f t="shared" si="7"/>
        <v>2</v>
      </c>
      <c r="R171" s="11">
        <f t="shared" si="7"/>
        <v>2</v>
      </c>
      <c r="S171" s="11">
        <f t="shared" si="7"/>
        <v>2</v>
      </c>
      <c r="T171" s="11">
        <f t="shared" si="7"/>
        <v>2</v>
      </c>
      <c r="U171" s="11">
        <f t="shared" si="7"/>
        <v>3</v>
      </c>
      <c r="V171" s="11">
        <f t="shared" si="7"/>
        <v>3</v>
      </c>
      <c r="W171" s="11">
        <f t="shared" si="7"/>
        <v>3</v>
      </c>
      <c r="X171" s="11">
        <f t="shared" si="7"/>
        <v>3</v>
      </c>
      <c r="Y171" s="11">
        <f t="shared" si="7"/>
        <v>3</v>
      </c>
      <c r="Z171" s="11">
        <f t="shared" si="7"/>
        <v>3</v>
      </c>
      <c r="AA171" s="11">
        <f t="shared" si="7"/>
        <v>3</v>
      </c>
      <c r="AB171" s="11">
        <f t="shared" si="7"/>
        <v>3</v>
      </c>
      <c r="AC171" s="11">
        <f t="shared" si="7"/>
        <v>3</v>
      </c>
      <c r="AD171" s="11">
        <f t="shared" si="7"/>
        <v>3</v>
      </c>
      <c r="AE171" s="11">
        <f t="shared" si="7"/>
        <v>3</v>
      </c>
      <c r="AF171" s="11">
        <f t="shared" si="7"/>
        <v>3</v>
      </c>
      <c r="AG171" s="11">
        <f t="shared" si="7"/>
        <v>3</v>
      </c>
      <c r="AH171" s="11">
        <f t="shared" si="7"/>
        <v>4</v>
      </c>
      <c r="AI171" s="11">
        <f t="shared" si="7"/>
        <v>4</v>
      </c>
      <c r="AJ171" s="11">
        <f t="shared" si="7"/>
        <v>4</v>
      </c>
      <c r="AK171" s="11">
        <f t="shared" si="7"/>
        <v>4</v>
      </c>
      <c r="AL171" s="11">
        <f t="shared" si="7"/>
        <v>4</v>
      </c>
      <c r="AM171" s="11">
        <f t="shared" si="7"/>
        <v>4</v>
      </c>
      <c r="AN171" s="11">
        <f t="shared" si="7"/>
        <v>4</v>
      </c>
      <c r="AO171" s="11">
        <f t="shared" si="7"/>
        <v>4</v>
      </c>
      <c r="AP171" s="11">
        <f t="shared" si="7"/>
        <v>4</v>
      </c>
      <c r="AQ171" s="11">
        <f t="shared" si="7"/>
        <v>4</v>
      </c>
      <c r="AR171" s="11">
        <f t="shared" si="7"/>
        <v>4</v>
      </c>
      <c r="AS171" s="11">
        <f t="shared" si="7"/>
        <v>4</v>
      </c>
      <c r="AT171" s="11">
        <f t="shared" si="7"/>
        <v>4</v>
      </c>
      <c r="AU171" s="11">
        <f t="shared" si="7"/>
        <v>4</v>
      </c>
      <c r="AV171" s="11">
        <f t="shared" si="7"/>
        <v>4</v>
      </c>
      <c r="AW171" s="11">
        <f t="shared" si="7"/>
        <v>4</v>
      </c>
      <c r="AX171" s="11">
        <f t="shared" si="7"/>
        <v>4</v>
      </c>
      <c r="AY171" s="11">
        <f t="shared" si="7"/>
        <v>4</v>
      </c>
      <c r="AZ171" s="11">
        <f t="shared" si="7"/>
        <v>4</v>
      </c>
      <c r="BA171" s="11">
        <f t="shared" si="7"/>
        <v>4</v>
      </c>
      <c r="BB171" s="11">
        <f t="shared" si="7"/>
        <v>4</v>
      </c>
      <c r="BC171" s="11">
        <f t="shared" si="7"/>
        <v>4</v>
      </c>
      <c r="BD171" s="11">
        <f t="shared" si="7"/>
        <v>4</v>
      </c>
      <c r="BE171" s="11">
        <f t="shared" si="7"/>
        <v>4</v>
      </c>
      <c r="BF171" s="11">
        <f t="shared" si="7"/>
        <v>4</v>
      </c>
      <c r="BG171" s="11">
        <f t="shared" si="7"/>
        <v>4</v>
      </c>
      <c r="BH171" s="11">
        <f t="shared" si="7"/>
        <v>4</v>
      </c>
      <c r="BI171" s="11">
        <f t="shared" si="7"/>
        <v>4</v>
      </c>
      <c r="BJ171" s="11">
        <f t="shared" si="7"/>
        <v>4</v>
      </c>
      <c r="BK171" s="11">
        <f t="shared" si="7"/>
        <v>4</v>
      </c>
      <c r="BL171" s="11">
        <f t="shared" si="7"/>
        <v>4</v>
      </c>
    </row>
    <row r="172" spans="2:64" x14ac:dyDescent="0.55000000000000004">
      <c r="B172" s="28" t="str">
        <f>AD51</f>
        <v>Other Team</v>
      </c>
      <c r="E172" s="11">
        <f>E622</f>
        <v>0</v>
      </c>
      <c r="F172" s="11">
        <f>F622</f>
        <v>0</v>
      </c>
      <c r="G172" s="11">
        <f t="shared" ref="G172:BL172" si="8">G622</f>
        <v>0</v>
      </c>
      <c r="H172" s="11">
        <f t="shared" si="8"/>
        <v>0</v>
      </c>
      <c r="I172" s="11">
        <f t="shared" si="8"/>
        <v>0</v>
      </c>
      <c r="J172" s="11">
        <f t="shared" si="8"/>
        <v>0</v>
      </c>
      <c r="K172" s="11">
        <f t="shared" si="8"/>
        <v>0</v>
      </c>
      <c r="L172" s="11">
        <f t="shared" si="8"/>
        <v>0</v>
      </c>
      <c r="M172" s="11">
        <f t="shared" si="8"/>
        <v>0</v>
      </c>
      <c r="N172" s="11">
        <f t="shared" si="8"/>
        <v>0</v>
      </c>
      <c r="O172" s="11">
        <f t="shared" si="8"/>
        <v>0</v>
      </c>
      <c r="P172" s="11">
        <f t="shared" si="8"/>
        <v>0</v>
      </c>
      <c r="Q172" s="11">
        <f t="shared" si="8"/>
        <v>0</v>
      </c>
      <c r="R172" s="11">
        <f t="shared" si="8"/>
        <v>0</v>
      </c>
      <c r="S172" s="11">
        <f t="shared" si="8"/>
        <v>0</v>
      </c>
      <c r="T172" s="11">
        <f t="shared" si="8"/>
        <v>0</v>
      </c>
      <c r="U172" s="11">
        <f t="shared" si="8"/>
        <v>0</v>
      </c>
      <c r="V172" s="11">
        <f t="shared" si="8"/>
        <v>0</v>
      </c>
      <c r="W172" s="11">
        <f t="shared" si="8"/>
        <v>0</v>
      </c>
      <c r="X172" s="11">
        <f t="shared" si="8"/>
        <v>0</v>
      </c>
      <c r="Y172" s="11">
        <f t="shared" si="8"/>
        <v>0</v>
      </c>
      <c r="Z172" s="11">
        <f t="shared" si="8"/>
        <v>0</v>
      </c>
      <c r="AA172" s="11">
        <f t="shared" si="8"/>
        <v>0</v>
      </c>
      <c r="AB172" s="11">
        <f t="shared" si="8"/>
        <v>0</v>
      </c>
      <c r="AC172" s="11">
        <f t="shared" si="8"/>
        <v>0</v>
      </c>
      <c r="AD172" s="11">
        <f t="shared" si="8"/>
        <v>0</v>
      </c>
      <c r="AE172" s="11">
        <f t="shared" si="8"/>
        <v>0</v>
      </c>
      <c r="AF172" s="11">
        <f t="shared" si="8"/>
        <v>0</v>
      </c>
      <c r="AG172" s="11">
        <f t="shared" si="8"/>
        <v>0</v>
      </c>
      <c r="AH172" s="11">
        <f t="shared" si="8"/>
        <v>0</v>
      </c>
      <c r="AI172" s="11">
        <f t="shared" si="8"/>
        <v>0</v>
      </c>
      <c r="AJ172" s="11">
        <f t="shared" si="8"/>
        <v>0</v>
      </c>
      <c r="AK172" s="11">
        <f t="shared" si="8"/>
        <v>0</v>
      </c>
      <c r="AL172" s="11">
        <f t="shared" si="8"/>
        <v>0</v>
      </c>
      <c r="AM172" s="11">
        <f t="shared" si="8"/>
        <v>0</v>
      </c>
      <c r="AN172" s="11">
        <f t="shared" si="8"/>
        <v>0</v>
      </c>
      <c r="AO172" s="11">
        <f t="shared" si="8"/>
        <v>0</v>
      </c>
      <c r="AP172" s="11">
        <f t="shared" si="8"/>
        <v>0</v>
      </c>
      <c r="AQ172" s="11">
        <f t="shared" si="8"/>
        <v>0</v>
      </c>
      <c r="AR172" s="11">
        <f t="shared" si="8"/>
        <v>0</v>
      </c>
      <c r="AS172" s="11">
        <f t="shared" si="8"/>
        <v>0</v>
      </c>
      <c r="AT172" s="11">
        <f t="shared" si="8"/>
        <v>0</v>
      </c>
      <c r="AU172" s="11">
        <f t="shared" si="8"/>
        <v>0</v>
      </c>
      <c r="AV172" s="11">
        <f t="shared" si="8"/>
        <v>0</v>
      </c>
      <c r="AW172" s="11">
        <f t="shared" si="8"/>
        <v>0</v>
      </c>
      <c r="AX172" s="11">
        <f t="shared" si="8"/>
        <v>0</v>
      </c>
      <c r="AY172" s="11">
        <f t="shared" si="8"/>
        <v>0</v>
      </c>
      <c r="AZ172" s="11">
        <f t="shared" si="8"/>
        <v>0</v>
      </c>
      <c r="BA172" s="11">
        <f t="shared" si="8"/>
        <v>0</v>
      </c>
      <c r="BB172" s="11">
        <f t="shared" si="8"/>
        <v>0</v>
      </c>
      <c r="BC172" s="11">
        <f t="shared" si="8"/>
        <v>0</v>
      </c>
      <c r="BD172" s="11">
        <f t="shared" si="8"/>
        <v>0</v>
      </c>
      <c r="BE172" s="11">
        <f t="shared" si="8"/>
        <v>0</v>
      </c>
      <c r="BF172" s="11">
        <f t="shared" si="8"/>
        <v>0</v>
      </c>
      <c r="BG172" s="11">
        <f t="shared" si="8"/>
        <v>0</v>
      </c>
      <c r="BH172" s="11">
        <f t="shared" si="8"/>
        <v>0</v>
      </c>
      <c r="BI172" s="11">
        <f t="shared" si="8"/>
        <v>0</v>
      </c>
      <c r="BJ172" s="11">
        <f t="shared" si="8"/>
        <v>0</v>
      </c>
      <c r="BK172" s="11">
        <f t="shared" si="8"/>
        <v>0</v>
      </c>
      <c r="BL172" s="11">
        <f t="shared" si="8"/>
        <v>0</v>
      </c>
    </row>
    <row r="174" spans="2:64" x14ac:dyDescent="0.55000000000000004">
      <c r="B174" s="24" t="s">
        <v>265</v>
      </c>
      <c r="C174" s="24"/>
      <c r="D174" s="24"/>
      <c r="E174" s="65">
        <f t="shared" ref="E174:AJ174" si="9">SUM(E175:E181)</f>
        <v>0</v>
      </c>
      <c r="F174" s="65">
        <f t="shared" si="9"/>
        <v>0</v>
      </c>
      <c r="G174" s="65">
        <f t="shared" si="9"/>
        <v>0</v>
      </c>
      <c r="H174" s="65">
        <f t="shared" si="9"/>
        <v>0</v>
      </c>
      <c r="I174" s="65">
        <f t="shared" si="9"/>
        <v>70625</v>
      </c>
      <c r="J174" s="65">
        <f t="shared" si="9"/>
        <v>106625</v>
      </c>
      <c r="K174" s="65">
        <f t="shared" si="9"/>
        <v>135625</v>
      </c>
      <c r="L174" s="65">
        <f t="shared" si="9"/>
        <v>135625</v>
      </c>
      <c r="M174" s="65">
        <f t="shared" si="9"/>
        <v>135625</v>
      </c>
      <c r="N174" s="65">
        <f t="shared" si="9"/>
        <v>135625</v>
      </c>
      <c r="O174" s="65">
        <f t="shared" si="9"/>
        <v>135625</v>
      </c>
      <c r="P174" s="65">
        <f t="shared" si="9"/>
        <v>145520.83333333334</v>
      </c>
      <c r="Q174" s="65">
        <f t="shared" si="9"/>
        <v>193798.95833333334</v>
      </c>
      <c r="R174" s="65">
        <f t="shared" si="9"/>
        <v>193798.95833333334</v>
      </c>
      <c r="S174" s="65">
        <f t="shared" si="9"/>
        <v>193798.95833333334</v>
      </c>
      <c r="T174" s="65">
        <f t="shared" si="9"/>
        <v>193798.95833333334</v>
      </c>
      <c r="U174" s="65">
        <f t="shared" si="9"/>
        <v>209423.95833333334</v>
      </c>
      <c r="V174" s="65">
        <f t="shared" si="9"/>
        <v>218798.95833333334</v>
      </c>
      <c r="W174" s="65">
        <f t="shared" si="9"/>
        <v>218798.95833333334</v>
      </c>
      <c r="X174" s="65">
        <f t="shared" si="9"/>
        <v>218798.95833333334</v>
      </c>
      <c r="Y174" s="65">
        <f t="shared" si="9"/>
        <v>218798.95833333334</v>
      </c>
      <c r="Z174" s="65">
        <f t="shared" si="9"/>
        <v>218798.95833333334</v>
      </c>
      <c r="AA174" s="65">
        <f t="shared" si="9"/>
        <v>227798.95833333334</v>
      </c>
      <c r="AB174" s="65">
        <f t="shared" si="9"/>
        <v>227798.95833333334</v>
      </c>
      <c r="AC174" s="65">
        <f t="shared" si="9"/>
        <v>240497.30208333334</v>
      </c>
      <c r="AD174" s="65">
        <f t="shared" si="9"/>
        <v>240497.30208333334</v>
      </c>
      <c r="AE174" s="65">
        <f t="shared" si="9"/>
        <v>240497.30208333334</v>
      </c>
      <c r="AF174" s="65">
        <f t="shared" si="9"/>
        <v>240497.30208333334</v>
      </c>
      <c r="AG174" s="65">
        <f t="shared" si="9"/>
        <v>249872.30208333334</v>
      </c>
      <c r="AH174" s="65">
        <f t="shared" si="9"/>
        <v>284132.71875</v>
      </c>
      <c r="AI174" s="65">
        <f t="shared" si="9"/>
        <v>284132.71875</v>
      </c>
      <c r="AJ174" s="65">
        <f t="shared" si="9"/>
        <v>284132.71875</v>
      </c>
      <c r="AK174" s="65">
        <f t="shared" ref="AK174:BL174" si="10">SUM(AK175:AK181)</f>
        <v>284132.71875</v>
      </c>
      <c r="AL174" s="65">
        <f t="shared" si="10"/>
        <v>284132.71875</v>
      </c>
      <c r="AM174" s="65">
        <f t="shared" si="10"/>
        <v>284132.71875</v>
      </c>
      <c r="AN174" s="65">
        <f t="shared" si="10"/>
        <v>309132.71875</v>
      </c>
      <c r="AO174" s="65">
        <f t="shared" si="10"/>
        <v>333987.20239583339</v>
      </c>
      <c r="AP174" s="65">
        <f t="shared" si="10"/>
        <v>333987.20239583339</v>
      </c>
      <c r="AQ174" s="65">
        <f t="shared" si="10"/>
        <v>342424.70239583339</v>
      </c>
      <c r="AR174" s="65">
        <f t="shared" si="10"/>
        <v>342424.70239583339</v>
      </c>
      <c r="AS174" s="65">
        <f t="shared" si="10"/>
        <v>342424.70239583339</v>
      </c>
      <c r="AT174" s="65">
        <f t="shared" si="10"/>
        <v>342424.70239583339</v>
      </c>
      <c r="AU174" s="65">
        <f t="shared" si="10"/>
        <v>342424.70239583339</v>
      </c>
      <c r="AV174" s="65">
        <f t="shared" si="10"/>
        <v>342424.70239583339</v>
      </c>
      <c r="AW174" s="65">
        <f t="shared" si="10"/>
        <v>342424.70239583339</v>
      </c>
      <c r="AX174" s="65">
        <f t="shared" si="10"/>
        <v>342424.70239583339</v>
      </c>
      <c r="AY174" s="65">
        <f t="shared" si="10"/>
        <v>342424.70239583339</v>
      </c>
      <c r="AZ174" s="65">
        <f t="shared" si="10"/>
        <v>342424.70239583339</v>
      </c>
      <c r="BA174" s="65">
        <f t="shared" si="10"/>
        <v>355672.69640520838</v>
      </c>
      <c r="BB174" s="65">
        <f t="shared" si="10"/>
        <v>355672.69640520838</v>
      </c>
      <c r="BC174" s="65">
        <f t="shared" si="10"/>
        <v>355672.69640520838</v>
      </c>
      <c r="BD174" s="65">
        <f t="shared" si="10"/>
        <v>355672.69640520838</v>
      </c>
      <c r="BE174" s="65">
        <f t="shared" si="10"/>
        <v>355672.69640520838</v>
      </c>
      <c r="BF174" s="65">
        <f t="shared" si="10"/>
        <v>355672.69640520838</v>
      </c>
      <c r="BG174" s="65">
        <f t="shared" si="10"/>
        <v>364672.69640520838</v>
      </c>
      <c r="BH174" s="65">
        <f t="shared" si="10"/>
        <v>364672.69640520838</v>
      </c>
      <c r="BI174" s="65">
        <f t="shared" si="10"/>
        <v>364672.69640520838</v>
      </c>
      <c r="BJ174" s="65">
        <f t="shared" si="10"/>
        <v>364672.69640520838</v>
      </c>
      <c r="BK174" s="65">
        <f t="shared" si="10"/>
        <v>364672.69640520838</v>
      </c>
      <c r="BL174" s="65">
        <f t="shared" si="10"/>
        <v>364672.69640520838</v>
      </c>
    </row>
    <row r="175" spans="2:64" x14ac:dyDescent="0.55000000000000004">
      <c r="B175" s="28" t="s">
        <v>266</v>
      </c>
      <c r="E175" s="11">
        <f>E323</f>
        <v>0</v>
      </c>
      <c r="F175" s="11">
        <f t="shared" ref="F175:BL175" si="11">F323</f>
        <v>0</v>
      </c>
      <c r="G175" s="11">
        <f t="shared" si="11"/>
        <v>0</v>
      </c>
      <c r="H175" s="11">
        <f t="shared" si="11"/>
        <v>0</v>
      </c>
      <c r="I175" s="11">
        <f t="shared" si="11"/>
        <v>28000</v>
      </c>
      <c r="J175" s="11">
        <f t="shared" si="11"/>
        <v>63999.999999999993</v>
      </c>
      <c r="K175" s="11">
        <f t="shared" si="11"/>
        <v>93000</v>
      </c>
      <c r="L175" s="11">
        <f t="shared" si="11"/>
        <v>93000</v>
      </c>
      <c r="M175" s="11">
        <f t="shared" si="11"/>
        <v>93000</v>
      </c>
      <c r="N175" s="11">
        <f t="shared" si="11"/>
        <v>93000</v>
      </c>
      <c r="O175" s="11">
        <f t="shared" si="11"/>
        <v>93000</v>
      </c>
      <c r="P175" s="11">
        <f t="shared" si="11"/>
        <v>93000</v>
      </c>
      <c r="Q175" s="11">
        <f t="shared" si="11"/>
        <v>113000</v>
      </c>
      <c r="R175" s="11">
        <f t="shared" si="11"/>
        <v>113000</v>
      </c>
      <c r="S175" s="11">
        <f t="shared" si="11"/>
        <v>113000</v>
      </c>
      <c r="T175" s="11">
        <f t="shared" si="11"/>
        <v>113000</v>
      </c>
      <c r="U175" s="11">
        <f t="shared" si="11"/>
        <v>113000</v>
      </c>
      <c r="V175" s="11">
        <f t="shared" si="11"/>
        <v>113000</v>
      </c>
      <c r="W175" s="11">
        <f t="shared" si="11"/>
        <v>113000</v>
      </c>
      <c r="X175" s="11">
        <f t="shared" si="11"/>
        <v>113000</v>
      </c>
      <c r="Y175" s="11">
        <f t="shared" si="11"/>
        <v>113000</v>
      </c>
      <c r="Z175" s="11">
        <f t="shared" si="11"/>
        <v>113000</v>
      </c>
      <c r="AA175" s="11">
        <f t="shared" si="11"/>
        <v>122000</v>
      </c>
      <c r="AB175" s="11">
        <f t="shared" si="11"/>
        <v>122000</v>
      </c>
      <c r="AC175" s="11">
        <f t="shared" si="11"/>
        <v>131000</v>
      </c>
      <c r="AD175" s="11">
        <f t="shared" si="11"/>
        <v>131000</v>
      </c>
      <c r="AE175" s="11">
        <f t="shared" si="11"/>
        <v>131000</v>
      </c>
      <c r="AF175" s="11">
        <f t="shared" si="11"/>
        <v>131000</v>
      </c>
      <c r="AG175" s="11">
        <f t="shared" si="11"/>
        <v>131000</v>
      </c>
      <c r="AH175" s="11">
        <f t="shared" si="11"/>
        <v>140000</v>
      </c>
      <c r="AI175" s="11">
        <f t="shared" si="11"/>
        <v>140000</v>
      </c>
      <c r="AJ175" s="11">
        <f t="shared" si="11"/>
        <v>140000</v>
      </c>
      <c r="AK175" s="11">
        <f t="shared" si="11"/>
        <v>140000</v>
      </c>
      <c r="AL175" s="11">
        <f t="shared" si="11"/>
        <v>140000</v>
      </c>
      <c r="AM175" s="11">
        <f t="shared" si="11"/>
        <v>140000</v>
      </c>
      <c r="AN175" s="11">
        <f t="shared" si="11"/>
        <v>165000</v>
      </c>
      <c r="AO175" s="11">
        <f t="shared" si="11"/>
        <v>183000</v>
      </c>
      <c r="AP175" s="11">
        <f t="shared" si="11"/>
        <v>183000</v>
      </c>
      <c r="AQ175" s="11">
        <f t="shared" si="11"/>
        <v>183000</v>
      </c>
      <c r="AR175" s="11">
        <f t="shared" si="11"/>
        <v>183000</v>
      </c>
      <c r="AS175" s="11">
        <f t="shared" si="11"/>
        <v>183000</v>
      </c>
      <c r="AT175" s="11">
        <f t="shared" si="11"/>
        <v>183000</v>
      </c>
      <c r="AU175" s="11">
        <f t="shared" si="11"/>
        <v>183000</v>
      </c>
      <c r="AV175" s="11">
        <f t="shared" si="11"/>
        <v>183000</v>
      </c>
      <c r="AW175" s="11">
        <f t="shared" si="11"/>
        <v>183000</v>
      </c>
      <c r="AX175" s="11">
        <f t="shared" si="11"/>
        <v>183000</v>
      </c>
      <c r="AY175" s="11">
        <f t="shared" si="11"/>
        <v>183000</v>
      </c>
      <c r="AZ175" s="11">
        <f t="shared" si="11"/>
        <v>183000</v>
      </c>
      <c r="BA175" s="11">
        <f t="shared" si="11"/>
        <v>192000</v>
      </c>
      <c r="BB175" s="11">
        <f t="shared" si="11"/>
        <v>192000</v>
      </c>
      <c r="BC175" s="11">
        <f t="shared" si="11"/>
        <v>192000</v>
      </c>
      <c r="BD175" s="11">
        <f t="shared" si="11"/>
        <v>192000</v>
      </c>
      <c r="BE175" s="11">
        <f t="shared" si="11"/>
        <v>192000</v>
      </c>
      <c r="BF175" s="11">
        <f t="shared" si="11"/>
        <v>192000</v>
      </c>
      <c r="BG175" s="11">
        <f t="shared" si="11"/>
        <v>201000</v>
      </c>
      <c r="BH175" s="11">
        <f t="shared" si="11"/>
        <v>201000</v>
      </c>
      <c r="BI175" s="11">
        <f t="shared" si="11"/>
        <v>201000</v>
      </c>
      <c r="BJ175" s="11">
        <f t="shared" si="11"/>
        <v>201000</v>
      </c>
      <c r="BK175" s="11">
        <f t="shared" si="11"/>
        <v>201000</v>
      </c>
      <c r="BL175" s="11">
        <f t="shared" si="11"/>
        <v>201000</v>
      </c>
    </row>
    <row r="176" spans="2:64" x14ac:dyDescent="0.55000000000000004">
      <c r="B176" s="28" t="s">
        <v>264</v>
      </c>
      <c r="E176" s="11">
        <f>E330</f>
        <v>0</v>
      </c>
      <c r="F176" s="11">
        <f t="shared" ref="F176:BL176" si="12">F330</f>
        <v>0</v>
      </c>
      <c r="G176" s="11">
        <f t="shared" si="12"/>
        <v>0</v>
      </c>
      <c r="H176" s="11">
        <f t="shared" si="12"/>
        <v>0</v>
      </c>
      <c r="I176" s="11">
        <f t="shared" si="12"/>
        <v>12000</v>
      </c>
      <c r="J176" s="11">
        <f t="shared" si="12"/>
        <v>12000</v>
      </c>
      <c r="K176" s="11">
        <f t="shared" si="12"/>
        <v>12000</v>
      </c>
      <c r="L176" s="11">
        <f t="shared" si="12"/>
        <v>12000</v>
      </c>
      <c r="M176" s="11">
        <f t="shared" si="12"/>
        <v>12000</v>
      </c>
      <c r="N176" s="11">
        <f t="shared" si="12"/>
        <v>12000</v>
      </c>
      <c r="O176" s="11">
        <f t="shared" si="12"/>
        <v>12000</v>
      </c>
      <c r="P176" s="11">
        <f t="shared" si="12"/>
        <v>12000</v>
      </c>
      <c r="Q176" s="11">
        <f t="shared" si="12"/>
        <v>16000</v>
      </c>
      <c r="R176" s="11">
        <f t="shared" si="12"/>
        <v>16000</v>
      </c>
      <c r="S176" s="11">
        <f t="shared" si="12"/>
        <v>16000</v>
      </c>
      <c r="T176" s="11">
        <f t="shared" si="12"/>
        <v>16000</v>
      </c>
      <c r="U176" s="11">
        <f t="shared" si="12"/>
        <v>16000</v>
      </c>
      <c r="V176" s="11">
        <f t="shared" si="12"/>
        <v>16000</v>
      </c>
      <c r="W176" s="11">
        <f t="shared" si="12"/>
        <v>16000</v>
      </c>
      <c r="X176" s="11">
        <f t="shared" si="12"/>
        <v>16000</v>
      </c>
      <c r="Y176" s="11">
        <f t="shared" si="12"/>
        <v>16000</v>
      </c>
      <c r="Z176" s="11">
        <f t="shared" si="12"/>
        <v>16000</v>
      </c>
      <c r="AA176" s="11">
        <f t="shared" si="12"/>
        <v>16000</v>
      </c>
      <c r="AB176" s="11">
        <f t="shared" si="12"/>
        <v>16000</v>
      </c>
      <c r="AC176" s="11">
        <f t="shared" si="12"/>
        <v>17000</v>
      </c>
      <c r="AD176" s="11">
        <f t="shared" si="12"/>
        <v>17000</v>
      </c>
      <c r="AE176" s="11">
        <f t="shared" si="12"/>
        <v>17000</v>
      </c>
      <c r="AF176" s="11">
        <f t="shared" si="12"/>
        <v>17000</v>
      </c>
      <c r="AG176" s="11">
        <f t="shared" si="12"/>
        <v>17000</v>
      </c>
      <c r="AH176" s="11">
        <f t="shared" si="12"/>
        <v>17000</v>
      </c>
      <c r="AI176" s="11">
        <f t="shared" si="12"/>
        <v>17000</v>
      </c>
      <c r="AJ176" s="11">
        <f t="shared" si="12"/>
        <v>17000</v>
      </c>
      <c r="AK176" s="11">
        <f t="shared" si="12"/>
        <v>17000</v>
      </c>
      <c r="AL176" s="11">
        <f t="shared" si="12"/>
        <v>17000</v>
      </c>
      <c r="AM176" s="11">
        <f t="shared" si="12"/>
        <v>17000</v>
      </c>
      <c r="AN176" s="11">
        <f t="shared" si="12"/>
        <v>17000</v>
      </c>
      <c r="AO176" s="11">
        <f t="shared" si="12"/>
        <v>20000</v>
      </c>
      <c r="AP176" s="11">
        <f t="shared" si="12"/>
        <v>20000</v>
      </c>
      <c r="AQ176" s="11">
        <f t="shared" si="12"/>
        <v>20000</v>
      </c>
      <c r="AR176" s="11">
        <f t="shared" si="12"/>
        <v>20000</v>
      </c>
      <c r="AS176" s="11">
        <f t="shared" si="12"/>
        <v>20000</v>
      </c>
      <c r="AT176" s="11">
        <f t="shared" si="12"/>
        <v>20000</v>
      </c>
      <c r="AU176" s="11">
        <f t="shared" si="12"/>
        <v>20000</v>
      </c>
      <c r="AV176" s="11">
        <f t="shared" si="12"/>
        <v>20000</v>
      </c>
      <c r="AW176" s="11">
        <f t="shared" si="12"/>
        <v>20000</v>
      </c>
      <c r="AX176" s="11">
        <f t="shared" si="12"/>
        <v>20000</v>
      </c>
      <c r="AY176" s="11">
        <f t="shared" si="12"/>
        <v>20000</v>
      </c>
      <c r="AZ176" s="11">
        <f t="shared" si="12"/>
        <v>20000</v>
      </c>
      <c r="BA176" s="11">
        <f t="shared" si="12"/>
        <v>20000</v>
      </c>
      <c r="BB176" s="11">
        <f t="shared" si="12"/>
        <v>20000</v>
      </c>
      <c r="BC176" s="11">
        <f t="shared" si="12"/>
        <v>20000</v>
      </c>
      <c r="BD176" s="11">
        <f t="shared" si="12"/>
        <v>20000</v>
      </c>
      <c r="BE176" s="11">
        <f t="shared" si="12"/>
        <v>20000</v>
      </c>
      <c r="BF176" s="11">
        <f t="shared" si="12"/>
        <v>20000</v>
      </c>
      <c r="BG176" s="11">
        <f t="shared" si="12"/>
        <v>20000</v>
      </c>
      <c r="BH176" s="11">
        <f t="shared" si="12"/>
        <v>20000</v>
      </c>
      <c r="BI176" s="11">
        <f t="shared" si="12"/>
        <v>20000</v>
      </c>
      <c r="BJ176" s="11">
        <f t="shared" si="12"/>
        <v>20000</v>
      </c>
      <c r="BK176" s="11">
        <f t="shared" si="12"/>
        <v>20000</v>
      </c>
      <c r="BL176" s="11">
        <f t="shared" si="12"/>
        <v>20000</v>
      </c>
    </row>
    <row r="177" spans="2:64" x14ac:dyDescent="0.55000000000000004">
      <c r="B177" s="28" t="str">
        <f>B168</f>
        <v>Developer Team</v>
      </c>
      <c r="E177" s="11">
        <f>E388</f>
        <v>0</v>
      </c>
      <c r="F177" s="11">
        <f t="shared" ref="F177:BL177" si="13">F388</f>
        <v>0</v>
      </c>
      <c r="G177" s="11">
        <f t="shared" si="13"/>
        <v>0</v>
      </c>
      <c r="H177" s="11">
        <f t="shared" si="13"/>
        <v>0</v>
      </c>
      <c r="I177" s="11">
        <f t="shared" si="13"/>
        <v>15000</v>
      </c>
      <c r="J177" s="11">
        <f t="shared" si="13"/>
        <v>15000</v>
      </c>
      <c r="K177" s="11">
        <f t="shared" si="13"/>
        <v>15000</v>
      </c>
      <c r="L177" s="11">
        <f t="shared" si="13"/>
        <v>15000</v>
      </c>
      <c r="M177" s="11">
        <f t="shared" si="13"/>
        <v>15000</v>
      </c>
      <c r="N177" s="11">
        <f t="shared" si="13"/>
        <v>15000</v>
      </c>
      <c r="O177" s="11">
        <f t="shared" si="13"/>
        <v>15000</v>
      </c>
      <c r="P177" s="11">
        <f t="shared" si="13"/>
        <v>15000</v>
      </c>
      <c r="Q177" s="11">
        <f t="shared" si="13"/>
        <v>32325.000000000004</v>
      </c>
      <c r="R177" s="11">
        <f t="shared" si="13"/>
        <v>32325.000000000004</v>
      </c>
      <c r="S177" s="11">
        <f t="shared" si="13"/>
        <v>32325.000000000004</v>
      </c>
      <c r="T177" s="11">
        <f t="shared" si="13"/>
        <v>32325.000000000004</v>
      </c>
      <c r="U177" s="11">
        <f t="shared" si="13"/>
        <v>32325.000000000004</v>
      </c>
      <c r="V177" s="11">
        <f t="shared" si="13"/>
        <v>41700.000000000007</v>
      </c>
      <c r="W177" s="11">
        <f t="shared" si="13"/>
        <v>41700.000000000007</v>
      </c>
      <c r="X177" s="11">
        <f t="shared" si="13"/>
        <v>41700.000000000007</v>
      </c>
      <c r="Y177" s="11">
        <f t="shared" si="13"/>
        <v>41700.000000000007</v>
      </c>
      <c r="Z177" s="11">
        <f t="shared" si="13"/>
        <v>41700.000000000007</v>
      </c>
      <c r="AA177" s="11">
        <f t="shared" si="13"/>
        <v>41700.000000000007</v>
      </c>
      <c r="AB177" s="11">
        <f t="shared" si="13"/>
        <v>41700.000000000007</v>
      </c>
      <c r="AC177" s="11">
        <f t="shared" si="13"/>
        <v>42951.000000000007</v>
      </c>
      <c r="AD177" s="11">
        <f t="shared" si="13"/>
        <v>42951.000000000007</v>
      </c>
      <c r="AE177" s="11">
        <f t="shared" si="13"/>
        <v>42951.000000000007</v>
      </c>
      <c r="AF177" s="11">
        <f t="shared" si="13"/>
        <v>42951.000000000007</v>
      </c>
      <c r="AG177" s="11">
        <f t="shared" si="13"/>
        <v>42951.000000000007</v>
      </c>
      <c r="AH177" s="11">
        <f t="shared" si="13"/>
        <v>49982.250000000007</v>
      </c>
      <c r="AI177" s="11">
        <f t="shared" si="13"/>
        <v>49982.250000000007</v>
      </c>
      <c r="AJ177" s="11">
        <f t="shared" si="13"/>
        <v>49982.250000000007</v>
      </c>
      <c r="AK177" s="11">
        <f t="shared" si="13"/>
        <v>49982.250000000007</v>
      </c>
      <c r="AL177" s="11">
        <f t="shared" si="13"/>
        <v>49982.250000000007</v>
      </c>
      <c r="AM177" s="11">
        <f t="shared" si="13"/>
        <v>49982.250000000007</v>
      </c>
      <c r="AN177" s="11">
        <f t="shared" si="13"/>
        <v>49982.250000000007</v>
      </c>
      <c r="AO177" s="11">
        <f t="shared" si="13"/>
        <v>51481.717500000006</v>
      </c>
      <c r="AP177" s="11">
        <f t="shared" si="13"/>
        <v>51481.717500000006</v>
      </c>
      <c r="AQ177" s="11">
        <f t="shared" si="13"/>
        <v>59919.217500000006</v>
      </c>
      <c r="AR177" s="11">
        <f t="shared" si="13"/>
        <v>59919.217500000006</v>
      </c>
      <c r="AS177" s="11">
        <f t="shared" si="13"/>
        <v>59919.217500000006</v>
      </c>
      <c r="AT177" s="11">
        <f t="shared" si="13"/>
        <v>59919.217500000006</v>
      </c>
      <c r="AU177" s="11">
        <f t="shared" si="13"/>
        <v>59919.217500000006</v>
      </c>
      <c r="AV177" s="11">
        <f t="shared" si="13"/>
        <v>59919.217500000006</v>
      </c>
      <c r="AW177" s="11">
        <f t="shared" si="13"/>
        <v>59919.217500000006</v>
      </c>
      <c r="AX177" s="11">
        <f t="shared" si="13"/>
        <v>59919.217500000006</v>
      </c>
      <c r="AY177" s="11">
        <f t="shared" si="13"/>
        <v>59919.217500000006</v>
      </c>
      <c r="AZ177" s="11">
        <f t="shared" si="13"/>
        <v>59919.217500000006</v>
      </c>
      <c r="BA177" s="11">
        <f t="shared" si="13"/>
        <v>61716.794025000003</v>
      </c>
      <c r="BB177" s="11">
        <f t="shared" si="13"/>
        <v>61716.794025000003</v>
      </c>
      <c r="BC177" s="11">
        <f t="shared" si="13"/>
        <v>61716.794025000003</v>
      </c>
      <c r="BD177" s="11">
        <f t="shared" si="13"/>
        <v>61716.794025000003</v>
      </c>
      <c r="BE177" s="11">
        <f t="shared" si="13"/>
        <v>61716.794025000003</v>
      </c>
      <c r="BF177" s="11">
        <f t="shared" si="13"/>
        <v>61716.794025000003</v>
      </c>
      <c r="BG177" s="11">
        <f t="shared" si="13"/>
        <v>61716.794025000003</v>
      </c>
      <c r="BH177" s="11">
        <f t="shared" si="13"/>
        <v>61716.794025000003</v>
      </c>
      <c r="BI177" s="11">
        <f t="shared" si="13"/>
        <v>61716.794025000003</v>
      </c>
      <c r="BJ177" s="11">
        <f t="shared" si="13"/>
        <v>61716.794025000003</v>
      </c>
      <c r="BK177" s="11">
        <f t="shared" si="13"/>
        <v>61716.794025000003</v>
      </c>
      <c r="BL177" s="11">
        <f t="shared" si="13"/>
        <v>61716.794025000003</v>
      </c>
    </row>
    <row r="178" spans="2:64" x14ac:dyDescent="0.55000000000000004">
      <c r="B178" s="28" t="str">
        <f>B169</f>
        <v>Marketing Team</v>
      </c>
      <c r="E178" s="11">
        <f>E447</f>
        <v>0</v>
      </c>
      <c r="F178" s="11">
        <f t="shared" ref="F178:BL178" si="14">F447</f>
        <v>0</v>
      </c>
      <c r="G178" s="11">
        <f t="shared" si="14"/>
        <v>0</v>
      </c>
      <c r="H178" s="11">
        <f t="shared" si="14"/>
        <v>0</v>
      </c>
      <c r="I178" s="11">
        <f t="shared" si="14"/>
        <v>6250</v>
      </c>
      <c r="J178" s="11">
        <f t="shared" si="14"/>
        <v>6250</v>
      </c>
      <c r="K178" s="11">
        <f t="shared" si="14"/>
        <v>6250</v>
      </c>
      <c r="L178" s="11">
        <f t="shared" si="14"/>
        <v>6250</v>
      </c>
      <c r="M178" s="11">
        <f t="shared" si="14"/>
        <v>6250</v>
      </c>
      <c r="N178" s="11">
        <f t="shared" si="14"/>
        <v>6250</v>
      </c>
      <c r="O178" s="11">
        <f t="shared" si="14"/>
        <v>6250</v>
      </c>
      <c r="P178" s="11">
        <f t="shared" si="14"/>
        <v>11458.333333333336</v>
      </c>
      <c r="Q178" s="11">
        <f t="shared" si="14"/>
        <v>11927.083333333336</v>
      </c>
      <c r="R178" s="11">
        <f t="shared" si="14"/>
        <v>11927.083333333336</v>
      </c>
      <c r="S178" s="11">
        <f t="shared" si="14"/>
        <v>11927.083333333336</v>
      </c>
      <c r="T178" s="11">
        <f t="shared" si="14"/>
        <v>11927.083333333336</v>
      </c>
      <c r="U178" s="11">
        <f t="shared" si="14"/>
        <v>11927.083333333336</v>
      </c>
      <c r="V178" s="11">
        <f t="shared" si="14"/>
        <v>11927.083333333336</v>
      </c>
      <c r="W178" s="11">
        <f t="shared" si="14"/>
        <v>11927.083333333336</v>
      </c>
      <c r="X178" s="11">
        <f t="shared" si="14"/>
        <v>11927.083333333336</v>
      </c>
      <c r="Y178" s="11">
        <f t="shared" si="14"/>
        <v>11927.083333333336</v>
      </c>
      <c r="Z178" s="11">
        <f t="shared" si="14"/>
        <v>11927.083333333336</v>
      </c>
      <c r="AA178" s="11">
        <f t="shared" si="14"/>
        <v>11927.083333333336</v>
      </c>
      <c r="AB178" s="11">
        <f t="shared" si="14"/>
        <v>11927.083333333336</v>
      </c>
      <c r="AC178" s="11">
        <f t="shared" si="14"/>
        <v>12416.145833333336</v>
      </c>
      <c r="AD178" s="11">
        <f t="shared" si="14"/>
        <v>12416.145833333336</v>
      </c>
      <c r="AE178" s="11">
        <f t="shared" si="14"/>
        <v>12416.145833333336</v>
      </c>
      <c r="AF178" s="11">
        <f t="shared" si="14"/>
        <v>12416.145833333336</v>
      </c>
      <c r="AG178" s="11">
        <f t="shared" si="14"/>
        <v>12416.145833333336</v>
      </c>
      <c r="AH178" s="11">
        <f t="shared" si="14"/>
        <v>22832.8125</v>
      </c>
      <c r="AI178" s="11">
        <f t="shared" si="14"/>
        <v>22832.8125</v>
      </c>
      <c r="AJ178" s="11">
        <f t="shared" si="14"/>
        <v>22832.8125</v>
      </c>
      <c r="AK178" s="11">
        <f t="shared" si="14"/>
        <v>22832.8125</v>
      </c>
      <c r="AL178" s="11">
        <f t="shared" si="14"/>
        <v>22832.8125</v>
      </c>
      <c r="AM178" s="11">
        <f t="shared" si="14"/>
        <v>22832.8125</v>
      </c>
      <c r="AN178" s="11">
        <f t="shared" si="14"/>
        <v>22832.8125</v>
      </c>
      <c r="AO178" s="11">
        <f t="shared" si="14"/>
        <v>23863.942708333336</v>
      </c>
      <c r="AP178" s="11">
        <f t="shared" si="14"/>
        <v>23863.942708333336</v>
      </c>
      <c r="AQ178" s="11">
        <f t="shared" si="14"/>
        <v>23863.942708333336</v>
      </c>
      <c r="AR178" s="11">
        <f t="shared" si="14"/>
        <v>23863.942708333336</v>
      </c>
      <c r="AS178" s="11">
        <f t="shared" si="14"/>
        <v>23863.942708333336</v>
      </c>
      <c r="AT178" s="11">
        <f t="shared" si="14"/>
        <v>23863.942708333336</v>
      </c>
      <c r="AU178" s="11">
        <f t="shared" si="14"/>
        <v>23863.942708333336</v>
      </c>
      <c r="AV178" s="11">
        <f t="shared" si="14"/>
        <v>23863.942708333336</v>
      </c>
      <c r="AW178" s="11">
        <f t="shared" si="14"/>
        <v>23863.942708333336</v>
      </c>
      <c r="AX178" s="11">
        <f t="shared" si="14"/>
        <v>23863.942708333336</v>
      </c>
      <c r="AY178" s="11">
        <f t="shared" si="14"/>
        <v>23863.942708333336</v>
      </c>
      <c r="AZ178" s="11">
        <f t="shared" si="14"/>
        <v>23863.942708333336</v>
      </c>
      <c r="BA178" s="11">
        <f t="shared" si="14"/>
        <v>24943.314114583336</v>
      </c>
      <c r="BB178" s="11">
        <f t="shared" si="14"/>
        <v>24943.314114583336</v>
      </c>
      <c r="BC178" s="11">
        <f t="shared" si="14"/>
        <v>24943.314114583336</v>
      </c>
      <c r="BD178" s="11">
        <f t="shared" si="14"/>
        <v>24943.314114583336</v>
      </c>
      <c r="BE178" s="11">
        <f t="shared" si="14"/>
        <v>24943.314114583336</v>
      </c>
      <c r="BF178" s="11">
        <f t="shared" si="14"/>
        <v>24943.314114583336</v>
      </c>
      <c r="BG178" s="11">
        <f t="shared" si="14"/>
        <v>24943.314114583336</v>
      </c>
      <c r="BH178" s="11">
        <f t="shared" si="14"/>
        <v>24943.314114583336</v>
      </c>
      <c r="BI178" s="11">
        <f t="shared" si="14"/>
        <v>24943.314114583336</v>
      </c>
      <c r="BJ178" s="11">
        <f t="shared" si="14"/>
        <v>24943.314114583336</v>
      </c>
      <c r="BK178" s="11">
        <f t="shared" si="14"/>
        <v>24943.314114583336</v>
      </c>
      <c r="BL178" s="11">
        <f t="shared" si="14"/>
        <v>24943.314114583336</v>
      </c>
    </row>
    <row r="179" spans="2:64" x14ac:dyDescent="0.55000000000000004">
      <c r="B179" s="28" t="str">
        <f>B170</f>
        <v>Customer Service Team</v>
      </c>
      <c r="E179" s="11">
        <f>E505</f>
        <v>0</v>
      </c>
      <c r="F179" s="11">
        <f t="shared" ref="F179:BL179" si="15">F505</f>
        <v>0</v>
      </c>
      <c r="G179" s="11">
        <f t="shared" si="15"/>
        <v>0</v>
      </c>
      <c r="H179" s="11">
        <f t="shared" si="15"/>
        <v>0</v>
      </c>
      <c r="I179" s="11">
        <f t="shared" si="15"/>
        <v>9375</v>
      </c>
      <c r="J179" s="11">
        <f t="shared" si="15"/>
        <v>9375</v>
      </c>
      <c r="K179" s="11">
        <f t="shared" si="15"/>
        <v>9375</v>
      </c>
      <c r="L179" s="11">
        <f t="shared" si="15"/>
        <v>9375</v>
      </c>
      <c r="M179" s="11">
        <f t="shared" si="15"/>
        <v>9375</v>
      </c>
      <c r="N179" s="11">
        <f t="shared" si="15"/>
        <v>9375</v>
      </c>
      <c r="O179" s="11">
        <f t="shared" si="15"/>
        <v>9375</v>
      </c>
      <c r="P179" s="11">
        <f t="shared" si="15"/>
        <v>9375</v>
      </c>
      <c r="Q179" s="11">
        <f t="shared" si="15"/>
        <v>9468.7500000000018</v>
      </c>
      <c r="R179" s="11">
        <f t="shared" si="15"/>
        <v>9468.7500000000018</v>
      </c>
      <c r="S179" s="11">
        <f t="shared" si="15"/>
        <v>9468.7500000000018</v>
      </c>
      <c r="T179" s="11">
        <f t="shared" si="15"/>
        <v>9468.7500000000018</v>
      </c>
      <c r="U179" s="11">
        <f t="shared" si="15"/>
        <v>18843.750000000004</v>
      </c>
      <c r="V179" s="11">
        <f t="shared" si="15"/>
        <v>18843.750000000004</v>
      </c>
      <c r="W179" s="11">
        <f t="shared" si="15"/>
        <v>18843.750000000004</v>
      </c>
      <c r="X179" s="11">
        <f t="shared" si="15"/>
        <v>18843.750000000004</v>
      </c>
      <c r="Y179" s="11">
        <f t="shared" si="15"/>
        <v>18843.750000000004</v>
      </c>
      <c r="Z179" s="11">
        <f t="shared" si="15"/>
        <v>18843.750000000004</v>
      </c>
      <c r="AA179" s="11">
        <f t="shared" si="15"/>
        <v>18843.750000000004</v>
      </c>
      <c r="AB179" s="11">
        <f t="shared" si="15"/>
        <v>18843.750000000004</v>
      </c>
      <c r="AC179" s="11">
        <f t="shared" si="15"/>
        <v>19032.1875</v>
      </c>
      <c r="AD179" s="11">
        <f t="shared" si="15"/>
        <v>19032.1875</v>
      </c>
      <c r="AE179" s="11">
        <f t="shared" si="15"/>
        <v>19032.1875</v>
      </c>
      <c r="AF179" s="11">
        <f t="shared" si="15"/>
        <v>19032.1875</v>
      </c>
      <c r="AG179" s="11">
        <f t="shared" si="15"/>
        <v>28407.187500000004</v>
      </c>
      <c r="AH179" s="11">
        <f t="shared" si="15"/>
        <v>28407.187500000004</v>
      </c>
      <c r="AI179" s="11">
        <f t="shared" si="15"/>
        <v>28407.187500000004</v>
      </c>
      <c r="AJ179" s="11">
        <f t="shared" si="15"/>
        <v>28407.187500000004</v>
      </c>
      <c r="AK179" s="11">
        <f t="shared" si="15"/>
        <v>28407.187500000004</v>
      </c>
      <c r="AL179" s="11">
        <f t="shared" si="15"/>
        <v>28407.187500000004</v>
      </c>
      <c r="AM179" s="11">
        <f t="shared" si="15"/>
        <v>28407.187500000004</v>
      </c>
      <c r="AN179" s="11">
        <f t="shared" si="15"/>
        <v>28407.187500000004</v>
      </c>
      <c r="AO179" s="11">
        <f t="shared" si="15"/>
        <v>28691.259375000009</v>
      </c>
      <c r="AP179" s="11">
        <f t="shared" si="15"/>
        <v>28691.259375000009</v>
      </c>
      <c r="AQ179" s="11">
        <f t="shared" si="15"/>
        <v>28691.259375000009</v>
      </c>
      <c r="AR179" s="11">
        <f t="shared" si="15"/>
        <v>28691.259375000009</v>
      </c>
      <c r="AS179" s="11">
        <f t="shared" si="15"/>
        <v>28691.259375000009</v>
      </c>
      <c r="AT179" s="11">
        <f t="shared" si="15"/>
        <v>28691.259375000009</v>
      </c>
      <c r="AU179" s="11">
        <f t="shared" si="15"/>
        <v>28691.259375000009</v>
      </c>
      <c r="AV179" s="11">
        <f t="shared" si="15"/>
        <v>28691.259375000009</v>
      </c>
      <c r="AW179" s="11">
        <f t="shared" si="15"/>
        <v>28691.259375000009</v>
      </c>
      <c r="AX179" s="11">
        <f t="shared" si="15"/>
        <v>28691.259375000009</v>
      </c>
      <c r="AY179" s="11">
        <f t="shared" si="15"/>
        <v>28691.259375000009</v>
      </c>
      <c r="AZ179" s="11">
        <f t="shared" si="15"/>
        <v>28691.259375000009</v>
      </c>
      <c r="BA179" s="11">
        <f t="shared" si="15"/>
        <v>28978.171968750004</v>
      </c>
      <c r="BB179" s="11">
        <f t="shared" si="15"/>
        <v>28978.171968750004</v>
      </c>
      <c r="BC179" s="11">
        <f t="shared" si="15"/>
        <v>28978.171968750004</v>
      </c>
      <c r="BD179" s="11">
        <f t="shared" si="15"/>
        <v>28978.171968750004</v>
      </c>
      <c r="BE179" s="11">
        <f t="shared" si="15"/>
        <v>28978.171968750004</v>
      </c>
      <c r="BF179" s="11">
        <f t="shared" si="15"/>
        <v>28978.171968750004</v>
      </c>
      <c r="BG179" s="11">
        <f t="shared" si="15"/>
        <v>28978.171968750004</v>
      </c>
      <c r="BH179" s="11">
        <f t="shared" si="15"/>
        <v>28978.171968750004</v>
      </c>
      <c r="BI179" s="11">
        <f t="shared" si="15"/>
        <v>28978.171968750004</v>
      </c>
      <c r="BJ179" s="11">
        <f t="shared" si="15"/>
        <v>28978.171968750004</v>
      </c>
      <c r="BK179" s="11">
        <f t="shared" si="15"/>
        <v>28978.171968750004</v>
      </c>
      <c r="BL179" s="11">
        <f t="shared" si="15"/>
        <v>28978.171968750004</v>
      </c>
    </row>
    <row r="180" spans="2:64" x14ac:dyDescent="0.55000000000000004">
      <c r="B180" s="28" t="str">
        <f>B171</f>
        <v>G&amp;A Team</v>
      </c>
      <c r="E180" s="11">
        <f>E563</f>
        <v>0</v>
      </c>
      <c r="F180" s="11">
        <f t="shared" ref="F180:BL180" si="16">F563</f>
        <v>0</v>
      </c>
      <c r="G180" s="11">
        <f t="shared" si="16"/>
        <v>0</v>
      </c>
      <c r="H180" s="11">
        <f t="shared" si="16"/>
        <v>0</v>
      </c>
      <c r="I180" s="11">
        <f t="shared" si="16"/>
        <v>0</v>
      </c>
      <c r="J180" s="11">
        <f t="shared" si="16"/>
        <v>0</v>
      </c>
      <c r="K180" s="11">
        <f t="shared" si="16"/>
        <v>0</v>
      </c>
      <c r="L180" s="11">
        <f t="shared" si="16"/>
        <v>0</v>
      </c>
      <c r="M180" s="11">
        <f t="shared" si="16"/>
        <v>0</v>
      </c>
      <c r="N180" s="11">
        <f t="shared" si="16"/>
        <v>0</v>
      </c>
      <c r="O180" s="11">
        <f t="shared" si="16"/>
        <v>0</v>
      </c>
      <c r="P180" s="11">
        <f t="shared" si="16"/>
        <v>4687.5</v>
      </c>
      <c r="Q180" s="11">
        <f t="shared" si="16"/>
        <v>11078.125</v>
      </c>
      <c r="R180" s="11">
        <f t="shared" si="16"/>
        <v>11078.125</v>
      </c>
      <c r="S180" s="11">
        <f t="shared" si="16"/>
        <v>11078.125</v>
      </c>
      <c r="T180" s="11">
        <f t="shared" si="16"/>
        <v>11078.125</v>
      </c>
      <c r="U180" s="11">
        <f t="shared" si="16"/>
        <v>17328.125</v>
      </c>
      <c r="V180" s="11">
        <f t="shared" si="16"/>
        <v>17328.125</v>
      </c>
      <c r="W180" s="11">
        <f t="shared" si="16"/>
        <v>17328.125</v>
      </c>
      <c r="X180" s="11">
        <f t="shared" si="16"/>
        <v>17328.125</v>
      </c>
      <c r="Y180" s="11">
        <f t="shared" si="16"/>
        <v>17328.125</v>
      </c>
      <c r="Z180" s="11">
        <f t="shared" si="16"/>
        <v>17328.125</v>
      </c>
      <c r="AA180" s="11">
        <f t="shared" si="16"/>
        <v>17328.125</v>
      </c>
      <c r="AB180" s="11">
        <f t="shared" si="16"/>
        <v>17328.125</v>
      </c>
      <c r="AC180" s="11">
        <f t="shared" si="16"/>
        <v>18097.96875</v>
      </c>
      <c r="AD180" s="11">
        <f t="shared" si="16"/>
        <v>18097.96875</v>
      </c>
      <c r="AE180" s="11">
        <f t="shared" si="16"/>
        <v>18097.96875</v>
      </c>
      <c r="AF180" s="11">
        <f t="shared" si="16"/>
        <v>18097.96875</v>
      </c>
      <c r="AG180" s="11">
        <f t="shared" si="16"/>
        <v>18097.96875</v>
      </c>
      <c r="AH180" s="11">
        <f t="shared" si="16"/>
        <v>25910.46875</v>
      </c>
      <c r="AI180" s="11">
        <f t="shared" si="16"/>
        <v>25910.46875</v>
      </c>
      <c r="AJ180" s="11">
        <f t="shared" si="16"/>
        <v>25910.46875</v>
      </c>
      <c r="AK180" s="11">
        <f t="shared" si="16"/>
        <v>25910.46875</v>
      </c>
      <c r="AL180" s="11">
        <f t="shared" si="16"/>
        <v>25910.46875</v>
      </c>
      <c r="AM180" s="11">
        <f t="shared" si="16"/>
        <v>25910.46875</v>
      </c>
      <c r="AN180" s="11">
        <f t="shared" si="16"/>
        <v>25910.46875</v>
      </c>
      <c r="AO180" s="11">
        <f t="shared" si="16"/>
        <v>26950.282812500001</v>
      </c>
      <c r="AP180" s="11">
        <f t="shared" si="16"/>
        <v>26950.282812500001</v>
      </c>
      <c r="AQ180" s="11">
        <f t="shared" si="16"/>
        <v>26950.282812500001</v>
      </c>
      <c r="AR180" s="11">
        <f t="shared" si="16"/>
        <v>26950.282812500001</v>
      </c>
      <c r="AS180" s="11">
        <f t="shared" si="16"/>
        <v>26950.282812500001</v>
      </c>
      <c r="AT180" s="11">
        <f t="shared" si="16"/>
        <v>26950.282812500001</v>
      </c>
      <c r="AU180" s="11">
        <f t="shared" si="16"/>
        <v>26950.282812500001</v>
      </c>
      <c r="AV180" s="11">
        <f t="shared" si="16"/>
        <v>26950.282812500001</v>
      </c>
      <c r="AW180" s="11">
        <f t="shared" si="16"/>
        <v>26950.282812500001</v>
      </c>
      <c r="AX180" s="11">
        <f t="shared" si="16"/>
        <v>26950.282812500001</v>
      </c>
      <c r="AY180" s="11">
        <f t="shared" si="16"/>
        <v>26950.282812500001</v>
      </c>
      <c r="AZ180" s="11">
        <f t="shared" si="16"/>
        <v>26950.282812500001</v>
      </c>
      <c r="BA180" s="11">
        <f t="shared" si="16"/>
        <v>28034.416296874995</v>
      </c>
      <c r="BB180" s="11">
        <f t="shared" si="16"/>
        <v>28034.416296874995</v>
      </c>
      <c r="BC180" s="11">
        <f t="shared" si="16"/>
        <v>28034.416296874995</v>
      </c>
      <c r="BD180" s="11">
        <f t="shared" si="16"/>
        <v>28034.416296874995</v>
      </c>
      <c r="BE180" s="11">
        <f t="shared" si="16"/>
        <v>28034.416296874995</v>
      </c>
      <c r="BF180" s="11">
        <f t="shared" si="16"/>
        <v>28034.416296874995</v>
      </c>
      <c r="BG180" s="11">
        <f t="shared" si="16"/>
        <v>28034.416296874995</v>
      </c>
      <c r="BH180" s="11">
        <f t="shared" si="16"/>
        <v>28034.416296874995</v>
      </c>
      <c r="BI180" s="11">
        <f t="shared" si="16"/>
        <v>28034.416296874995</v>
      </c>
      <c r="BJ180" s="11">
        <f t="shared" si="16"/>
        <v>28034.416296874995</v>
      </c>
      <c r="BK180" s="11">
        <f t="shared" si="16"/>
        <v>28034.416296874995</v>
      </c>
      <c r="BL180" s="11">
        <f t="shared" si="16"/>
        <v>28034.416296874995</v>
      </c>
    </row>
    <row r="181" spans="2:64" x14ac:dyDescent="0.55000000000000004">
      <c r="B181" s="28" t="str">
        <f>B172</f>
        <v>Other Team</v>
      </c>
      <c r="E181" s="11">
        <f>E621</f>
        <v>0</v>
      </c>
      <c r="F181" s="11">
        <f t="shared" ref="F181:BL181" si="17">F621</f>
        <v>0</v>
      </c>
      <c r="G181" s="11">
        <f t="shared" si="17"/>
        <v>0</v>
      </c>
      <c r="H181" s="11">
        <f t="shared" si="17"/>
        <v>0</v>
      </c>
      <c r="I181" s="11">
        <f t="shared" si="17"/>
        <v>0</v>
      </c>
      <c r="J181" s="11">
        <f t="shared" si="17"/>
        <v>0</v>
      </c>
      <c r="K181" s="11">
        <f t="shared" si="17"/>
        <v>0</v>
      </c>
      <c r="L181" s="11">
        <f t="shared" si="17"/>
        <v>0</v>
      </c>
      <c r="M181" s="11">
        <f t="shared" si="17"/>
        <v>0</v>
      </c>
      <c r="N181" s="11">
        <f t="shared" si="17"/>
        <v>0</v>
      </c>
      <c r="O181" s="11">
        <f t="shared" si="17"/>
        <v>0</v>
      </c>
      <c r="P181" s="11">
        <f t="shared" si="17"/>
        <v>0</v>
      </c>
      <c r="Q181" s="11">
        <f t="shared" si="17"/>
        <v>0</v>
      </c>
      <c r="R181" s="11">
        <f t="shared" si="17"/>
        <v>0</v>
      </c>
      <c r="S181" s="11">
        <f t="shared" si="17"/>
        <v>0</v>
      </c>
      <c r="T181" s="11">
        <f t="shared" si="17"/>
        <v>0</v>
      </c>
      <c r="U181" s="11">
        <f t="shared" si="17"/>
        <v>0</v>
      </c>
      <c r="V181" s="11">
        <f t="shared" si="17"/>
        <v>0</v>
      </c>
      <c r="W181" s="11">
        <f t="shared" si="17"/>
        <v>0</v>
      </c>
      <c r="X181" s="11">
        <f t="shared" si="17"/>
        <v>0</v>
      </c>
      <c r="Y181" s="11">
        <f t="shared" si="17"/>
        <v>0</v>
      </c>
      <c r="Z181" s="11">
        <f t="shared" si="17"/>
        <v>0</v>
      </c>
      <c r="AA181" s="11">
        <f t="shared" si="17"/>
        <v>0</v>
      </c>
      <c r="AB181" s="11">
        <f t="shared" si="17"/>
        <v>0</v>
      </c>
      <c r="AC181" s="11">
        <f t="shared" si="17"/>
        <v>0</v>
      </c>
      <c r="AD181" s="11">
        <f t="shared" si="17"/>
        <v>0</v>
      </c>
      <c r="AE181" s="11">
        <f t="shared" si="17"/>
        <v>0</v>
      </c>
      <c r="AF181" s="11">
        <f t="shared" si="17"/>
        <v>0</v>
      </c>
      <c r="AG181" s="11">
        <f t="shared" si="17"/>
        <v>0</v>
      </c>
      <c r="AH181" s="11">
        <f t="shared" si="17"/>
        <v>0</v>
      </c>
      <c r="AI181" s="11">
        <f t="shared" si="17"/>
        <v>0</v>
      </c>
      <c r="AJ181" s="11">
        <f t="shared" si="17"/>
        <v>0</v>
      </c>
      <c r="AK181" s="11">
        <f t="shared" si="17"/>
        <v>0</v>
      </c>
      <c r="AL181" s="11">
        <f t="shared" si="17"/>
        <v>0</v>
      </c>
      <c r="AM181" s="11">
        <f t="shared" si="17"/>
        <v>0</v>
      </c>
      <c r="AN181" s="11">
        <f t="shared" si="17"/>
        <v>0</v>
      </c>
      <c r="AO181" s="11">
        <f t="shared" si="17"/>
        <v>0</v>
      </c>
      <c r="AP181" s="11">
        <f t="shared" si="17"/>
        <v>0</v>
      </c>
      <c r="AQ181" s="11">
        <f t="shared" si="17"/>
        <v>0</v>
      </c>
      <c r="AR181" s="11">
        <f t="shared" si="17"/>
        <v>0</v>
      </c>
      <c r="AS181" s="11">
        <f t="shared" si="17"/>
        <v>0</v>
      </c>
      <c r="AT181" s="11">
        <f t="shared" si="17"/>
        <v>0</v>
      </c>
      <c r="AU181" s="11">
        <f t="shared" si="17"/>
        <v>0</v>
      </c>
      <c r="AV181" s="11">
        <f t="shared" si="17"/>
        <v>0</v>
      </c>
      <c r="AW181" s="11">
        <f t="shared" si="17"/>
        <v>0</v>
      </c>
      <c r="AX181" s="11">
        <f t="shared" si="17"/>
        <v>0</v>
      </c>
      <c r="AY181" s="11">
        <f t="shared" si="17"/>
        <v>0</v>
      </c>
      <c r="AZ181" s="11">
        <f t="shared" si="17"/>
        <v>0</v>
      </c>
      <c r="BA181" s="11">
        <f t="shared" si="17"/>
        <v>0</v>
      </c>
      <c r="BB181" s="11">
        <f t="shared" si="17"/>
        <v>0</v>
      </c>
      <c r="BC181" s="11">
        <f t="shared" si="17"/>
        <v>0</v>
      </c>
      <c r="BD181" s="11">
        <f t="shared" si="17"/>
        <v>0</v>
      </c>
      <c r="BE181" s="11">
        <f t="shared" si="17"/>
        <v>0</v>
      </c>
      <c r="BF181" s="11">
        <f t="shared" si="17"/>
        <v>0</v>
      </c>
      <c r="BG181" s="11">
        <f t="shared" si="17"/>
        <v>0</v>
      </c>
      <c r="BH181" s="11">
        <f t="shared" si="17"/>
        <v>0</v>
      </c>
      <c r="BI181" s="11">
        <f t="shared" si="17"/>
        <v>0</v>
      </c>
      <c r="BJ181" s="11">
        <f t="shared" si="17"/>
        <v>0</v>
      </c>
      <c r="BK181" s="11">
        <f t="shared" si="17"/>
        <v>0</v>
      </c>
      <c r="BL181" s="11">
        <f t="shared" si="17"/>
        <v>0</v>
      </c>
    </row>
    <row r="187" spans="2:64" hidden="1" outlineLevel="1" x14ac:dyDescent="0.55000000000000004">
      <c r="B187" s="14" t="s">
        <v>63</v>
      </c>
      <c r="J187" s="3"/>
      <c r="K187" s="3"/>
    </row>
    <row r="188" spans="2:64" hidden="1" outlineLevel="1" x14ac:dyDescent="0.55000000000000004"/>
    <row r="189" spans="2:64" hidden="1" outlineLevel="1" x14ac:dyDescent="0.55000000000000004">
      <c r="B189" s="3" t="s">
        <v>308</v>
      </c>
    </row>
    <row r="190" spans="2:64" hidden="1" outlineLevel="1" x14ac:dyDescent="0.55000000000000004">
      <c r="B190" s="3" t="s">
        <v>117</v>
      </c>
      <c r="E190" s="29">
        <f>$G$23*G26</f>
        <v>50000</v>
      </c>
      <c r="F190" s="29">
        <f>E190</f>
        <v>50000</v>
      </c>
      <c r="G190" s="29">
        <f t="shared" ref="G190:P190" si="18">F190</f>
        <v>50000</v>
      </c>
      <c r="H190" s="29">
        <f t="shared" si="18"/>
        <v>50000</v>
      </c>
      <c r="I190" s="29">
        <f t="shared" si="18"/>
        <v>50000</v>
      </c>
      <c r="J190" s="29">
        <f t="shared" si="18"/>
        <v>50000</v>
      </c>
      <c r="K190" s="29">
        <f t="shared" si="18"/>
        <v>50000</v>
      </c>
      <c r="L190" s="29">
        <f t="shared" si="18"/>
        <v>50000</v>
      </c>
      <c r="M190" s="29">
        <f t="shared" si="18"/>
        <v>50000</v>
      </c>
      <c r="N190" s="29">
        <f t="shared" si="18"/>
        <v>50000</v>
      </c>
      <c r="O190" s="29">
        <f t="shared" si="18"/>
        <v>50000</v>
      </c>
      <c r="P190" s="29">
        <f t="shared" si="18"/>
        <v>50000</v>
      </c>
      <c r="Q190" s="29">
        <f>$H$23*$G$26</f>
        <v>50000</v>
      </c>
      <c r="R190" s="29">
        <f t="shared" ref="R190:AB190" si="19">Q190</f>
        <v>50000</v>
      </c>
      <c r="S190" s="29">
        <f t="shared" si="19"/>
        <v>50000</v>
      </c>
      <c r="T190" s="29">
        <f t="shared" si="19"/>
        <v>50000</v>
      </c>
      <c r="U190" s="29">
        <f t="shared" si="19"/>
        <v>50000</v>
      </c>
      <c r="V190" s="29">
        <f t="shared" si="19"/>
        <v>50000</v>
      </c>
      <c r="W190" s="29">
        <f t="shared" si="19"/>
        <v>50000</v>
      </c>
      <c r="X190" s="29">
        <f t="shared" si="19"/>
        <v>50000</v>
      </c>
      <c r="Y190" s="29">
        <f t="shared" si="19"/>
        <v>50000</v>
      </c>
      <c r="Z190" s="29">
        <f t="shared" si="19"/>
        <v>50000</v>
      </c>
      <c r="AA190" s="29">
        <f t="shared" si="19"/>
        <v>50000</v>
      </c>
      <c r="AB190" s="29">
        <f t="shared" si="19"/>
        <v>50000</v>
      </c>
      <c r="AC190" s="29">
        <f>$I$23*$G$26</f>
        <v>50000</v>
      </c>
      <c r="AD190" s="29">
        <f t="shared" ref="AD190:AN190" si="20">AC190</f>
        <v>50000</v>
      </c>
      <c r="AE190" s="29">
        <f t="shared" si="20"/>
        <v>50000</v>
      </c>
      <c r="AF190" s="29">
        <f t="shared" si="20"/>
        <v>50000</v>
      </c>
      <c r="AG190" s="29">
        <f t="shared" si="20"/>
        <v>50000</v>
      </c>
      <c r="AH190" s="29">
        <f t="shared" si="20"/>
        <v>50000</v>
      </c>
      <c r="AI190" s="29">
        <f t="shared" si="20"/>
        <v>50000</v>
      </c>
      <c r="AJ190" s="29">
        <f t="shared" si="20"/>
        <v>50000</v>
      </c>
      <c r="AK190" s="29">
        <f t="shared" si="20"/>
        <v>50000</v>
      </c>
      <c r="AL190" s="29">
        <f t="shared" si="20"/>
        <v>50000</v>
      </c>
      <c r="AM190" s="29">
        <f t="shared" si="20"/>
        <v>50000</v>
      </c>
      <c r="AN190" s="29">
        <f t="shared" si="20"/>
        <v>50000</v>
      </c>
      <c r="AO190" s="29">
        <f>$J$23*$G$26</f>
        <v>50000</v>
      </c>
      <c r="AP190" s="29">
        <f t="shared" ref="AP190:AZ190" si="21">AO190</f>
        <v>50000</v>
      </c>
      <c r="AQ190" s="29">
        <f t="shared" si="21"/>
        <v>50000</v>
      </c>
      <c r="AR190" s="29">
        <f t="shared" si="21"/>
        <v>50000</v>
      </c>
      <c r="AS190" s="29">
        <f t="shared" si="21"/>
        <v>50000</v>
      </c>
      <c r="AT190" s="29">
        <f t="shared" si="21"/>
        <v>50000</v>
      </c>
      <c r="AU190" s="29">
        <f t="shared" si="21"/>
        <v>50000</v>
      </c>
      <c r="AV190" s="29">
        <f t="shared" si="21"/>
        <v>50000</v>
      </c>
      <c r="AW190" s="29">
        <f t="shared" si="21"/>
        <v>50000</v>
      </c>
      <c r="AX190" s="29">
        <f t="shared" si="21"/>
        <v>50000</v>
      </c>
      <c r="AY190" s="29">
        <f t="shared" si="21"/>
        <v>50000</v>
      </c>
      <c r="AZ190" s="29">
        <f t="shared" si="21"/>
        <v>50000</v>
      </c>
      <c r="BA190" s="29">
        <f>$K$23*$G$26</f>
        <v>50000</v>
      </c>
      <c r="BB190" s="29">
        <f t="shared" ref="BB190:BL190" si="22">BA190</f>
        <v>50000</v>
      </c>
      <c r="BC190" s="29">
        <f t="shared" si="22"/>
        <v>50000</v>
      </c>
      <c r="BD190" s="29">
        <f t="shared" si="22"/>
        <v>50000</v>
      </c>
      <c r="BE190" s="29">
        <f t="shared" si="22"/>
        <v>50000</v>
      </c>
      <c r="BF190" s="29">
        <f t="shared" si="22"/>
        <v>50000</v>
      </c>
      <c r="BG190" s="29">
        <f t="shared" si="22"/>
        <v>50000</v>
      </c>
      <c r="BH190" s="29">
        <f t="shared" si="22"/>
        <v>50000</v>
      </c>
      <c r="BI190" s="29">
        <f t="shared" si="22"/>
        <v>50000</v>
      </c>
      <c r="BJ190" s="29">
        <f t="shared" si="22"/>
        <v>50000</v>
      </c>
      <c r="BK190" s="29">
        <f t="shared" si="22"/>
        <v>50000</v>
      </c>
      <c r="BL190" s="29">
        <f t="shared" si="22"/>
        <v>50000</v>
      </c>
    </row>
    <row r="191" spans="2:64" hidden="1" outlineLevel="1" x14ac:dyDescent="0.55000000000000004">
      <c r="B191" s="3" t="s">
        <v>118</v>
      </c>
      <c r="E191" s="29">
        <f>$G$23*H26</f>
        <v>60000</v>
      </c>
      <c r="F191" s="29">
        <f t="shared" ref="F191:P194" si="23">E191</f>
        <v>60000</v>
      </c>
      <c r="G191" s="29">
        <f t="shared" si="23"/>
        <v>60000</v>
      </c>
      <c r="H191" s="29">
        <f t="shared" si="23"/>
        <v>60000</v>
      </c>
      <c r="I191" s="29">
        <f t="shared" si="23"/>
        <v>60000</v>
      </c>
      <c r="J191" s="29">
        <f t="shared" si="23"/>
        <v>60000</v>
      </c>
      <c r="K191" s="29">
        <f t="shared" si="23"/>
        <v>60000</v>
      </c>
      <c r="L191" s="29">
        <f t="shared" si="23"/>
        <v>60000</v>
      </c>
      <c r="M191" s="29">
        <f t="shared" si="23"/>
        <v>60000</v>
      </c>
      <c r="N191" s="29">
        <f t="shared" si="23"/>
        <v>60000</v>
      </c>
      <c r="O191" s="29">
        <f t="shared" si="23"/>
        <v>60000</v>
      </c>
      <c r="P191" s="29">
        <f t="shared" si="23"/>
        <v>60000</v>
      </c>
      <c r="Q191" s="29">
        <f>$H$23*$H$26</f>
        <v>60000</v>
      </c>
      <c r="R191" s="29">
        <f t="shared" ref="R191:AB191" si="24">Q191</f>
        <v>60000</v>
      </c>
      <c r="S191" s="29">
        <f t="shared" si="24"/>
        <v>60000</v>
      </c>
      <c r="T191" s="29">
        <f t="shared" si="24"/>
        <v>60000</v>
      </c>
      <c r="U191" s="29">
        <f t="shared" si="24"/>
        <v>60000</v>
      </c>
      <c r="V191" s="29">
        <f t="shared" si="24"/>
        <v>60000</v>
      </c>
      <c r="W191" s="29">
        <f t="shared" si="24"/>
        <v>60000</v>
      </c>
      <c r="X191" s="29">
        <f t="shared" si="24"/>
        <v>60000</v>
      </c>
      <c r="Y191" s="29">
        <f t="shared" si="24"/>
        <v>60000</v>
      </c>
      <c r="Z191" s="29">
        <f t="shared" si="24"/>
        <v>60000</v>
      </c>
      <c r="AA191" s="29">
        <f t="shared" si="24"/>
        <v>60000</v>
      </c>
      <c r="AB191" s="29">
        <f t="shared" si="24"/>
        <v>60000</v>
      </c>
      <c r="AC191" s="29">
        <f>$I$23*$H$26</f>
        <v>60000</v>
      </c>
      <c r="AD191" s="29">
        <f t="shared" ref="AD191:AN191" si="25">AC191</f>
        <v>60000</v>
      </c>
      <c r="AE191" s="29">
        <f t="shared" si="25"/>
        <v>60000</v>
      </c>
      <c r="AF191" s="29">
        <f t="shared" si="25"/>
        <v>60000</v>
      </c>
      <c r="AG191" s="29">
        <f t="shared" si="25"/>
        <v>60000</v>
      </c>
      <c r="AH191" s="29">
        <f t="shared" si="25"/>
        <v>60000</v>
      </c>
      <c r="AI191" s="29">
        <f t="shared" si="25"/>
        <v>60000</v>
      </c>
      <c r="AJ191" s="29">
        <f t="shared" si="25"/>
        <v>60000</v>
      </c>
      <c r="AK191" s="29">
        <f t="shared" si="25"/>
        <v>60000</v>
      </c>
      <c r="AL191" s="29">
        <f t="shared" si="25"/>
        <v>60000</v>
      </c>
      <c r="AM191" s="29">
        <f t="shared" si="25"/>
        <v>60000</v>
      </c>
      <c r="AN191" s="29">
        <f t="shared" si="25"/>
        <v>60000</v>
      </c>
      <c r="AO191" s="29">
        <f>$J$23*$H$26</f>
        <v>60000</v>
      </c>
      <c r="AP191" s="29">
        <f t="shared" ref="AP191:AZ191" si="26">AO191</f>
        <v>60000</v>
      </c>
      <c r="AQ191" s="29">
        <f t="shared" si="26"/>
        <v>60000</v>
      </c>
      <c r="AR191" s="29">
        <f t="shared" si="26"/>
        <v>60000</v>
      </c>
      <c r="AS191" s="29">
        <f t="shared" si="26"/>
        <v>60000</v>
      </c>
      <c r="AT191" s="29">
        <f t="shared" si="26"/>
        <v>60000</v>
      </c>
      <c r="AU191" s="29">
        <f t="shared" si="26"/>
        <v>60000</v>
      </c>
      <c r="AV191" s="29">
        <f t="shared" si="26"/>
        <v>60000</v>
      </c>
      <c r="AW191" s="29">
        <f t="shared" si="26"/>
        <v>60000</v>
      </c>
      <c r="AX191" s="29">
        <f t="shared" si="26"/>
        <v>60000</v>
      </c>
      <c r="AY191" s="29">
        <f t="shared" si="26"/>
        <v>60000</v>
      </c>
      <c r="AZ191" s="29">
        <f t="shared" si="26"/>
        <v>60000</v>
      </c>
      <c r="BA191" s="29">
        <f>$K$23*$H$26</f>
        <v>60000</v>
      </c>
      <c r="BB191" s="29">
        <f t="shared" ref="BB191:BL191" si="27">BA191</f>
        <v>60000</v>
      </c>
      <c r="BC191" s="29">
        <f t="shared" si="27"/>
        <v>60000</v>
      </c>
      <c r="BD191" s="29">
        <f t="shared" si="27"/>
        <v>60000</v>
      </c>
      <c r="BE191" s="29">
        <f t="shared" si="27"/>
        <v>60000</v>
      </c>
      <c r="BF191" s="29">
        <f t="shared" si="27"/>
        <v>60000</v>
      </c>
      <c r="BG191" s="29">
        <f t="shared" si="27"/>
        <v>60000</v>
      </c>
      <c r="BH191" s="29">
        <f t="shared" si="27"/>
        <v>60000</v>
      </c>
      <c r="BI191" s="29">
        <f t="shared" si="27"/>
        <v>60000</v>
      </c>
      <c r="BJ191" s="29">
        <f t="shared" si="27"/>
        <v>60000</v>
      </c>
      <c r="BK191" s="29">
        <f t="shared" si="27"/>
        <v>60000</v>
      </c>
      <c r="BL191" s="29">
        <f t="shared" si="27"/>
        <v>60000</v>
      </c>
    </row>
    <row r="192" spans="2:64" hidden="1" outlineLevel="1" x14ac:dyDescent="0.55000000000000004">
      <c r="B192" s="3" t="s">
        <v>119</v>
      </c>
      <c r="E192" s="29">
        <f>$G$23*I26</f>
        <v>80000</v>
      </c>
      <c r="F192" s="29">
        <f t="shared" si="23"/>
        <v>80000</v>
      </c>
      <c r="G192" s="29">
        <f t="shared" si="23"/>
        <v>80000</v>
      </c>
      <c r="H192" s="29">
        <f t="shared" si="23"/>
        <v>80000</v>
      </c>
      <c r="I192" s="29">
        <f t="shared" si="23"/>
        <v>80000</v>
      </c>
      <c r="J192" s="29">
        <f t="shared" si="23"/>
        <v>80000</v>
      </c>
      <c r="K192" s="29">
        <f t="shared" si="23"/>
        <v>80000</v>
      </c>
      <c r="L192" s="29">
        <f t="shared" si="23"/>
        <v>80000</v>
      </c>
      <c r="M192" s="29">
        <f t="shared" si="23"/>
        <v>80000</v>
      </c>
      <c r="N192" s="29">
        <f t="shared" si="23"/>
        <v>80000</v>
      </c>
      <c r="O192" s="29">
        <f t="shared" si="23"/>
        <v>80000</v>
      </c>
      <c r="P192" s="29">
        <f t="shared" si="23"/>
        <v>80000</v>
      </c>
      <c r="Q192" s="29">
        <f>$H$23*$I$26</f>
        <v>80000</v>
      </c>
      <c r="R192" s="29">
        <f t="shared" ref="R192:AB192" si="28">Q192</f>
        <v>80000</v>
      </c>
      <c r="S192" s="29">
        <f t="shared" si="28"/>
        <v>80000</v>
      </c>
      <c r="T192" s="29">
        <f t="shared" si="28"/>
        <v>80000</v>
      </c>
      <c r="U192" s="29">
        <f t="shared" si="28"/>
        <v>80000</v>
      </c>
      <c r="V192" s="29">
        <f t="shared" si="28"/>
        <v>80000</v>
      </c>
      <c r="W192" s="29">
        <f t="shared" si="28"/>
        <v>80000</v>
      </c>
      <c r="X192" s="29">
        <f t="shared" si="28"/>
        <v>80000</v>
      </c>
      <c r="Y192" s="29">
        <f t="shared" si="28"/>
        <v>80000</v>
      </c>
      <c r="Z192" s="29">
        <f t="shared" si="28"/>
        <v>80000</v>
      </c>
      <c r="AA192" s="29">
        <f t="shared" si="28"/>
        <v>80000</v>
      </c>
      <c r="AB192" s="29">
        <f t="shared" si="28"/>
        <v>80000</v>
      </c>
      <c r="AC192" s="29">
        <f>$I$23*$I$26</f>
        <v>80000</v>
      </c>
      <c r="AD192" s="29">
        <f t="shared" ref="AD192:AN192" si="29">AC192</f>
        <v>80000</v>
      </c>
      <c r="AE192" s="29">
        <f t="shared" si="29"/>
        <v>80000</v>
      </c>
      <c r="AF192" s="29">
        <f t="shared" si="29"/>
        <v>80000</v>
      </c>
      <c r="AG192" s="29">
        <f t="shared" si="29"/>
        <v>80000</v>
      </c>
      <c r="AH192" s="29">
        <f t="shared" si="29"/>
        <v>80000</v>
      </c>
      <c r="AI192" s="29">
        <f t="shared" si="29"/>
        <v>80000</v>
      </c>
      <c r="AJ192" s="29">
        <f t="shared" si="29"/>
        <v>80000</v>
      </c>
      <c r="AK192" s="29">
        <f t="shared" si="29"/>
        <v>80000</v>
      </c>
      <c r="AL192" s="29">
        <f t="shared" si="29"/>
        <v>80000</v>
      </c>
      <c r="AM192" s="29">
        <f t="shared" si="29"/>
        <v>80000</v>
      </c>
      <c r="AN192" s="29">
        <f t="shared" si="29"/>
        <v>80000</v>
      </c>
      <c r="AO192" s="29">
        <f>$J$23*$I$26</f>
        <v>80000</v>
      </c>
      <c r="AP192" s="29">
        <f t="shared" ref="AP192:AZ192" si="30">AO192</f>
        <v>80000</v>
      </c>
      <c r="AQ192" s="29">
        <f t="shared" si="30"/>
        <v>80000</v>
      </c>
      <c r="AR192" s="29">
        <f t="shared" si="30"/>
        <v>80000</v>
      </c>
      <c r="AS192" s="29">
        <f t="shared" si="30"/>
        <v>80000</v>
      </c>
      <c r="AT192" s="29">
        <f t="shared" si="30"/>
        <v>80000</v>
      </c>
      <c r="AU192" s="29">
        <f t="shared" si="30"/>
        <v>80000</v>
      </c>
      <c r="AV192" s="29">
        <f t="shared" si="30"/>
        <v>80000</v>
      </c>
      <c r="AW192" s="29">
        <f t="shared" si="30"/>
        <v>80000</v>
      </c>
      <c r="AX192" s="29">
        <f t="shared" si="30"/>
        <v>80000</v>
      </c>
      <c r="AY192" s="29">
        <f t="shared" si="30"/>
        <v>80000</v>
      </c>
      <c r="AZ192" s="29">
        <f t="shared" si="30"/>
        <v>80000</v>
      </c>
      <c r="BA192" s="29">
        <f>$K$23*$I$26</f>
        <v>80000</v>
      </c>
      <c r="BB192" s="29">
        <f t="shared" ref="BB192:BL192" si="31">BA192</f>
        <v>80000</v>
      </c>
      <c r="BC192" s="29">
        <f t="shared" si="31"/>
        <v>80000</v>
      </c>
      <c r="BD192" s="29">
        <f t="shared" si="31"/>
        <v>80000</v>
      </c>
      <c r="BE192" s="29">
        <f t="shared" si="31"/>
        <v>80000</v>
      </c>
      <c r="BF192" s="29">
        <f t="shared" si="31"/>
        <v>80000</v>
      </c>
      <c r="BG192" s="29">
        <f t="shared" si="31"/>
        <v>80000</v>
      </c>
      <c r="BH192" s="29">
        <f t="shared" si="31"/>
        <v>80000</v>
      </c>
      <c r="BI192" s="29">
        <f t="shared" si="31"/>
        <v>80000</v>
      </c>
      <c r="BJ192" s="29">
        <f t="shared" si="31"/>
        <v>80000</v>
      </c>
      <c r="BK192" s="29">
        <f t="shared" si="31"/>
        <v>80000</v>
      </c>
      <c r="BL192" s="29">
        <f t="shared" si="31"/>
        <v>80000</v>
      </c>
    </row>
    <row r="193" spans="2:64" hidden="1" outlineLevel="1" x14ac:dyDescent="0.55000000000000004">
      <c r="B193" s="86" t="s">
        <v>120</v>
      </c>
      <c r="E193" s="29">
        <f>$G$23*J26</f>
        <v>100000</v>
      </c>
      <c r="F193" s="29">
        <f t="shared" si="23"/>
        <v>100000</v>
      </c>
      <c r="G193" s="29">
        <f t="shared" si="23"/>
        <v>100000</v>
      </c>
      <c r="H193" s="29">
        <f t="shared" si="23"/>
        <v>100000</v>
      </c>
      <c r="I193" s="29">
        <f t="shared" si="23"/>
        <v>100000</v>
      </c>
      <c r="J193" s="29">
        <f t="shared" si="23"/>
        <v>100000</v>
      </c>
      <c r="K193" s="29">
        <f t="shared" si="23"/>
        <v>100000</v>
      </c>
      <c r="L193" s="29">
        <f t="shared" si="23"/>
        <v>100000</v>
      </c>
      <c r="M193" s="29">
        <f t="shared" si="23"/>
        <v>100000</v>
      </c>
      <c r="N193" s="29">
        <f t="shared" si="23"/>
        <v>100000</v>
      </c>
      <c r="O193" s="29">
        <f t="shared" si="23"/>
        <v>100000</v>
      </c>
      <c r="P193" s="29">
        <f t="shared" si="23"/>
        <v>100000</v>
      </c>
      <c r="Q193" s="29">
        <f>$H$23*$J$26</f>
        <v>100000</v>
      </c>
      <c r="R193" s="29">
        <f t="shared" ref="R193:AB193" si="32">Q193</f>
        <v>100000</v>
      </c>
      <c r="S193" s="29">
        <f t="shared" si="32"/>
        <v>100000</v>
      </c>
      <c r="T193" s="29">
        <f t="shared" si="32"/>
        <v>100000</v>
      </c>
      <c r="U193" s="29">
        <f t="shared" si="32"/>
        <v>100000</v>
      </c>
      <c r="V193" s="29">
        <f t="shared" si="32"/>
        <v>100000</v>
      </c>
      <c r="W193" s="29">
        <f t="shared" si="32"/>
        <v>100000</v>
      </c>
      <c r="X193" s="29">
        <f t="shared" si="32"/>
        <v>100000</v>
      </c>
      <c r="Y193" s="29">
        <f t="shared" si="32"/>
        <v>100000</v>
      </c>
      <c r="Z193" s="29">
        <f t="shared" si="32"/>
        <v>100000</v>
      </c>
      <c r="AA193" s="29">
        <f t="shared" si="32"/>
        <v>100000</v>
      </c>
      <c r="AB193" s="29">
        <f t="shared" si="32"/>
        <v>100000</v>
      </c>
      <c r="AC193" s="29">
        <f>$I$23*$J$26</f>
        <v>100000</v>
      </c>
      <c r="AD193" s="29">
        <f t="shared" ref="AD193:AN193" si="33">AC193</f>
        <v>100000</v>
      </c>
      <c r="AE193" s="29">
        <f t="shared" si="33"/>
        <v>100000</v>
      </c>
      <c r="AF193" s="29">
        <f t="shared" si="33"/>
        <v>100000</v>
      </c>
      <c r="AG193" s="29">
        <f t="shared" si="33"/>
        <v>100000</v>
      </c>
      <c r="AH193" s="29">
        <f t="shared" si="33"/>
        <v>100000</v>
      </c>
      <c r="AI193" s="29">
        <f t="shared" si="33"/>
        <v>100000</v>
      </c>
      <c r="AJ193" s="29">
        <f t="shared" si="33"/>
        <v>100000</v>
      </c>
      <c r="AK193" s="29">
        <f t="shared" si="33"/>
        <v>100000</v>
      </c>
      <c r="AL193" s="29">
        <f t="shared" si="33"/>
        <v>100000</v>
      </c>
      <c r="AM193" s="29">
        <f t="shared" si="33"/>
        <v>100000</v>
      </c>
      <c r="AN193" s="29">
        <f t="shared" si="33"/>
        <v>100000</v>
      </c>
      <c r="AO193" s="29">
        <f>$J$23*$J$26</f>
        <v>100000</v>
      </c>
      <c r="AP193" s="29">
        <f t="shared" ref="AP193:AZ193" si="34">AO193</f>
        <v>100000</v>
      </c>
      <c r="AQ193" s="29">
        <f t="shared" si="34"/>
        <v>100000</v>
      </c>
      <c r="AR193" s="29">
        <f t="shared" si="34"/>
        <v>100000</v>
      </c>
      <c r="AS193" s="29">
        <f t="shared" si="34"/>
        <v>100000</v>
      </c>
      <c r="AT193" s="29">
        <f t="shared" si="34"/>
        <v>100000</v>
      </c>
      <c r="AU193" s="29">
        <f t="shared" si="34"/>
        <v>100000</v>
      </c>
      <c r="AV193" s="29">
        <f t="shared" si="34"/>
        <v>100000</v>
      </c>
      <c r="AW193" s="29">
        <f t="shared" si="34"/>
        <v>100000</v>
      </c>
      <c r="AX193" s="29">
        <f t="shared" si="34"/>
        <v>100000</v>
      </c>
      <c r="AY193" s="29">
        <f t="shared" si="34"/>
        <v>100000</v>
      </c>
      <c r="AZ193" s="29">
        <f t="shared" si="34"/>
        <v>100000</v>
      </c>
      <c r="BA193" s="29">
        <f>$K$23*$J$26</f>
        <v>100000</v>
      </c>
      <c r="BB193" s="29">
        <f t="shared" ref="BB193:BL193" si="35">BA193</f>
        <v>100000</v>
      </c>
      <c r="BC193" s="29">
        <f t="shared" si="35"/>
        <v>100000</v>
      </c>
      <c r="BD193" s="29">
        <f t="shared" si="35"/>
        <v>100000</v>
      </c>
      <c r="BE193" s="29">
        <f t="shared" si="35"/>
        <v>100000</v>
      </c>
      <c r="BF193" s="29">
        <f t="shared" si="35"/>
        <v>100000</v>
      </c>
      <c r="BG193" s="29">
        <f t="shared" si="35"/>
        <v>100000</v>
      </c>
      <c r="BH193" s="29">
        <f t="shared" si="35"/>
        <v>100000</v>
      </c>
      <c r="BI193" s="29">
        <f t="shared" si="35"/>
        <v>100000</v>
      </c>
      <c r="BJ193" s="29">
        <f t="shared" si="35"/>
        <v>100000</v>
      </c>
      <c r="BK193" s="29">
        <f t="shared" si="35"/>
        <v>100000</v>
      </c>
      <c r="BL193" s="29">
        <f t="shared" si="35"/>
        <v>100000</v>
      </c>
    </row>
    <row r="194" spans="2:64" hidden="1" outlineLevel="1" x14ac:dyDescent="0.55000000000000004">
      <c r="B194" s="86" t="s">
        <v>121</v>
      </c>
      <c r="E194" s="29">
        <f>$G$23*K26</f>
        <v>100000</v>
      </c>
      <c r="F194" s="29">
        <f t="shared" si="23"/>
        <v>100000</v>
      </c>
      <c r="G194" s="29">
        <f t="shared" si="23"/>
        <v>100000</v>
      </c>
      <c r="H194" s="29">
        <f t="shared" si="23"/>
        <v>100000</v>
      </c>
      <c r="I194" s="29">
        <f t="shared" si="23"/>
        <v>100000</v>
      </c>
      <c r="J194" s="29">
        <f t="shared" si="23"/>
        <v>100000</v>
      </c>
      <c r="K194" s="29">
        <f t="shared" si="23"/>
        <v>100000</v>
      </c>
      <c r="L194" s="29">
        <f t="shared" si="23"/>
        <v>100000</v>
      </c>
      <c r="M194" s="29">
        <f t="shared" si="23"/>
        <v>100000</v>
      </c>
      <c r="N194" s="29">
        <f t="shared" si="23"/>
        <v>100000</v>
      </c>
      <c r="O194" s="29">
        <f t="shared" si="23"/>
        <v>100000</v>
      </c>
      <c r="P194" s="29">
        <f t="shared" si="23"/>
        <v>100000</v>
      </c>
      <c r="Q194" s="29">
        <f>$H$23*$K$26</f>
        <v>100000</v>
      </c>
      <c r="R194" s="29">
        <f t="shared" ref="R194:AB194" si="36">Q194</f>
        <v>100000</v>
      </c>
      <c r="S194" s="29">
        <f t="shared" si="36"/>
        <v>100000</v>
      </c>
      <c r="T194" s="29">
        <f t="shared" si="36"/>
        <v>100000</v>
      </c>
      <c r="U194" s="29">
        <f t="shared" si="36"/>
        <v>100000</v>
      </c>
      <c r="V194" s="29">
        <f t="shared" si="36"/>
        <v>100000</v>
      </c>
      <c r="W194" s="29">
        <f t="shared" si="36"/>
        <v>100000</v>
      </c>
      <c r="X194" s="29">
        <f t="shared" si="36"/>
        <v>100000</v>
      </c>
      <c r="Y194" s="29">
        <f t="shared" si="36"/>
        <v>100000</v>
      </c>
      <c r="Z194" s="29">
        <f t="shared" si="36"/>
        <v>100000</v>
      </c>
      <c r="AA194" s="29">
        <f t="shared" si="36"/>
        <v>100000</v>
      </c>
      <c r="AB194" s="29">
        <f t="shared" si="36"/>
        <v>100000</v>
      </c>
      <c r="AC194" s="29">
        <f>$I$23*$K$26</f>
        <v>100000</v>
      </c>
      <c r="AD194" s="29">
        <f t="shared" ref="AD194:AN194" si="37">AC194</f>
        <v>100000</v>
      </c>
      <c r="AE194" s="29">
        <f t="shared" si="37"/>
        <v>100000</v>
      </c>
      <c r="AF194" s="29">
        <f t="shared" si="37"/>
        <v>100000</v>
      </c>
      <c r="AG194" s="29">
        <f t="shared" si="37"/>
        <v>100000</v>
      </c>
      <c r="AH194" s="29">
        <f t="shared" si="37"/>
        <v>100000</v>
      </c>
      <c r="AI194" s="29">
        <f t="shared" si="37"/>
        <v>100000</v>
      </c>
      <c r="AJ194" s="29">
        <f t="shared" si="37"/>
        <v>100000</v>
      </c>
      <c r="AK194" s="29">
        <f t="shared" si="37"/>
        <v>100000</v>
      </c>
      <c r="AL194" s="29">
        <f t="shared" si="37"/>
        <v>100000</v>
      </c>
      <c r="AM194" s="29">
        <f t="shared" si="37"/>
        <v>100000</v>
      </c>
      <c r="AN194" s="29">
        <f t="shared" si="37"/>
        <v>100000</v>
      </c>
      <c r="AO194" s="29">
        <f>$J$23*$K$26</f>
        <v>100000</v>
      </c>
      <c r="AP194" s="29">
        <f t="shared" ref="AP194:AZ194" si="38">AO194</f>
        <v>100000</v>
      </c>
      <c r="AQ194" s="29">
        <f t="shared" si="38"/>
        <v>100000</v>
      </c>
      <c r="AR194" s="29">
        <f t="shared" si="38"/>
        <v>100000</v>
      </c>
      <c r="AS194" s="29">
        <f t="shared" si="38"/>
        <v>100000</v>
      </c>
      <c r="AT194" s="29">
        <f t="shared" si="38"/>
        <v>100000</v>
      </c>
      <c r="AU194" s="29">
        <f t="shared" si="38"/>
        <v>100000</v>
      </c>
      <c r="AV194" s="29">
        <f t="shared" si="38"/>
        <v>100000</v>
      </c>
      <c r="AW194" s="29">
        <f t="shared" si="38"/>
        <v>100000</v>
      </c>
      <c r="AX194" s="29">
        <f t="shared" si="38"/>
        <v>100000</v>
      </c>
      <c r="AY194" s="29">
        <f t="shared" si="38"/>
        <v>100000</v>
      </c>
      <c r="AZ194" s="29">
        <f t="shared" si="38"/>
        <v>100000</v>
      </c>
      <c r="BA194" s="29">
        <f>$K$23*$K$26</f>
        <v>100000</v>
      </c>
      <c r="BB194" s="29">
        <f t="shared" ref="BB194:BL194" si="39">BA194</f>
        <v>100000</v>
      </c>
      <c r="BC194" s="29">
        <f t="shared" si="39"/>
        <v>100000</v>
      </c>
      <c r="BD194" s="29">
        <f t="shared" si="39"/>
        <v>100000</v>
      </c>
      <c r="BE194" s="29">
        <f t="shared" si="39"/>
        <v>100000</v>
      </c>
      <c r="BF194" s="29">
        <f t="shared" si="39"/>
        <v>100000</v>
      </c>
      <c r="BG194" s="29">
        <f t="shared" si="39"/>
        <v>100000</v>
      </c>
      <c r="BH194" s="29">
        <f t="shared" si="39"/>
        <v>100000</v>
      </c>
      <c r="BI194" s="29">
        <f t="shared" si="39"/>
        <v>100000</v>
      </c>
      <c r="BJ194" s="29">
        <f t="shared" si="39"/>
        <v>100000</v>
      </c>
      <c r="BK194" s="29">
        <f t="shared" si="39"/>
        <v>100000</v>
      </c>
      <c r="BL194" s="29">
        <f t="shared" si="39"/>
        <v>100000</v>
      </c>
    </row>
    <row r="195" spans="2:64" hidden="1" outlineLevel="1" x14ac:dyDescent="0.55000000000000004">
      <c r="B195" s="15"/>
    </row>
    <row r="196" spans="2:64" hidden="1" outlineLevel="1" x14ac:dyDescent="0.55000000000000004">
      <c r="B196" s="15"/>
    </row>
    <row r="197" spans="2:64" hidden="1" outlineLevel="1" x14ac:dyDescent="0.55000000000000004">
      <c r="B197" s="15" t="s">
        <v>112</v>
      </c>
      <c r="E197" s="16">
        <f>'1. Cockpit'!E12</f>
        <v>2021</v>
      </c>
      <c r="F197" s="17"/>
      <c r="G197" s="17"/>
      <c r="H197" s="17"/>
      <c r="I197" s="17"/>
      <c r="J197" s="17"/>
      <c r="K197" s="17"/>
      <c r="L197" s="17"/>
      <c r="M197" s="17"/>
      <c r="N197" s="17"/>
      <c r="O197" s="17"/>
      <c r="P197" s="18"/>
      <c r="Q197" s="19">
        <f>E197+1</f>
        <v>2022</v>
      </c>
      <c r="R197" s="20"/>
      <c r="S197" s="20"/>
      <c r="T197" s="20"/>
      <c r="U197" s="20"/>
      <c r="V197" s="20"/>
      <c r="W197" s="20"/>
      <c r="X197" s="20"/>
      <c r="Y197" s="20"/>
      <c r="Z197" s="20"/>
      <c r="AA197" s="20"/>
      <c r="AB197" s="21"/>
      <c r="AC197" s="16">
        <f>Q197+1</f>
        <v>2023</v>
      </c>
      <c r="AD197" s="17"/>
      <c r="AE197" s="17"/>
      <c r="AF197" s="17"/>
      <c r="AG197" s="17"/>
      <c r="AH197" s="17"/>
      <c r="AI197" s="17"/>
      <c r="AJ197" s="17"/>
      <c r="AK197" s="17"/>
      <c r="AL197" s="17"/>
      <c r="AM197" s="17"/>
      <c r="AN197" s="18"/>
      <c r="AO197" s="19">
        <f>AC197+1</f>
        <v>2024</v>
      </c>
      <c r="AP197" s="20"/>
      <c r="AQ197" s="20"/>
      <c r="AR197" s="20"/>
      <c r="AS197" s="20"/>
      <c r="AT197" s="20"/>
      <c r="AU197" s="20"/>
      <c r="AV197" s="20"/>
      <c r="AW197" s="20"/>
      <c r="AX197" s="20"/>
      <c r="AY197" s="20"/>
      <c r="AZ197" s="21"/>
      <c r="BA197" s="16">
        <f>AO197+1</f>
        <v>2025</v>
      </c>
      <c r="BB197" s="17"/>
      <c r="BC197" s="17"/>
      <c r="BD197" s="17"/>
      <c r="BE197" s="17"/>
      <c r="BF197" s="17"/>
      <c r="BG197" s="17"/>
      <c r="BH197" s="17"/>
      <c r="BI197" s="17"/>
      <c r="BJ197" s="17"/>
      <c r="BK197" s="17"/>
      <c r="BL197" s="18"/>
    </row>
    <row r="198" spans="2:64" hidden="1" outlineLevel="1" x14ac:dyDescent="0.55000000000000004">
      <c r="E198" s="10">
        <v>1</v>
      </c>
      <c r="F198" s="10">
        <f>E198+1</f>
        <v>2</v>
      </c>
      <c r="G198" s="10">
        <f t="shared" ref="G198:P198" si="40">F198+1</f>
        <v>3</v>
      </c>
      <c r="H198" s="10">
        <f t="shared" si="40"/>
        <v>4</v>
      </c>
      <c r="I198" s="10">
        <f t="shared" si="40"/>
        <v>5</v>
      </c>
      <c r="J198" s="10">
        <f t="shared" si="40"/>
        <v>6</v>
      </c>
      <c r="K198" s="10">
        <f t="shared" si="40"/>
        <v>7</v>
      </c>
      <c r="L198" s="10">
        <f t="shared" si="40"/>
        <v>8</v>
      </c>
      <c r="M198" s="10">
        <f t="shared" si="40"/>
        <v>9</v>
      </c>
      <c r="N198" s="10">
        <f t="shared" si="40"/>
        <v>10</v>
      </c>
      <c r="O198" s="10">
        <f t="shared" si="40"/>
        <v>11</v>
      </c>
      <c r="P198" s="10">
        <f t="shared" si="40"/>
        <v>12</v>
      </c>
      <c r="Q198" s="22">
        <v>1</v>
      </c>
      <c r="R198" s="22">
        <f>Q198+1</f>
        <v>2</v>
      </c>
      <c r="S198" s="22">
        <f t="shared" ref="S198:AB198" si="41">R198+1</f>
        <v>3</v>
      </c>
      <c r="T198" s="22">
        <f t="shared" si="41"/>
        <v>4</v>
      </c>
      <c r="U198" s="22">
        <f t="shared" si="41"/>
        <v>5</v>
      </c>
      <c r="V198" s="22">
        <f t="shared" si="41"/>
        <v>6</v>
      </c>
      <c r="W198" s="22">
        <f t="shared" si="41"/>
        <v>7</v>
      </c>
      <c r="X198" s="22">
        <f t="shared" si="41"/>
        <v>8</v>
      </c>
      <c r="Y198" s="22">
        <f t="shared" si="41"/>
        <v>9</v>
      </c>
      <c r="Z198" s="22">
        <f t="shared" si="41"/>
        <v>10</v>
      </c>
      <c r="AA198" s="22">
        <f t="shared" si="41"/>
        <v>11</v>
      </c>
      <c r="AB198" s="22">
        <f t="shared" si="41"/>
        <v>12</v>
      </c>
      <c r="AC198" s="10">
        <v>1</v>
      </c>
      <c r="AD198" s="10">
        <f>AC198+1</f>
        <v>2</v>
      </c>
      <c r="AE198" s="10">
        <f t="shared" ref="AE198:AN198" si="42">AD198+1</f>
        <v>3</v>
      </c>
      <c r="AF198" s="10">
        <f t="shared" si="42"/>
        <v>4</v>
      </c>
      <c r="AG198" s="10">
        <f t="shared" si="42"/>
        <v>5</v>
      </c>
      <c r="AH198" s="10">
        <f t="shared" si="42"/>
        <v>6</v>
      </c>
      <c r="AI198" s="10">
        <f t="shared" si="42"/>
        <v>7</v>
      </c>
      <c r="AJ198" s="10">
        <f t="shared" si="42"/>
        <v>8</v>
      </c>
      <c r="AK198" s="10">
        <f t="shared" si="42"/>
        <v>9</v>
      </c>
      <c r="AL198" s="10">
        <f t="shared" si="42"/>
        <v>10</v>
      </c>
      <c r="AM198" s="10">
        <f t="shared" si="42"/>
        <v>11</v>
      </c>
      <c r="AN198" s="10">
        <f t="shared" si="42"/>
        <v>12</v>
      </c>
      <c r="AO198" s="22">
        <v>1</v>
      </c>
      <c r="AP198" s="22">
        <f>AO198+1</f>
        <v>2</v>
      </c>
      <c r="AQ198" s="22">
        <f t="shared" ref="AQ198:AZ198" si="43">AP198+1</f>
        <v>3</v>
      </c>
      <c r="AR198" s="22">
        <f t="shared" si="43"/>
        <v>4</v>
      </c>
      <c r="AS198" s="22">
        <f t="shared" si="43"/>
        <v>5</v>
      </c>
      <c r="AT198" s="22">
        <f t="shared" si="43"/>
        <v>6</v>
      </c>
      <c r="AU198" s="22">
        <f t="shared" si="43"/>
        <v>7</v>
      </c>
      <c r="AV198" s="22">
        <f t="shared" si="43"/>
        <v>8</v>
      </c>
      <c r="AW198" s="22">
        <f t="shared" si="43"/>
        <v>9</v>
      </c>
      <c r="AX198" s="22">
        <f t="shared" si="43"/>
        <v>10</v>
      </c>
      <c r="AY198" s="22">
        <f t="shared" si="43"/>
        <v>11</v>
      </c>
      <c r="AZ198" s="22">
        <f t="shared" si="43"/>
        <v>12</v>
      </c>
      <c r="BA198" s="10">
        <v>1</v>
      </c>
      <c r="BB198" s="10">
        <f>BA198+1</f>
        <v>2</v>
      </c>
      <c r="BC198" s="10">
        <f t="shared" ref="BC198:BL198" si="44">BB198+1</f>
        <v>3</v>
      </c>
      <c r="BD198" s="10">
        <f t="shared" si="44"/>
        <v>4</v>
      </c>
      <c r="BE198" s="10">
        <f t="shared" si="44"/>
        <v>5</v>
      </c>
      <c r="BF198" s="10">
        <f t="shared" si="44"/>
        <v>6</v>
      </c>
      <c r="BG198" s="10">
        <f t="shared" si="44"/>
        <v>7</v>
      </c>
      <c r="BH198" s="10">
        <f t="shared" si="44"/>
        <v>8</v>
      </c>
      <c r="BI198" s="10">
        <f t="shared" si="44"/>
        <v>9</v>
      </c>
      <c r="BJ198" s="10">
        <f t="shared" si="44"/>
        <v>10</v>
      </c>
      <c r="BK198" s="10">
        <f t="shared" si="44"/>
        <v>11</v>
      </c>
      <c r="BL198" s="10">
        <f t="shared" si="44"/>
        <v>12</v>
      </c>
    </row>
    <row r="199" spans="2:64" hidden="1" outlineLevel="1" x14ac:dyDescent="0.55000000000000004">
      <c r="B199" s="5" t="s">
        <v>64</v>
      </c>
      <c r="E199" s="23" t="str">
        <f>IF('1. Cockpit'!$E$13=E198,"X","")</f>
        <v/>
      </c>
      <c r="F199" s="23" t="str">
        <f>IF('1. Cockpit'!$E$13=F198,"X","")</f>
        <v/>
      </c>
      <c r="G199" s="23" t="str">
        <f>IF('1. Cockpit'!$E$13=G198,"X","")</f>
        <v/>
      </c>
      <c r="H199" s="23" t="str">
        <f>IF('1. Cockpit'!$E$13=H198,"X","")</f>
        <v/>
      </c>
      <c r="I199" s="23" t="str">
        <f>IF('1. Cockpit'!$E$13=I198,"X","")</f>
        <v>X</v>
      </c>
      <c r="J199" s="23" t="str">
        <f>IF('1. Cockpit'!$E$13=J198,"X","")</f>
        <v/>
      </c>
      <c r="K199" s="23" t="str">
        <f>IF('1. Cockpit'!$E$13=K198,"X","")</f>
        <v/>
      </c>
      <c r="L199" s="23" t="str">
        <f>IF('1. Cockpit'!$E$13=L198,"X","")</f>
        <v/>
      </c>
      <c r="M199" s="23" t="str">
        <f>IF('1. Cockpit'!$E$13=M198,"X","")</f>
        <v/>
      </c>
      <c r="N199" s="23" t="str">
        <f>IF('1. Cockpit'!$E$13=N198,"X","")</f>
        <v/>
      </c>
      <c r="O199" s="23" t="str">
        <f>IF('1. Cockpit'!$E$13=O198,"X","")</f>
        <v/>
      </c>
      <c r="P199" s="23" t="str">
        <f>IF('1. Cockpit'!$E$13=P198,"X","")</f>
        <v/>
      </c>
    </row>
    <row r="200" spans="2:64" hidden="1" outlineLevel="1" x14ac:dyDescent="0.55000000000000004">
      <c r="B200" s="86" t="s">
        <v>114</v>
      </c>
      <c r="E200" s="11">
        <f>'2. Revenues'!E401</f>
        <v>0</v>
      </c>
      <c r="F200" s="11">
        <f>'2. Revenues'!F401</f>
        <v>0</v>
      </c>
      <c r="G200" s="11">
        <f>'2. Revenues'!G401</f>
        <v>0</v>
      </c>
      <c r="H200" s="11">
        <f>'2. Revenues'!H401</f>
        <v>0</v>
      </c>
      <c r="I200" s="11">
        <f>'2. Revenues'!I401</f>
        <v>16666.666666666668</v>
      </c>
      <c r="J200" s="11">
        <f>'2. Revenues'!J401</f>
        <v>32195.666666666668</v>
      </c>
      <c r="K200" s="11">
        <f>'2. Revenues'!K401</f>
        <v>46673.746666666659</v>
      </c>
      <c r="L200" s="11">
        <f>'2. Revenues'!L401</f>
        <v>46258.010966666661</v>
      </c>
      <c r="M200" s="11">
        <f>'2. Revenues'!M401</f>
        <v>48151.603921666661</v>
      </c>
      <c r="N200" s="11">
        <f>'2. Revenues'!N401</f>
        <v>51797.700143306662</v>
      </c>
      <c r="O200" s="11">
        <f>'2. Revenues'!O401</f>
        <v>54476.163582665962</v>
      </c>
      <c r="P200" s="11">
        <f>'2. Revenues'!P401</f>
        <v>56773.447149519256</v>
      </c>
      <c r="Q200" s="11">
        <f>'2. Revenues'!Q401</f>
        <v>59071.623634594638</v>
      </c>
      <c r="R200" s="11">
        <f>'2. Revenues'!R401</f>
        <v>61220.099612066188</v>
      </c>
      <c r="S200" s="11">
        <f>'2. Revenues'!S401</f>
        <v>63202.586834606569</v>
      </c>
      <c r="T200" s="11">
        <f>'2. Revenues'!T401</f>
        <v>65066.274803468754</v>
      </c>
      <c r="U200" s="11">
        <f>'2. Revenues'!U401</f>
        <v>66821.336679904358</v>
      </c>
      <c r="V200" s="11">
        <f>'2. Revenues'!V401</f>
        <v>68471.4704076731</v>
      </c>
      <c r="W200" s="11">
        <f>'2. Revenues'!W401</f>
        <v>70027.498047398913</v>
      </c>
      <c r="X200" s="11">
        <f>'2. Revenues'!X401</f>
        <v>71499.223721473696</v>
      </c>
      <c r="Y200" s="11">
        <f>'2. Revenues'!Y401</f>
        <v>72894.516891663923</v>
      </c>
      <c r="Z200" s="11">
        <f>'2. Revenues'!Z401</f>
        <v>74221.055097496981</v>
      </c>
      <c r="AA200" s="11">
        <f>'2. Revenues'!AA401</f>
        <v>75486.208280293911</v>
      </c>
      <c r="AB200" s="11">
        <f>'2. Revenues'!AB401</f>
        <v>76696.784159071671</v>
      </c>
      <c r="AC200" s="11">
        <f>'2. Revenues'!AC401</f>
        <v>85280.898213950044</v>
      </c>
      <c r="AD200" s="11">
        <f>'2. Revenues'!AD401</f>
        <v>86887.779419860977</v>
      </c>
      <c r="AE200" s="11">
        <f>'2. Revenues'!AE401</f>
        <v>88429.646414130286</v>
      </c>
      <c r="AF200" s="11">
        <f>'2. Revenues'!AF401</f>
        <v>89915.413927446876</v>
      </c>
      <c r="AG200" s="11">
        <f>'2. Revenues'!AG401</f>
        <v>91353.0614023417</v>
      </c>
      <c r="AH200" s="11">
        <f>'2. Revenues'!AH401</f>
        <v>92749.817703948458</v>
      </c>
      <c r="AI200" s="11">
        <f>'2. Revenues'!AI401</f>
        <v>94112.303901748659</v>
      </c>
      <c r="AJ200" s="11">
        <f>'2. Revenues'!AJ401</f>
        <v>95446.646246938937</v>
      </c>
      <c r="AK200" s="11">
        <f>'2. Revenues'!AK401</f>
        <v>96758.56549451605</v>
      </c>
      <c r="AL200" s="11">
        <f>'2. Revenues'!AL401</f>
        <v>98053.448286217783</v>
      </c>
      <c r="AM200" s="11">
        <f>'2. Revenues'!AM401</f>
        <v>99336.405194365303</v>
      </c>
      <c r="AN200" s="11">
        <f>'2. Revenues'!AN401</f>
        <v>100612.31857228868</v>
      </c>
      <c r="AO200" s="11">
        <f>'2. Revenues'!AO401</f>
        <v>111782.70574599363</v>
      </c>
      <c r="AP200" s="11">
        <f>'2. Revenues'!AP401</f>
        <v>112863.45705908447</v>
      </c>
      <c r="AQ200" s="11">
        <f>'2. Revenues'!AQ401</f>
        <v>113904.1864371055</v>
      </c>
      <c r="AR200" s="11">
        <f>'2. Revenues'!AR401</f>
        <v>114978.56760412781</v>
      </c>
      <c r="AS200" s="11">
        <f>'2. Revenues'!AS401</f>
        <v>116063.21007604474</v>
      </c>
      <c r="AT200" s="11">
        <f>'2. Revenues'!AT401</f>
        <v>117141.76344103631</v>
      </c>
      <c r="AU200" s="11">
        <f>'2. Revenues'!AU401</f>
        <v>118219.80342436758</v>
      </c>
      <c r="AV200" s="11">
        <f>'2. Revenues'!AV401</f>
        <v>119298.11316233895</v>
      </c>
      <c r="AW200" s="11">
        <f>'2. Revenues'!AW401</f>
        <v>120374.87687188544</v>
      </c>
      <c r="AX200" s="11">
        <f>'2. Revenues'!AX401</f>
        <v>121450.76584980603</v>
      </c>
      <c r="AY200" s="11">
        <f>'2. Revenues'!AY401</f>
        <v>122527.10354839868</v>
      </c>
      <c r="AZ200" s="11">
        <f>'2. Revenues'!AZ401</f>
        <v>123604.97484855175</v>
      </c>
      <c r="BA200" s="11">
        <f>'2. Revenues'!BA401</f>
        <v>126679.63700087837</v>
      </c>
      <c r="BB200" s="11">
        <f>'2. Revenues'!BB401</f>
        <v>128080.20112809329</v>
      </c>
      <c r="BC200" s="11">
        <f>'2. Revenues'!BC401</f>
        <v>129393.30315725431</v>
      </c>
      <c r="BD200" s="11">
        <f>'2. Revenues'!BD401</f>
        <v>130684.54992280624</v>
      </c>
      <c r="BE200" s="11">
        <f>'2. Revenues'!BE401</f>
        <v>131944.30042146967</v>
      </c>
      <c r="BF200" s="11">
        <f>'2. Revenues'!BF401</f>
        <v>133166.78560136323</v>
      </c>
      <c r="BG200" s="11">
        <f>'2. Revenues'!BG401</f>
        <v>134361.26315676686</v>
      </c>
      <c r="BH200" s="11">
        <f>'2. Revenues'!BH401</f>
        <v>135532.25264788937</v>
      </c>
      <c r="BI200" s="11">
        <f>'2. Revenues'!BI401</f>
        <v>136681.50994895649</v>
      </c>
      <c r="BJ200" s="11">
        <f>'2. Revenues'!BJ401</f>
        <v>137812.0086735129</v>
      </c>
      <c r="BK200" s="11">
        <f>'2. Revenues'!BK401</f>
        <v>138926.68686424947</v>
      </c>
      <c r="BL200" s="11">
        <f>'2. Revenues'!BL401</f>
        <v>140027.89502052838</v>
      </c>
    </row>
    <row r="201" spans="2:64" s="4" customFormat="1" hidden="1" outlineLevel="1" x14ac:dyDescent="0.55000000000000004">
      <c r="B201" s="87" t="s">
        <v>115</v>
      </c>
      <c r="E201" s="13">
        <f>E200*12</f>
        <v>0</v>
      </c>
      <c r="F201" s="13">
        <f t="shared" ref="F201:BL201" si="45">F200*12</f>
        <v>0</v>
      </c>
      <c r="G201" s="13">
        <f t="shared" si="45"/>
        <v>0</v>
      </c>
      <c r="H201" s="13">
        <f t="shared" si="45"/>
        <v>0</v>
      </c>
      <c r="I201" s="13">
        <f t="shared" si="45"/>
        <v>200000</v>
      </c>
      <c r="J201" s="13">
        <f t="shared" si="45"/>
        <v>386348</v>
      </c>
      <c r="K201" s="13">
        <f t="shared" si="45"/>
        <v>560084.96</v>
      </c>
      <c r="L201" s="13">
        <f t="shared" si="45"/>
        <v>555096.13159999996</v>
      </c>
      <c r="M201" s="13">
        <f t="shared" si="45"/>
        <v>577819.24705999997</v>
      </c>
      <c r="N201" s="13">
        <f t="shared" si="45"/>
        <v>621572.40171967994</v>
      </c>
      <c r="O201" s="13">
        <f t="shared" si="45"/>
        <v>653713.96299199155</v>
      </c>
      <c r="P201" s="13">
        <f t="shared" si="45"/>
        <v>681281.36579423107</v>
      </c>
      <c r="Q201" s="13">
        <f t="shared" si="45"/>
        <v>708859.48361513566</v>
      </c>
      <c r="R201" s="13">
        <f t="shared" si="45"/>
        <v>734641.19534479431</v>
      </c>
      <c r="S201" s="13">
        <f t="shared" si="45"/>
        <v>758431.04201527883</v>
      </c>
      <c r="T201" s="13">
        <f t="shared" si="45"/>
        <v>780795.29764162505</v>
      </c>
      <c r="U201" s="13">
        <f t="shared" si="45"/>
        <v>801856.04015885224</v>
      </c>
      <c r="V201" s="13">
        <f t="shared" si="45"/>
        <v>821657.64489207719</v>
      </c>
      <c r="W201" s="13">
        <f t="shared" si="45"/>
        <v>840329.97656878689</v>
      </c>
      <c r="X201" s="13">
        <f t="shared" si="45"/>
        <v>857990.68465768429</v>
      </c>
      <c r="Y201" s="13">
        <f t="shared" si="45"/>
        <v>874734.20269996708</v>
      </c>
      <c r="Z201" s="13">
        <f t="shared" si="45"/>
        <v>890652.66116996377</v>
      </c>
      <c r="AA201" s="13">
        <f t="shared" si="45"/>
        <v>905834.49936352693</v>
      </c>
      <c r="AB201" s="13">
        <f t="shared" si="45"/>
        <v>920361.40990885999</v>
      </c>
      <c r="AC201" s="13">
        <f t="shared" si="45"/>
        <v>1023370.7785674005</v>
      </c>
      <c r="AD201" s="13">
        <f t="shared" si="45"/>
        <v>1042653.3530383317</v>
      </c>
      <c r="AE201" s="13">
        <f t="shared" si="45"/>
        <v>1061155.7569695634</v>
      </c>
      <c r="AF201" s="13">
        <f t="shared" si="45"/>
        <v>1078984.9671293625</v>
      </c>
      <c r="AG201" s="13">
        <f t="shared" si="45"/>
        <v>1096236.7368281004</v>
      </c>
      <c r="AH201" s="13">
        <f t="shared" si="45"/>
        <v>1112997.8124473814</v>
      </c>
      <c r="AI201" s="13">
        <f t="shared" si="45"/>
        <v>1129347.6468209838</v>
      </c>
      <c r="AJ201" s="13">
        <f t="shared" si="45"/>
        <v>1145359.7549632671</v>
      </c>
      <c r="AK201" s="13">
        <f t="shared" si="45"/>
        <v>1161102.7859341926</v>
      </c>
      <c r="AL201" s="13">
        <f t="shared" si="45"/>
        <v>1176641.3794346135</v>
      </c>
      <c r="AM201" s="13">
        <f t="shared" si="45"/>
        <v>1192036.8623323836</v>
      </c>
      <c r="AN201" s="13">
        <f t="shared" si="45"/>
        <v>1207347.8228674643</v>
      </c>
      <c r="AO201" s="13">
        <f t="shared" si="45"/>
        <v>1341392.4689519235</v>
      </c>
      <c r="AP201" s="13">
        <f t="shared" si="45"/>
        <v>1354361.4847090137</v>
      </c>
      <c r="AQ201" s="13">
        <f t="shared" si="45"/>
        <v>1366850.2372452659</v>
      </c>
      <c r="AR201" s="13">
        <f t="shared" si="45"/>
        <v>1379742.8112495337</v>
      </c>
      <c r="AS201" s="13">
        <f t="shared" si="45"/>
        <v>1392758.5209125369</v>
      </c>
      <c r="AT201" s="13">
        <f t="shared" si="45"/>
        <v>1405701.1612924356</v>
      </c>
      <c r="AU201" s="13">
        <f t="shared" si="45"/>
        <v>1418637.641092411</v>
      </c>
      <c r="AV201" s="13">
        <f t="shared" si="45"/>
        <v>1431577.3579480674</v>
      </c>
      <c r="AW201" s="13">
        <f t="shared" si="45"/>
        <v>1444498.5224626253</v>
      </c>
      <c r="AX201" s="13">
        <f t="shared" si="45"/>
        <v>1457409.1901976725</v>
      </c>
      <c r="AY201" s="13">
        <f t="shared" si="45"/>
        <v>1470325.242580784</v>
      </c>
      <c r="AZ201" s="13">
        <f t="shared" si="45"/>
        <v>1483259.698182621</v>
      </c>
      <c r="BA201" s="13">
        <f t="shared" si="45"/>
        <v>1520155.6440105406</v>
      </c>
      <c r="BB201" s="13">
        <f t="shared" si="45"/>
        <v>1536962.4135371195</v>
      </c>
      <c r="BC201" s="13">
        <f t="shared" si="45"/>
        <v>1552719.6378870518</v>
      </c>
      <c r="BD201" s="13">
        <f t="shared" si="45"/>
        <v>1568214.599073675</v>
      </c>
      <c r="BE201" s="13">
        <f t="shared" si="45"/>
        <v>1583331.605057636</v>
      </c>
      <c r="BF201" s="13">
        <f t="shared" si="45"/>
        <v>1598001.4272163587</v>
      </c>
      <c r="BG201" s="13">
        <f t="shared" si="45"/>
        <v>1612335.1578812022</v>
      </c>
      <c r="BH201" s="13">
        <f t="shared" si="45"/>
        <v>1626387.0317746724</v>
      </c>
      <c r="BI201" s="13">
        <f t="shared" si="45"/>
        <v>1640178.1193874779</v>
      </c>
      <c r="BJ201" s="13">
        <f t="shared" si="45"/>
        <v>1653744.1040821548</v>
      </c>
      <c r="BK201" s="13">
        <f t="shared" si="45"/>
        <v>1667120.2423709936</v>
      </c>
      <c r="BL201" s="13">
        <f t="shared" si="45"/>
        <v>1680334.7402463406</v>
      </c>
    </row>
    <row r="202" spans="2:64" s="4" customFormat="1" hidden="1" outlineLevel="1" x14ac:dyDescent="0.55000000000000004">
      <c r="B202" s="86" t="s">
        <v>293</v>
      </c>
      <c r="E202" s="11">
        <f>IF(G16="On",1,0)</f>
        <v>1</v>
      </c>
      <c r="F202" s="11">
        <f>E202</f>
        <v>1</v>
      </c>
      <c r="G202" s="11">
        <f t="shared" ref="G202:BL202" si="46">F202</f>
        <v>1</v>
      </c>
      <c r="H202" s="11">
        <f t="shared" si="46"/>
        <v>1</v>
      </c>
      <c r="I202" s="11">
        <f t="shared" si="46"/>
        <v>1</v>
      </c>
      <c r="J202" s="11">
        <f t="shared" si="46"/>
        <v>1</v>
      </c>
      <c r="K202" s="11">
        <f t="shared" si="46"/>
        <v>1</v>
      </c>
      <c r="L202" s="11">
        <f t="shared" si="46"/>
        <v>1</v>
      </c>
      <c r="M202" s="11">
        <f t="shared" si="46"/>
        <v>1</v>
      </c>
      <c r="N202" s="11">
        <f t="shared" si="46"/>
        <v>1</v>
      </c>
      <c r="O202" s="11">
        <f t="shared" si="46"/>
        <v>1</v>
      </c>
      <c r="P202" s="11">
        <f t="shared" si="46"/>
        <v>1</v>
      </c>
      <c r="Q202" s="11">
        <f t="shared" si="46"/>
        <v>1</v>
      </c>
      <c r="R202" s="11">
        <f t="shared" si="46"/>
        <v>1</v>
      </c>
      <c r="S202" s="11">
        <f t="shared" si="46"/>
        <v>1</v>
      </c>
      <c r="T202" s="11">
        <f t="shared" si="46"/>
        <v>1</v>
      </c>
      <c r="U202" s="11">
        <f t="shared" si="46"/>
        <v>1</v>
      </c>
      <c r="V202" s="11">
        <f t="shared" si="46"/>
        <v>1</v>
      </c>
      <c r="W202" s="11">
        <f t="shared" si="46"/>
        <v>1</v>
      </c>
      <c r="X202" s="11">
        <f t="shared" si="46"/>
        <v>1</v>
      </c>
      <c r="Y202" s="11">
        <f t="shared" si="46"/>
        <v>1</v>
      </c>
      <c r="Z202" s="11">
        <f t="shared" si="46"/>
        <v>1</v>
      </c>
      <c r="AA202" s="11">
        <f t="shared" si="46"/>
        <v>1</v>
      </c>
      <c r="AB202" s="11">
        <f t="shared" si="46"/>
        <v>1</v>
      </c>
      <c r="AC202" s="11">
        <f t="shared" si="46"/>
        <v>1</v>
      </c>
      <c r="AD202" s="11">
        <f t="shared" si="46"/>
        <v>1</v>
      </c>
      <c r="AE202" s="11">
        <f t="shared" si="46"/>
        <v>1</v>
      </c>
      <c r="AF202" s="11">
        <f t="shared" si="46"/>
        <v>1</v>
      </c>
      <c r="AG202" s="11">
        <f t="shared" si="46"/>
        <v>1</v>
      </c>
      <c r="AH202" s="11">
        <f t="shared" si="46"/>
        <v>1</v>
      </c>
      <c r="AI202" s="11">
        <f t="shared" si="46"/>
        <v>1</v>
      </c>
      <c r="AJ202" s="11">
        <f t="shared" si="46"/>
        <v>1</v>
      </c>
      <c r="AK202" s="11">
        <f t="shared" si="46"/>
        <v>1</v>
      </c>
      <c r="AL202" s="11">
        <f t="shared" si="46"/>
        <v>1</v>
      </c>
      <c r="AM202" s="11">
        <f t="shared" si="46"/>
        <v>1</v>
      </c>
      <c r="AN202" s="11">
        <f t="shared" si="46"/>
        <v>1</v>
      </c>
      <c r="AO202" s="11">
        <f t="shared" si="46"/>
        <v>1</v>
      </c>
      <c r="AP202" s="11">
        <f t="shared" si="46"/>
        <v>1</v>
      </c>
      <c r="AQ202" s="11">
        <f t="shared" si="46"/>
        <v>1</v>
      </c>
      <c r="AR202" s="11">
        <f t="shared" si="46"/>
        <v>1</v>
      </c>
      <c r="AS202" s="11">
        <f t="shared" si="46"/>
        <v>1</v>
      </c>
      <c r="AT202" s="11">
        <f t="shared" si="46"/>
        <v>1</v>
      </c>
      <c r="AU202" s="11">
        <f t="shared" si="46"/>
        <v>1</v>
      </c>
      <c r="AV202" s="11">
        <f t="shared" si="46"/>
        <v>1</v>
      </c>
      <c r="AW202" s="11">
        <f t="shared" si="46"/>
        <v>1</v>
      </c>
      <c r="AX202" s="11">
        <f t="shared" si="46"/>
        <v>1</v>
      </c>
      <c r="AY202" s="11">
        <f t="shared" si="46"/>
        <v>1</v>
      </c>
      <c r="AZ202" s="11">
        <f t="shared" si="46"/>
        <v>1</v>
      </c>
      <c r="BA202" s="11">
        <f t="shared" si="46"/>
        <v>1</v>
      </c>
      <c r="BB202" s="11">
        <f t="shared" si="46"/>
        <v>1</v>
      </c>
      <c r="BC202" s="11">
        <f t="shared" si="46"/>
        <v>1</v>
      </c>
      <c r="BD202" s="11">
        <f t="shared" si="46"/>
        <v>1</v>
      </c>
      <c r="BE202" s="11">
        <f t="shared" si="46"/>
        <v>1</v>
      </c>
      <c r="BF202" s="11">
        <f t="shared" si="46"/>
        <v>1</v>
      </c>
      <c r="BG202" s="11">
        <f t="shared" si="46"/>
        <v>1</v>
      </c>
      <c r="BH202" s="11">
        <f t="shared" si="46"/>
        <v>1</v>
      </c>
      <c r="BI202" s="11">
        <f t="shared" si="46"/>
        <v>1</v>
      </c>
      <c r="BJ202" s="11">
        <f t="shared" si="46"/>
        <v>1</v>
      </c>
      <c r="BK202" s="11">
        <f t="shared" si="46"/>
        <v>1</v>
      </c>
      <c r="BL202" s="11">
        <f t="shared" si="46"/>
        <v>1</v>
      </c>
    </row>
    <row r="203" spans="2:64" s="29" customFormat="1" hidden="1" outlineLevel="1" x14ac:dyDescent="0.55000000000000004">
      <c r="B203" s="29" t="s">
        <v>309</v>
      </c>
      <c r="E203" s="11">
        <f>ROUND(E201/$G$23*E202,0)</f>
        <v>0</v>
      </c>
      <c r="F203" s="11">
        <f t="shared" ref="F203:P203" si="47">ROUND(F201/$G$23*F202,0)</f>
        <v>0</v>
      </c>
      <c r="G203" s="11">
        <f t="shared" si="47"/>
        <v>0</v>
      </c>
      <c r="H203" s="11">
        <f t="shared" si="47"/>
        <v>0</v>
      </c>
      <c r="I203" s="11">
        <f t="shared" si="47"/>
        <v>2</v>
      </c>
      <c r="J203" s="11">
        <f t="shared" si="47"/>
        <v>4</v>
      </c>
      <c r="K203" s="11">
        <f t="shared" si="47"/>
        <v>6</v>
      </c>
      <c r="L203" s="11">
        <f t="shared" si="47"/>
        <v>6</v>
      </c>
      <c r="M203" s="11">
        <f t="shared" si="47"/>
        <v>6</v>
      </c>
      <c r="N203" s="11">
        <f t="shared" si="47"/>
        <v>6</v>
      </c>
      <c r="O203" s="11">
        <f t="shared" si="47"/>
        <v>7</v>
      </c>
      <c r="P203" s="11">
        <f t="shared" si="47"/>
        <v>7</v>
      </c>
      <c r="Q203" s="11">
        <f t="shared" ref="Q203:AB203" si="48">Q201/$H$23*Q202</f>
        <v>7.0885948361513567</v>
      </c>
      <c r="R203" s="11">
        <f t="shared" si="48"/>
        <v>7.3464119534479435</v>
      </c>
      <c r="S203" s="11">
        <f t="shared" si="48"/>
        <v>7.5843104201527884</v>
      </c>
      <c r="T203" s="11">
        <f t="shared" si="48"/>
        <v>7.8079529764162503</v>
      </c>
      <c r="U203" s="11">
        <f t="shared" si="48"/>
        <v>8.0185604015885232</v>
      </c>
      <c r="V203" s="11">
        <f t="shared" si="48"/>
        <v>8.2165764489207724</v>
      </c>
      <c r="W203" s="11">
        <f t="shared" si="48"/>
        <v>8.4032997656878692</v>
      </c>
      <c r="X203" s="11">
        <f t="shared" si="48"/>
        <v>8.5799068465768435</v>
      </c>
      <c r="Y203" s="11">
        <f t="shared" si="48"/>
        <v>8.7473420269996716</v>
      </c>
      <c r="Z203" s="11">
        <f t="shared" si="48"/>
        <v>8.906526611699638</v>
      </c>
      <c r="AA203" s="11">
        <f t="shared" si="48"/>
        <v>9.05834499363527</v>
      </c>
      <c r="AB203" s="11">
        <f t="shared" si="48"/>
        <v>9.2036140990886004</v>
      </c>
      <c r="AC203" s="11">
        <f t="shared" ref="AC203:AN203" si="49">AC201/$I$23*AC202</f>
        <v>10.233707785674005</v>
      </c>
      <c r="AD203" s="11">
        <f t="shared" si="49"/>
        <v>10.426533530383317</v>
      </c>
      <c r="AE203" s="11">
        <f t="shared" si="49"/>
        <v>10.611557569695634</v>
      </c>
      <c r="AF203" s="11">
        <f t="shared" si="49"/>
        <v>10.789849671293625</v>
      </c>
      <c r="AG203" s="11">
        <f t="shared" si="49"/>
        <v>10.962367368281004</v>
      </c>
      <c r="AH203" s="11">
        <f t="shared" si="49"/>
        <v>11.129978124473814</v>
      </c>
      <c r="AI203" s="11">
        <f t="shared" si="49"/>
        <v>11.293476468209839</v>
      </c>
      <c r="AJ203" s="11">
        <f t="shared" si="49"/>
        <v>11.453597549632672</v>
      </c>
      <c r="AK203" s="11">
        <f t="shared" si="49"/>
        <v>11.611027859341926</v>
      </c>
      <c r="AL203" s="11">
        <f t="shared" si="49"/>
        <v>11.766413794346136</v>
      </c>
      <c r="AM203" s="11">
        <f t="shared" si="49"/>
        <v>11.920368623323837</v>
      </c>
      <c r="AN203" s="11">
        <f t="shared" si="49"/>
        <v>12.073478228674643</v>
      </c>
      <c r="AO203" s="11">
        <f t="shared" ref="AO203:AZ203" si="50">AO201/$J$23*AO202</f>
        <v>13.413924689519236</v>
      </c>
      <c r="AP203" s="11">
        <f t="shared" si="50"/>
        <v>13.543614847090137</v>
      </c>
      <c r="AQ203" s="11">
        <f t="shared" si="50"/>
        <v>13.668502372452659</v>
      </c>
      <c r="AR203" s="11">
        <f t="shared" si="50"/>
        <v>13.797428112495338</v>
      </c>
      <c r="AS203" s="11">
        <f t="shared" si="50"/>
        <v>13.927585209125368</v>
      </c>
      <c r="AT203" s="11">
        <f t="shared" si="50"/>
        <v>14.057011612924356</v>
      </c>
      <c r="AU203" s="11">
        <f t="shared" si="50"/>
        <v>14.18637641092411</v>
      </c>
      <c r="AV203" s="11">
        <f t="shared" si="50"/>
        <v>14.315773579480673</v>
      </c>
      <c r="AW203" s="11">
        <f t="shared" si="50"/>
        <v>14.444985224626253</v>
      </c>
      <c r="AX203" s="11">
        <f t="shared" si="50"/>
        <v>14.574091901976725</v>
      </c>
      <c r="AY203" s="11">
        <f t="shared" si="50"/>
        <v>14.70325242580784</v>
      </c>
      <c r="AZ203" s="11">
        <f t="shared" si="50"/>
        <v>14.83259698182621</v>
      </c>
      <c r="BA203" s="11">
        <f t="shared" ref="BA203:BL203" si="51">BA201/$K$23*BA202</f>
        <v>15.201556440105406</v>
      </c>
      <c r="BB203" s="11">
        <f t="shared" si="51"/>
        <v>15.369624135371195</v>
      </c>
      <c r="BC203" s="11">
        <f t="shared" si="51"/>
        <v>15.527196378870517</v>
      </c>
      <c r="BD203" s="11">
        <f t="shared" si="51"/>
        <v>15.68214599073675</v>
      </c>
      <c r="BE203" s="11">
        <f t="shared" si="51"/>
        <v>15.833316050576361</v>
      </c>
      <c r="BF203" s="11">
        <f t="shared" si="51"/>
        <v>15.980014272163586</v>
      </c>
      <c r="BG203" s="11">
        <f t="shared" si="51"/>
        <v>16.12335157881202</v>
      </c>
      <c r="BH203" s="11">
        <f t="shared" si="51"/>
        <v>16.263870317746726</v>
      </c>
      <c r="BI203" s="11">
        <f t="shared" si="51"/>
        <v>16.401781193874779</v>
      </c>
      <c r="BJ203" s="11">
        <f t="shared" si="51"/>
        <v>16.537441040821548</v>
      </c>
      <c r="BK203" s="11">
        <f t="shared" si="51"/>
        <v>16.671202423709936</v>
      </c>
      <c r="BL203" s="11">
        <f t="shared" si="51"/>
        <v>16.803347402463405</v>
      </c>
    </row>
    <row r="204" spans="2:64" hidden="1" outlineLevel="1" x14ac:dyDescent="0.55000000000000004"/>
    <row r="205" spans="2:64" hidden="1" outlineLevel="1" x14ac:dyDescent="0.55000000000000004"/>
    <row r="206" spans="2:64" hidden="1" outlineLevel="1" x14ac:dyDescent="0.55000000000000004">
      <c r="B206" s="3" t="s">
        <v>310</v>
      </c>
      <c r="C206" s="29">
        <f>G20</f>
        <v>0</v>
      </c>
      <c r="E206" s="29">
        <f t="shared" ref="E206:P206" si="52">$G$23*$G$20</f>
        <v>0</v>
      </c>
      <c r="F206" s="29">
        <f t="shared" si="52"/>
        <v>0</v>
      </c>
      <c r="G206" s="29">
        <f t="shared" si="52"/>
        <v>0</v>
      </c>
      <c r="H206" s="29">
        <f t="shared" si="52"/>
        <v>0</v>
      </c>
      <c r="I206" s="29">
        <f t="shared" si="52"/>
        <v>0</v>
      </c>
      <c r="J206" s="29">
        <f t="shared" si="52"/>
        <v>0</v>
      </c>
      <c r="K206" s="29">
        <f t="shared" si="52"/>
        <v>0</v>
      </c>
      <c r="L206" s="29">
        <f t="shared" si="52"/>
        <v>0</v>
      </c>
      <c r="M206" s="29">
        <f t="shared" si="52"/>
        <v>0</v>
      </c>
      <c r="N206" s="29">
        <f t="shared" si="52"/>
        <v>0</v>
      </c>
      <c r="O206" s="29">
        <f t="shared" si="52"/>
        <v>0</v>
      </c>
      <c r="P206" s="29">
        <f t="shared" si="52"/>
        <v>0</v>
      </c>
      <c r="Q206" s="29">
        <f t="shared" ref="Q206:AB206" si="53">$H$23*$G$20</f>
        <v>0</v>
      </c>
      <c r="R206" s="29">
        <f t="shared" si="53"/>
        <v>0</v>
      </c>
      <c r="S206" s="29">
        <f t="shared" si="53"/>
        <v>0</v>
      </c>
      <c r="T206" s="29">
        <f t="shared" si="53"/>
        <v>0</v>
      </c>
      <c r="U206" s="29">
        <f t="shared" si="53"/>
        <v>0</v>
      </c>
      <c r="V206" s="29">
        <f t="shared" si="53"/>
        <v>0</v>
      </c>
      <c r="W206" s="29">
        <f t="shared" si="53"/>
        <v>0</v>
      </c>
      <c r="X206" s="29">
        <f t="shared" si="53"/>
        <v>0</v>
      </c>
      <c r="Y206" s="29">
        <f t="shared" si="53"/>
        <v>0</v>
      </c>
      <c r="Z206" s="29">
        <f t="shared" si="53"/>
        <v>0</v>
      </c>
      <c r="AA206" s="29">
        <f t="shared" si="53"/>
        <v>0</v>
      </c>
      <c r="AB206" s="29">
        <f t="shared" si="53"/>
        <v>0</v>
      </c>
      <c r="AC206" s="29">
        <f t="shared" ref="AC206:AN206" si="54">$I$23*$G$20</f>
        <v>0</v>
      </c>
      <c r="AD206" s="29">
        <f t="shared" si="54"/>
        <v>0</v>
      </c>
      <c r="AE206" s="29">
        <f t="shared" si="54"/>
        <v>0</v>
      </c>
      <c r="AF206" s="29">
        <f t="shared" si="54"/>
        <v>0</v>
      </c>
      <c r="AG206" s="29">
        <f t="shared" si="54"/>
        <v>0</v>
      </c>
      <c r="AH206" s="29">
        <f t="shared" si="54"/>
        <v>0</v>
      </c>
      <c r="AI206" s="29">
        <f t="shared" si="54"/>
        <v>0</v>
      </c>
      <c r="AJ206" s="29">
        <f t="shared" si="54"/>
        <v>0</v>
      </c>
      <c r="AK206" s="29">
        <f t="shared" si="54"/>
        <v>0</v>
      </c>
      <c r="AL206" s="29">
        <f t="shared" si="54"/>
        <v>0</v>
      </c>
      <c r="AM206" s="29">
        <f t="shared" si="54"/>
        <v>0</v>
      </c>
      <c r="AN206" s="29">
        <f t="shared" si="54"/>
        <v>0</v>
      </c>
      <c r="AO206" s="29">
        <f t="shared" ref="AO206:AZ206" si="55">$J$23*$G$20</f>
        <v>0</v>
      </c>
      <c r="AP206" s="29">
        <f t="shared" si="55"/>
        <v>0</v>
      </c>
      <c r="AQ206" s="29">
        <f t="shared" si="55"/>
        <v>0</v>
      </c>
      <c r="AR206" s="29">
        <f t="shared" si="55"/>
        <v>0</v>
      </c>
      <c r="AS206" s="29">
        <f t="shared" si="55"/>
        <v>0</v>
      </c>
      <c r="AT206" s="29">
        <f t="shared" si="55"/>
        <v>0</v>
      </c>
      <c r="AU206" s="29">
        <f t="shared" si="55"/>
        <v>0</v>
      </c>
      <c r="AV206" s="29">
        <f t="shared" si="55"/>
        <v>0</v>
      </c>
      <c r="AW206" s="29">
        <f t="shared" si="55"/>
        <v>0</v>
      </c>
      <c r="AX206" s="29">
        <f t="shared" si="55"/>
        <v>0</v>
      </c>
      <c r="AY206" s="29">
        <f t="shared" si="55"/>
        <v>0</v>
      </c>
      <c r="AZ206" s="29">
        <f t="shared" si="55"/>
        <v>0</v>
      </c>
      <c r="BA206" s="29">
        <f t="shared" ref="BA206:BL206" si="56">$K$23*$G$20</f>
        <v>0</v>
      </c>
      <c r="BB206" s="29">
        <f t="shared" si="56"/>
        <v>0</v>
      </c>
      <c r="BC206" s="29">
        <f t="shared" si="56"/>
        <v>0</v>
      </c>
      <c r="BD206" s="29">
        <f t="shared" si="56"/>
        <v>0</v>
      </c>
      <c r="BE206" s="29">
        <f t="shared" si="56"/>
        <v>0</v>
      </c>
      <c r="BF206" s="29">
        <f t="shared" si="56"/>
        <v>0</v>
      </c>
      <c r="BG206" s="29">
        <f t="shared" si="56"/>
        <v>0</v>
      </c>
      <c r="BH206" s="29">
        <f t="shared" si="56"/>
        <v>0</v>
      </c>
      <c r="BI206" s="29">
        <f t="shared" si="56"/>
        <v>0</v>
      </c>
      <c r="BJ206" s="29">
        <f t="shared" si="56"/>
        <v>0</v>
      </c>
      <c r="BK206" s="29">
        <f t="shared" si="56"/>
        <v>0</v>
      </c>
      <c r="BL206" s="29">
        <f t="shared" si="56"/>
        <v>0</v>
      </c>
    </row>
    <row r="207" spans="2:64" hidden="1" outlineLevel="1" x14ac:dyDescent="0.55000000000000004">
      <c r="B207" s="3" t="s">
        <v>311</v>
      </c>
      <c r="C207" s="29">
        <f>+C206+1</f>
        <v>1</v>
      </c>
      <c r="E207" s="88" t="str">
        <f t="shared" ref="E207:P207" si="57">IF(AND(E206&gt;=E$201,D207=""),"",IF(D207="",E$190,IF(D207=E$190,E$191,IF(D207=E$191,E$192,IF(D207=E$192,E$193,IF(D207=E$193,E$194,$G$23))))))</f>
        <v/>
      </c>
      <c r="F207" s="88" t="str">
        <f t="shared" si="57"/>
        <v/>
      </c>
      <c r="G207" s="88" t="str">
        <f t="shared" si="57"/>
        <v/>
      </c>
      <c r="H207" s="88" t="str">
        <f t="shared" si="57"/>
        <v/>
      </c>
      <c r="I207" s="88">
        <f t="shared" si="57"/>
        <v>50000</v>
      </c>
      <c r="J207" s="88">
        <f t="shared" si="57"/>
        <v>60000</v>
      </c>
      <c r="K207" s="88">
        <f t="shared" si="57"/>
        <v>80000</v>
      </c>
      <c r="L207" s="88">
        <f t="shared" si="57"/>
        <v>100000</v>
      </c>
      <c r="M207" s="88">
        <f t="shared" si="57"/>
        <v>100000</v>
      </c>
      <c r="N207" s="88">
        <f t="shared" si="57"/>
        <v>100000</v>
      </c>
      <c r="O207" s="88">
        <f t="shared" si="57"/>
        <v>100000</v>
      </c>
      <c r="P207" s="88">
        <f t="shared" si="57"/>
        <v>100000</v>
      </c>
      <c r="Q207" s="88">
        <f t="shared" ref="Q207:AB207" si="58">IF(AND(Q206&gt;=Q$201,P207=""),"",IF(P207="",Q$190,IF(P207=Q$190,Q$191,IF(P207=Q$191,Q$192,IF(P207=Q$192,Q$193,IF(P207=Q$193,Q$194,$H$23))))))</f>
        <v>100000</v>
      </c>
      <c r="R207" s="88">
        <f t="shared" si="58"/>
        <v>100000</v>
      </c>
      <c r="S207" s="88">
        <f t="shared" si="58"/>
        <v>100000</v>
      </c>
      <c r="T207" s="88">
        <f t="shared" si="58"/>
        <v>100000</v>
      </c>
      <c r="U207" s="88">
        <f t="shared" si="58"/>
        <v>100000</v>
      </c>
      <c r="V207" s="88">
        <f t="shared" si="58"/>
        <v>100000</v>
      </c>
      <c r="W207" s="88">
        <f t="shared" si="58"/>
        <v>100000</v>
      </c>
      <c r="X207" s="88">
        <f t="shared" si="58"/>
        <v>100000</v>
      </c>
      <c r="Y207" s="88">
        <f t="shared" si="58"/>
        <v>100000</v>
      </c>
      <c r="Z207" s="88">
        <f t="shared" si="58"/>
        <v>100000</v>
      </c>
      <c r="AA207" s="88">
        <f t="shared" si="58"/>
        <v>100000</v>
      </c>
      <c r="AB207" s="88">
        <f t="shared" si="58"/>
        <v>100000</v>
      </c>
      <c r="AC207" s="88">
        <f t="shared" ref="AC207:AN207" si="59">IF(AND(AC206&gt;=AC$201,AB207=""),"",IF(AB207="",AC$190,IF(AB207=AC$190,AC$191,IF(AB207=AC$191,AC$192,IF(AB207=AC$192,AC$193,IF(AB207=AC$193,AC$194,$I$23))))))</f>
        <v>100000</v>
      </c>
      <c r="AD207" s="88">
        <f t="shared" si="59"/>
        <v>100000</v>
      </c>
      <c r="AE207" s="88">
        <f t="shared" si="59"/>
        <v>100000</v>
      </c>
      <c r="AF207" s="88">
        <f t="shared" si="59"/>
        <v>100000</v>
      </c>
      <c r="AG207" s="88">
        <f t="shared" si="59"/>
        <v>100000</v>
      </c>
      <c r="AH207" s="88">
        <f t="shared" si="59"/>
        <v>100000</v>
      </c>
      <c r="AI207" s="88">
        <f t="shared" si="59"/>
        <v>100000</v>
      </c>
      <c r="AJ207" s="88">
        <f t="shared" si="59"/>
        <v>100000</v>
      </c>
      <c r="AK207" s="88">
        <f t="shared" si="59"/>
        <v>100000</v>
      </c>
      <c r="AL207" s="88">
        <f t="shared" si="59"/>
        <v>100000</v>
      </c>
      <c r="AM207" s="88">
        <f t="shared" si="59"/>
        <v>100000</v>
      </c>
      <c r="AN207" s="88">
        <f t="shared" si="59"/>
        <v>100000</v>
      </c>
      <c r="AO207" s="88">
        <f t="shared" ref="AO207:AZ207" si="60">IF(AND(AO206&gt;=AO$201,AN207=""),"",IF(AN207="",AO$190,IF(AN207=AO$190,AO$191,IF(AN207=AO$191,AO$192,IF(AN207=AO$192,AO$193,IF(AN207=AO$193,AO$194,$J$23))))))</f>
        <v>100000</v>
      </c>
      <c r="AP207" s="88">
        <f t="shared" si="60"/>
        <v>100000</v>
      </c>
      <c r="AQ207" s="88">
        <f t="shared" si="60"/>
        <v>100000</v>
      </c>
      <c r="AR207" s="88">
        <f t="shared" si="60"/>
        <v>100000</v>
      </c>
      <c r="AS207" s="88">
        <f t="shared" si="60"/>
        <v>100000</v>
      </c>
      <c r="AT207" s="88">
        <f t="shared" si="60"/>
        <v>100000</v>
      </c>
      <c r="AU207" s="88">
        <f t="shared" si="60"/>
        <v>100000</v>
      </c>
      <c r="AV207" s="88">
        <f t="shared" si="60"/>
        <v>100000</v>
      </c>
      <c r="AW207" s="88">
        <f t="shared" si="60"/>
        <v>100000</v>
      </c>
      <c r="AX207" s="88">
        <f t="shared" si="60"/>
        <v>100000</v>
      </c>
      <c r="AY207" s="88">
        <f t="shared" si="60"/>
        <v>100000</v>
      </c>
      <c r="AZ207" s="88">
        <f t="shared" si="60"/>
        <v>100000</v>
      </c>
      <c r="BA207" s="88">
        <f t="shared" ref="BA207:BL207" si="61">IF(AND(BA206&gt;=BA$201,AZ207=""),"",IF(AZ207="",BA$190,IF(AZ207=BA$190,BA$191,IF(AZ207=BA$191,BA$192,IF(AZ207=BA$192,BA$193,IF(AZ207=BA$193,BA$194,$K$23))))))</f>
        <v>100000</v>
      </c>
      <c r="BB207" s="88">
        <f t="shared" si="61"/>
        <v>100000</v>
      </c>
      <c r="BC207" s="88">
        <f t="shared" si="61"/>
        <v>100000</v>
      </c>
      <c r="BD207" s="88">
        <f t="shared" si="61"/>
        <v>100000</v>
      </c>
      <c r="BE207" s="88">
        <f t="shared" si="61"/>
        <v>100000</v>
      </c>
      <c r="BF207" s="88">
        <f t="shared" si="61"/>
        <v>100000</v>
      </c>
      <c r="BG207" s="88">
        <f t="shared" si="61"/>
        <v>100000</v>
      </c>
      <c r="BH207" s="88">
        <f t="shared" si="61"/>
        <v>100000</v>
      </c>
      <c r="BI207" s="88">
        <f t="shared" si="61"/>
        <v>100000</v>
      </c>
      <c r="BJ207" s="88">
        <f t="shared" si="61"/>
        <v>100000</v>
      </c>
      <c r="BK207" s="88">
        <f t="shared" si="61"/>
        <v>100000</v>
      </c>
      <c r="BL207" s="88">
        <f t="shared" si="61"/>
        <v>100000</v>
      </c>
    </row>
    <row r="208" spans="2:64" hidden="1" outlineLevel="1" x14ac:dyDescent="0.55000000000000004">
      <c r="B208" s="3" t="s">
        <v>311</v>
      </c>
      <c r="C208" s="3">
        <f>C207+1</f>
        <v>2</v>
      </c>
      <c r="E208" s="88" t="str">
        <f>IF(AND(SUM(E$206:E207)&gt;=E$201,D208=""),"",IF(D208="",E$190,IF(D208=E$190,E$191,IF(D208=E$191,E$192,IF(D208=E$192,E$193,IF(D208=E$193,E$194,$G$23))))))</f>
        <v/>
      </c>
      <c r="F208" s="88" t="str">
        <f>IF(AND(SUM(F$206:F207)&gt;=F$201,E208=""),"",IF(E208="",F$190,IF(E208=F$190,F$191,IF(E208=F$191,F$192,IF(E208=F$192,F$193,IF(E208=F$193,F$194,$G$23))))))</f>
        <v/>
      </c>
      <c r="G208" s="88" t="str">
        <f>IF(AND(SUM(G$206:G207)&gt;=G$201,F208=""),"",IF(F208="",G$190,IF(F208=G$190,G$191,IF(F208=G$191,G$192,IF(F208=G$192,G$193,IF(F208=G$193,G$194,$G$23))))))</f>
        <v/>
      </c>
      <c r="H208" s="88" t="str">
        <f>IF(AND(SUM(H$206:H207)&gt;=H$201,G208=""),"",IF(G208="",H$190,IF(G208=H$190,H$191,IF(G208=H$191,H$192,IF(G208=H$192,H$193,IF(G208=H$193,H$194,$G$23))))))</f>
        <v/>
      </c>
      <c r="I208" s="88">
        <f>IF(AND(SUM(I$206:I207)&gt;=I$201,H208=""),"",IF(H208="",I$190,IF(H208=I$190,I$191,IF(H208=I$191,I$192,IF(H208=I$192,I$193,IF(H208=I$193,I$194,$G$23))))))</f>
        <v>50000</v>
      </c>
      <c r="J208" s="88">
        <f>IF(AND(SUM(J$206:J207)&gt;=J$201,I208=""),"",IF(I208="",J$190,IF(I208=J$190,J$191,IF(I208=J$191,J$192,IF(I208=J$192,J$193,IF(I208=J$193,J$194,$G$23))))))</f>
        <v>60000</v>
      </c>
      <c r="K208" s="88">
        <f>IF(AND(SUM(K$206:K207)&gt;=K$201,J208=""),"",IF(J208="",K$190,IF(J208=K$190,K$191,IF(J208=K$191,K$192,IF(J208=K$192,K$193,IF(J208=K$193,K$194,$G$23))))))</f>
        <v>80000</v>
      </c>
      <c r="L208" s="88">
        <f>IF(AND(SUM(L$206:L207)&gt;=L$201,K208=""),"",IF(K208="",L$190,IF(K208=L$190,L$191,IF(K208=L$191,L$192,IF(K208=L$192,L$193,IF(K208=L$193,L$194,$G$23))))))</f>
        <v>100000</v>
      </c>
      <c r="M208" s="88">
        <f>IF(AND(SUM(M$206:M207)&gt;=M$201,L208=""),"",IF(L208="",M$190,IF(L208=M$190,M$191,IF(L208=M$191,M$192,IF(L208=M$192,M$193,IF(L208=M$193,M$194,$G$23))))))</f>
        <v>100000</v>
      </c>
      <c r="N208" s="88">
        <f>IF(AND(SUM(N$206:N207)&gt;=N$201,M208=""),"",IF(M208="",N$190,IF(M208=N$190,N$191,IF(M208=N$191,N$192,IF(M208=N$192,N$193,IF(M208=N$193,N$194,$G$23))))))</f>
        <v>100000</v>
      </c>
      <c r="O208" s="88">
        <f>IF(AND(SUM(O$206:O207)&gt;=O$201,N208=""),"",IF(N208="",O$190,IF(N208=O$190,O$191,IF(N208=O$191,O$192,IF(N208=O$192,O$193,IF(N208=O$193,O$194,$G$23))))))</f>
        <v>100000</v>
      </c>
      <c r="P208" s="88">
        <f>IF(AND(SUM(P$206:P207)&gt;=P$201,O208=""),"",IF(O208="",P$190,IF(O208=P$190,P$191,IF(O208=P$191,P$192,IF(O208=P$192,P$193,IF(O208=P$193,P$194,$G$23))))))</f>
        <v>100000</v>
      </c>
      <c r="Q208" s="88">
        <f>IF(AND(SUM(Q$206:Q207)&gt;=Q$201,P208=""),"",IF(P208="",Q$190,IF(P208=Q$190,Q$191,IF(P208=Q$191,Q$192,IF(P208=Q$192,Q$193,IF(P208=Q$193,Q$194,$H$23))))))</f>
        <v>100000</v>
      </c>
      <c r="R208" s="88">
        <f>IF(AND(SUM(R$206:R207)&gt;=R$201,Q208=""),"",IF(Q208="",R$190,IF(Q208=R$190,R$191,IF(Q208=R$191,R$192,IF(Q208=R$192,R$193,IF(Q208=R$193,R$194,$H$23))))))</f>
        <v>100000</v>
      </c>
      <c r="S208" s="88">
        <f>IF(AND(SUM(S$206:S207)&gt;=S$201,R208=""),"",IF(R208="",S$190,IF(R208=S$190,S$191,IF(R208=S$191,S$192,IF(R208=S$192,S$193,IF(R208=S$193,S$194,$H$23))))))</f>
        <v>100000</v>
      </c>
      <c r="T208" s="88">
        <f>IF(AND(SUM(T$206:T207)&gt;=T$201,S208=""),"",IF(S208="",T$190,IF(S208=T$190,T$191,IF(S208=T$191,T$192,IF(S208=T$192,T$193,IF(S208=T$193,T$194,$H$23))))))</f>
        <v>100000</v>
      </c>
      <c r="U208" s="88">
        <f>IF(AND(SUM(U$206:U207)&gt;=U$201,T208=""),"",IF(T208="",U$190,IF(T208=U$190,U$191,IF(T208=U$191,U$192,IF(T208=U$192,U$193,IF(T208=U$193,U$194,$H$23))))))</f>
        <v>100000</v>
      </c>
      <c r="V208" s="88">
        <f>IF(AND(SUM(V$206:V207)&gt;=V$201,U208=""),"",IF(U208="",V$190,IF(U208=V$190,V$191,IF(U208=V$191,V$192,IF(U208=V$192,V$193,IF(U208=V$193,V$194,$H$23))))))</f>
        <v>100000</v>
      </c>
      <c r="W208" s="88">
        <f>IF(AND(SUM(W$206:W207)&gt;=W$201,V208=""),"",IF(V208="",W$190,IF(V208=W$190,W$191,IF(V208=W$191,W$192,IF(V208=W$192,W$193,IF(V208=W$193,W$194,$H$23))))))</f>
        <v>100000</v>
      </c>
      <c r="X208" s="88">
        <f>IF(AND(SUM(X$206:X207)&gt;=X$201,W208=""),"",IF(W208="",X$190,IF(W208=X$190,X$191,IF(W208=X$191,X$192,IF(W208=X$192,X$193,IF(W208=X$193,X$194,$H$23))))))</f>
        <v>100000</v>
      </c>
      <c r="Y208" s="88">
        <f>IF(AND(SUM(Y$206:Y207)&gt;=Y$201,X208=""),"",IF(X208="",Y$190,IF(X208=Y$190,Y$191,IF(X208=Y$191,Y$192,IF(X208=Y$192,Y$193,IF(X208=Y$193,Y$194,$H$23))))))</f>
        <v>100000</v>
      </c>
      <c r="Z208" s="88">
        <f>IF(AND(SUM(Z$206:Z207)&gt;=Z$201,Y208=""),"",IF(Y208="",Z$190,IF(Y208=Z$190,Z$191,IF(Y208=Z$191,Z$192,IF(Y208=Z$192,Z$193,IF(Y208=Z$193,Z$194,$H$23))))))</f>
        <v>100000</v>
      </c>
      <c r="AA208" s="88">
        <f>IF(AND(SUM(AA$206:AA207)&gt;=AA$201,Z208=""),"",IF(Z208="",AA$190,IF(Z208=AA$190,AA$191,IF(Z208=AA$191,AA$192,IF(Z208=AA$192,AA$193,IF(Z208=AA$193,AA$194,$H$23))))))</f>
        <v>100000</v>
      </c>
      <c r="AB208" s="88">
        <f>IF(AND(SUM(AB$206:AB207)&gt;=AB$201,AA208=""),"",IF(AA208="",AB$190,IF(AA208=AB$190,AB$191,IF(AA208=AB$191,AB$192,IF(AA208=AB$192,AB$193,IF(AA208=AB$193,AB$194,$H$23))))))</f>
        <v>100000</v>
      </c>
      <c r="AC208" s="88">
        <f>IF(AND(SUM(AC$206:AC207)&gt;=AC$201,AB208=""),"",IF(AB208="",AC$190,IF(AB208=AC$190,AC$191,IF(AB208=AC$191,AC$192,IF(AB208=AC$192,AC$193,IF(AB208=AC$193,AC$194,$I$23))))))</f>
        <v>100000</v>
      </c>
      <c r="AD208" s="88">
        <f>IF(AND(SUM(AD$206:AD207)&gt;=AD$201,AC208=""),"",IF(AC208="",AD$190,IF(AC208=AD$190,AD$191,IF(AC208=AD$191,AD$192,IF(AC208=AD$192,AD$193,IF(AC208=AD$193,AD$194,$I$23))))))</f>
        <v>100000</v>
      </c>
      <c r="AE208" s="88">
        <f>IF(AND(SUM(AE$206:AE207)&gt;=AE$201,AD208=""),"",IF(AD208="",AE$190,IF(AD208=AE$190,AE$191,IF(AD208=AE$191,AE$192,IF(AD208=AE$192,AE$193,IF(AD208=AE$193,AE$194,$I$23))))))</f>
        <v>100000</v>
      </c>
      <c r="AF208" s="88">
        <f>IF(AND(SUM(AF$206:AF207)&gt;=AF$201,AE208=""),"",IF(AE208="",AF$190,IF(AE208=AF$190,AF$191,IF(AE208=AF$191,AF$192,IF(AE208=AF$192,AF$193,IF(AE208=AF$193,AF$194,$I$23))))))</f>
        <v>100000</v>
      </c>
      <c r="AG208" s="88">
        <f>IF(AND(SUM(AG$206:AG207)&gt;=AG$201,AF208=""),"",IF(AF208="",AG$190,IF(AF208=AG$190,AG$191,IF(AF208=AG$191,AG$192,IF(AF208=AG$192,AG$193,IF(AF208=AG$193,AG$194,$I$23))))))</f>
        <v>100000</v>
      </c>
      <c r="AH208" s="88">
        <f>IF(AND(SUM(AH$206:AH207)&gt;=AH$201,AG208=""),"",IF(AG208="",AH$190,IF(AG208=AH$190,AH$191,IF(AG208=AH$191,AH$192,IF(AG208=AH$192,AH$193,IF(AG208=AH$193,AH$194,$I$23))))))</f>
        <v>100000</v>
      </c>
      <c r="AI208" s="88">
        <f>IF(AND(SUM(AI$206:AI207)&gt;=AI$201,AH208=""),"",IF(AH208="",AI$190,IF(AH208=AI$190,AI$191,IF(AH208=AI$191,AI$192,IF(AH208=AI$192,AI$193,IF(AH208=AI$193,AI$194,$I$23))))))</f>
        <v>100000</v>
      </c>
      <c r="AJ208" s="88">
        <f>IF(AND(SUM(AJ$206:AJ207)&gt;=AJ$201,AI208=""),"",IF(AI208="",AJ$190,IF(AI208=AJ$190,AJ$191,IF(AI208=AJ$191,AJ$192,IF(AI208=AJ$192,AJ$193,IF(AI208=AJ$193,AJ$194,$I$23))))))</f>
        <v>100000</v>
      </c>
      <c r="AK208" s="88">
        <f>IF(AND(SUM(AK$206:AK207)&gt;=AK$201,AJ208=""),"",IF(AJ208="",AK$190,IF(AJ208=AK$190,AK$191,IF(AJ208=AK$191,AK$192,IF(AJ208=AK$192,AK$193,IF(AJ208=AK$193,AK$194,$I$23))))))</f>
        <v>100000</v>
      </c>
      <c r="AL208" s="88">
        <f>IF(AND(SUM(AL$206:AL207)&gt;=AL$201,AK208=""),"",IF(AK208="",AL$190,IF(AK208=AL$190,AL$191,IF(AK208=AL$191,AL$192,IF(AK208=AL$192,AL$193,IF(AK208=AL$193,AL$194,$I$23))))))</f>
        <v>100000</v>
      </c>
      <c r="AM208" s="88">
        <f>IF(AND(SUM(AM$206:AM207)&gt;=AM$201,AL208=""),"",IF(AL208="",AM$190,IF(AL208=AM$190,AM$191,IF(AL208=AM$191,AM$192,IF(AL208=AM$192,AM$193,IF(AL208=AM$193,AM$194,$I$23))))))</f>
        <v>100000</v>
      </c>
      <c r="AN208" s="88">
        <f>IF(AND(SUM(AN$206:AN207)&gt;=AN$201,AM208=""),"",IF(AM208="",AN$190,IF(AM208=AN$190,AN$191,IF(AM208=AN$191,AN$192,IF(AM208=AN$192,AN$193,IF(AM208=AN$193,AN$194,$I$23))))))</f>
        <v>100000</v>
      </c>
      <c r="AO208" s="88">
        <f>IF(AND(SUM(AO$206:AO207)&gt;=AO$201,AN208=""),"",IF(AN208="",AO$190,IF(AN208=AO$190,AO$191,IF(AN208=AO$191,AO$192,IF(AN208=AO$192,AO$193,IF(AN208=AO$193,AO$194,$J$23))))))</f>
        <v>100000</v>
      </c>
      <c r="AP208" s="88">
        <f>IF(AND(SUM(AP$206:AP207)&gt;=AP$201,AO208=""),"",IF(AO208="",AP$190,IF(AO208=AP$190,AP$191,IF(AO208=AP$191,AP$192,IF(AO208=AP$192,AP$193,IF(AO208=AP$193,AP$194,$J$23))))))</f>
        <v>100000</v>
      </c>
      <c r="AQ208" s="88">
        <f>IF(AND(SUM(AQ$206:AQ207)&gt;=AQ$201,AP208=""),"",IF(AP208="",AQ$190,IF(AP208=AQ$190,AQ$191,IF(AP208=AQ$191,AQ$192,IF(AP208=AQ$192,AQ$193,IF(AP208=AQ$193,AQ$194,$J$23))))))</f>
        <v>100000</v>
      </c>
      <c r="AR208" s="88">
        <f>IF(AND(SUM(AR$206:AR207)&gt;=AR$201,AQ208=""),"",IF(AQ208="",AR$190,IF(AQ208=AR$190,AR$191,IF(AQ208=AR$191,AR$192,IF(AQ208=AR$192,AR$193,IF(AQ208=AR$193,AR$194,$J$23))))))</f>
        <v>100000</v>
      </c>
      <c r="AS208" s="88">
        <f>IF(AND(SUM(AS$206:AS207)&gt;=AS$201,AR208=""),"",IF(AR208="",AS$190,IF(AR208=AS$190,AS$191,IF(AR208=AS$191,AS$192,IF(AR208=AS$192,AS$193,IF(AR208=AS$193,AS$194,$J$23))))))</f>
        <v>100000</v>
      </c>
      <c r="AT208" s="88">
        <f>IF(AND(SUM(AT$206:AT207)&gt;=AT$201,AS208=""),"",IF(AS208="",AT$190,IF(AS208=AT$190,AT$191,IF(AS208=AT$191,AT$192,IF(AS208=AT$192,AT$193,IF(AS208=AT$193,AT$194,$J$23))))))</f>
        <v>100000</v>
      </c>
      <c r="AU208" s="88">
        <f>IF(AND(SUM(AU$206:AU207)&gt;=AU$201,AT208=""),"",IF(AT208="",AU$190,IF(AT208=AU$190,AU$191,IF(AT208=AU$191,AU$192,IF(AT208=AU$192,AU$193,IF(AT208=AU$193,AU$194,$J$23))))))</f>
        <v>100000</v>
      </c>
      <c r="AV208" s="88">
        <f>IF(AND(SUM(AV$206:AV207)&gt;=AV$201,AU208=""),"",IF(AU208="",AV$190,IF(AU208=AV$190,AV$191,IF(AU208=AV$191,AV$192,IF(AU208=AV$192,AV$193,IF(AU208=AV$193,AV$194,$J$23))))))</f>
        <v>100000</v>
      </c>
      <c r="AW208" s="88">
        <f>IF(AND(SUM(AW$206:AW207)&gt;=AW$201,AV208=""),"",IF(AV208="",AW$190,IF(AV208=AW$190,AW$191,IF(AV208=AW$191,AW$192,IF(AV208=AW$192,AW$193,IF(AV208=AW$193,AW$194,$J$23))))))</f>
        <v>100000</v>
      </c>
      <c r="AX208" s="88">
        <f>IF(AND(SUM(AX$206:AX207)&gt;=AX$201,AW208=""),"",IF(AW208="",AX$190,IF(AW208=AX$190,AX$191,IF(AW208=AX$191,AX$192,IF(AW208=AX$192,AX$193,IF(AW208=AX$193,AX$194,$J$23))))))</f>
        <v>100000</v>
      </c>
      <c r="AY208" s="88">
        <f>IF(AND(SUM(AY$206:AY207)&gt;=AY$201,AX208=""),"",IF(AX208="",AY$190,IF(AX208=AY$190,AY$191,IF(AX208=AY$191,AY$192,IF(AX208=AY$192,AY$193,IF(AX208=AY$193,AY$194,$J$23))))))</f>
        <v>100000</v>
      </c>
      <c r="AZ208" s="88">
        <f>IF(AND(SUM(AZ$206:AZ207)&gt;=AZ$201,AY208=""),"",IF(AY208="",AZ$190,IF(AY208=AZ$190,AZ$191,IF(AY208=AZ$191,AZ$192,IF(AY208=AZ$192,AZ$193,IF(AY208=AZ$193,AZ$194,$J$23))))))</f>
        <v>100000</v>
      </c>
      <c r="BA208" s="88">
        <f>IF(AND(SUM(BA$206:BA207)&gt;=BA$201,AZ208=""),"",IF(AZ208="",BA$190,IF(AZ208=BA$190,BA$191,IF(AZ208=BA$191,BA$192,IF(AZ208=BA$192,BA$193,IF(AZ208=BA$193,BA$194,$K$23))))))</f>
        <v>100000</v>
      </c>
      <c r="BB208" s="88">
        <f>IF(AND(SUM(BB$206:BB207)&gt;=BB$201,BA208=""),"",IF(BA208="",BB$190,IF(BA208=BB$190,BB$191,IF(BA208=BB$191,BB$192,IF(BA208=BB$192,BB$193,IF(BA208=BB$193,BB$194,$K$23))))))</f>
        <v>100000</v>
      </c>
      <c r="BC208" s="88">
        <f>IF(AND(SUM(BC$206:BC207)&gt;=BC$201,BB208=""),"",IF(BB208="",BC$190,IF(BB208=BC$190,BC$191,IF(BB208=BC$191,BC$192,IF(BB208=BC$192,BC$193,IF(BB208=BC$193,BC$194,$K$23))))))</f>
        <v>100000</v>
      </c>
      <c r="BD208" s="88">
        <f>IF(AND(SUM(BD$206:BD207)&gt;=BD$201,BC208=""),"",IF(BC208="",BD$190,IF(BC208=BD$190,BD$191,IF(BC208=BD$191,BD$192,IF(BC208=BD$192,BD$193,IF(BC208=BD$193,BD$194,$K$23))))))</f>
        <v>100000</v>
      </c>
      <c r="BE208" s="88">
        <f>IF(AND(SUM(BE$206:BE207)&gt;=BE$201,BD208=""),"",IF(BD208="",BE$190,IF(BD208=BE$190,BE$191,IF(BD208=BE$191,BE$192,IF(BD208=BE$192,BE$193,IF(BD208=BE$193,BE$194,$K$23))))))</f>
        <v>100000</v>
      </c>
      <c r="BF208" s="88">
        <f>IF(AND(SUM(BF$206:BF207)&gt;=BF$201,BE208=""),"",IF(BE208="",BF$190,IF(BE208=BF$190,BF$191,IF(BE208=BF$191,BF$192,IF(BE208=BF$192,BF$193,IF(BE208=BF$193,BF$194,$K$23))))))</f>
        <v>100000</v>
      </c>
      <c r="BG208" s="88">
        <f>IF(AND(SUM(BG$206:BG207)&gt;=BG$201,BF208=""),"",IF(BF208="",BG$190,IF(BF208=BG$190,BG$191,IF(BF208=BG$191,BG$192,IF(BF208=BG$192,BG$193,IF(BF208=BG$193,BG$194,$K$23))))))</f>
        <v>100000</v>
      </c>
      <c r="BH208" s="88">
        <f>IF(AND(SUM(BH$206:BH207)&gt;=BH$201,BG208=""),"",IF(BG208="",BH$190,IF(BG208=BH$190,BH$191,IF(BG208=BH$191,BH$192,IF(BG208=BH$192,BH$193,IF(BG208=BH$193,BH$194,$K$23))))))</f>
        <v>100000</v>
      </c>
      <c r="BI208" s="88">
        <f>IF(AND(SUM(BI$206:BI207)&gt;=BI$201,BH208=""),"",IF(BH208="",BI$190,IF(BH208=BI$190,BI$191,IF(BH208=BI$191,BI$192,IF(BH208=BI$192,BI$193,IF(BH208=BI$193,BI$194,$K$23))))))</f>
        <v>100000</v>
      </c>
      <c r="BJ208" s="88">
        <f>IF(AND(SUM(BJ$206:BJ207)&gt;=BJ$201,BI208=""),"",IF(BI208="",BJ$190,IF(BI208=BJ$190,BJ$191,IF(BI208=BJ$191,BJ$192,IF(BI208=BJ$192,BJ$193,IF(BI208=BJ$193,BJ$194,$K$23))))))</f>
        <v>100000</v>
      </c>
      <c r="BK208" s="88">
        <f>IF(AND(SUM(BK$206:BK207)&gt;=BK$201,BJ208=""),"",IF(BJ208="",BK$190,IF(BJ208=BK$190,BK$191,IF(BJ208=BK$191,BK$192,IF(BJ208=BK$192,BK$193,IF(BJ208=BK$193,BK$194,$K$23))))))</f>
        <v>100000</v>
      </c>
      <c r="BL208" s="88">
        <f>IF(AND(SUM(BL$206:BL207)&gt;=BL$201,BK208=""),"",IF(BK208="",BL$190,IF(BK208=BL$190,BL$191,IF(BK208=BL$191,BL$192,IF(BK208=BL$192,BL$193,IF(BK208=BL$193,BL$194,$K$23))))))</f>
        <v>100000</v>
      </c>
    </row>
    <row r="209" spans="2:64" hidden="1" outlineLevel="1" x14ac:dyDescent="0.55000000000000004">
      <c r="B209" s="3" t="s">
        <v>311</v>
      </c>
      <c r="C209" s="3">
        <f t="shared" ref="C209:C250" si="62">C208+1</f>
        <v>3</v>
      </c>
      <c r="E209" s="88" t="str">
        <f>IF(AND(SUM(E$206:E208)&gt;=E$201,D209=""),"",IF(D209="",E$190,IF(D209=E$190,E$191,IF(D209=E$191,E$192,IF(D209=E$192,E$193,IF(D209=E$193,E$194,$G$23))))))</f>
        <v/>
      </c>
      <c r="F209" s="88" t="str">
        <f>IF(AND(SUM(F$206:F208)&gt;=F$201,E209=""),"",IF(E209="",F$190,IF(E209=F$190,F$191,IF(E209=F$191,F$192,IF(E209=F$192,F$193,IF(E209=F$193,F$194,$G$23))))))</f>
        <v/>
      </c>
      <c r="G209" s="88" t="str">
        <f>IF(AND(SUM(G$206:G208)&gt;=G$201,F209=""),"",IF(F209="",G$190,IF(F209=G$190,G$191,IF(F209=G$191,G$192,IF(F209=G$192,G$193,IF(F209=G$193,G$194,$G$23))))))</f>
        <v/>
      </c>
      <c r="H209" s="88" t="str">
        <f>IF(AND(SUM(H$206:H208)&gt;=H$201,G209=""),"",IF(G209="",H$190,IF(G209=H$190,H$191,IF(G209=H$191,H$192,IF(G209=H$192,H$193,IF(G209=H$193,H$194,$G$23))))))</f>
        <v/>
      </c>
      <c r="I209" s="88">
        <f>IF(AND(SUM(I$206:I208)&gt;=I$201,H209=""),"",IF(H209="",I$190,IF(H209=I$190,I$191,IF(H209=I$191,I$192,IF(H209=I$192,I$193,IF(H209=I$193,I$194,$G$23))))))</f>
        <v>50000</v>
      </c>
      <c r="J209" s="88">
        <f>IF(AND(SUM(J$206:J208)&gt;=J$201,I209=""),"",IF(I209="",J$190,IF(I209=J$190,J$191,IF(I209=J$191,J$192,IF(I209=J$192,J$193,IF(I209=J$193,J$194,$G$23))))))</f>
        <v>60000</v>
      </c>
      <c r="K209" s="88">
        <f>IF(AND(SUM(K$206:K208)&gt;=K$201,J209=""),"",IF(J209="",K$190,IF(J209=K$190,K$191,IF(J209=K$191,K$192,IF(J209=K$192,K$193,IF(J209=K$193,K$194,$G$23))))))</f>
        <v>80000</v>
      </c>
      <c r="L209" s="88">
        <f>IF(AND(SUM(L$206:L208)&gt;=L$201,K209=""),"",IF(K209="",L$190,IF(K209=L$190,L$191,IF(K209=L$191,L$192,IF(K209=L$192,L$193,IF(K209=L$193,L$194,$G$23))))))</f>
        <v>100000</v>
      </c>
      <c r="M209" s="88">
        <f>IF(AND(SUM(M$206:M208)&gt;=M$201,L209=""),"",IF(L209="",M$190,IF(L209=M$190,M$191,IF(L209=M$191,M$192,IF(L209=M$192,M$193,IF(L209=M$193,M$194,$G$23))))))</f>
        <v>100000</v>
      </c>
      <c r="N209" s="88">
        <f>IF(AND(SUM(N$206:N208)&gt;=N$201,M209=""),"",IF(M209="",N$190,IF(M209=N$190,N$191,IF(M209=N$191,N$192,IF(M209=N$192,N$193,IF(M209=N$193,N$194,$G$23))))))</f>
        <v>100000</v>
      </c>
      <c r="O209" s="88">
        <f>IF(AND(SUM(O$206:O208)&gt;=O$201,N209=""),"",IF(N209="",O$190,IF(N209=O$190,O$191,IF(N209=O$191,O$192,IF(N209=O$192,O$193,IF(N209=O$193,O$194,$G$23))))))</f>
        <v>100000</v>
      </c>
      <c r="P209" s="88">
        <f>IF(AND(SUM(P$206:P208)&gt;=P$201,O209=""),"",IF(O209="",P$190,IF(O209=P$190,P$191,IF(O209=P$191,P$192,IF(O209=P$192,P$193,IF(O209=P$193,P$194,$G$23))))))</f>
        <v>100000</v>
      </c>
      <c r="Q209" s="88">
        <f>IF(AND(SUM(Q$206:Q208)&gt;=Q$201,P209=""),"",IF(P209="",Q$190,IF(P209=Q$190,Q$191,IF(P209=Q$191,Q$192,IF(P209=Q$192,Q$193,IF(P209=Q$193,Q$194,$H$23))))))</f>
        <v>100000</v>
      </c>
      <c r="R209" s="88">
        <f>IF(AND(SUM(R$206:R208)&gt;=R$201,Q209=""),"",IF(Q209="",R$190,IF(Q209=R$190,R$191,IF(Q209=R$191,R$192,IF(Q209=R$192,R$193,IF(Q209=R$193,R$194,$H$23))))))</f>
        <v>100000</v>
      </c>
      <c r="S209" s="88">
        <f>IF(AND(SUM(S$206:S208)&gt;=S$201,R209=""),"",IF(R209="",S$190,IF(R209=S$190,S$191,IF(R209=S$191,S$192,IF(R209=S$192,S$193,IF(R209=S$193,S$194,$H$23))))))</f>
        <v>100000</v>
      </c>
      <c r="T209" s="88">
        <f>IF(AND(SUM(T$206:T208)&gt;=T$201,S209=""),"",IF(S209="",T$190,IF(S209=T$190,T$191,IF(S209=T$191,T$192,IF(S209=T$192,T$193,IF(S209=T$193,T$194,$H$23))))))</f>
        <v>100000</v>
      </c>
      <c r="U209" s="88">
        <f>IF(AND(SUM(U$206:U208)&gt;=U$201,T209=""),"",IF(T209="",U$190,IF(T209=U$190,U$191,IF(T209=U$191,U$192,IF(T209=U$192,U$193,IF(T209=U$193,U$194,$H$23))))))</f>
        <v>100000</v>
      </c>
      <c r="V209" s="88">
        <f>IF(AND(SUM(V$206:V208)&gt;=V$201,U209=""),"",IF(U209="",V$190,IF(U209=V$190,V$191,IF(U209=V$191,V$192,IF(U209=V$192,V$193,IF(U209=V$193,V$194,$H$23))))))</f>
        <v>100000</v>
      </c>
      <c r="W209" s="88">
        <f>IF(AND(SUM(W$206:W208)&gt;=W$201,V209=""),"",IF(V209="",W$190,IF(V209=W$190,W$191,IF(V209=W$191,W$192,IF(V209=W$192,W$193,IF(V209=W$193,W$194,$H$23))))))</f>
        <v>100000</v>
      </c>
      <c r="X209" s="88">
        <f>IF(AND(SUM(X$206:X208)&gt;=X$201,W209=""),"",IF(W209="",X$190,IF(W209=X$190,X$191,IF(W209=X$191,X$192,IF(W209=X$192,X$193,IF(W209=X$193,X$194,$H$23))))))</f>
        <v>100000</v>
      </c>
      <c r="Y209" s="88">
        <f>IF(AND(SUM(Y$206:Y208)&gt;=Y$201,X209=""),"",IF(X209="",Y$190,IF(X209=Y$190,Y$191,IF(X209=Y$191,Y$192,IF(X209=Y$192,Y$193,IF(X209=Y$193,Y$194,$H$23))))))</f>
        <v>100000</v>
      </c>
      <c r="Z209" s="88">
        <f>IF(AND(SUM(Z$206:Z208)&gt;=Z$201,Y209=""),"",IF(Y209="",Z$190,IF(Y209=Z$190,Z$191,IF(Y209=Z$191,Z$192,IF(Y209=Z$192,Z$193,IF(Y209=Z$193,Z$194,$H$23))))))</f>
        <v>100000</v>
      </c>
      <c r="AA209" s="88">
        <f>IF(AND(SUM(AA$206:AA208)&gt;=AA$201,Z209=""),"",IF(Z209="",AA$190,IF(Z209=AA$190,AA$191,IF(Z209=AA$191,AA$192,IF(Z209=AA$192,AA$193,IF(Z209=AA$193,AA$194,$H$23))))))</f>
        <v>100000</v>
      </c>
      <c r="AB209" s="88">
        <f>IF(AND(SUM(AB$206:AB208)&gt;=AB$201,AA209=""),"",IF(AA209="",AB$190,IF(AA209=AB$190,AB$191,IF(AA209=AB$191,AB$192,IF(AA209=AB$192,AB$193,IF(AA209=AB$193,AB$194,$H$23))))))</f>
        <v>100000</v>
      </c>
      <c r="AC209" s="88">
        <f>IF(AND(SUM(AC$206:AC208)&gt;=AC$201,AB209=""),"",IF(AB209="",AC$190,IF(AB209=AC$190,AC$191,IF(AB209=AC$191,AC$192,IF(AB209=AC$192,AC$193,IF(AB209=AC$193,AC$194,$I$23))))))</f>
        <v>100000</v>
      </c>
      <c r="AD209" s="88">
        <f>IF(AND(SUM(AD$206:AD208)&gt;=AD$201,AC209=""),"",IF(AC209="",AD$190,IF(AC209=AD$190,AD$191,IF(AC209=AD$191,AD$192,IF(AC209=AD$192,AD$193,IF(AC209=AD$193,AD$194,$I$23))))))</f>
        <v>100000</v>
      </c>
      <c r="AE209" s="88">
        <f>IF(AND(SUM(AE$206:AE208)&gt;=AE$201,AD209=""),"",IF(AD209="",AE$190,IF(AD209=AE$190,AE$191,IF(AD209=AE$191,AE$192,IF(AD209=AE$192,AE$193,IF(AD209=AE$193,AE$194,$I$23))))))</f>
        <v>100000</v>
      </c>
      <c r="AF209" s="88">
        <f>IF(AND(SUM(AF$206:AF208)&gt;=AF$201,AE209=""),"",IF(AE209="",AF$190,IF(AE209=AF$190,AF$191,IF(AE209=AF$191,AF$192,IF(AE209=AF$192,AF$193,IF(AE209=AF$193,AF$194,$I$23))))))</f>
        <v>100000</v>
      </c>
      <c r="AG209" s="88">
        <f>IF(AND(SUM(AG$206:AG208)&gt;=AG$201,AF209=""),"",IF(AF209="",AG$190,IF(AF209=AG$190,AG$191,IF(AF209=AG$191,AG$192,IF(AF209=AG$192,AG$193,IF(AF209=AG$193,AG$194,$I$23))))))</f>
        <v>100000</v>
      </c>
      <c r="AH209" s="88">
        <f>IF(AND(SUM(AH$206:AH208)&gt;=AH$201,AG209=""),"",IF(AG209="",AH$190,IF(AG209=AH$190,AH$191,IF(AG209=AH$191,AH$192,IF(AG209=AH$192,AH$193,IF(AG209=AH$193,AH$194,$I$23))))))</f>
        <v>100000</v>
      </c>
      <c r="AI209" s="88">
        <f>IF(AND(SUM(AI$206:AI208)&gt;=AI$201,AH209=""),"",IF(AH209="",AI$190,IF(AH209=AI$190,AI$191,IF(AH209=AI$191,AI$192,IF(AH209=AI$192,AI$193,IF(AH209=AI$193,AI$194,$I$23))))))</f>
        <v>100000</v>
      </c>
      <c r="AJ209" s="88">
        <f>IF(AND(SUM(AJ$206:AJ208)&gt;=AJ$201,AI209=""),"",IF(AI209="",AJ$190,IF(AI209=AJ$190,AJ$191,IF(AI209=AJ$191,AJ$192,IF(AI209=AJ$192,AJ$193,IF(AI209=AJ$193,AJ$194,$I$23))))))</f>
        <v>100000</v>
      </c>
      <c r="AK209" s="88">
        <f>IF(AND(SUM(AK$206:AK208)&gt;=AK$201,AJ209=""),"",IF(AJ209="",AK$190,IF(AJ209=AK$190,AK$191,IF(AJ209=AK$191,AK$192,IF(AJ209=AK$192,AK$193,IF(AJ209=AK$193,AK$194,$I$23))))))</f>
        <v>100000</v>
      </c>
      <c r="AL209" s="88">
        <f>IF(AND(SUM(AL$206:AL208)&gt;=AL$201,AK209=""),"",IF(AK209="",AL$190,IF(AK209=AL$190,AL$191,IF(AK209=AL$191,AL$192,IF(AK209=AL$192,AL$193,IF(AK209=AL$193,AL$194,$I$23))))))</f>
        <v>100000</v>
      </c>
      <c r="AM209" s="88">
        <f>IF(AND(SUM(AM$206:AM208)&gt;=AM$201,AL209=""),"",IF(AL209="",AM$190,IF(AL209=AM$190,AM$191,IF(AL209=AM$191,AM$192,IF(AL209=AM$192,AM$193,IF(AL209=AM$193,AM$194,$I$23))))))</f>
        <v>100000</v>
      </c>
      <c r="AN209" s="88">
        <f>IF(AND(SUM(AN$206:AN208)&gt;=AN$201,AM209=""),"",IF(AM209="",AN$190,IF(AM209=AN$190,AN$191,IF(AM209=AN$191,AN$192,IF(AM209=AN$192,AN$193,IF(AM209=AN$193,AN$194,$I$23))))))</f>
        <v>100000</v>
      </c>
      <c r="AO209" s="88">
        <f>IF(AND(SUM(AO$206:AO208)&gt;=AO$201,AN209=""),"",IF(AN209="",AO$190,IF(AN209=AO$190,AO$191,IF(AN209=AO$191,AO$192,IF(AN209=AO$192,AO$193,IF(AN209=AO$193,AO$194,$J$23))))))</f>
        <v>100000</v>
      </c>
      <c r="AP209" s="88">
        <f>IF(AND(SUM(AP$206:AP208)&gt;=AP$201,AO209=""),"",IF(AO209="",AP$190,IF(AO209=AP$190,AP$191,IF(AO209=AP$191,AP$192,IF(AO209=AP$192,AP$193,IF(AO209=AP$193,AP$194,$J$23))))))</f>
        <v>100000</v>
      </c>
      <c r="AQ209" s="88">
        <f>IF(AND(SUM(AQ$206:AQ208)&gt;=AQ$201,AP209=""),"",IF(AP209="",AQ$190,IF(AP209=AQ$190,AQ$191,IF(AP209=AQ$191,AQ$192,IF(AP209=AQ$192,AQ$193,IF(AP209=AQ$193,AQ$194,$J$23))))))</f>
        <v>100000</v>
      </c>
      <c r="AR209" s="88">
        <f>IF(AND(SUM(AR$206:AR208)&gt;=AR$201,AQ209=""),"",IF(AQ209="",AR$190,IF(AQ209=AR$190,AR$191,IF(AQ209=AR$191,AR$192,IF(AQ209=AR$192,AR$193,IF(AQ209=AR$193,AR$194,$J$23))))))</f>
        <v>100000</v>
      </c>
      <c r="AS209" s="88">
        <f>IF(AND(SUM(AS$206:AS208)&gt;=AS$201,AR209=""),"",IF(AR209="",AS$190,IF(AR209=AS$190,AS$191,IF(AR209=AS$191,AS$192,IF(AR209=AS$192,AS$193,IF(AR209=AS$193,AS$194,$J$23))))))</f>
        <v>100000</v>
      </c>
      <c r="AT209" s="88">
        <f>IF(AND(SUM(AT$206:AT208)&gt;=AT$201,AS209=""),"",IF(AS209="",AT$190,IF(AS209=AT$190,AT$191,IF(AS209=AT$191,AT$192,IF(AS209=AT$192,AT$193,IF(AS209=AT$193,AT$194,$J$23))))))</f>
        <v>100000</v>
      </c>
      <c r="AU209" s="88">
        <f>IF(AND(SUM(AU$206:AU208)&gt;=AU$201,AT209=""),"",IF(AT209="",AU$190,IF(AT209=AU$190,AU$191,IF(AT209=AU$191,AU$192,IF(AT209=AU$192,AU$193,IF(AT209=AU$193,AU$194,$J$23))))))</f>
        <v>100000</v>
      </c>
      <c r="AV209" s="88">
        <f>IF(AND(SUM(AV$206:AV208)&gt;=AV$201,AU209=""),"",IF(AU209="",AV$190,IF(AU209=AV$190,AV$191,IF(AU209=AV$191,AV$192,IF(AU209=AV$192,AV$193,IF(AU209=AV$193,AV$194,$J$23))))))</f>
        <v>100000</v>
      </c>
      <c r="AW209" s="88">
        <f>IF(AND(SUM(AW$206:AW208)&gt;=AW$201,AV209=""),"",IF(AV209="",AW$190,IF(AV209=AW$190,AW$191,IF(AV209=AW$191,AW$192,IF(AV209=AW$192,AW$193,IF(AV209=AW$193,AW$194,$J$23))))))</f>
        <v>100000</v>
      </c>
      <c r="AX209" s="88">
        <f>IF(AND(SUM(AX$206:AX208)&gt;=AX$201,AW209=""),"",IF(AW209="",AX$190,IF(AW209=AX$190,AX$191,IF(AW209=AX$191,AX$192,IF(AW209=AX$192,AX$193,IF(AW209=AX$193,AX$194,$J$23))))))</f>
        <v>100000</v>
      </c>
      <c r="AY209" s="88">
        <f>IF(AND(SUM(AY$206:AY208)&gt;=AY$201,AX209=""),"",IF(AX209="",AY$190,IF(AX209=AY$190,AY$191,IF(AX209=AY$191,AY$192,IF(AX209=AY$192,AY$193,IF(AX209=AY$193,AY$194,$J$23))))))</f>
        <v>100000</v>
      </c>
      <c r="AZ209" s="88">
        <f>IF(AND(SUM(AZ$206:AZ208)&gt;=AZ$201,AY209=""),"",IF(AY209="",AZ$190,IF(AY209=AZ$190,AZ$191,IF(AY209=AZ$191,AZ$192,IF(AY209=AZ$192,AZ$193,IF(AY209=AZ$193,AZ$194,$J$23))))))</f>
        <v>100000</v>
      </c>
      <c r="BA209" s="88">
        <f>IF(AND(SUM(BA$206:BA208)&gt;=BA$201,AZ209=""),"",IF(AZ209="",BA$190,IF(AZ209=BA$190,BA$191,IF(AZ209=BA$191,BA$192,IF(AZ209=BA$192,BA$193,IF(AZ209=BA$193,BA$194,$K$23))))))</f>
        <v>100000</v>
      </c>
      <c r="BB209" s="88">
        <f>IF(AND(SUM(BB$206:BB208)&gt;=BB$201,BA209=""),"",IF(BA209="",BB$190,IF(BA209=BB$190,BB$191,IF(BA209=BB$191,BB$192,IF(BA209=BB$192,BB$193,IF(BA209=BB$193,BB$194,$K$23))))))</f>
        <v>100000</v>
      </c>
      <c r="BC209" s="88">
        <f>IF(AND(SUM(BC$206:BC208)&gt;=BC$201,BB209=""),"",IF(BB209="",BC$190,IF(BB209=BC$190,BC$191,IF(BB209=BC$191,BC$192,IF(BB209=BC$192,BC$193,IF(BB209=BC$193,BC$194,$K$23))))))</f>
        <v>100000</v>
      </c>
      <c r="BD209" s="88">
        <f>IF(AND(SUM(BD$206:BD208)&gt;=BD$201,BC209=""),"",IF(BC209="",BD$190,IF(BC209=BD$190,BD$191,IF(BC209=BD$191,BD$192,IF(BC209=BD$192,BD$193,IF(BC209=BD$193,BD$194,$K$23))))))</f>
        <v>100000</v>
      </c>
      <c r="BE209" s="88">
        <f>IF(AND(SUM(BE$206:BE208)&gt;=BE$201,BD209=""),"",IF(BD209="",BE$190,IF(BD209=BE$190,BE$191,IF(BD209=BE$191,BE$192,IF(BD209=BE$192,BE$193,IF(BD209=BE$193,BE$194,$K$23))))))</f>
        <v>100000</v>
      </c>
      <c r="BF209" s="88">
        <f>IF(AND(SUM(BF$206:BF208)&gt;=BF$201,BE209=""),"",IF(BE209="",BF$190,IF(BE209=BF$190,BF$191,IF(BE209=BF$191,BF$192,IF(BE209=BF$192,BF$193,IF(BE209=BF$193,BF$194,$K$23))))))</f>
        <v>100000</v>
      </c>
      <c r="BG209" s="88">
        <f>IF(AND(SUM(BG$206:BG208)&gt;=BG$201,BF209=""),"",IF(BF209="",BG$190,IF(BF209=BG$190,BG$191,IF(BF209=BG$191,BG$192,IF(BF209=BG$192,BG$193,IF(BF209=BG$193,BG$194,$K$23))))))</f>
        <v>100000</v>
      </c>
      <c r="BH209" s="88">
        <f>IF(AND(SUM(BH$206:BH208)&gt;=BH$201,BG209=""),"",IF(BG209="",BH$190,IF(BG209=BH$190,BH$191,IF(BG209=BH$191,BH$192,IF(BG209=BH$192,BH$193,IF(BG209=BH$193,BH$194,$K$23))))))</f>
        <v>100000</v>
      </c>
      <c r="BI209" s="88">
        <f>IF(AND(SUM(BI$206:BI208)&gt;=BI$201,BH209=""),"",IF(BH209="",BI$190,IF(BH209=BI$190,BI$191,IF(BH209=BI$191,BI$192,IF(BH209=BI$192,BI$193,IF(BH209=BI$193,BI$194,$K$23))))))</f>
        <v>100000</v>
      </c>
      <c r="BJ209" s="88">
        <f>IF(AND(SUM(BJ$206:BJ208)&gt;=BJ$201,BI209=""),"",IF(BI209="",BJ$190,IF(BI209=BJ$190,BJ$191,IF(BI209=BJ$191,BJ$192,IF(BI209=BJ$192,BJ$193,IF(BI209=BJ$193,BJ$194,$K$23))))))</f>
        <v>100000</v>
      </c>
      <c r="BK209" s="88">
        <f>IF(AND(SUM(BK$206:BK208)&gt;=BK$201,BJ209=""),"",IF(BJ209="",BK$190,IF(BJ209=BK$190,BK$191,IF(BJ209=BK$191,BK$192,IF(BJ209=BK$192,BK$193,IF(BJ209=BK$193,BK$194,$K$23))))))</f>
        <v>100000</v>
      </c>
      <c r="BL209" s="88">
        <f>IF(AND(SUM(BL$206:BL208)&gt;=BL$201,BK209=""),"",IF(BK209="",BL$190,IF(BK209=BL$190,BL$191,IF(BK209=BL$191,BL$192,IF(BK209=BL$192,BL$193,IF(BK209=BL$193,BL$194,$K$23))))))</f>
        <v>100000</v>
      </c>
    </row>
    <row r="210" spans="2:64" hidden="1" outlineLevel="1" x14ac:dyDescent="0.55000000000000004">
      <c r="B210" s="3" t="s">
        <v>311</v>
      </c>
      <c r="C210" s="3">
        <f t="shared" si="62"/>
        <v>4</v>
      </c>
      <c r="E210" s="88" t="str">
        <f>IF(AND(SUM(E$206:E209)&gt;=E$201,D210=""),"",IF(D210="",E$190,IF(D210=E$190,E$191,IF(D210=E$191,E$192,IF(D210=E$192,E$193,IF(D210=E$193,E$194,$G$23))))))</f>
        <v/>
      </c>
      <c r="F210" s="88" t="str">
        <f>IF(AND(SUM(F$206:F209)&gt;=F$201,E210=""),"",IF(E210="",F$190,IF(E210=F$190,F$191,IF(E210=F$191,F$192,IF(E210=F$192,F$193,IF(E210=F$193,F$194,$G$23))))))</f>
        <v/>
      </c>
      <c r="G210" s="88" t="str">
        <f>IF(AND(SUM(G$206:G209)&gt;=G$201,F210=""),"",IF(F210="",G$190,IF(F210=G$190,G$191,IF(F210=G$191,G$192,IF(F210=G$192,G$193,IF(F210=G$193,G$194,$G$23))))))</f>
        <v/>
      </c>
      <c r="H210" s="88" t="str">
        <f>IF(AND(SUM(H$206:H209)&gt;=H$201,G210=""),"",IF(G210="",H$190,IF(G210=H$190,H$191,IF(G210=H$191,H$192,IF(G210=H$192,H$193,IF(G210=H$193,H$194,$G$23))))))</f>
        <v/>
      </c>
      <c r="I210" s="88">
        <f>IF(AND(SUM(I$206:I209)&gt;=I$201,H210=""),"",IF(H210="",I$190,IF(H210=I$190,I$191,IF(H210=I$191,I$192,IF(H210=I$192,I$193,IF(H210=I$193,I$194,$G$23))))))</f>
        <v>50000</v>
      </c>
      <c r="J210" s="88">
        <f>IF(AND(SUM(J$206:J209)&gt;=J$201,I210=""),"",IF(I210="",J$190,IF(I210=J$190,J$191,IF(I210=J$191,J$192,IF(I210=J$192,J$193,IF(I210=J$193,J$194,$G$23))))))</f>
        <v>60000</v>
      </c>
      <c r="K210" s="88">
        <f>IF(AND(SUM(K$206:K209)&gt;=K$201,J210=""),"",IF(J210="",K$190,IF(J210=K$190,K$191,IF(J210=K$191,K$192,IF(J210=K$192,K$193,IF(J210=K$193,K$194,$G$23))))))</f>
        <v>80000</v>
      </c>
      <c r="L210" s="88">
        <f>IF(AND(SUM(L$206:L209)&gt;=L$201,K210=""),"",IF(K210="",L$190,IF(K210=L$190,L$191,IF(K210=L$191,L$192,IF(K210=L$192,L$193,IF(K210=L$193,L$194,$G$23))))))</f>
        <v>100000</v>
      </c>
      <c r="M210" s="88">
        <f>IF(AND(SUM(M$206:M209)&gt;=M$201,L210=""),"",IF(L210="",M$190,IF(L210=M$190,M$191,IF(L210=M$191,M$192,IF(L210=M$192,M$193,IF(L210=M$193,M$194,$G$23))))))</f>
        <v>100000</v>
      </c>
      <c r="N210" s="88">
        <f>IF(AND(SUM(N$206:N209)&gt;=N$201,M210=""),"",IF(M210="",N$190,IF(M210=N$190,N$191,IF(M210=N$191,N$192,IF(M210=N$192,N$193,IF(M210=N$193,N$194,$G$23))))))</f>
        <v>100000</v>
      </c>
      <c r="O210" s="88">
        <f>IF(AND(SUM(O$206:O209)&gt;=O$201,N210=""),"",IF(N210="",O$190,IF(N210=O$190,O$191,IF(N210=O$191,O$192,IF(N210=O$192,O$193,IF(N210=O$193,O$194,$G$23))))))</f>
        <v>100000</v>
      </c>
      <c r="P210" s="88">
        <f>IF(AND(SUM(P$206:P209)&gt;=P$201,O210=""),"",IF(O210="",P$190,IF(O210=P$190,P$191,IF(O210=P$191,P$192,IF(O210=P$192,P$193,IF(O210=P$193,P$194,$G$23))))))</f>
        <v>100000</v>
      </c>
      <c r="Q210" s="88">
        <f>IF(AND(SUM(Q$206:Q209)&gt;=Q$201,P210=""),"",IF(P210="",Q$190,IF(P210=Q$190,Q$191,IF(P210=Q$191,Q$192,IF(P210=Q$192,Q$193,IF(P210=Q$193,Q$194,$H$23))))))</f>
        <v>100000</v>
      </c>
      <c r="R210" s="88">
        <f>IF(AND(SUM(R$206:R209)&gt;=R$201,Q210=""),"",IF(Q210="",R$190,IF(Q210=R$190,R$191,IF(Q210=R$191,R$192,IF(Q210=R$192,R$193,IF(Q210=R$193,R$194,$H$23))))))</f>
        <v>100000</v>
      </c>
      <c r="S210" s="88">
        <f>IF(AND(SUM(S$206:S209)&gt;=S$201,R210=""),"",IF(R210="",S$190,IF(R210=S$190,S$191,IF(R210=S$191,S$192,IF(R210=S$192,S$193,IF(R210=S$193,S$194,$H$23))))))</f>
        <v>100000</v>
      </c>
      <c r="T210" s="88">
        <f>IF(AND(SUM(T$206:T209)&gt;=T$201,S210=""),"",IF(S210="",T$190,IF(S210=T$190,T$191,IF(S210=T$191,T$192,IF(S210=T$192,T$193,IF(S210=T$193,T$194,$H$23))))))</f>
        <v>100000</v>
      </c>
      <c r="U210" s="88">
        <f>IF(AND(SUM(U$206:U209)&gt;=U$201,T210=""),"",IF(T210="",U$190,IF(T210=U$190,U$191,IF(T210=U$191,U$192,IF(T210=U$192,U$193,IF(T210=U$193,U$194,$H$23))))))</f>
        <v>100000</v>
      </c>
      <c r="V210" s="88">
        <f>IF(AND(SUM(V$206:V209)&gt;=V$201,U210=""),"",IF(U210="",V$190,IF(U210=V$190,V$191,IF(U210=V$191,V$192,IF(U210=V$192,V$193,IF(U210=V$193,V$194,$H$23))))))</f>
        <v>100000</v>
      </c>
      <c r="W210" s="88">
        <f>IF(AND(SUM(W$206:W209)&gt;=W$201,V210=""),"",IF(V210="",W$190,IF(V210=W$190,W$191,IF(V210=W$191,W$192,IF(V210=W$192,W$193,IF(V210=W$193,W$194,$H$23))))))</f>
        <v>100000</v>
      </c>
      <c r="X210" s="88">
        <f>IF(AND(SUM(X$206:X209)&gt;=X$201,W210=""),"",IF(W210="",X$190,IF(W210=X$190,X$191,IF(W210=X$191,X$192,IF(W210=X$192,X$193,IF(W210=X$193,X$194,$H$23))))))</f>
        <v>100000</v>
      </c>
      <c r="Y210" s="88">
        <f>IF(AND(SUM(Y$206:Y209)&gt;=Y$201,X210=""),"",IF(X210="",Y$190,IF(X210=Y$190,Y$191,IF(X210=Y$191,Y$192,IF(X210=Y$192,Y$193,IF(X210=Y$193,Y$194,$H$23))))))</f>
        <v>100000</v>
      </c>
      <c r="Z210" s="88">
        <f>IF(AND(SUM(Z$206:Z209)&gt;=Z$201,Y210=""),"",IF(Y210="",Z$190,IF(Y210=Z$190,Z$191,IF(Y210=Z$191,Z$192,IF(Y210=Z$192,Z$193,IF(Y210=Z$193,Z$194,$H$23))))))</f>
        <v>100000</v>
      </c>
      <c r="AA210" s="88">
        <f>IF(AND(SUM(AA$206:AA209)&gt;=AA$201,Z210=""),"",IF(Z210="",AA$190,IF(Z210=AA$190,AA$191,IF(Z210=AA$191,AA$192,IF(Z210=AA$192,AA$193,IF(Z210=AA$193,AA$194,$H$23))))))</f>
        <v>100000</v>
      </c>
      <c r="AB210" s="88">
        <f>IF(AND(SUM(AB$206:AB209)&gt;=AB$201,AA210=""),"",IF(AA210="",AB$190,IF(AA210=AB$190,AB$191,IF(AA210=AB$191,AB$192,IF(AA210=AB$192,AB$193,IF(AA210=AB$193,AB$194,$H$23))))))</f>
        <v>100000</v>
      </c>
      <c r="AC210" s="88">
        <f>IF(AND(SUM(AC$206:AC209)&gt;=AC$201,AB210=""),"",IF(AB210="",AC$190,IF(AB210=AC$190,AC$191,IF(AB210=AC$191,AC$192,IF(AB210=AC$192,AC$193,IF(AB210=AC$193,AC$194,$I$23))))))</f>
        <v>100000</v>
      </c>
      <c r="AD210" s="88">
        <f>IF(AND(SUM(AD$206:AD209)&gt;=AD$201,AC210=""),"",IF(AC210="",AD$190,IF(AC210=AD$190,AD$191,IF(AC210=AD$191,AD$192,IF(AC210=AD$192,AD$193,IF(AC210=AD$193,AD$194,$I$23))))))</f>
        <v>100000</v>
      </c>
      <c r="AE210" s="88">
        <f>IF(AND(SUM(AE$206:AE209)&gt;=AE$201,AD210=""),"",IF(AD210="",AE$190,IF(AD210=AE$190,AE$191,IF(AD210=AE$191,AE$192,IF(AD210=AE$192,AE$193,IF(AD210=AE$193,AE$194,$I$23))))))</f>
        <v>100000</v>
      </c>
      <c r="AF210" s="88">
        <f>IF(AND(SUM(AF$206:AF209)&gt;=AF$201,AE210=""),"",IF(AE210="",AF$190,IF(AE210=AF$190,AF$191,IF(AE210=AF$191,AF$192,IF(AE210=AF$192,AF$193,IF(AE210=AF$193,AF$194,$I$23))))))</f>
        <v>100000</v>
      </c>
      <c r="AG210" s="88">
        <f>IF(AND(SUM(AG$206:AG209)&gt;=AG$201,AF210=""),"",IF(AF210="",AG$190,IF(AF210=AG$190,AG$191,IF(AF210=AG$191,AG$192,IF(AF210=AG$192,AG$193,IF(AF210=AG$193,AG$194,$I$23))))))</f>
        <v>100000</v>
      </c>
      <c r="AH210" s="88">
        <f>IF(AND(SUM(AH$206:AH209)&gt;=AH$201,AG210=""),"",IF(AG210="",AH$190,IF(AG210=AH$190,AH$191,IF(AG210=AH$191,AH$192,IF(AG210=AH$192,AH$193,IF(AG210=AH$193,AH$194,$I$23))))))</f>
        <v>100000</v>
      </c>
      <c r="AI210" s="88">
        <f>IF(AND(SUM(AI$206:AI209)&gt;=AI$201,AH210=""),"",IF(AH210="",AI$190,IF(AH210=AI$190,AI$191,IF(AH210=AI$191,AI$192,IF(AH210=AI$192,AI$193,IF(AH210=AI$193,AI$194,$I$23))))))</f>
        <v>100000</v>
      </c>
      <c r="AJ210" s="88">
        <f>IF(AND(SUM(AJ$206:AJ209)&gt;=AJ$201,AI210=""),"",IF(AI210="",AJ$190,IF(AI210=AJ$190,AJ$191,IF(AI210=AJ$191,AJ$192,IF(AI210=AJ$192,AJ$193,IF(AI210=AJ$193,AJ$194,$I$23))))))</f>
        <v>100000</v>
      </c>
      <c r="AK210" s="88">
        <f>IF(AND(SUM(AK$206:AK209)&gt;=AK$201,AJ210=""),"",IF(AJ210="",AK$190,IF(AJ210=AK$190,AK$191,IF(AJ210=AK$191,AK$192,IF(AJ210=AK$192,AK$193,IF(AJ210=AK$193,AK$194,$I$23))))))</f>
        <v>100000</v>
      </c>
      <c r="AL210" s="88">
        <f>IF(AND(SUM(AL$206:AL209)&gt;=AL$201,AK210=""),"",IF(AK210="",AL$190,IF(AK210=AL$190,AL$191,IF(AK210=AL$191,AL$192,IF(AK210=AL$192,AL$193,IF(AK210=AL$193,AL$194,$I$23))))))</f>
        <v>100000</v>
      </c>
      <c r="AM210" s="88">
        <f>IF(AND(SUM(AM$206:AM209)&gt;=AM$201,AL210=""),"",IF(AL210="",AM$190,IF(AL210=AM$190,AM$191,IF(AL210=AM$191,AM$192,IF(AL210=AM$192,AM$193,IF(AL210=AM$193,AM$194,$I$23))))))</f>
        <v>100000</v>
      </c>
      <c r="AN210" s="88">
        <f>IF(AND(SUM(AN$206:AN209)&gt;=AN$201,AM210=""),"",IF(AM210="",AN$190,IF(AM210=AN$190,AN$191,IF(AM210=AN$191,AN$192,IF(AM210=AN$192,AN$193,IF(AM210=AN$193,AN$194,$I$23))))))</f>
        <v>100000</v>
      </c>
      <c r="AO210" s="88">
        <f>IF(AND(SUM(AO$206:AO209)&gt;=AO$201,AN210=""),"",IF(AN210="",AO$190,IF(AN210=AO$190,AO$191,IF(AN210=AO$191,AO$192,IF(AN210=AO$192,AO$193,IF(AN210=AO$193,AO$194,$J$23))))))</f>
        <v>100000</v>
      </c>
      <c r="AP210" s="88">
        <f>IF(AND(SUM(AP$206:AP209)&gt;=AP$201,AO210=""),"",IF(AO210="",AP$190,IF(AO210=AP$190,AP$191,IF(AO210=AP$191,AP$192,IF(AO210=AP$192,AP$193,IF(AO210=AP$193,AP$194,$J$23))))))</f>
        <v>100000</v>
      </c>
      <c r="AQ210" s="88">
        <f>IF(AND(SUM(AQ$206:AQ209)&gt;=AQ$201,AP210=""),"",IF(AP210="",AQ$190,IF(AP210=AQ$190,AQ$191,IF(AP210=AQ$191,AQ$192,IF(AP210=AQ$192,AQ$193,IF(AP210=AQ$193,AQ$194,$J$23))))))</f>
        <v>100000</v>
      </c>
      <c r="AR210" s="88">
        <f>IF(AND(SUM(AR$206:AR209)&gt;=AR$201,AQ210=""),"",IF(AQ210="",AR$190,IF(AQ210=AR$190,AR$191,IF(AQ210=AR$191,AR$192,IF(AQ210=AR$192,AR$193,IF(AQ210=AR$193,AR$194,$J$23))))))</f>
        <v>100000</v>
      </c>
      <c r="AS210" s="88">
        <f>IF(AND(SUM(AS$206:AS209)&gt;=AS$201,AR210=""),"",IF(AR210="",AS$190,IF(AR210=AS$190,AS$191,IF(AR210=AS$191,AS$192,IF(AR210=AS$192,AS$193,IF(AR210=AS$193,AS$194,$J$23))))))</f>
        <v>100000</v>
      </c>
      <c r="AT210" s="88">
        <f>IF(AND(SUM(AT$206:AT209)&gt;=AT$201,AS210=""),"",IF(AS210="",AT$190,IF(AS210=AT$190,AT$191,IF(AS210=AT$191,AT$192,IF(AS210=AT$192,AT$193,IF(AS210=AT$193,AT$194,$J$23))))))</f>
        <v>100000</v>
      </c>
      <c r="AU210" s="88">
        <f>IF(AND(SUM(AU$206:AU209)&gt;=AU$201,AT210=""),"",IF(AT210="",AU$190,IF(AT210=AU$190,AU$191,IF(AT210=AU$191,AU$192,IF(AT210=AU$192,AU$193,IF(AT210=AU$193,AU$194,$J$23))))))</f>
        <v>100000</v>
      </c>
      <c r="AV210" s="88">
        <f>IF(AND(SUM(AV$206:AV209)&gt;=AV$201,AU210=""),"",IF(AU210="",AV$190,IF(AU210=AV$190,AV$191,IF(AU210=AV$191,AV$192,IF(AU210=AV$192,AV$193,IF(AU210=AV$193,AV$194,$J$23))))))</f>
        <v>100000</v>
      </c>
      <c r="AW210" s="88">
        <f>IF(AND(SUM(AW$206:AW209)&gt;=AW$201,AV210=""),"",IF(AV210="",AW$190,IF(AV210=AW$190,AW$191,IF(AV210=AW$191,AW$192,IF(AV210=AW$192,AW$193,IF(AV210=AW$193,AW$194,$J$23))))))</f>
        <v>100000</v>
      </c>
      <c r="AX210" s="88">
        <f>IF(AND(SUM(AX$206:AX209)&gt;=AX$201,AW210=""),"",IF(AW210="",AX$190,IF(AW210=AX$190,AX$191,IF(AW210=AX$191,AX$192,IF(AW210=AX$192,AX$193,IF(AW210=AX$193,AX$194,$J$23))))))</f>
        <v>100000</v>
      </c>
      <c r="AY210" s="88">
        <f>IF(AND(SUM(AY$206:AY209)&gt;=AY$201,AX210=""),"",IF(AX210="",AY$190,IF(AX210=AY$190,AY$191,IF(AX210=AY$191,AY$192,IF(AX210=AY$192,AY$193,IF(AX210=AY$193,AY$194,$J$23))))))</f>
        <v>100000</v>
      </c>
      <c r="AZ210" s="88">
        <f>IF(AND(SUM(AZ$206:AZ209)&gt;=AZ$201,AY210=""),"",IF(AY210="",AZ$190,IF(AY210=AZ$190,AZ$191,IF(AY210=AZ$191,AZ$192,IF(AY210=AZ$192,AZ$193,IF(AY210=AZ$193,AZ$194,$J$23))))))</f>
        <v>100000</v>
      </c>
      <c r="BA210" s="88">
        <f>IF(AND(SUM(BA$206:BA209)&gt;=BA$201,AZ210=""),"",IF(AZ210="",BA$190,IF(AZ210=BA$190,BA$191,IF(AZ210=BA$191,BA$192,IF(AZ210=BA$192,BA$193,IF(AZ210=BA$193,BA$194,$K$23))))))</f>
        <v>100000</v>
      </c>
      <c r="BB210" s="88">
        <f>IF(AND(SUM(BB$206:BB209)&gt;=BB$201,BA210=""),"",IF(BA210="",BB$190,IF(BA210=BB$190,BB$191,IF(BA210=BB$191,BB$192,IF(BA210=BB$192,BB$193,IF(BA210=BB$193,BB$194,$K$23))))))</f>
        <v>100000</v>
      </c>
      <c r="BC210" s="88">
        <f>IF(AND(SUM(BC$206:BC209)&gt;=BC$201,BB210=""),"",IF(BB210="",BC$190,IF(BB210=BC$190,BC$191,IF(BB210=BC$191,BC$192,IF(BB210=BC$192,BC$193,IF(BB210=BC$193,BC$194,$K$23))))))</f>
        <v>100000</v>
      </c>
      <c r="BD210" s="88">
        <f>IF(AND(SUM(BD$206:BD209)&gt;=BD$201,BC210=""),"",IF(BC210="",BD$190,IF(BC210=BD$190,BD$191,IF(BC210=BD$191,BD$192,IF(BC210=BD$192,BD$193,IF(BC210=BD$193,BD$194,$K$23))))))</f>
        <v>100000</v>
      </c>
      <c r="BE210" s="88">
        <f>IF(AND(SUM(BE$206:BE209)&gt;=BE$201,BD210=""),"",IF(BD210="",BE$190,IF(BD210=BE$190,BE$191,IF(BD210=BE$191,BE$192,IF(BD210=BE$192,BE$193,IF(BD210=BE$193,BE$194,$K$23))))))</f>
        <v>100000</v>
      </c>
      <c r="BF210" s="88">
        <f>IF(AND(SUM(BF$206:BF209)&gt;=BF$201,BE210=""),"",IF(BE210="",BF$190,IF(BE210=BF$190,BF$191,IF(BE210=BF$191,BF$192,IF(BE210=BF$192,BF$193,IF(BE210=BF$193,BF$194,$K$23))))))</f>
        <v>100000</v>
      </c>
      <c r="BG210" s="88">
        <f>IF(AND(SUM(BG$206:BG209)&gt;=BG$201,BF210=""),"",IF(BF210="",BG$190,IF(BF210=BG$190,BG$191,IF(BF210=BG$191,BG$192,IF(BF210=BG$192,BG$193,IF(BF210=BG$193,BG$194,$K$23))))))</f>
        <v>100000</v>
      </c>
      <c r="BH210" s="88">
        <f>IF(AND(SUM(BH$206:BH209)&gt;=BH$201,BG210=""),"",IF(BG210="",BH$190,IF(BG210=BH$190,BH$191,IF(BG210=BH$191,BH$192,IF(BG210=BH$192,BH$193,IF(BG210=BH$193,BH$194,$K$23))))))</f>
        <v>100000</v>
      </c>
      <c r="BI210" s="88">
        <f>IF(AND(SUM(BI$206:BI209)&gt;=BI$201,BH210=""),"",IF(BH210="",BI$190,IF(BH210=BI$190,BI$191,IF(BH210=BI$191,BI$192,IF(BH210=BI$192,BI$193,IF(BH210=BI$193,BI$194,$K$23))))))</f>
        <v>100000</v>
      </c>
      <c r="BJ210" s="88">
        <f>IF(AND(SUM(BJ$206:BJ209)&gt;=BJ$201,BI210=""),"",IF(BI210="",BJ$190,IF(BI210=BJ$190,BJ$191,IF(BI210=BJ$191,BJ$192,IF(BI210=BJ$192,BJ$193,IF(BI210=BJ$193,BJ$194,$K$23))))))</f>
        <v>100000</v>
      </c>
      <c r="BK210" s="88">
        <f>IF(AND(SUM(BK$206:BK209)&gt;=BK$201,BJ210=""),"",IF(BJ210="",BK$190,IF(BJ210=BK$190,BK$191,IF(BJ210=BK$191,BK$192,IF(BJ210=BK$192,BK$193,IF(BJ210=BK$193,BK$194,$K$23))))))</f>
        <v>100000</v>
      </c>
      <c r="BL210" s="88">
        <f>IF(AND(SUM(BL$206:BL209)&gt;=BL$201,BK210=""),"",IF(BK210="",BL$190,IF(BK210=BL$190,BL$191,IF(BK210=BL$191,BL$192,IF(BK210=BL$192,BL$193,IF(BK210=BL$193,BL$194,$K$23))))))</f>
        <v>100000</v>
      </c>
    </row>
    <row r="211" spans="2:64" hidden="1" outlineLevel="1" x14ac:dyDescent="0.55000000000000004">
      <c r="B211" s="3" t="s">
        <v>311</v>
      </c>
      <c r="C211" s="3">
        <f t="shared" si="62"/>
        <v>5</v>
      </c>
      <c r="E211" s="88" t="str">
        <f>IF(AND(SUM(E$206:E210)&gt;=E$201,D211=""),"",IF(D211="",E$190,IF(D211=E$190,E$191,IF(D211=E$191,E$192,IF(D211=E$192,E$193,IF(D211=E$193,E$194,$G$23))))))</f>
        <v/>
      </c>
      <c r="F211" s="88" t="str">
        <f>IF(AND(SUM(F$206:F210)&gt;=F$201,E211=""),"",IF(E211="",F$190,IF(E211=F$190,F$191,IF(E211=F$191,F$192,IF(E211=F$192,F$193,IF(E211=F$193,F$194,$G$23))))))</f>
        <v/>
      </c>
      <c r="G211" s="88" t="str">
        <f>IF(AND(SUM(G$206:G210)&gt;=G$201,F211=""),"",IF(F211="",G$190,IF(F211=G$190,G$191,IF(F211=G$191,G$192,IF(F211=G$192,G$193,IF(F211=G$193,G$194,$G$23))))))</f>
        <v/>
      </c>
      <c r="H211" s="88" t="str">
        <f>IF(AND(SUM(H$206:H210)&gt;=H$201,G211=""),"",IF(G211="",H$190,IF(G211=H$190,H$191,IF(G211=H$191,H$192,IF(G211=H$192,H$193,IF(G211=H$193,H$194,$G$23))))))</f>
        <v/>
      </c>
      <c r="I211" s="88" t="str">
        <f>IF(AND(SUM(I$206:I210)&gt;=I$201,H211=""),"",IF(H211="",I$190,IF(H211=I$190,I$191,IF(H211=I$191,I$192,IF(H211=I$192,I$193,IF(H211=I$193,I$194,$G$23))))))</f>
        <v/>
      </c>
      <c r="J211" s="88">
        <f>IF(AND(SUM(J$206:J210)&gt;=J$201,I211=""),"",IF(I211="",J$190,IF(I211=J$190,J$191,IF(I211=J$191,J$192,IF(I211=J$192,J$193,IF(I211=J$193,J$194,$G$23))))))</f>
        <v>50000</v>
      </c>
      <c r="K211" s="88">
        <f>IF(AND(SUM(K$206:K210)&gt;=K$201,J211=""),"",IF(J211="",K$190,IF(J211=K$190,K$191,IF(J211=K$191,K$192,IF(J211=K$192,K$193,IF(J211=K$193,K$194,$G$23))))))</f>
        <v>60000</v>
      </c>
      <c r="L211" s="88">
        <f>IF(AND(SUM(L$206:L210)&gt;=L$201,K211=""),"",IF(K211="",L$190,IF(K211=L$190,L$191,IF(K211=L$191,L$192,IF(K211=L$192,L$193,IF(K211=L$193,L$194,$G$23))))))</f>
        <v>80000</v>
      </c>
      <c r="M211" s="88">
        <f>IF(AND(SUM(M$206:M210)&gt;=M$201,L211=""),"",IF(L211="",M$190,IF(L211=M$190,M$191,IF(L211=M$191,M$192,IF(L211=M$192,M$193,IF(L211=M$193,M$194,$G$23))))))</f>
        <v>100000</v>
      </c>
      <c r="N211" s="88">
        <f>IF(AND(SUM(N$206:N210)&gt;=N$201,M211=""),"",IF(M211="",N$190,IF(M211=N$190,N$191,IF(M211=N$191,N$192,IF(M211=N$192,N$193,IF(M211=N$193,N$194,$G$23))))))</f>
        <v>100000</v>
      </c>
      <c r="O211" s="88">
        <f>IF(AND(SUM(O$206:O210)&gt;=O$201,N211=""),"",IF(N211="",O$190,IF(N211=O$190,O$191,IF(N211=O$191,O$192,IF(N211=O$192,O$193,IF(N211=O$193,O$194,$G$23))))))</f>
        <v>100000</v>
      </c>
      <c r="P211" s="88">
        <f>IF(AND(SUM(P$206:P210)&gt;=P$201,O211=""),"",IF(O211="",P$190,IF(O211=P$190,P$191,IF(O211=P$191,P$192,IF(O211=P$192,P$193,IF(O211=P$193,P$194,$G$23))))))</f>
        <v>100000</v>
      </c>
      <c r="Q211" s="88">
        <f>IF(AND(SUM(Q$206:Q210)&gt;=Q$201,P211=""),"",IF(P211="",Q$190,IF(P211=Q$190,Q$191,IF(P211=Q$191,Q$192,IF(P211=Q$192,Q$193,IF(P211=Q$193,Q$194,$H$23))))))</f>
        <v>100000</v>
      </c>
      <c r="R211" s="88">
        <f>IF(AND(SUM(R$206:R210)&gt;=R$201,Q211=""),"",IF(Q211="",R$190,IF(Q211=R$190,R$191,IF(Q211=R$191,R$192,IF(Q211=R$192,R$193,IF(Q211=R$193,R$194,$H$23))))))</f>
        <v>100000</v>
      </c>
      <c r="S211" s="88">
        <f>IF(AND(SUM(S$206:S210)&gt;=S$201,R211=""),"",IF(R211="",S$190,IF(R211=S$190,S$191,IF(R211=S$191,S$192,IF(R211=S$192,S$193,IF(R211=S$193,S$194,$H$23))))))</f>
        <v>100000</v>
      </c>
      <c r="T211" s="88">
        <f>IF(AND(SUM(T$206:T210)&gt;=T$201,S211=""),"",IF(S211="",T$190,IF(S211=T$190,T$191,IF(S211=T$191,T$192,IF(S211=T$192,T$193,IF(S211=T$193,T$194,$H$23))))))</f>
        <v>100000</v>
      </c>
      <c r="U211" s="88">
        <f>IF(AND(SUM(U$206:U210)&gt;=U$201,T211=""),"",IF(T211="",U$190,IF(T211=U$190,U$191,IF(T211=U$191,U$192,IF(T211=U$192,U$193,IF(T211=U$193,U$194,$H$23))))))</f>
        <v>100000</v>
      </c>
      <c r="V211" s="88">
        <f>IF(AND(SUM(V$206:V210)&gt;=V$201,U211=""),"",IF(U211="",V$190,IF(U211=V$190,V$191,IF(U211=V$191,V$192,IF(U211=V$192,V$193,IF(U211=V$193,V$194,$H$23))))))</f>
        <v>100000</v>
      </c>
      <c r="W211" s="88">
        <f>IF(AND(SUM(W$206:W210)&gt;=W$201,V211=""),"",IF(V211="",W$190,IF(V211=W$190,W$191,IF(V211=W$191,W$192,IF(V211=W$192,W$193,IF(V211=W$193,W$194,$H$23))))))</f>
        <v>100000</v>
      </c>
      <c r="X211" s="88">
        <f>IF(AND(SUM(X$206:X210)&gt;=X$201,W211=""),"",IF(W211="",X$190,IF(W211=X$190,X$191,IF(W211=X$191,X$192,IF(W211=X$192,X$193,IF(W211=X$193,X$194,$H$23))))))</f>
        <v>100000</v>
      </c>
      <c r="Y211" s="88">
        <f>IF(AND(SUM(Y$206:Y210)&gt;=Y$201,X211=""),"",IF(X211="",Y$190,IF(X211=Y$190,Y$191,IF(X211=Y$191,Y$192,IF(X211=Y$192,Y$193,IF(X211=Y$193,Y$194,$H$23))))))</f>
        <v>100000</v>
      </c>
      <c r="Z211" s="88">
        <f>IF(AND(SUM(Z$206:Z210)&gt;=Z$201,Y211=""),"",IF(Y211="",Z$190,IF(Y211=Z$190,Z$191,IF(Y211=Z$191,Z$192,IF(Y211=Z$192,Z$193,IF(Y211=Z$193,Z$194,$H$23))))))</f>
        <v>100000</v>
      </c>
      <c r="AA211" s="88">
        <f>IF(AND(SUM(AA$206:AA210)&gt;=AA$201,Z211=""),"",IF(Z211="",AA$190,IF(Z211=AA$190,AA$191,IF(Z211=AA$191,AA$192,IF(Z211=AA$192,AA$193,IF(Z211=AA$193,AA$194,$H$23))))))</f>
        <v>100000</v>
      </c>
      <c r="AB211" s="88">
        <f>IF(AND(SUM(AB$206:AB210)&gt;=AB$201,AA211=""),"",IF(AA211="",AB$190,IF(AA211=AB$190,AB$191,IF(AA211=AB$191,AB$192,IF(AA211=AB$192,AB$193,IF(AA211=AB$193,AB$194,$H$23))))))</f>
        <v>100000</v>
      </c>
      <c r="AC211" s="88">
        <f>IF(AND(SUM(AC$206:AC210)&gt;=AC$201,AB211=""),"",IF(AB211="",AC$190,IF(AB211=AC$190,AC$191,IF(AB211=AC$191,AC$192,IF(AB211=AC$192,AC$193,IF(AB211=AC$193,AC$194,$I$23))))))</f>
        <v>100000</v>
      </c>
      <c r="AD211" s="88">
        <f>IF(AND(SUM(AD$206:AD210)&gt;=AD$201,AC211=""),"",IF(AC211="",AD$190,IF(AC211=AD$190,AD$191,IF(AC211=AD$191,AD$192,IF(AC211=AD$192,AD$193,IF(AC211=AD$193,AD$194,$I$23))))))</f>
        <v>100000</v>
      </c>
      <c r="AE211" s="88">
        <f>IF(AND(SUM(AE$206:AE210)&gt;=AE$201,AD211=""),"",IF(AD211="",AE$190,IF(AD211=AE$190,AE$191,IF(AD211=AE$191,AE$192,IF(AD211=AE$192,AE$193,IF(AD211=AE$193,AE$194,$I$23))))))</f>
        <v>100000</v>
      </c>
      <c r="AF211" s="88">
        <f>IF(AND(SUM(AF$206:AF210)&gt;=AF$201,AE211=""),"",IF(AE211="",AF$190,IF(AE211=AF$190,AF$191,IF(AE211=AF$191,AF$192,IF(AE211=AF$192,AF$193,IF(AE211=AF$193,AF$194,$I$23))))))</f>
        <v>100000</v>
      </c>
      <c r="AG211" s="88">
        <f>IF(AND(SUM(AG$206:AG210)&gt;=AG$201,AF211=""),"",IF(AF211="",AG$190,IF(AF211=AG$190,AG$191,IF(AF211=AG$191,AG$192,IF(AF211=AG$192,AG$193,IF(AF211=AG$193,AG$194,$I$23))))))</f>
        <v>100000</v>
      </c>
      <c r="AH211" s="88">
        <f>IF(AND(SUM(AH$206:AH210)&gt;=AH$201,AG211=""),"",IF(AG211="",AH$190,IF(AG211=AH$190,AH$191,IF(AG211=AH$191,AH$192,IF(AG211=AH$192,AH$193,IF(AG211=AH$193,AH$194,$I$23))))))</f>
        <v>100000</v>
      </c>
      <c r="AI211" s="88">
        <f>IF(AND(SUM(AI$206:AI210)&gt;=AI$201,AH211=""),"",IF(AH211="",AI$190,IF(AH211=AI$190,AI$191,IF(AH211=AI$191,AI$192,IF(AH211=AI$192,AI$193,IF(AH211=AI$193,AI$194,$I$23))))))</f>
        <v>100000</v>
      </c>
      <c r="AJ211" s="88">
        <f>IF(AND(SUM(AJ$206:AJ210)&gt;=AJ$201,AI211=""),"",IF(AI211="",AJ$190,IF(AI211=AJ$190,AJ$191,IF(AI211=AJ$191,AJ$192,IF(AI211=AJ$192,AJ$193,IF(AI211=AJ$193,AJ$194,$I$23))))))</f>
        <v>100000</v>
      </c>
      <c r="AK211" s="88">
        <f>IF(AND(SUM(AK$206:AK210)&gt;=AK$201,AJ211=""),"",IF(AJ211="",AK$190,IF(AJ211=AK$190,AK$191,IF(AJ211=AK$191,AK$192,IF(AJ211=AK$192,AK$193,IF(AJ211=AK$193,AK$194,$I$23))))))</f>
        <v>100000</v>
      </c>
      <c r="AL211" s="88">
        <f>IF(AND(SUM(AL$206:AL210)&gt;=AL$201,AK211=""),"",IF(AK211="",AL$190,IF(AK211=AL$190,AL$191,IF(AK211=AL$191,AL$192,IF(AK211=AL$192,AL$193,IF(AK211=AL$193,AL$194,$I$23))))))</f>
        <v>100000</v>
      </c>
      <c r="AM211" s="88">
        <f>IF(AND(SUM(AM$206:AM210)&gt;=AM$201,AL211=""),"",IF(AL211="",AM$190,IF(AL211=AM$190,AM$191,IF(AL211=AM$191,AM$192,IF(AL211=AM$192,AM$193,IF(AL211=AM$193,AM$194,$I$23))))))</f>
        <v>100000</v>
      </c>
      <c r="AN211" s="88">
        <f>IF(AND(SUM(AN$206:AN210)&gt;=AN$201,AM211=""),"",IF(AM211="",AN$190,IF(AM211=AN$190,AN$191,IF(AM211=AN$191,AN$192,IF(AM211=AN$192,AN$193,IF(AM211=AN$193,AN$194,$I$23))))))</f>
        <v>100000</v>
      </c>
      <c r="AO211" s="88">
        <f>IF(AND(SUM(AO$206:AO210)&gt;=AO$201,AN211=""),"",IF(AN211="",AO$190,IF(AN211=AO$190,AO$191,IF(AN211=AO$191,AO$192,IF(AN211=AO$192,AO$193,IF(AN211=AO$193,AO$194,$J$23))))))</f>
        <v>100000</v>
      </c>
      <c r="AP211" s="88">
        <f>IF(AND(SUM(AP$206:AP210)&gt;=AP$201,AO211=""),"",IF(AO211="",AP$190,IF(AO211=AP$190,AP$191,IF(AO211=AP$191,AP$192,IF(AO211=AP$192,AP$193,IF(AO211=AP$193,AP$194,$J$23))))))</f>
        <v>100000</v>
      </c>
      <c r="AQ211" s="88">
        <f>IF(AND(SUM(AQ$206:AQ210)&gt;=AQ$201,AP211=""),"",IF(AP211="",AQ$190,IF(AP211=AQ$190,AQ$191,IF(AP211=AQ$191,AQ$192,IF(AP211=AQ$192,AQ$193,IF(AP211=AQ$193,AQ$194,$J$23))))))</f>
        <v>100000</v>
      </c>
      <c r="AR211" s="88">
        <f>IF(AND(SUM(AR$206:AR210)&gt;=AR$201,AQ211=""),"",IF(AQ211="",AR$190,IF(AQ211=AR$190,AR$191,IF(AQ211=AR$191,AR$192,IF(AQ211=AR$192,AR$193,IF(AQ211=AR$193,AR$194,$J$23))))))</f>
        <v>100000</v>
      </c>
      <c r="AS211" s="88">
        <f>IF(AND(SUM(AS$206:AS210)&gt;=AS$201,AR211=""),"",IF(AR211="",AS$190,IF(AR211=AS$190,AS$191,IF(AR211=AS$191,AS$192,IF(AR211=AS$192,AS$193,IF(AR211=AS$193,AS$194,$J$23))))))</f>
        <v>100000</v>
      </c>
      <c r="AT211" s="88">
        <f>IF(AND(SUM(AT$206:AT210)&gt;=AT$201,AS211=""),"",IF(AS211="",AT$190,IF(AS211=AT$190,AT$191,IF(AS211=AT$191,AT$192,IF(AS211=AT$192,AT$193,IF(AS211=AT$193,AT$194,$J$23))))))</f>
        <v>100000</v>
      </c>
      <c r="AU211" s="88">
        <f>IF(AND(SUM(AU$206:AU210)&gt;=AU$201,AT211=""),"",IF(AT211="",AU$190,IF(AT211=AU$190,AU$191,IF(AT211=AU$191,AU$192,IF(AT211=AU$192,AU$193,IF(AT211=AU$193,AU$194,$J$23))))))</f>
        <v>100000</v>
      </c>
      <c r="AV211" s="88">
        <f>IF(AND(SUM(AV$206:AV210)&gt;=AV$201,AU211=""),"",IF(AU211="",AV$190,IF(AU211=AV$190,AV$191,IF(AU211=AV$191,AV$192,IF(AU211=AV$192,AV$193,IF(AU211=AV$193,AV$194,$J$23))))))</f>
        <v>100000</v>
      </c>
      <c r="AW211" s="88">
        <f>IF(AND(SUM(AW$206:AW210)&gt;=AW$201,AV211=""),"",IF(AV211="",AW$190,IF(AV211=AW$190,AW$191,IF(AV211=AW$191,AW$192,IF(AV211=AW$192,AW$193,IF(AV211=AW$193,AW$194,$J$23))))))</f>
        <v>100000</v>
      </c>
      <c r="AX211" s="88">
        <f>IF(AND(SUM(AX$206:AX210)&gt;=AX$201,AW211=""),"",IF(AW211="",AX$190,IF(AW211=AX$190,AX$191,IF(AW211=AX$191,AX$192,IF(AW211=AX$192,AX$193,IF(AW211=AX$193,AX$194,$J$23))))))</f>
        <v>100000</v>
      </c>
      <c r="AY211" s="88">
        <f>IF(AND(SUM(AY$206:AY210)&gt;=AY$201,AX211=""),"",IF(AX211="",AY$190,IF(AX211=AY$190,AY$191,IF(AX211=AY$191,AY$192,IF(AX211=AY$192,AY$193,IF(AX211=AY$193,AY$194,$J$23))))))</f>
        <v>100000</v>
      </c>
      <c r="AZ211" s="88">
        <f>IF(AND(SUM(AZ$206:AZ210)&gt;=AZ$201,AY211=""),"",IF(AY211="",AZ$190,IF(AY211=AZ$190,AZ$191,IF(AY211=AZ$191,AZ$192,IF(AY211=AZ$192,AZ$193,IF(AY211=AZ$193,AZ$194,$J$23))))))</f>
        <v>100000</v>
      </c>
      <c r="BA211" s="88">
        <f>IF(AND(SUM(BA$206:BA210)&gt;=BA$201,AZ211=""),"",IF(AZ211="",BA$190,IF(AZ211=BA$190,BA$191,IF(AZ211=BA$191,BA$192,IF(AZ211=BA$192,BA$193,IF(AZ211=BA$193,BA$194,$K$23))))))</f>
        <v>100000</v>
      </c>
      <c r="BB211" s="88">
        <f>IF(AND(SUM(BB$206:BB210)&gt;=BB$201,BA211=""),"",IF(BA211="",BB$190,IF(BA211=BB$190,BB$191,IF(BA211=BB$191,BB$192,IF(BA211=BB$192,BB$193,IF(BA211=BB$193,BB$194,$K$23))))))</f>
        <v>100000</v>
      </c>
      <c r="BC211" s="88">
        <f>IF(AND(SUM(BC$206:BC210)&gt;=BC$201,BB211=""),"",IF(BB211="",BC$190,IF(BB211=BC$190,BC$191,IF(BB211=BC$191,BC$192,IF(BB211=BC$192,BC$193,IF(BB211=BC$193,BC$194,$K$23))))))</f>
        <v>100000</v>
      </c>
      <c r="BD211" s="88">
        <f>IF(AND(SUM(BD$206:BD210)&gt;=BD$201,BC211=""),"",IF(BC211="",BD$190,IF(BC211=BD$190,BD$191,IF(BC211=BD$191,BD$192,IF(BC211=BD$192,BD$193,IF(BC211=BD$193,BD$194,$K$23))))))</f>
        <v>100000</v>
      </c>
      <c r="BE211" s="88">
        <f>IF(AND(SUM(BE$206:BE210)&gt;=BE$201,BD211=""),"",IF(BD211="",BE$190,IF(BD211=BE$190,BE$191,IF(BD211=BE$191,BE$192,IF(BD211=BE$192,BE$193,IF(BD211=BE$193,BE$194,$K$23))))))</f>
        <v>100000</v>
      </c>
      <c r="BF211" s="88">
        <f>IF(AND(SUM(BF$206:BF210)&gt;=BF$201,BE211=""),"",IF(BE211="",BF$190,IF(BE211=BF$190,BF$191,IF(BE211=BF$191,BF$192,IF(BE211=BF$192,BF$193,IF(BE211=BF$193,BF$194,$K$23))))))</f>
        <v>100000</v>
      </c>
      <c r="BG211" s="88">
        <f>IF(AND(SUM(BG$206:BG210)&gt;=BG$201,BF211=""),"",IF(BF211="",BG$190,IF(BF211=BG$190,BG$191,IF(BF211=BG$191,BG$192,IF(BF211=BG$192,BG$193,IF(BF211=BG$193,BG$194,$K$23))))))</f>
        <v>100000</v>
      </c>
      <c r="BH211" s="88">
        <f>IF(AND(SUM(BH$206:BH210)&gt;=BH$201,BG211=""),"",IF(BG211="",BH$190,IF(BG211=BH$190,BH$191,IF(BG211=BH$191,BH$192,IF(BG211=BH$192,BH$193,IF(BG211=BH$193,BH$194,$K$23))))))</f>
        <v>100000</v>
      </c>
      <c r="BI211" s="88">
        <f>IF(AND(SUM(BI$206:BI210)&gt;=BI$201,BH211=""),"",IF(BH211="",BI$190,IF(BH211=BI$190,BI$191,IF(BH211=BI$191,BI$192,IF(BH211=BI$192,BI$193,IF(BH211=BI$193,BI$194,$K$23))))))</f>
        <v>100000</v>
      </c>
      <c r="BJ211" s="88">
        <f>IF(AND(SUM(BJ$206:BJ210)&gt;=BJ$201,BI211=""),"",IF(BI211="",BJ$190,IF(BI211=BJ$190,BJ$191,IF(BI211=BJ$191,BJ$192,IF(BI211=BJ$192,BJ$193,IF(BI211=BJ$193,BJ$194,$K$23))))))</f>
        <v>100000</v>
      </c>
      <c r="BK211" s="88">
        <f>IF(AND(SUM(BK$206:BK210)&gt;=BK$201,BJ211=""),"",IF(BJ211="",BK$190,IF(BJ211=BK$190,BK$191,IF(BJ211=BK$191,BK$192,IF(BJ211=BK$192,BK$193,IF(BJ211=BK$193,BK$194,$K$23))))))</f>
        <v>100000</v>
      </c>
      <c r="BL211" s="88">
        <f>IF(AND(SUM(BL$206:BL210)&gt;=BL$201,BK211=""),"",IF(BK211="",BL$190,IF(BK211=BL$190,BL$191,IF(BK211=BL$191,BL$192,IF(BK211=BL$192,BL$193,IF(BK211=BL$193,BL$194,$K$23))))))</f>
        <v>100000</v>
      </c>
    </row>
    <row r="212" spans="2:64" hidden="1" outlineLevel="1" x14ac:dyDescent="0.55000000000000004">
      <c r="B212" s="3" t="s">
        <v>311</v>
      </c>
      <c r="C212" s="3">
        <f t="shared" si="62"/>
        <v>6</v>
      </c>
      <c r="E212" s="88" t="str">
        <f>IF(AND(SUM(E$206:E211)&gt;=E$201,D212=""),"",IF(D212="",E$190,IF(D212=E$190,E$191,IF(D212=E$191,E$192,IF(D212=E$192,E$193,IF(D212=E$193,E$194,$G$23))))))</f>
        <v/>
      </c>
      <c r="F212" s="88" t="str">
        <f>IF(AND(SUM(F$206:F211)&gt;=F$201,E212=""),"",IF(E212="",F$190,IF(E212=F$190,F$191,IF(E212=F$191,F$192,IF(E212=F$192,F$193,IF(E212=F$193,F$194,$G$23))))))</f>
        <v/>
      </c>
      <c r="G212" s="88" t="str">
        <f>IF(AND(SUM(G$206:G211)&gt;=G$201,F212=""),"",IF(F212="",G$190,IF(F212=G$190,G$191,IF(F212=G$191,G$192,IF(F212=G$192,G$193,IF(F212=G$193,G$194,$G$23))))))</f>
        <v/>
      </c>
      <c r="H212" s="88" t="str">
        <f>IF(AND(SUM(H$206:H211)&gt;=H$201,G212=""),"",IF(G212="",H$190,IF(G212=H$190,H$191,IF(G212=H$191,H$192,IF(G212=H$192,H$193,IF(G212=H$193,H$194,$G$23))))))</f>
        <v/>
      </c>
      <c r="I212" s="88" t="str">
        <f>IF(AND(SUM(I$206:I211)&gt;=I$201,H212=""),"",IF(H212="",I$190,IF(H212=I$190,I$191,IF(H212=I$191,I$192,IF(H212=I$192,I$193,IF(H212=I$193,I$194,$G$23))))))</f>
        <v/>
      </c>
      <c r="J212" s="88">
        <f>IF(AND(SUM(J$206:J211)&gt;=J$201,I212=""),"",IF(I212="",J$190,IF(I212=J$190,J$191,IF(I212=J$191,J$192,IF(I212=J$192,J$193,IF(I212=J$193,J$194,$G$23))))))</f>
        <v>50000</v>
      </c>
      <c r="K212" s="88">
        <f>IF(AND(SUM(K$206:K211)&gt;=K$201,J212=""),"",IF(J212="",K$190,IF(J212=K$190,K$191,IF(J212=K$191,K$192,IF(J212=K$192,K$193,IF(J212=K$193,K$194,$G$23))))))</f>
        <v>60000</v>
      </c>
      <c r="L212" s="88">
        <f>IF(AND(SUM(L$206:L211)&gt;=L$201,K212=""),"",IF(K212="",L$190,IF(K212=L$190,L$191,IF(K212=L$191,L$192,IF(K212=L$192,L$193,IF(K212=L$193,L$194,$G$23))))))</f>
        <v>80000</v>
      </c>
      <c r="M212" s="88">
        <f>IF(AND(SUM(M$206:M211)&gt;=M$201,L212=""),"",IF(L212="",M$190,IF(L212=M$190,M$191,IF(L212=M$191,M$192,IF(L212=M$192,M$193,IF(L212=M$193,M$194,$G$23))))))</f>
        <v>100000</v>
      </c>
      <c r="N212" s="88">
        <f>IF(AND(SUM(N$206:N211)&gt;=N$201,M212=""),"",IF(M212="",N$190,IF(M212=N$190,N$191,IF(M212=N$191,N$192,IF(M212=N$192,N$193,IF(M212=N$193,N$194,$G$23))))))</f>
        <v>100000</v>
      </c>
      <c r="O212" s="88">
        <f>IF(AND(SUM(O$206:O211)&gt;=O$201,N212=""),"",IF(N212="",O$190,IF(N212=O$190,O$191,IF(N212=O$191,O$192,IF(N212=O$192,O$193,IF(N212=O$193,O$194,$G$23))))))</f>
        <v>100000</v>
      </c>
      <c r="P212" s="88">
        <f>IF(AND(SUM(P$206:P211)&gt;=P$201,O212=""),"",IF(O212="",P$190,IF(O212=P$190,P$191,IF(O212=P$191,P$192,IF(O212=P$192,P$193,IF(O212=P$193,P$194,$G$23))))))</f>
        <v>100000</v>
      </c>
      <c r="Q212" s="88">
        <f>IF(AND(SUM(Q$206:Q211)&gt;=Q$201,P212=""),"",IF(P212="",Q$190,IF(P212=Q$190,Q$191,IF(P212=Q$191,Q$192,IF(P212=Q$192,Q$193,IF(P212=Q$193,Q$194,$H$23))))))</f>
        <v>100000</v>
      </c>
      <c r="R212" s="88">
        <f>IF(AND(SUM(R$206:R211)&gt;=R$201,Q212=""),"",IF(Q212="",R$190,IF(Q212=R$190,R$191,IF(Q212=R$191,R$192,IF(Q212=R$192,R$193,IF(Q212=R$193,R$194,$H$23))))))</f>
        <v>100000</v>
      </c>
      <c r="S212" s="88">
        <f>IF(AND(SUM(S$206:S211)&gt;=S$201,R212=""),"",IF(R212="",S$190,IF(R212=S$190,S$191,IF(R212=S$191,S$192,IF(R212=S$192,S$193,IF(R212=S$193,S$194,$H$23))))))</f>
        <v>100000</v>
      </c>
      <c r="T212" s="88">
        <f>IF(AND(SUM(T$206:T211)&gt;=T$201,S212=""),"",IF(S212="",T$190,IF(S212=T$190,T$191,IF(S212=T$191,T$192,IF(S212=T$192,T$193,IF(S212=T$193,T$194,$H$23))))))</f>
        <v>100000</v>
      </c>
      <c r="U212" s="88">
        <f>IF(AND(SUM(U$206:U211)&gt;=U$201,T212=""),"",IF(T212="",U$190,IF(T212=U$190,U$191,IF(T212=U$191,U$192,IF(T212=U$192,U$193,IF(T212=U$193,U$194,$H$23))))))</f>
        <v>100000</v>
      </c>
      <c r="V212" s="88">
        <f>IF(AND(SUM(V$206:V211)&gt;=V$201,U212=""),"",IF(U212="",V$190,IF(U212=V$190,V$191,IF(U212=V$191,V$192,IF(U212=V$192,V$193,IF(U212=V$193,V$194,$H$23))))))</f>
        <v>100000</v>
      </c>
      <c r="W212" s="88">
        <f>IF(AND(SUM(W$206:W211)&gt;=W$201,V212=""),"",IF(V212="",W$190,IF(V212=W$190,W$191,IF(V212=W$191,W$192,IF(V212=W$192,W$193,IF(V212=W$193,W$194,$H$23))))))</f>
        <v>100000</v>
      </c>
      <c r="X212" s="88">
        <f>IF(AND(SUM(X$206:X211)&gt;=X$201,W212=""),"",IF(W212="",X$190,IF(W212=X$190,X$191,IF(W212=X$191,X$192,IF(W212=X$192,X$193,IF(W212=X$193,X$194,$H$23))))))</f>
        <v>100000</v>
      </c>
      <c r="Y212" s="88">
        <f>IF(AND(SUM(Y$206:Y211)&gt;=Y$201,X212=""),"",IF(X212="",Y$190,IF(X212=Y$190,Y$191,IF(X212=Y$191,Y$192,IF(X212=Y$192,Y$193,IF(X212=Y$193,Y$194,$H$23))))))</f>
        <v>100000</v>
      </c>
      <c r="Z212" s="88">
        <f>IF(AND(SUM(Z$206:Z211)&gt;=Z$201,Y212=""),"",IF(Y212="",Z$190,IF(Y212=Z$190,Z$191,IF(Y212=Z$191,Z$192,IF(Y212=Z$192,Z$193,IF(Y212=Z$193,Z$194,$H$23))))))</f>
        <v>100000</v>
      </c>
      <c r="AA212" s="88">
        <f>IF(AND(SUM(AA$206:AA211)&gt;=AA$201,Z212=""),"",IF(Z212="",AA$190,IF(Z212=AA$190,AA$191,IF(Z212=AA$191,AA$192,IF(Z212=AA$192,AA$193,IF(Z212=AA$193,AA$194,$H$23))))))</f>
        <v>100000</v>
      </c>
      <c r="AB212" s="88">
        <f>IF(AND(SUM(AB$206:AB211)&gt;=AB$201,AA212=""),"",IF(AA212="",AB$190,IF(AA212=AB$190,AB$191,IF(AA212=AB$191,AB$192,IF(AA212=AB$192,AB$193,IF(AA212=AB$193,AB$194,$H$23))))))</f>
        <v>100000</v>
      </c>
      <c r="AC212" s="88">
        <f>IF(AND(SUM(AC$206:AC211)&gt;=AC$201,AB212=""),"",IF(AB212="",AC$190,IF(AB212=AC$190,AC$191,IF(AB212=AC$191,AC$192,IF(AB212=AC$192,AC$193,IF(AB212=AC$193,AC$194,$I$23))))))</f>
        <v>100000</v>
      </c>
      <c r="AD212" s="88">
        <f>IF(AND(SUM(AD$206:AD211)&gt;=AD$201,AC212=""),"",IF(AC212="",AD$190,IF(AC212=AD$190,AD$191,IF(AC212=AD$191,AD$192,IF(AC212=AD$192,AD$193,IF(AC212=AD$193,AD$194,$I$23))))))</f>
        <v>100000</v>
      </c>
      <c r="AE212" s="88">
        <f>IF(AND(SUM(AE$206:AE211)&gt;=AE$201,AD212=""),"",IF(AD212="",AE$190,IF(AD212=AE$190,AE$191,IF(AD212=AE$191,AE$192,IF(AD212=AE$192,AE$193,IF(AD212=AE$193,AE$194,$I$23))))))</f>
        <v>100000</v>
      </c>
      <c r="AF212" s="88">
        <f>IF(AND(SUM(AF$206:AF211)&gt;=AF$201,AE212=""),"",IF(AE212="",AF$190,IF(AE212=AF$190,AF$191,IF(AE212=AF$191,AF$192,IF(AE212=AF$192,AF$193,IF(AE212=AF$193,AF$194,$I$23))))))</f>
        <v>100000</v>
      </c>
      <c r="AG212" s="88">
        <f>IF(AND(SUM(AG$206:AG211)&gt;=AG$201,AF212=""),"",IF(AF212="",AG$190,IF(AF212=AG$190,AG$191,IF(AF212=AG$191,AG$192,IF(AF212=AG$192,AG$193,IF(AF212=AG$193,AG$194,$I$23))))))</f>
        <v>100000</v>
      </c>
      <c r="AH212" s="88">
        <f>IF(AND(SUM(AH$206:AH211)&gt;=AH$201,AG212=""),"",IF(AG212="",AH$190,IF(AG212=AH$190,AH$191,IF(AG212=AH$191,AH$192,IF(AG212=AH$192,AH$193,IF(AG212=AH$193,AH$194,$I$23))))))</f>
        <v>100000</v>
      </c>
      <c r="AI212" s="88">
        <f>IF(AND(SUM(AI$206:AI211)&gt;=AI$201,AH212=""),"",IF(AH212="",AI$190,IF(AH212=AI$190,AI$191,IF(AH212=AI$191,AI$192,IF(AH212=AI$192,AI$193,IF(AH212=AI$193,AI$194,$I$23))))))</f>
        <v>100000</v>
      </c>
      <c r="AJ212" s="88">
        <f>IF(AND(SUM(AJ$206:AJ211)&gt;=AJ$201,AI212=""),"",IF(AI212="",AJ$190,IF(AI212=AJ$190,AJ$191,IF(AI212=AJ$191,AJ$192,IF(AI212=AJ$192,AJ$193,IF(AI212=AJ$193,AJ$194,$I$23))))))</f>
        <v>100000</v>
      </c>
      <c r="AK212" s="88">
        <f>IF(AND(SUM(AK$206:AK211)&gt;=AK$201,AJ212=""),"",IF(AJ212="",AK$190,IF(AJ212=AK$190,AK$191,IF(AJ212=AK$191,AK$192,IF(AJ212=AK$192,AK$193,IF(AJ212=AK$193,AK$194,$I$23))))))</f>
        <v>100000</v>
      </c>
      <c r="AL212" s="88">
        <f>IF(AND(SUM(AL$206:AL211)&gt;=AL$201,AK212=""),"",IF(AK212="",AL$190,IF(AK212=AL$190,AL$191,IF(AK212=AL$191,AL$192,IF(AK212=AL$192,AL$193,IF(AK212=AL$193,AL$194,$I$23))))))</f>
        <v>100000</v>
      </c>
      <c r="AM212" s="88">
        <f>IF(AND(SUM(AM$206:AM211)&gt;=AM$201,AL212=""),"",IF(AL212="",AM$190,IF(AL212=AM$190,AM$191,IF(AL212=AM$191,AM$192,IF(AL212=AM$192,AM$193,IF(AL212=AM$193,AM$194,$I$23))))))</f>
        <v>100000</v>
      </c>
      <c r="AN212" s="88">
        <f>IF(AND(SUM(AN$206:AN211)&gt;=AN$201,AM212=""),"",IF(AM212="",AN$190,IF(AM212=AN$190,AN$191,IF(AM212=AN$191,AN$192,IF(AM212=AN$192,AN$193,IF(AM212=AN$193,AN$194,$I$23))))))</f>
        <v>100000</v>
      </c>
      <c r="AO212" s="88">
        <f>IF(AND(SUM(AO$206:AO211)&gt;=AO$201,AN212=""),"",IF(AN212="",AO$190,IF(AN212=AO$190,AO$191,IF(AN212=AO$191,AO$192,IF(AN212=AO$192,AO$193,IF(AN212=AO$193,AO$194,$J$23))))))</f>
        <v>100000</v>
      </c>
      <c r="AP212" s="88">
        <f>IF(AND(SUM(AP$206:AP211)&gt;=AP$201,AO212=""),"",IF(AO212="",AP$190,IF(AO212=AP$190,AP$191,IF(AO212=AP$191,AP$192,IF(AO212=AP$192,AP$193,IF(AO212=AP$193,AP$194,$J$23))))))</f>
        <v>100000</v>
      </c>
      <c r="AQ212" s="88">
        <f>IF(AND(SUM(AQ$206:AQ211)&gt;=AQ$201,AP212=""),"",IF(AP212="",AQ$190,IF(AP212=AQ$190,AQ$191,IF(AP212=AQ$191,AQ$192,IF(AP212=AQ$192,AQ$193,IF(AP212=AQ$193,AQ$194,$J$23))))))</f>
        <v>100000</v>
      </c>
      <c r="AR212" s="88">
        <f>IF(AND(SUM(AR$206:AR211)&gt;=AR$201,AQ212=""),"",IF(AQ212="",AR$190,IF(AQ212=AR$190,AR$191,IF(AQ212=AR$191,AR$192,IF(AQ212=AR$192,AR$193,IF(AQ212=AR$193,AR$194,$J$23))))))</f>
        <v>100000</v>
      </c>
      <c r="AS212" s="88">
        <f>IF(AND(SUM(AS$206:AS211)&gt;=AS$201,AR212=""),"",IF(AR212="",AS$190,IF(AR212=AS$190,AS$191,IF(AR212=AS$191,AS$192,IF(AR212=AS$192,AS$193,IF(AR212=AS$193,AS$194,$J$23))))))</f>
        <v>100000</v>
      </c>
      <c r="AT212" s="88">
        <f>IF(AND(SUM(AT$206:AT211)&gt;=AT$201,AS212=""),"",IF(AS212="",AT$190,IF(AS212=AT$190,AT$191,IF(AS212=AT$191,AT$192,IF(AS212=AT$192,AT$193,IF(AS212=AT$193,AT$194,$J$23))))))</f>
        <v>100000</v>
      </c>
      <c r="AU212" s="88">
        <f>IF(AND(SUM(AU$206:AU211)&gt;=AU$201,AT212=""),"",IF(AT212="",AU$190,IF(AT212=AU$190,AU$191,IF(AT212=AU$191,AU$192,IF(AT212=AU$192,AU$193,IF(AT212=AU$193,AU$194,$J$23))))))</f>
        <v>100000</v>
      </c>
      <c r="AV212" s="88">
        <f>IF(AND(SUM(AV$206:AV211)&gt;=AV$201,AU212=""),"",IF(AU212="",AV$190,IF(AU212=AV$190,AV$191,IF(AU212=AV$191,AV$192,IF(AU212=AV$192,AV$193,IF(AU212=AV$193,AV$194,$J$23))))))</f>
        <v>100000</v>
      </c>
      <c r="AW212" s="88">
        <f>IF(AND(SUM(AW$206:AW211)&gt;=AW$201,AV212=""),"",IF(AV212="",AW$190,IF(AV212=AW$190,AW$191,IF(AV212=AW$191,AW$192,IF(AV212=AW$192,AW$193,IF(AV212=AW$193,AW$194,$J$23))))))</f>
        <v>100000</v>
      </c>
      <c r="AX212" s="88">
        <f>IF(AND(SUM(AX$206:AX211)&gt;=AX$201,AW212=""),"",IF(AW212="",AX$190,IF(AW212=AX$190,AX$191,IF(AW212=AX$191,AX$192,IF(AW212=AX$192,AX$193,IF(AW212=AX$193,AX$194,$J$23))))))</f>
        <v>100000</v>
      </c>
      <c r="AY212" s="88">
        <f>IF(AND(SUM(AY$206:AY211)&gt;=AY$201,AX212=""),"",IF(AX212="",AY$190,IF(AX212=AY$190,AY$191,IF(AX212=AY$191,AY$192,IF(AX212=AY$192,AY$193,IF(AX212=AY$193,AY$194,$J$23))))))</f>
        <v>100000</v>
      </c>
      <c r="AZ212" s="88">
        <f>IF(AND(SUM(AZ$206:AZ211)&gt;=AZ$201,AY212=""),"",IF(AY212="",AZ$190,IF(AY212=AZ$190,AZ$191,IF(AY212=AZ$191,AZ$192,IF(AY212=AZ$192,AZ$193,IF(AY212=AZ$193,AZ$194,$J$23))))))</f>
        <v>100000</v>
      </c>
      <c r="BA212" s="88">
        <f>IF(AND(SUM(BA$206:BA211)&gt;=BA$201,AZ212=""),"",IF(AZ212="",BA$190,IF(AZ212=BA$190,BA$191,IF(AZ212=BA$191,BA$192,IF(AZ212=BA$192,BA$193,IF(AZ212=BA$193,BA$194,$K$23))))))</f>
        <v>100000</v>
      </c>
      <c r="BB212" s="88">
        <f>IF(AND(SUM(BB$206:BB211)&gt;=BB$201,BA212=""),"",IF(BA212="",BB$190,IF(BA212=BB$190,BB$191,IF(BA212=BB$191,BB$192,IF(BA212=BB$192,BB$193,IF(BA212=BB$193,BB$194,$K$23))))))</f>
        <v>100000</v>
      </c>
      <c r="BC212" s="88">
        <f>IF(AND(SUM(BC$206:BC211)&gt;=BC$201,BB212=""),"",IF(BB212="",BC$190,IF(BB212=BC$190,BC$191,IF(BB212=BC$191,BC$192,IF(BB212=BC$192,BC$193,IF(BB212=BC$193,BC$194,$K$23))))))</f>
        <v>100000</v>
      </c>
      <c r="BD212" s="88">
        <f>IF(AND(SUM(BD$206:BD211)&gt;=BD$201,BC212=""),"",IF(BC212="",BD$190,IF(BC212=BD$190,BD$191,IF(BC212=BD$191,BD$192,IF(BC212=BD$192,BD$193,IF(BC212=BD$193,BD$194,$K$23))))))</f>
        <v>100000</v>
      </c>
      <c r="BE212" s="88">
        <f>IF(AND(SUM(BE$206:BE211)&gt;=BE$201,BD212=""),"",IF(BD212="",BE$190,IF(BD212=BE$190,BE$191,IF(BD212=BE$191,BE$192,IF(BD212=BE$192,BE$193,IF(BD212=BE$193,BE$194,$K$23))))))</f>
        <v>100000</v>
      </c>
      <c r="BF212" s="88">
        <f>IF(AND(SUM(BF$206:BF211)&gt;=BF$201,BE212=""),"",IF(BE212="",BF$190,IF(BE212=BF$190,BF$191,IF(BE212=BF$191,BF$192,IF(BE212=BF$192,BF$193,IF(BE212=BF$193,BF$194,$K$23))))))</f>
        <v>100000</v>
      </c>
      <c r="BG212" s="88">
        <f>IF(AND(SUM(BG$206:BG211)&gt;=BG$201,BF212=""),"",IF(BF212="",BG$190,IF(BF212=BG$190,BG$191,IF(BF212=BG$191,BG$192,IF(BF212=BG$192,BG$193,IF(BF212=BG$193,BG$194,$K$23))))))</f>
        <v>100000</v>
      </c>
      <c r="BH212" s="88">
        <f>IF(AND(SUM(BH$206:BH211)&gt;=BH$201,BG212=""),"",IF(BG212="",BH$190,IF(BG212=BH$190,BH$191,IF(BG212=BH$191,BH$192,IF(BG212=BH$192,BH$193,IF(BG212=BH$193,BH$194,$K$23))))))</f>
        <v>100000</v>
      </c>
      <c r="BI212" s="88">
        <f>IF(AND(SUM(BI$206:BI211)&gt;=BI$201,BH212=""),"",IF(BH212="",BI$190,IF(BH212=BI$190,BI$191,IF(BH212=BI$191,BI$192,IF(BH212=BI$192,BI$193,IF(BH212=BI$193,BI$194,$K$23))))))</f>
        <v>100000</v>
      </c>
      <c r="BJ212" s="88">
        <f>IF(AND(SUM(BJ$206:BJ211)&gt;=BJ$201,BI212=""),"",IF(BI212="",BJ$190,IF(BI212=BJ$190,BJ$191,IF(BI212=BJ$191,BJ$192,IF(BI212=BJ$192,BJ$193,IF(BI212=BJ$193,BJ$194,$K$23))))))</f>
        <v>100000</v>
      </c>
      <c r="BK212" s="88">
        <f>IF(AND(SUM(BK$206:BK211)&gt;=BK$201,BJ212=""),"",IF(BJ212="",BK$190,IF(BJ212=BK$190,BK$191,IF(BJ212=BK$191,BK$192,IF(BJ212=BK$192,BK$193,IF(BJ212=BK$193,BK$194,$K$23))))))</f>
        <v>100000</v>
      </c>
      <c r="BL212" s="88">
        <f>IF(AND(SUM(BL$206:BL211)&gt;=BL$201,BK212=""),"",IF(BK212="",BL$190,IF(BK212=BL$190,BL$191,IF(BK212=BL$191,BL$192,IF(BK212=BL$192,BL$193,IF(BK212=BL$193,BL$194,$K$23))))))</f>
        <v>100000</v>
      </c>
    </row>
    <row r="213" spans="2:64" hidden="1" outlineLevel="1" x14ac:dyDescent="0.55000000000000004">
      <c r="B213" s="3" t="s">
        <v>311</v>
      </c>
      <c r="C213" s="3">
        <f t="shared" si="62"/>
        <v>7</v>
      </c>
      <c r="E213" s="88" t="str">
        <f>IF(AND(SUM(E$206:E212)&gt;=E$201,D213=""),"",IF(D213="",E$190,IF(D213=E$190,E$191,IF(D213=E$191,E$192,IF(D213=E$192,E$193,IF(D213=E$193,E$194,$G$23))))))</f>
        <v/>
      </c>
      <c r="F213" s="88" t="str">
        <f>IF(AND(SUM(F$206:F212)&gt;=F$201,E213=""),"",IF(E213="",F$190,IF(E213=F$190,F$191,IF(E213=F$191,F$192,IF(E213=F$192,F$193,IF(E213=F$193,F$194,$G$23))))))</f>
        <v/>
      </c>
      <c r="G213" s="88" t="str">
        <f>IF(AND(SUM(G$206:G212)&gt;=G$201,F213=""),"",IF(F213="",G$190,IF(F213=G$190,G$191,IF(F213=G$191,G$192,IF(F213=G$192,G$193,IF(F213=G$193,G$194,$G$23))))))</f>
        <v/>
      </c>
      <c r="H213" s="88" t="str">
        <f>IF(AND(SUM(H$206:H212)&gt;=H$201,G213=""),"",IF(G213="",H$190,IF(G213=H$190,H$191,IF(G213=H$191,H$192,IF(G213=H$192,H$193,IF(G213=H$193,H$194,$G$23))))))</f>
        <v/>
      </c>
      <c r="I213" s="88" t="str">
        <f>IF(AND(SUM(I$206:I212)&gt;=I$201,H213=""),"",IF(H213="",I$190,IF(H213=I$190,I$191,IF(H213=I$191,I$192,IF(H213=I$192,I$193,IF(H213=I$193,I$194,$G$23))))))</f>
        <v/>
      </c>
      <c r="J213" s="88">
        <f>IF(AND(SUM(J$206:J212)&gt;=J$201,I213=""),"",IF(I213="",J$190,IF(I213=J$190,J$191,IF(I213=J$191,J$192,IF(I213=J$192,J$193,IF(I213=J$193,J$194,$G$23))))))</f>
        <v>50000</v>
      </c>
      <c r="K213" s="88">
        <f>IF(AND(SUM(K$206:K212)&gt;=K$201,J213=""),"",IF(J213="",K$190,IF(J213=K$190,K$191,IF(J213=K$191,K$192,IF(J213=K$192,K$193,IF(J213=K$193,K$194,$G$23))))))</f>
        <v>60000</v>
      </c>
      <c r="L213" s="88">
        <f>IF(AND(SUM(L$206:L212)&gt;=L$201,K213=""),"",IF(K213="",L$190,IF(K213=L$190,L$191,IF(K213=L$191,L$192,IF(K213=L$192,L$193,IF(K213=L$193,L$194,$G$23))))))</f>
        <v>80000</v>
      </c>
      <c r="M213" s="88">
        <f>IF(AND(SUM(M$206:M212)&gt;=M$201,L213=""),"",IF(L213="",M$190,IF(L213=M$190,M$191,IF(L213=M$191,M$192,IF(L213=M$192,M$193,IF(L213=M$193,M$194,$G$23))))))</f>
        <v>100000</v>
      </c>
      <c r="N213" s="88">
        <f>IF(AND(SUM(N$206:N212)&gt;=N$201,M213=""),"",IF(M213="",N$190,IF(M213=N$190,N$191,IF(M213=N$191,N$192,IF(M213=N$192,N$193,IF(M213=N$193,N$194,$G$23))))))</f>
        <v>100000</v>
      </c>
      <c r="O213" s="88">
        <f>IF(AND(SUM(O$206:O212)&gt;=O$201,N213=""),"",IF(N213="",O$190,IF(N213=O$190,O$191,IF(N213=O$191,O$192,IF(N213=O$192,O$193,IF(N213=O$193,O$194,$G$23))))))</f>
        <v>100000</v>
      </c>
      <c r="P213" s="88">
        <f>IF(AND(SUM(P$206:P212)&gt;=P$201,O213=""),"",IF(O213="",P$190,IF(O213=P$190,P$191,IF(O213=P$191,P$192,IF(O213=P$192,P$193,IF(O213=P$193,P$194,$G$23))))))</f>
        <v>100000</v>
      </c>
      <c r="Q213" s="88">
        <f>IF(AND(SUM(Q$206:Q212)&gt;=Q$201,P213=""),"",IF(P213="",Q$190,IF(P213=Q$190,Q$191,IF(P213=Q$191,Q$192,IF(P213=Q$192,Q$193,IF(P213=Q$193,Q$194,$H$23))))))</f>
        <v>100000</v>
      </c>
      <c r="R213" s="88">
        <f>IF(AND(SUM(R$206:R212)&gt;=R$201,Q213=""),"",IF(Q213="",R$190,IF(Q213=R$190,R$191,IF(Q213=R$191,R$192,IF(Q213=R$192,R$193,IF(Q213=R$193,R$194,$H$23))))))</f>
        <v>100000</v>
      </c>
      <c r="S213" s="88">
        <f>IF(AND(SUM(S$206:S212)&gt;=S$201,R213=""),"",IF(R213="",S$190,IF(R213=S$190,S$191,IF(R213=S$191,S$192,IF(R213=S$192,S$193,IF(R213=S$193,S$194,$H$23))))))</f>
        <v>100000</v>
      </c>
      <c r="T213" s="88">
        <f>IF(AND(SUM(T$206:T212)&gt;=T$201,S213=""),"",IF(S213="",T$190,IF(S213=T$190,T$191,IF(S213=T$191,T$192,IF(S213=T$192,T$193,IF(S213=T$193,T$194,$H$23))))))</f>
        <v>100000</v>
      </c>
      <c r="U213" s="88">
        <f>IF(AND(SUM(U$206:U212)&gt;=U$201,T213=""),"",IF(T213="",U$190,IF(T213=U$190,U$191,IF(T213=U$191,U$192,IF(T213=U$192,U$193,IF(T213=U$193,U$194,$H$23))))))</f>
        <v>100000</v>
      </c>
      <c r="V213" s="88">
        <f>IF(AND(SUM(V$206:V212)&gt;=V$201,U213=""),"",IF(U213="",V$190,IF(U213=V$190,V$191,IF(U213=V$191,V$192,IF(U213=V$192,V$193,IF(U213=V$193,V$194,$H$23))))))</f>
        <v>100000</v>
      </c>
      <c r="W213" s="88">
        <f>IF(AND(SUM(W$206:W212)&gt;=W$201,V213=""),"",IF(V213="",W$190,IF(V213=W$190,W$191,IF(V213=W$191,W$192,IF(V213=W$192,W$193,IF(V213=W$193,W$194,$H$23))))))</f>
        <v>100000</v>
      </c>
      <c r="X213" s="88">
        <f>IF(AND(SUM(X$206:X212)&gt;=X$201,W213=""),"",IF(W213="",X$190,IF(W213=X$190,X$191,IF(W213=X$191,X$192,IF(W213=X$192,X$193,IF(W213=X$193,X$194,$H$23))))))</f>
        <v>100000</v>
      </c>
      <c r="Y213" s="88">
        <f>IF(AND(SUM(Y$206:Y212)&gt;=Y$201,X213=""),"",IF(X213="",Y$190,IF(X213=Y$190,Y$191,IF(X213=Y$191,Y$192,IF(X213=Y$192,Y$193,IF(X213=Y$193,Y$194,$H$23))))))</f>
        <v>100000</v>
      </c>
      <c r="Z213" s="88">
        <f>IF(AND(SUM(Z$206:Z212)&gt;=Z$201,Y213=""),"",IF(Y213="",Z$190,IF(Y213=Z$190,Z$191,IF(Y213=Z$191,Z$192,IF(Y213=Z$192,Z$193,IF(Y213=Z$193,Z$194,$H$23))))))</f>
        <v>100000</v>
      </c>
      <c r="AA213" s="88">
        <f>IF(AND(SUM(AA$206:AA212)&gt;=AA$201,Z213=""),"",IF(Z213="",AA$190,IF(Z213=AA$190,AA$191,IF(Z213=AA$191,AA$192,IF(Z213=AA$192,AA$193,IF(Z213=AA$193,AA$194,$H$23))))))</f>
        <v>100000</v>
      </c>
      <c r="AB213" s="88">
        <f>IF(AND(SUM(AB$206:AB212)&gt;=AB$201,AA213=""),"",IF(AA213="",AB$190,IF(AA213=AB$190,AB$191,IF(AA213=AB$191,AB$192,IF(AA213=AB$192,AB$193,IF(AA213=AB$193,AB$194,$H$23))))))</f>
        <v>100000</v>
      </c>
      <c r="AC213" s="88">
        <f>IF(AND(SUM(AC$206:AC212)&gt;=AC$201,AB213=""),"",IF(AB213="",AC$190,IF(AB213=AC$190,AC$191,IF(AB213=AC$191,AC$192,IF(AB213=AC$192,AC$193,IF(AB213=AC$193,AC$194,$I$23))))))</f>
        <v>100000</v>
      </c>
      <c r="AD213" s="88">
        <f>IF(AND(SUM(AD$206:AD212)&gt;=AD$201,AC213=""),"",IF(AC213="",AD$190,IF(AC213=AD$190,AD$191,IF(AC213=AD$191,AD$192,IF(AC213=AD$192,AD$193,IF(AC213=AD$193,AD$194,$I$23))))))</f>
        <v>100000</v>
      </c>
      <c r="AE213" s="88">
        <f>IF(AND(SUM(AE$206:AE212)&gt;=AE$201,AD213=""),"",IF(AD213="",AE$190,IF(AD213=AE$190,AE$191,IF(AD213=AE$191,AE$192,IF(AD213=AE$192,AE$193,IF(AD213=AE$193,AE$194,$I$23))))))</f>
        <v>100000</v>
      </c>
      <c r="AF213" s="88">
        <f>IF(AND(SUM(AF$206:AF212)&gt;=AF$201,AE213=""),"",IF(AE213="",AF$190,IF(AE213=AF$190,AF$191,IF(AE213=AF$191,AF$192,IF(AE213=AF$192,AF$193,IF(AE213=AF$193,AF$194,$I$23))))))</f>
        <v>100000</v>
      </c>
      <c r="AG213" s="88">
        <f>IF(AND(SUM(AG$206:AG212)&gt;=AG$201,AF213=""),"",IF(AF213="",AG$190,IF(AF213=AG$190,AG$191,IF(AF213=AG$191,AG$192,IF(AF213=AG$192,AG$193,IF(AF213=AG$193,AG$194,$I$23))))))</f>
        <v>100000</v>
      </c>
      <c r="AH213" s="88">
        <f>IF(AND(SUM(AH$206:AH212)&gt;=AH$201,AG213=""),"",IF(AG213="",AH$190,IF(AG213=AH$190,AH$191,IF(AG213=AH$191,AH$192,IF(AG213=AH$192,AH$193,IF(AG213=AH$193,AH$194,$I$23))))))</f>
        <v>100000</v>
      </c>
      <c r="AI213" s="88">
        <f>IF(AND(SUM(AI$206:AI212)&gt;=AI$201,AH213=""),"",IF(AH213="",AI$190,IF(AH213=AI$190,AI$191,IF(AH213=AI$191,AI$192,IF(AH213=AI$192,AI$193,IF(AH213=AI$193,AI$194,$I$23))))))</f>
        <v>100000</v>
      </c>
      <c r="AJ213" s="88">
        <f>IF(AND(SUM(AJ$206:AJ212)&gt;=AJ$201,AI213=""),"",IF(AI213="",AJ$190,IF(AI213=AJ$190,AJ$191,IF(AI213=AJ$191,AJ$192,IF(AI213=AJ$192,AJ$193,IF(AI213=AJ$193,AJ$194,$I$23))))))</f>
        <v>100000</v>
      </c>
      <c r="AK213" s="88">
        <f>IF(AND(SUM(AK$206:AK212)&gt;=AK$201,AJ213=""),"",IF(AJ213="",AK$190,IF(AJ213=AK$190,AK$191,IF(AJ213=AK$191,AK$192,IF(AJ213=AK$192,AK$193,IF(AJ213=AK$193,AK$194,$I$23))))))</f>
        <v>100000</v>
      </c>
      <c r="AL213" s="88">
        <f>IF(AND(SUM(AL$206:AL212)&gt;=AL$201,AK213=""),"",IF(AK213="",AL$190,IF(AK213=AL$190,AL$191,IF(AK213=AL$191,AL$192,IF(AK213=AL$192,AL$193,IF(AK213=AL$193,AL$194,$I$23))))))</f>
        <v>100000</v>
      </c>
      <c r="AM213" s="88">
        <f>IF(AND(SUM(AM$206:AM212)&gt;=AM$201,AL213=""),"",IF(AL213="",AM$190,IF(AL213=AM$190,AM$191,IF(AL213=AM$191,AM$192,IF(AL213=AM$192,AM$193,IF(AL213=AM$193,AM$194,$I$23))))))</f>
        <v>100000</v>
      </c>
      <c r="AN213" s="88">
        <f>IF(AND(SUM(AN$206:AN212)&gt;=AN$201,AM213=""),"",IF(AM213="",AN$190,IF(AM213=AN$190,AN$191,IF(AM213=AN$191,AN$192,IF(AM213=AN$192,AN$193,IF(AM213=AN$193,AN$194,$I$23))))))</f>
        <v>100000</v>
      </c>
      <c r="AO213" s="88">
        <f>IF(AND(SUM(AO$206:AO212)&gt;=AO$201,AN213=""),"",IF(AN213="",AO$190,IF(AN213=AO$190,AO$191,IF(AN213=AO$191,AO$192,IF(AN213=AO$192,AO$193,IF(AN213=AO$193,AO$194,$J$23))))))</f>
        <v>100000</v>
      </c>
      <c r="AP213" s="88">
        <f>IF(AND(SUM(AP$206:AP212)&gt;=AP$201,AO213=""),"",IF(AO213="",AP$190,IF(AO213=AP$190,AP$191,IF(AO213=AP$191,AP$192,IF(AO213=AP$192,AP$193,IF(AO213=AP$193,AP$194,$J$23))))))</f>
        <v>100000</v>
      </c>
      <c r="AQ213" s="88">
        <f>IF(AND(SUM(AQ$206:AQ212)&gt;=AQ$201,AP213=""),"",IF(AP213="",AQ$190,IF(AP213=AQ$190,AQ$191,IF(AP213=AQ$191,AQ$192,IF(AP213=AQ$192,AQ$193,IF(AP213=AQ$193,AQ$194,$J$23))))))</f>
        <v>100000</v>
      </c>
      <c r="AR213" s="88">
        <f>IF(AND(SUM(AR$206:AR212)&gt;=AR$201,AQ213=""),"",IF(AQ213="",AR$190,IF(AQ213=AR$190,AR$191,IF(AQ213=AR$191,AR$192,IF(AQ213=AR$192,AR$193,IF(AQ213=AR$193,AR$194,$J$23))))))</f>
        <v>100000</v>
      </c>
      <c r="AS213" s="88">
        <f>IF(AND(SUM(AS$206:AS212)&gt;=AS$201,AR213=""),"",IF(AR213="",AS$190,IF(AR213=AS$190,AS$191,IF(AR213=AS$191,AS$192,IF(AR213=AS$192,AS$193,IF(AR213=AS$193,AS$194,$J$23))))))</f>
        <v>100000</v>
      </c>
      <c r="AT213" s="88">
        <f>IF(AND(SUM(AT$206:AT212)&gt;=AT$201,AS213=""),"",IF(AS213="",AT$190,IF(AS213=AT$190,AT$191,IF(AS213=AT$191,AT$192,IF(AS213=AT$192,AT$193,IF(AS213=AT$193,AT$194,$J$23))))))</f>
        <v>100000</v>
      </c>
      <c r="AU213" s="88">
        <f>IF(AND(SUM(AU$206:AU212)&gt;=AU$201,AT213=""),"",IF(AT213="",AU$190,IF(AT213=AU$190,AU$191,IF(AT213=AU$191,AU$192,IF(AT213=AU$192,AU$193,IF(AT213=AU$193,AU$194,$J$23))))))</f>
        <v>100000</v>
      </c>
      <c r="AV213" s="88">
        <f>IF(AND(SUM(AV$206:AV212)&gt;=AV$201,AU213=""),"",IF(AU213="",AV$190,IF(AU213=AV$190,AV$191,IF(AU213=AV$191,AV$192,IF(AU213=AV$192,AV$193,IF(AU213=AV$193,AV$194,$J$23))))))</f>
        <v>100000</v>
      </c>
      <c r="AW213" s="88">
        <f>IF(AND(SUM(AW$206:AW212)&gt;=AW$201,AV213=""),"",IF(AV213="",AW$190,IF(AV213=AW$190,AW$191,IF(AV213=AW$191,AW$192,IF(AV213=AW$192,AW$193,IF(AV213=AW$193,AW$194,$J$23))))))</f>
        <v>100000</v>
      </c>
      <c r="AX213" s="88">
        <f>IF(AND(SUM(AX$206:AX212)&gt;=AX$201,AW213=""),"",IF(AW213="",AX$190,IF(AW213=AX$190,AX$191,IF(AW213=AX$191,AX$192,IF(AW213=AX$192,AX$193,IF(AW213=AX$193,AX$194,$J$23))))))</f>
        <v>100000</v>
      </c>
      <c r="AY213" s="88">
        <f>IF(AND(SUM(AY$206:AY212)&gt;=AY$201,AX213=""),"",IF(AX213="",AY$190,IF(AX213=AY$190,AY$191,IF(AX213=AY$191,AY$192,IF(AX213=AY$192,AY$193,IF(AX213=AY$193,AY$194,$J$23))))))</f>
        <v>100000</v>
      </c>
      <c r="AZ213" s="88">
        <f>IF(AND(SUM(AZ$206:AZ212)&gt;=AZ$201,AY213=""),"",IF(AY213="",AZ$190,IF(AY213=AZ$190,AZ$191,IF(AY213=AZ$191,AZ$192,IF(AY213=AZ$192,AZ$193,IF(AY213=AZ$193,AZ$194,$J$23))))))</f>
        <v>100000</v>
      </c>
      <c r="BA213" s="88">
        <f>IF(AND(SUM(BA$206:BA212)&gt;=BA$201,AZ213=""),"",IF(AZ213="",BA$190,IF(AZ213=BA$190,BA$191,IF(AZ213=BA$191,BA$192,IF(AZ213=BA$192,BA$193,IF(AZ213=BA$193,BA$194,$K$23))))))</f>
        <v>100000</v>
      </c>
      <c r="BB213" s="88">
        <f>IF(AND(SUM(BB$206:BB212)&gt;=BB$201,BA213=""),"",IF(BA213="",BB$190,IF(BA213=BB$190,BB$191,IF(BA213=BB$191,BB$192,IF(BA213=BB$192,BB$193,IF(BA213=BB$193,BB$194,$K$23))))))</f>
        <v>100000</v>
      </c>
      <c r="BC213" s="88">
        <f>IF(AND(SUM(BC$206:BC212)&gt;=BC$201,BB213=""),"",IF(BB213="",BC$190,IF(BB213=BC$190,BC$191,IF(BB213=BC$191,BC$192,IF(BB213=BC$192,BC$193,IF(BB213=BC$193,BC$194,$K$23))))))</f>
        <v>100000</v>
      </c>
      <c r="BD213" s="88">
        <f>IF(AND(SUM(BD$206:BD212)&gt;=BD$201,BC213=""),"",IF(BC213="",BD$190,IF(BC213=BD$190,BD$191,IF(BC213=BD$191,BD$192,IF(BC213=BD$192,BD$193,IF(BC213=BD$193,BD$194,$K$23))))))</f>
        <v>100000</v>
      </c>
      <c r="BE213" s="88">
        <f>IF(AND(SUM(BE$206:BE212)&gt;=BE$201,BD213=""),"",IF(BD213="",BE$190,IF(BD213=BE$190,BE$191,IF(BD213=BE$191,BE$192,IF(BD213=BE$192,BE$193,IF(BD213=BE$193,BE$194,$K$23))))))</f>
        <v>100000</v>
      </c>
      <c r="BF213" s="88">
        <f>IF(AND(SUM(BF$206:BF212)&gt;=BF$201,BE213=""),"",IF(BE213="",BF$190,IF(BE213=BF$190,BF$191,IF(BE213=BF$191,BF$192,IF(BE213=BF$192,BF$193,IF(BE213=BF$193,BF$194,$K$23))))))</f>
        <v>100000</v>
      </c>
      <c r="BG213" s="88">
        <f>IF(AND(SUM(BG$206:BG212)&gt;=BG$201,BF213=""),"",IF(BF213="",BG$190,IF(BF213=BG$190,BG$191,IF(BF213=BG$191,BG$192,IF(BF213=BG$192,BG$193,IF(BF213=BG$193,BG$194,$K$23))))))</f>
        <v>100000</v>
      </c>
      <c r="BH213" s="88">
        <f>IF(AND(SUM(BH$206:BH212)&gt;=BH$201,BG213=""),"",IF(BG213="",BH$190,IF(BG213=BH$190,BH$191,IF(BG213=BH$191,BH$192,IF(BG213=BH$192,BH$193,IF(BG213=BH$193,BH$194,$K$23))))))</f>
        <v>100000</v>
      </c>
      <c r="BI213" s="88">
        <f>IF(AND(SUM(BI$206:BI212)&gt;=BI$201,BH213=""),"",IF(BH213="",BI$190,IF(BH213=BI$190,BI$191,IF(BH213=BI$191,BI$192,IF(BH213=BI$192,BI$193,IF(BH213=BI$193,BI$194,$K$23))))))</f>
        <v>100000</v>
      </c>
      <c r="BJ213" s="88">
        <f>IF(AND(SUM(BJ$206:BJ212)&gt;=BJ$201,BI213=""),"",IF(BI213="",BJ$190,IF(BI213=BJ$190,BJ$191,IF(BI213=BJ$191,BJ$192,IF(BI213=BJ$192,BJ$193,IF(BI213=BJ$193,BJ$194,$K$23))))))</f>
        <v>100000</v>
      </c>
      <c r="BK213" s="88">
        <f>IF(AND(SUM(BK$206:BK212)&gt;=BK$201,BJ213=""),"",IF(BJ213="",BK$190,IF(BJ213=BK$190,BK$191,IF(BJ213=BK$191,BK$192,IF(BJ213=BK$192,BK$193,IF(BJ213=BK$193,BK$194,$K$23))))))</f>
        <v>100000</v>
      </c>
      <c r="BL213" s="88">
        <f>IF(AND(SUM(BL$206:BL212)&gt;=BL$201,BK213=""),"",IF(BK213="",BL$190,IF(BK213=BL$190,BL$191,IF(BK213=BL$191,BL$192,IF(BK213=BL$192,BL$193,IF(BK213=BL$193,BL$194,$K$23))))))</f>
        <v>100000</v>
      </c>
    </row>
    <row r="214" spans="2:64" hidden="1" outlineLevel="1" x14ac:dyDescent="0.55000000000000004">
      <c r="B214" s="3" t="s">
        <v>311</v>
      </c>
      <c r="C214" s="3">
        <f t="shared" si="62"/>
        <v>8</v>
      </c>
      <c r="E214" s="88" t="str">
        <f>IF(AND(SUM(E$206:E213)&gt;=E$201,D214=""),"",IF(D214="",E$190,IF(D214=E$190,E$191,IF(D214=E$191,E$192,IF(D214=E$192,E$193,IF(D214=E$193,E$194,$G$23))))))</f>
        <v/>
      </c>
      <c r="F214" s="88" t="str">
        <f>IF(AND(SUM(F$206:F213)&gt;=F$201,E214=""),"",IF(E214="",F$190,IF(E214=F$190,F$191,IF(E214=F$191,F$192,IF(E214=F$192,F$193,IF(E214=F$193,F$194,$G$23))))))</f>
        <v/>
      </c>
      <c r="G214" s="88" t="str">
        <f>IF(AND(SUM(G$206:G213)&gt;=G$201,F214=""),"",IF(F214="",G$190,IF(F214=G$190,G$191,IF(F214=G$191,G$192,IF(F214=G$192,G$193,IF(F214=G$193,G$194,$G$23))))))</f>
        <v/>
      </c>
      <c r="H214" s="88" t="str">
        <f>IF(AND(SUM(H$206:H213)&gt;=H$201,G214=""),"",IF(G214="",H$190,IF(G214=H$190,H$191,IF(G214=H$191,H$192,IF(G214=H$192,H$193,IF(G214=H$193,H$194,$G$23))))))</f>
        <v/>
      </c>
      <c r="I214" s="88" t="str">
        <f>IF(AND(SUM(I$206:I213)&gt;=I$201,H214=""),"",IF(H214="",I$190,IF(H214=I$190,I$191,IF(H214=I$191,I$192,IF(H214=I$192,I$193,IF(H214=I$193,I$194,$G$23))))))</f>
        <v/>
      </c>
      <c r="J214" s="88" t="str">
        <f>IF(AND(SUM(J$206:J213)&gt;=J$201,I214=""),"",IF(I214="",J$190,IF(I214=J$190,J$191,IF(I214=J$191,J$192,IF(I214=J$192,J$193,IF(I214=J$193,J$194,$G$23))))))</f>
        <v/>
      </c>
      <c r="K214" s="88">
        <f>IF(AND(SUM(K$206:K213)&gt;=K$201,J214=""),"",IF(J214="",K$190,IF(J214=K$190,K$191,IF(J214=K$191,K$192,IF(J214=K$192,K$193,IF(J214=K$193,K$194,$G$23))))))</f>
        <v>50000</v>
      </c>
      <c r="L214" s="88">
        <f>IF(AND(SUM(L$206:L213)&gt;=L$201,K214=""),"",IF(K214="",L$190,IF(K214=L$190,L$191,IF(K214=L$191,L$192,IF(K214=L$192,L$193,IF(K214=L$193,L$194,$G$23))))))</f>
        <v>60000</v>
      </c>
      <c r="M214" s="88">
        <f>IF(AND(SUM(M$206:M213)&gt;=M$201,L214=""),"",IF(L214="",M$190,IF(L214=M$190,M$191,IF(L214=M$191,M$192,IF(L214=M$192,M$193,IF(L214=M$193,M$194,$G$23))))))</f>
        <v>80000</v>
      </c>
      <c r="N214" s="88">
        <f>IF(AND(SUM(N$206:N213)&gt;=N$201,M214=""),"",IF(M214="",N$190,IF(M214=N$190,N$191,IF(M214=N$191,N$192,IF(M214=N$192,N$193,IF(M214=N$193,N$194,$G$23))))))</f>
        <v>100000</v>
      </c>
      <c r="O214" s="88">
        <f>IF(AND(SUM(O$206:O213)&gt;=O$201,N214=""),"",IF(N214="",O$190,IF(N214=O$190,O$191,IF(N214=O$191,O$192,IF(N214=O$192,O$193,IF(N214=O$193,O$194,$G$23))))))</f>
        <v>100000</v>
      </c>
      <c r="P214" s="88">
        <f>IF(AND(SUM(P$206:P213)&gt;=P$201,O214=""),"",IF(O214="",P$190,IF(O214=P$190,P$191,IF(O214=P$191,P$192,IF(O214=P$192,P$193,IF(O214=P$193,P$194,$G$23))))))</f>
        <v>100000</v>
      </c>
      <c r="Q214" s="88">
        <f>IF(AND(SUM(Q$206:Q213)&gt;=Q$201,P214=""),"",IF(P214="",Q$190,IF(P214=Q$190,Q$191,IF(P214=Q$191,Q$192,IF(P214=Q$192,Q$193,IF(P214=Q$193,Q$194,$H$23))))))</f>
        <v>100000</v>
      </c>
      <c r="R214" s="88">
        <f>IF(AND(SUM(R$206:R213)&gt;=R$201,Q214=""),"",IF(Q214="",R$190,IF(Q214=R$190,R$191,IF(Q214=R$191,R$192,IF(Q214=R$192,R$193,IF(Q214=R$193,R$194,$H$23))))))</f>
        <v>100000</v>
      </c>
      <c r="S214" s="88">
        <f>IF(AND(SUM(S$206:S213)&gt;=S$201,R214=""),"",IF(R214="",S$190,IF(R214=S$190,S$191,IF(R214=S$191,S$192,IF(R214=S$192,S$193,IF(R214=S$193,S$194,$H$23))))))</f>
        <v>100000</v>
      </c>
      <c r="T214" s="88">
        <f>IF(AND(SUM(T$206:T213)&gt;=T$201,S214=""),"",IF(S214="",T$190,IF(S214=T$190,T$191,IF(S214=T$191,T$192,IF(S214=T$192,T$193,IF(S214=T$193,T$194,$H$23))))))</f>
        <v>100000</v>
      </c>
      <c r="U214" s="88">
        <f>IF(AND(SUM(U$206:U213)&gt;=U$201,T214=""),"",IF(T214="",U$190,IF(T214=U$190,U$191,IF(T214=U$191,U$192,IF(T214=U$192,U$193,IF(T214=U$193,U$194,$H$23))))))</f>
        <v>100000</v>
      </c>
      <c r="V214" s="88">
        <f>IF(AND(SUM(V$206:V213)&gt;=V$201,U214=""),"",IF(U214="",V$190,IF(U214=V$190,V$191,IF(U214=V$191,V$192,IF(U214=V$192,V$193,IF(U214=V$193,V$194,$H$23))))))</f>
        <v>100000</v>
      </c>
      <c r="W214" s="88">
        <f>IF(AND(SUM(W$206:W213)&gt;=W$201,V214=""),"",IF(V214="",W$190,IF(V214=W$190,W$191,IF(V214=W$191,W$192,IF(V214=W$192,W$193,IF(V214=W$193,W$194,$H$23))))))</f>
        <v>100000</v>
      </c>
      <c r="X214" s="88">
        <f>IF(AND(SUM(X$206:X213)&gt;=X$201,W214=""),"",IF(W214="",X$190,IF(W214=X$190,X$191,IF(W214=X$191,X$192,IF(W214=X$192,X$193,IF(W214=X$193,X$194,$H$23))))))</f>
        <v>100000</v>
      </c>
      <c r="Y214" s="88">
        <f>IF(AND(SUM(Y$206:Y213)&gt;=Y$201,X214=""),"",IF(X214="",Y$190,IF(X214=Y$190,Y$191,IF(X214=Y$191,Y$192,IF(X214=Y$192,Y$193,IF(X214=Y$193,Y$194,$H$23))))))</f>
        <v>100000</v>
      </c>
      <c r="Z214" s="88">
        <f>IF(AND(SUM(Z$206:Z213)&gt;=Z$201,Y214=""),"",IF(Y214="",Z$190,IF(Y214=Z$190,Z$191,IF(Y214=Z$191,Z$192,IF(Y214=Z$192,Z$193,IF(Y214=Z$193,Z$194,$H$23))))))</f>
        <v>100000</v>
      </c>
      <c r="AA214" s="88">
        <f>IF(AND(SUM(AA$206:AA213)&gt;=AA$201,Z214=""),"",IF(Z214="",AA$190,IF(Z214=AA$190,AA$191,IF(Z214=AA$191,AA$192,IF(Z214=AA$192,AA$193,IF(Z214=AA$193,AA$194,$H$23))))))</f>
        <v>100000</v>
      </c>
      <c r="AB214" s="88">
        <f>IF(AND(SUM(AB$206:AB213)&gt;=AB$201,AA214=""),"",IF(AA214="",AB$190,IF(AA214=AB$190,AB$191,IF(AA214=AB$191,AB$192,IF(AA214=AB$192,AB$193,IF(AA214=AB$193,AB$194,$H$23))))))</f>
        <v>100000</v>
      </c>
      <c r="AC214" s="88">
        <f>IF(AND(SUM(AC$206:AC213)&gt;=AC$201,AB214=""),"",IF(AB214="",AC$190,IF(AB214=AC$190,AC$191,IF(AB214=AC$191,AC$192,IF(AB214=AC$192,AC$193,IF(AB214=AC$193,AC$194,$I$23))))))</f>
        <v>100000</v>
      </c>
      <c r="AD214" s="88">
        <f>IF(AND(SUM(AD$206:AD213)&gt;=AD$201,AC214=""),"",IF(AC214="",AD$190,IF(AC214=AD$190,AD$191,IF(AC214=AD$191,AD$192,IF(AC214=AD$192,AD$193,IF(AC214=AD$193,AD$194,$I$23))))))</f>
        <v>100000</v>
      </c>
      <c r="AE214" s="88">
        <f>IF(AND(SUM(AE$206:AE213)&gt;=AE$201,AD214=""),"",IF(AD214="",AE$190,IF(AD214=AE$190,AE$191,IF(AD214=AE$191,AE$192,IF(AD214=AE$192,AE$193,IF(AD214=AE$193,AE$194,$I$23))))))</f>
        <v>100000</v>
      </c>
      <c r="AF214" s="88">
        <f>IF(AND(SUM(AF$206:AF213)&gt;=AF$201,AE214=""),"",IF(AE214="",AF$190,IF(AE214=AF$190,AF$191,IF(AE214=AF$191,AF$192,IF(AE214=AF$192,AF$193,IF(AE214=AF$193,AF$194,$I$23))))))</f>
        <v>100000</v>
      </c>
      <c r="AG214" s="88">
        <f>IF(AND(SUM(AG$206:AG213)&gt;=AG$201,AF214=""),"",IF(AF214="",AG$190,IF(AF214=AG$190,AG$191,IF(AF214=AG$191,AG$192,IF(AF214=AG$192,AG$193,IF(AF214=AG$193,AG$194,$I$23))))))</f>
        <v>100000</v>
      </c>
      <c r="AH214" s="88">
        <f>IF(AND(SUM(AH$206:AH213)&gt;=AH$201,AG214=""),"",IF(AG214="",AH$190,IF(AG214=AH$190,AH$191,IF(AG214=AH$191,AH$192,IF(AG214=AH$192,AH$193,IF(AG214=AH$193,AH$194,$I$23))))))</f>
        <v>100000</v>
      </c>
      <c r="AI214" s="88">
        <f>IF(AND(SUM(AI$206:AI213)&gt;=AI$201,AH214=""),"",IF(AH214="",AI$190,IF(AH214=AI$190,AI$191,IF(AH214=AI$191,AI$192,IF(AH214=AI$192,AI$193,IF(AH214=AI$193,AI$194,$I$23))))))</f>
        <v>100000</v>
      </c>
      <c r="AJ214" s="88">
        <f>IF(AND(SUM(AJ$206:AJ213)&gt;=AJ$201,AI214=""),"",IF(AI214="",AJ$190,IF(AI214=AJ$190,AJ$191,IF(AI214=AJ$191,AJ$192,IF(AI214=AJ$192,AJ$193,IF(AI214=AJ$193,AJ$194,$I$23))))))</f>
        <v>100000</v>
      </c>
      <c r="AK214" s="88">
        <f>IF(AND(SUM(AK$206:AK213)&gt;=AK$201,AJ214=""),"",IF(AJ214="",AK$190,IF(AJ214=AK$190,AK$191,IF(AJ214=AK$191,AK$192,IF(AJ214=AK$192,AK$193,IF(AJ214=AK$193,AK$194,$I$23))))))</f>
        <v>100000</v>
      </c>
      <c r="AL214" s="88">
        <f>IF(AND(SUM(AL$206:AL213)&gt;=AL$201,AK214=""),"",IF(AK214="",AL$190,IF(AK214=AL$190,AL$191,IF(AK214=AL$191,AL$192,IF(AK214=AL$192,AL$193,IF(AK214=AL$193,AL$194,$I$23))))))</f>
        <v>100000</v>
      </c>
      <c r="AM214" s="88">
        <f>IF(AND(SUM(AM$206:AM213)&gt;=AM$201,AL214=""),"",IF(AL214="",AM$190,IF(AL214=AM$190,AM$191,IF(AL214=AM$191,AM$192,IF(AL214=AM$192,AM$193,IF(AL214=AM$193,AM$194,$I$23))))))</f>
        <v>100000</v>
      </c>
      <c r="AN214" s="88">
        <f>IF(AND(SUM(AN$206:AN213)&gt;=AN$201,AM214=""),"",IF(AM214="",AN$190,IF(AM214=AN$190,AN$191,IF(AM214=AN$191,AN$192,IF(AM214=AN$192,AN$193,IF(AM214=AN$193,AN$194,$I$23))))))</f>
        <v>100000</v>
      </c>
      <c r="AO214" s="88">
        <f>IF(AND(SUM(AO$206:AO213)&gt;=AO$201,AN214=""),"",IF(AN214="",AO$190,IF(AN214=AO$190,AO$191,IF(AN214=AO$191,AO$192,IF(AN214=AO$192,AO$193,IF(AN214=AO$193,AO$194,$J$23))))))</f>
        <v>100000</v>
      </c>
      <c r="AP214" s="88">
        <f>IF(AND(SUM(AP$206:AP213)&gt;=AP$201,AO214=""),"",IF(AO214="",AP$190,IF(AO214=AP$190,AP$191,IF(AO214=AP$191,AP$192,IF(AO214=AP$192,AP$193,IF(AO214=AP$193,AP$194,$J$23))))))</f>
        <v>100000</v>
      </c>
      <c r="AQ214" s="88">
        <f>IF(AND(SUM(AQ$206:AQ213)&gt;=AQ$201,AP214=""),"",IF(AP214="",AQ$190,IF(AP214=AQ$190,AQ$191,IF(AP214=AQ$191,AQ$192,IF(AP214=AQ$192,AQ$193,IF(AP214=AQ$193,AQ$194,$J$23))))))</f>
        <v>100000</v>
      </c>
      <c r="AR214" s="88">
        <f>IF(AND(SUM(AR$206:AR213)&gt;=AR$201,AQ214=""),"",IF(AQ214="",AR$190,IF(AQ214=AR$190,AR$191,IF(AQ214=AR$191,AR$192,IF(AQ214=AR$192,AR$193,IF(AQ214=AR$193,AR$194,$J$23))))))</f>
        <v>100000</v>
      </c>
      <c r="AS214" s="88">
        <f>IF(AND(SUM(AS$206:AS213)&gt;=AS$201,AR214=""),"",IF(AR214="",AS$190,IF(AR214=AS$190,AS$191,IF(AR214=AS$191,AS$192,IF(AR214=AS$192,AS$193,IF(AR214=AS$193,AS$194,$J$23))))))</f>
        <v>100000</v>
      </c>
      <c r="AT214" s="88">
        <f>IF(AND(SUM(AT$206:AT213)&gt;=AT$201,AS214=""),"",IF(AS214="",AT$190,IF(AS214=AT$190,AT$191,IF(AS214=AT$191,AT$192,IF(AS214=AT$192,AT$193,IF(AS214=AT$193,AT$194,$J$23))))))</f>
        <v>100000</v>
      </c>
      <c r="AU214" s="88">
        <f>IF(AND(SUM(AU$206:AU213)&gt;=AU$201,AT214=""),"",IF(AT214="",AU$190,IF(AT214=AU$190,AU$191,IF(AT214=AU$191,AU$192,IF(AT214=AU$192,AU$193,IF(AT214=AU$193,AU$194,$J$23))))))</f>
        <v>100000</v>
      </c>
      <c r="AV214" s="88">
        <f>IF(AND(SUM(AV$206:AV213)&gt;=AV$201,AU214=""),"",IF(AU214="",AV$190,IF(AU214=AV$190,AV$191,IF(AU214=AV$191,AV$192,IF(AU214=AV$192,AV$193,IF(AU214=AV$193,AV$194,$J$23))))))</f>
        <v>100000</v>
      </c>
      <c r="AW214" s="88">
        <f>IF(AND(SUM(AW$206:AW213)&gt;=AW$201,AV214=""),"",IF(AV214="",AW$190,IF(AV214=AW$190,AW$191,IF(AV214=AW$191,AW$192,IF(AV214=AW$192,AW$193,IF(AV214=AW$193,AW$194,$J$23))))))</f>
        <v>100000</v>
      </c>
      <c r="AX214" s="88">
        <f>IF(AND(SUM(AX$206:AX213)&gt;=AX$201,AW214=""),"",IF(AW214="",AX$190,IF(AW214=AX$190,AX$191,IF(AW214=AX$191,AX$192,IF(AW214=AX$192,AX$193,IF(AW214=AX$193,AX$194,$J$23))))))</f>
        <v>100000</v>
      </c>
      <c r="AY214" s="88">
        <f>IF(AND(SUM(AY$206:AY213)&gt;=AY$201,AX214=""),"",IF(AX214="",AY$190,IF(AX214=AY$190,AY$191,IF(AX214=AY$191,AY$192,IF(AX214=AY$192,AY$193,IF(AX214=AY$193,AY$194,$J$23))))))</f>
        <v>100000</v>
      </c>
      <c r="AZ214" s="88">
        <f>IF(AND(SUM(AZ$206:AZ213)&gt;=AZ$201,AY214=""),"",IF(AY214="",AZ$190,IF(AY214=AZ$190,AZ$191,IF(AY214=AZ$191,AZ$192,IF(AY214=AZ$192,AZ$193,IF(AY214=AZ$193,AZ$194,$J$23))))))</f>
        <v>100000</v>
      </c>
      <c r="BA214" s="88">
        <f>IF(AND(SUM(BA$206:BA213)&gt;=BA$201,AZ214=""),"",IF(AZ214="",BA$190,IF(AZ214=BA$190,BA$191,IF(AZ214=BA$191,BA$192,IF(AZ214=BA$192,BA$193,IF(AZ214=BA$193,BA$194,$K$23))))))</f>
        <v>100000</v>
      </c>
      <c r="BB214" s="88">
        <f>IF(AND(SUM(BB$206:BB213)&gt;=BB$201,BA214=""),"",IF(BA214="",BB$190,IF(BA214=BB$190,BB$191,IF(BA214=BB$191,BB$192,IF(BA214=BB$192,BB$193,IF(BA214=BB$193,BB$194,$K$23))))))</f>
        <v>100000</v>
      </c>
      <c r="BC214" s="88">
        <f>IF(AND(SUM(BC$206:BC213)&gt;=BC$201,BB214=""),"",IF(BB214="",BC$190,IF(BB214=BC$190,BC$191,IF(BB214=BC$191,BC$192,IF(BB214=BC$192,BC$193,IF(BB214=BC$193,BC$194,$K$23))))))</f>
        <v>100000</v>
      </c>
      <c r="BD214" s="88">
        <f>IF(AND(SUM(BD$206:BD213)&gt;=BD$201,BC214=""),"",IF(BC214="",BD$190,IF(BC214=BD$190,BD$191,IF(BC214=BD$191,BD$192,IF(BC214=BD$192,BD$193,IF(BC214=BD$193,BD$194,$K$23))))))</f>
        <v>100000</v>
      </c>
      <c r="BE214" s="88">
        <f>IF(AND(SUM(BE$206:BE213)&gt;=BE$201,BD214=""),"",IF(BD214="",BE$190,IF(BD214=BE$190,BE$191,IF(BD214=BE$191,BE$192,IF(BD214=BE$192,BE$193,IF(BD214=BE$193,BE$194,$K$23))))))</f>
        <v>100000</v>
      </c>
      <c r="BF214" s="88">
        <f>IF(AND(SUM(BF$206:BF213)&gt;=BF$201,BE214=""),"",IF(BE214="",BF$190,IF(BE214=BF$190,BF$191,IF(BE214=BF$191,BF$192,IF(BE214=BF$192,BF$193,IF(BE214=BF$193,BF$194,$K$23))))))</f>
        <v>100000</v>
      </c>
      <c r="BG214" s="88">
        <f>IF(AND(SUM(BG$206:BG213)&gt;=BG$201,BF214=""),"",IF(BF214="",BG$190,IF(BF214=BG$190,BG$191,IF(BF214=BG$191,BG$192,IF(BF214=BG$192,BG$193,IF(BF214=BG$193,BG$194,$K$23))))))</f>
        <v>100000</v>
      </c>
      <c r="BH214" s="88">
        <f>IF(AND(SUM(BH$206:BH213)&gt;=BH$201,BG214=""),"",IF(BG214="",BH$190,IF(BG214=BH$190,BH$191,IF(BG214=BH$191,BH$192,IF(BG214=BH$192,BH$193,IF(BG214=BH$193,BH$194,$K$23))))))</f>
        <v>100000</v>
      </c>
      <c r="BI214" s="88">
        <f>IF(AND(SUM(BI$206:BI213)&gt;=BI$201,BH214=""),"",IF(BH214="",BI$190,IF(BH214=BI$190,BI$191,IF(BH214=BI$191,BI$192,IF(BH214=BI$192,BI$193,IF(BH214=BI$193,BI$194,$K$23))))))</f>
        <v>100000</v>
      </c>
      <c r="BJ214" s="88">
        <f>IF(AND(SUM(BJ$206:BJ213)&gt;=BJ$201,BI214=""),"",IF(BI214="",BJ$190,IF(BI214=BJ$190,BJ$191,IF(BI214=BJ$191,BJ$192,IF(BI214=BJ$192,BJ$193,IF(BI214=BJ$193,BJ$194,$K$23))))))</f>
        <v>100000</v>
      </c>
      <c r="BK214" s="88">
        <f>IF(AND(SUM(BK$206:BK213)&gt;=BK$201,BJ214=""),"",IF(BJ214="",BK$190,IF(BJ214=BK$190,BK$191,IF(BJ214=BK$191,BK$192,IF(BJ214=BK$192,BK$193,IF(BJ214=BK$193,BK$194,$K$23))))))</f>
        <v>100000</v>
      </c>
      <c r="BL214" s="88">
        <f>IF(AND(SUM(BL$206:BL213)&gt;=BL$201,BK214=""),"",IF(BK214="",BL$190,IF(BK214=BL$190,BL$191,IF(BK214=BL$191,BL$192,IF(BK214=BL$192,BL$193,IF(BK214=BL$193,BL$194,$K$23))))))</f>
        <v>100000</v>
      </c>
    </row>
    <row r="215" spans="2:64" hidden="1" outlineLevel="1" x14ac:dyDescent="0.55000000000000004">
      <c r="B215" s="3" t="s">
        <v>311</v>
      </c>
      <c r="C215" s="3">
        <f t="shared" si="62"/>
        <v>9</v>
      </c>
      <c r="E215" s="88" t="str">
        <f>IF(AND(SUM(E$206:E214)&gt;=E$201,D215=""),"",IF(D215="",E$190,IF(D215=E$190,E$191,IF(D215=E$191,E$192,IF(D215=E$192,E$193,IF(D215=E$193,E$194,$G$23))))))</f>
        <v/>
      </c>
      <c r="F215" s="88" t="str">
        <f>IF(AND(SUM(F$206:F214)&gt;=F$201,E215=""),"",IF(E215="",F$190,IF(E215=F$190,F$191,IF(E215=F$191,F$192,IF(E215=F$192,F$193,IF(E215=F$193,F$194,$G$23))))))</f>
        <v/>
      </c>
      <c r="G215" s="88" t="str">
        <f>IF(AND(SUM(G$206:G214)&gt;=G$201,F215=""),"",IF(F215="",G$190,IF(F215=G$190,G$191,IF(F215=G$191,G$192,IF(F215=G$192,G$193,IF(F215=G$193,G$194,$G$23))))))</f>
        <v/>
      </c>
      <c r="H215" s="88" t="str">
        <f>IF(AND(SUM(H$206:H214)&gt;=H$201,G215=""),"",IF(G215="",H$190,IF(G215=H$190,H$191,IF(G215=H$191,H$192,IF(G215=H$192,H$193,IF(G215=H$193,H$194,$G$23))))))</f>
        <v/>
      </c>
      <c r="I215" s="88" t="str">
        <f>IF(AND(SUM(I$206:I214)&gt;=I$201,H215=""),"",IF(H215="",I$190,IF(H215=I$190,I$191,IF(H215=I$191,I$192,IF(H215=I$192,I$193,IF(H215=I$193,I$194,$G$23))))))</f>
        <v/>
      </c>
      <c r="J215" s="88" t="str">
        <f>IF(AND(SUM(J$206:J214)&gt;=J$201,I215=""),"",IF(I215="",J$190,IF(I215=J$190,J$191,IF(I215=J$191,J$192,IF(I215=J$192,J$193,IF(I215=J$193,J$194,$G$23))))))</f>
        <v/>
      </c>
      <c r="K215" s="88">
        <f>IF(AND(SUM(K$206:K214)&gt;=K$201,J215=""),"",IF(J215="",K$190,IF(J215=K$190,K$191,IF(J215=K$191,K$192,IF(J215=K$192,K$193,IF(J215=K$193,K$194,$G$23))))))</f>
        <v>50000</v>
      </c>
      <c r="L215" s="88">
        <f>IF(AND(SUM(L$206:L214)&gt;=L$201,K215=""),"",IF(K215="",L$190,IF(K215=L$190,L$191,IF(K215=L$191,L$192,IF(K215=L$192,L$193,IF(K215=L$193,L$194,$G$23))))))</f>
        <v>60000</v>
      </c>
      <c r="M215" s="88">
        <f>IF(AND(SUM(M$206:M214)&gt;=M$201,L215=""),"",IF(L215="",M$190,IF(L215=M$190,M$191,IF(L215=M$191,M$192,IF(L215=M$192,M$193,IF(L215=M$193,M$194,$G$23))))))</f>
        <v>80000</v>
      </c>
      <c r="N215" s="88">
        <f>IF(AND(SUM(N$206:N214)&gt;=N$201,M215=""),"",IF(M215="",N$190,IF(M215=N$190,N$191,IF(M215=N$191,N$192,IF(M215=N$192,N$193,IF(M215=N$193,N$194,$G$23))))))</f>
        <v>100000</v>
      </c>
      <c r="O215" s="88">
        <f>IF(AND(SUM(O$206:O214)&gt;=O$201,N215=""),"",IF(N215="",O$190,IF(N215=O$190,O$191,IF(N215=O$191,O$192,IF(N215=O$192,O$193,IF(N215=O$193,O$194,$G$23))))))</f>
        <v>100000</v>
      </c>
      <c r="P215" s="88">
        <f>IF(AND(SUM(P$206:P214)&gt;=P$201,O215=""),"",IF(O215="",P$190,IF(O215=P$190,P$191,IF(O215=P$191,P$192,IF(O215=P$192,P$193,IF(O215=P$193,P$194,$G$23))))))</f>
        <v>100000</v>
      </c>
      <c r="Q215" s="88">
        <f>IF(AND(SUM(Q$206:Q214)&gt;=Q$201,P215=""),"",IF(P215="",Q$190,IF(P215=Q$190,Q$191,IF(P215=Q$191,Q$192,IF(P215=Q$192,Q$193,IF(P215=Q$193,Q$194,$H$23))))))</f>
        <v>100000</v>
      </c>
      <c r="R215" s="88">
        <f>IF(AND(SUM(R$206:R214)&gt;=R$201,Q215=""),"",IF(Q215="",R$190,IF(Q215=R$190,R$191,IF(Q215=R$191,R$192,IF(Q215=R$192,R$193,IF(Q215=R$193,R$194,$H$23))))))</f>
        <v>100000</v>
      </c>
      <c r="S215" s="88">
        <f>IF(AND(SUM(S$206:S214)&gt;=S$201,R215=""),"",IF(R215="",S$190,IF(R215=S$190,S$191,IF(R215=S$191,S$192,IF(R215=S$192,S$193,IF(R215=S$193,S$194,$H$23))))))</f>
        <v>100000</v>
      </c>
      <c r="T215" s="88">
        <f>IF(AND(SUM(T$206:T214)&gt;=T$201,S215=""),"",IF(S215="",T$190,IF(S215=T$190,T$191,IF(S215=T$191,T$192,IF(S215=T$192,T$193,IF(S215=T$193,T$194,$H$23))))))</f>
        <v>100000</v>
      </c>
      <c r="U215" s="88">
        <f>IF(AND(SUM(U$206:U214)&gt;=U$201,T215=""),"",IF(T215="",U$190,IF(T215=U$190,U$191,IF(T215=U$191,U$192,IF(T215=U$192,U$193,IF(T215=U$193,U$194,$H$23))))))</f>
        <v>100000</v>
      </c>
      <c r="V215" s="88">
        <f>IF(AND(SUM(V$206:V214)&gt;=V$201,U215=""),"",IF(U215="",V$190,IF(U215=V$190,V$191,IF(U215=V$191,V$192,IF(U215=V$192,V$193,IF(U215=V$193,V$194,$H$23))))))</f>
        <v>100000</v>
      </c>
      <c r="W215" s="88">
        <f>IF(AND(SUM(W$206:W214)&gt;=W$201,V215=""),"",IF(V215="",W$190,IF(V215=W$190,W$191,IF(V215=W$191,W$192,IF(V215=W$192,W$193,IF(V215=W$193,W$194,$H$23))))))</f>
        <v>100000</v>
      </c>
      <c r="X215" s="88">
        <f>IF(AND(SUM(X$206:X214)&gt;=X$201,W215=""),"",IF(W215="",X$190,IF(W215=X$190,X$191,IF(W215=X$191,X$192,IF(W215=X$192,X$193,IF(W215=X$193,X$194,$H$23))))))</f>
        <v>100000</v>
      </c>
      <c r="Y215" s="88">
        <f>IF(AND(SUM(Y$206:Y214)&gt;=Y$201,X215=""),"",IF(X215="",Y$190,IF(X215=Y$190,Y$191,IF(X215=Y$191,Y$192,IF(X215=Y$192,Y$193,IF(X215=Y$193,Y$194,$H$23))))))</f>
        <v>100000</v>
      </c>
      <c r="Z215" s="88">
        <f>IF(AND(SUM(Z$206:Z214)&gt;=Z$201,Y215=""),"",IF(Y215="",Z$190,IF(Y215=Z$190,Z$191,IF(Y215=Z$191,Z$192,IF(Y215=Z$192,Z$193,IF(Y215=Z$193,Z$194,$H$23))))))</f>
        <v>100000</v>
      </c>
      <c r="AA215" s="88">
        <f>IF(AND(SUM(AA$206:AA214)&gt;=AA$201,Z215=""),"",IF(Z215="",AA$190,IF(Z215=AA$190,AA$191,IF(Z215=AA$191,AA$192,IF(Z215=AA$192,AA$193,IF(Z215=AA$193,AA$194,$H$23))))))</f>
        <v>100000</v>
      </c>
      <c r="AB215" s="88">
        <f>IF(AND(SUM(AB$206:AB214)&gt;=AB$201,AA215=""),"",IF(AA215="",AB$190,IF(AA215=AB$190,AB$191,IF(AA215=AB$191,AB$192,IF(AA215=AB$192,AB$193,IF(AA215=AB$193,AB$194,$H$23))))))</f>
        <v>100000</v>
      </c>
      <c r="AC215" s="88">
        <f>IF(AND(SUM(AC$206:AC214)&gt;=AC$201,AB215=""),"",IF(AB215="",AC$190,IF(AB215=AC$190,AC$191,IF(AB215=AC$191,AC$192,IF(AB215=AC$192,AC$193,IF(AB215=AC$193,AC$194,$I$23))))))</f>
        <v>100000</v>
      </c>
      <c r="AD215" s="88">
        <f>IF(AND(SUM(AD$206:AD214)&gt;=AD$201,AC215=""),"",IF(AC215="",AD$190,IF(AC215=AD$190,AD$191,IF(AC215=AD$191,AD$192,IF(AC215=AD$192,AD$193,IF(AC215=AD$193,AD$194,$I$23))))))</f>
        <v>100000</v>
      </c>
      <c r="AE215" s="88">
        <f>IF(AND(SUM(AE$206:AE214)&gt;=AE$201,AD215=""),"",IF(AD215="",AE$190,IF(AD215=AE$190,AE$191,IF(AD215=AE$191,AE$192,IF(AD215=AE$192,AE$193,IF(AD215=AE$193,AE$194,$I$23))))))</f>
        <v>100000</v>
      </c>
      <c r="AF215" s="88">
        <f>IF(AND(SUM(AF$206:AF214)&gt;=AF$201,AE215=""),"",IF(AE215="",AF$190,IF(AE215=AF$190,AF$191,IF(AE215=AF$191,AF$192,IF(AE215=AF$192,AF$193,IF(AE215=AF$193,AF$194,$I$23))))))</f>
        <v>100000</v>
      </c>
      <c r="AG215" s="88">
        <f>IF(AND(SUM(AG$206:AG214)&gt;=AG$201,AF215=""),"",IF(AF215="",AG$190,IF(AF215=AG$190,AG$191,IF(AF215=AG$191,AG$192,IF(AF215=AG$192,AG$193,IF(AF215=AG$193,AG$194,$I$23))))))</f>
        <v>100000</v>
      </c>
      <c r="AH215" s="88">
        <f>IF(AND(SUM(AH$206:AH214)&gt;=AH$201,AG215=""),"",IF(AG215="",AH$190,IF(AG215=AH$190,AH$191,IF(AG215=AH$191,AH$192,IF(AG215=AH$192,AH$193,IF(AG215=AH$193,AH$194,$I$23))))))</f>
        <v>100000</v>
      </c>
      <c r="AI215" s="88">
        <f>IF(AND(SUM(AI$206:AI214)&gt;=AI$201,AH215=""),"",IF(AH215="",AI$190,IF(AH215=AI$190,AI$191,IF(AH215=AI$191,AI$192,IF(AH215=AI$192,AI$193,IF(AH215=AI$193,AI$194,$I$23))))))</f>
        <v>100000</v>
      </c>
      <c r="AJ215" s="88">
        <f>IF(AND(SUM(AJ$206:AJ214)&gt;=AJ$201,AI215=""),"",IF(AI215="",AJ$190,IF(AI215=AJ$190,AJ$191,IF(AI215=AJ$191,AJ$192,IF(AI215=AJ$192,AJ$193,IF(AI215=AJ$193,AJ$194,$I$23))))))</f>
        <v>100000</v>
      </c>
      <c r="AK215" s="88">
        <f>IF(AND(SUM(AK$206:AK214)&gt;=AK$201,AJ215=""),"",IF(AJ215="",AK$190,IF(AJ215=AK$190,AK$191,IF(AJ215=AK$191,AK$192,IF(AJ215=AK$192,AK$193,IF(AJ215=AK$193,AK$194,$I$23))))))</f>
        <v>100000</v>
      </c>
      <c r="AL215" s="88">
        <f>IF(AND(SUM(AL$206:AL214)&gt;=AL$201,AK215=""),"",IF(AK215="",AL$190,IF(AK215=AL$190,AL$191,IF(AK215=AL$191,AL$192,IF(AK215=AL$192,AL$193,IF(AK215=AL$193,AL$194,$I$23))))))</f>
        <v>100000</v>
      </c>
      <c r="AM215" s="88">
        <f>IF(AND(SUM(AM$206:AM214)&gt;=AM$201,AL215=""),"",IF(AL215="",AM$190,IF(AL215=AM$190,AM$191,IF(AL215=AM$191,AM$192,IF(AL215=AM$192,AM$193,IF(AL215=AM$193,AM$194,$I$23))))))</f>
        <v>100000</v>
      </c>
      <c r="AN215" s="88">
        <f>IF(AND(SUM(AN$206:AN214)&gt;=AN$201,AM215=""),"",IF(AM215="",AN$190,IF(AM215=AN$190,AN$191,IF(AM215=AN$191,AN$192,IF(AM215=AN$192,AN$193,IF(AM215=AN$193,AN$194,$I$23))))))</f>
        <v>100000</v>
      </c>
      <c r="AO215" s="88">
        <f>IF(AND(SUM(AO$206:AO214)&gt;=AO$201,AN215=""),"",IF(AN215="",AO$190,IF(AN215=AO$190,AO$191,IF(AN215=AO$191,AO$192,IF(AN215=AO$192,AO$193,IF(AN215=AO$193,AO$194,$J$23))))))</f>
        <v>100000</v>
      </c>
      <c r="AP215" s="88">
        <f>IF(AND(SUM(AP$206:AP214)&gt;=AP$201,AO215=""),"",IF(AO215="",AP$190,IF(AO215=AP$190,AP$191,IF(AO215=AP$191,AP$192,IF(AO215=AP$192,AP$193,IF(AO215=AP$193,AP$194,$J$23))))))</f>
        <v>100000</v>
      </c>
      <c r="AQ215" s="88">
        <f>IF(AND(SUM(AQ$206:AQ214)&gt;=AQ$201,AP215=""),"",IF(AP215="",AQ$190,IF(AP215=AQ$190,AQ$191,IF(AP215=AQ$191,AQ$192,IF(AP215=AQ$192,AQ$193,IF(AP215=AQ$193,AQ$194,$J$23))))))</f>
        <v>100000</v>
      </c>
      <c r="AR215" s="88">
        <f>IF(AND(SUM(AR$206:AR214)&gt;=AR$201,AQ215=""),"",IF(AQ215="",AR$190,IF(AQ215=AR$190,AR$191,IF(AQ215=AR$191,AR$192,IF(AQ215=AR$192,AR$193,IF(AQ215=AR$193,AR$194,$J$23))))))</f>
        <v>100000</v>
      </c>
      <c r="AS215" s="88">
        <f>IF(AND(SUM(AS$206:AS214)&gt;=AS$201,AR215=""),"",IF(AR215="",AS$190,IF(AR215=AS$190,AS$191,IF(AR215=AS$191,AS$192,IF(AR215=AS$192,AS$193,IF(AR215=AS$193,AS$194,$J$23))))))</f>
        <v>100000</v>
      </c>
      <c r="AT215" s="88">
        <f>IF(AND(SUM(AT$206:AT214)&gt;=AT$201,AS215=""),"",IF(AS215="",AT$190,IF(AS215=AT$190,AT$191,IF(AS215=AT$191,AT$192,IF(AS215=AT$192,AT$193,IF(AS215=AT$193,AT$194,$J$23))))))</f>
        <v>100000</v>
      </c>
      <c r="AU215" s="88">
        <f>IF(AND(SUM(AU$206:AU214)&gt;=AU$201,AT215=""),"",IF(AT215="",AU$190,IF(AT215=AU$190,AU$191,IF(AT215=AU$191,AU$192,IF(AT215=AU$192,AU$193,IF(AT215=AU$193,AU$194,$J$23))))))</f>
        <v>100000</v>
      </c>
      <c r="AV215" s="88">
        <f>IF(AND(SUM(AV$206:AV214)&gt;=AV$201,AU215=""),"",IF(AU215="",AV$190,IF(AU215=AV$190,AV$191,IF(AU215=AV$191,AV$192,IF(AU215=AV$192,AV$193,IF(AU215=AV$193,AV$194,$J$23))))))</f>
        <v>100000</v>
      </c>
      <c r="AW215" s="88">
        <f>IF(AND(SUM(AW$206:AW214)&gt;=AW$201,AV215=""),"",IF(AV215="",AW$190,IF(AV215=AW$190,AW$191,IF(AV215=AW$191,AW$192,IF(AV215=AW$192,AW$193,IF(AV215=AW$193,AW$194,$J$23))))))</f>
        <v>100000</v>
      </c>
      <c r="AX215" s="88">
        <f>IF(AND(SUM(AX$206:AX214)&gt;=AX$201,AW215=""),"",IF(AW215="",AX$190,IF(AW215=AX$190,AX$191,IF(AW215=AX$191,AX$192,IF(AW215=AX$192,AX$193,IF(AW215=AX$193,AX$194,$J$23))))))</f>
        <v>100000</v>
      </c>
      <c r="AY215" s="88">
        <f>IF(AND(SUM(AY$206:AY214)&gt;=AY$201,AX215=""),"",IF(AX215="",AY$190,IF(AX215=AY$190,AY$191,IF(AX215=AY$191,AY$192,IF(AX215=AY$192,AY$193,IF(AX215=AY$193,AY$194,$J$23))))))</f>
        <v>100000</v>
      </c>
      <c r="AZ215" s="88">
        <f>IF(AND(SUM(AZ$206:AZ214)&gt;=AZ$201,AY215=""),"",IF(AY215="",AZ$190,IF(AY215=AZ$190,AZ$191,IF(AY215=AZ$191,AZ$192,IF(AY215=AZ$192,AZ$193,IF(AY215=AZ$193,AZ$194,$J$23))))))</f>
        <v>100000</v>
      </c>
      <c r="BA215" s="88">
        <f>IF(AND(SUM(BA$206:BA214)&gt;=BA$201,AZ215=""),"",IF(AZ215="",BA$190,IF(AZ215=BA$190,BA$191,IF(AZ215=BA$191,BA$192,IF(AZ215=BA$192,BA$193,IF(AZ215=BA$193,BA$194,$K$23))))))</f>
        <v>100000</v>
      </c>
      <c r="BB215" s="88">
        <f>IF(AND(SUM(BB$206:BB214)&gt;=BB$201,BA215=""),"",IF(BA215="",BB$190,IF(BA215=BB$190,BB$191,IF(BA215=BB$191,BB$192,IF(BA215=BB$192,BB$193,IF(BA215=BB$193,BB$194,$K$23))))))</f>
        <v>100000</v>
      </c>
      <c r="BC215" s="88">
        <f>IF(AND(SUM(BC$206:BC214)&gt;=BC$201,BB215=""),"",IF(BB215="",BC$190,IF(BB215=BC$190,BC$191,IF(BB215=BC$191,BC$192,IF(BB215=BC$192,BC$193,IF(BB215=BC$193,BC$194,$K$23))))))</f>
        <v>100000</v>
      </c>
      <c r="BD215" s="88">
        <f>IF(AND(SUM(BD$206:BD214)&gt;=BD$201,BC215=""),"",IF(BC215="",BD$190,IF(BC215=BD$190,BD$191,IF(BC215=BD$191,BD$192,IF(BC215=BD$192,BD$193,IF(BC215=BD$193,BD$194,$K$23))))))</f>
        <v>100000</v>
      </c>
      <c r="BE215" s="88">
        <f>IF(AND(SUM(BE$206:BE214)&gt;=BE$201,BD215=""),"",IF(BD215="",BE$190,IF(BD215=BE$190,BE$191,IF(BD215=BE$191,BE$192,IF(BD215=BE$192,BE$193,IF(BD215=BE$193,BE$194,$K$23))))))</f>
        <v>100000</v>
      </c>
      <c r="BF215" s="88">
        <f>IF(AND(SUM(BF$206:BF214)&gt;=BF$201,BE215=""),"",IF(BE215="",BF$190,IF(BE215=BF$190,BF$191,IF(BE215=BF$191,BF$192,IF(BE215=BF$192,BF$193,IF(BE215=BF$193,BF$194,$K$23))))))</f>
        <v>100000</v>
      </c>
      <c r="BG215" s="88">
        <f>IF(AND(SUM(BG$206:BG214)&gt;=BG$201,BF215=""),"",IF(BF215="",BG$190,IF(BF215=BG$190,BG$191,IF(BF215=BG$191,BG$192,IF(BF215=BG$192,BG$193,IF(BF215=BG$193,BG$194,$K$23))))))</f>
        <v>100000</v>
      </c>
      <c r="BH215" s="88">
        <f>IF(AND(SUM(BH$206:BH214)&gt;=BH$201,BG215=""),"",IF(BG215="",BH$190,IF(BG215=BH$190,BH$191,IF(BG215=BH$191,BH$192,IF(BG215=BH$192,BH$193,IF(BG215=BH$193,BH$194,$K$23))))))</f>
        <v>100000</v>
      </c>
      <c r="BI215" s="88">
        <f>IF(AND(SUM(BI$206:BI214)&gt;=BI$201,BH215=""),"",IF(BH215="",BI$190,IF(BH215=BI$190,BI$191,IF(BH215=BI$191,BI$192,IF(BH215=BI$192,BI$193,IF(BH215=BI$193,BI$194,$K$23))))))</f>
        <v>100000</v>
      </c>
      <c r="BJ215" s="88">
        <f>IF(AND(SUM(BJ$206:BJ214)&gt;=BJ$201,BI215=""),"",IF(BI215="",BJ$190,IF(BI215=BJ$190,BJ$191,IF(BI215=BJ$191,BJ$192,IF(BI215=BJ$192,BJ$193,IF(BI215=BJ$193,BJ$194,$K$23))))))</f>
        <v>100000</v>
      </c>
      <c r="BK215" s="88">
        <f>IF(AND(SUM(BK$206:BK214)&gt;=BK$201,BJ215=""),"",IF(BJ215="",BK$190,IF(BJ215=BK$190,BK$191,IF(BJ215=BK$191,BK$192,IF(BJ215=BK$192,BK$193,IF(BJ215=BK$193,BK$194,$K$23))))))</f>
        <v>100000</v>
      </c>
      <c r="BL215" s="88">
        <f>IF(AND(SUM(BL$206:BL214)&gt;=BL$201,BK215=""),"",IF(BK215="",BL$190,IF(BK215=BL$190,BL$191,IF(BK215=BL$191,BL$192,IF(BK215=BL$192,BL$193,IF(BK215=BL$193,BL$194,$K$23))))))</f>
        <v>100000</v>
      </c>
    </row>
    <row r="216" spans="2:64" hidden="1" outlineLevel="1" x14ac:dyDescent="0.55000000000000004">
      <c r="B216" s="3" t="s">
        <v>311</v>
      </c>
      <c r="C216" s="3">
        <f t="shared" si="62"/>
        <v>10</v>
      </c>
      <c r="E216" s="88" t="str">
        <f>IF(AND(SUM(E$206:E215)&gt;=E$201,D216=""),"",IF(D216="",E$190,IF(D216=E$190,E$191,IF(D216=E$191,E$192,IF(D216=E$192,E$193,IF(D216=E$193,E$194,$G$23))))))</f>
        <v/>
      </c>
      <c r="F216" s="88" t="str">
        <f>IF(AND(SUM(F$206:F215)&gt;=F$201,E216=""),"",IF(E216="",F$190,IF(E216=F$190,F$191,IF(E216=F$191,F$192,IF(E216=F$192,F$193,IF(E216=F$193,F$194,$G$23))))))</f>
        <v/>
      </c>
      <c r="G216" s="88" t="str">
        <f>IF(AND(SUM(G$206:G215)&gt;=G$201,F216=""),"",IF(F216="",G$190,IF(F216=G$190,G$191,IF(F216=G$191,G$192,IF(F216=G$192,G$193,IF(F216=G$193,G$194,$G$23))))))</f>
        <v/>
      </c>
      <c r="H216" s="88" t="str">
        <f>IF(AND(SUM(H$206:H215)&gt;=H$201,G216=""),"",IF(G216="",H$190,IF(G216=H$190,H$191,IF(G216=H$191,H$192,IF(G216=H$192,H$193,IF(G216=H$193,H$194,$G$23))))))</f>
        <v/>
      </c>
      <c r="I216" s="88" t="str">
        <f>IF(AND(SUM(I$206:I215)&gt;=I$201,H216=""),"",IF(H216="",I$190,IF(H216=I$190,I$191,IF(H216=I$191,I$192,IF(H216=I$192,I$193,IF(H216=I$193,I$194,$G$23))))))</f>
        <v/>
      </c>
      <c r="J216" s="88" t="str">
        <f>IF(AND(SUM(J$206:J215)&gt;=J$201,I216=""),"",IF(I216="",J$190,IF(I216=J$190,J$191,IF(I216=J$191,J$192,IF(I216=J$192,J$193,IF(I216=J$193,J$194,$G$23))))))</f>
        <v/>
      </c>
      <c r="K216" s="88" t="str">
        <f>IF(AND(SUM(K$206:K215)&gt;=K$201,J216=""),"",IF(J216="",K$190,IF(J216=K$190,K$191,IF(J216=K$191,K$192,IF(J216=K$192,K$193,IF(J216=K$193,K$194,$G$23))))))</f>
        <v/>
      </c>
      <c r="L216" s="88" t="str">
        <f>IF(AND(SUM(L$206:L215)&gt;=L$201,K216=""),"",IF(K216="",L$190,IF(K216=L$190,L$191,IF(K216=L$191,L$192,IF(K216=L$192,L$193,IF(K216=L$193,L$194,$G$23))))))</f>
        <v/>
      </c>
      <c r="M216" s="88" t="str">
        <f>IF(AND(SUM(M$206:M215)&gt;=M$201,L216=""),"",IF(L216="",M$190,IF(L216=M$190,M$191,IF(L216=M$191,M$192,IF(L216=M$192,M$193,IF(L216=M$193,M$194,$G$23))))))</f>
        <v/>
      </c>
      <c r="N216" s="88" t="str">
        <f>IF(AND(SUM(N$206:N215)&gt;=N$201,M216=""),"",IF(M216="",N$190,IF(M216=N$190,N$191,IF(M216=N$191,N$192,IF(M216=N$192,N$193,IF(M216=N$193,N$194,$G$23))))))</f>
        <v/>
      </c>
      <c r="O216" s="88" t="str">
        <f>IF(AND(SUM(O$206:O215)&gt;=O$201,N216=""),"",IF(N216="",O$190,IF(N216=O$190,O$191,IF(N216=O$191,O$192,IF(N216=O$192,O$193,IF(N216=O$193,O$194,$G$23))))))</f>
        <v/>
      </c>
      <c r="P216" s="88" t="str">
        <f>IF(AND(SUM(P$206:P215)&gt;=P$201,O216=""),"",IF(O216="",P$190,IF(O216=P$190,P$191,IF(O216=P$191,P$192,IF(O216=P$192,P$193,IF(O216=P$193,P$194,$G$23))))))</f>
        <v/>
      </c>
      <c r="Q216" s="88" t="str">
        <f>IF(AND(SUM(Q$206:Q215)&gt;=Q$201,P216=""),"",IF(P216="",Q$190,IF(P216=Q$190,Q$191,IF(P216=Q$191,Q$192,IF(P216=Q$192,Q$193,IF(P216=Q$193,Q$194,$H$23))))))</f>
        <v/>
      </c>
      <c r="R216" s="88" t="str">
        <f>IF(AND(SUM(R$206:R215)&gt;=R$201,Q216=""),"",IF(Q216="",R$190,IF(Q216=R$190,R$191,IF(Q216=R$191,R$192,IF(Q216=R$192,R$193,IF(Q216=R$193,R$194,$H$23))))))</f>
        <v/>
      </c>
      <c r="S216" s="88" t="str">
        <f>IF(AND(SUM(S$206:S215)&gt;=S$201,R216=""),"",IF(R216="",S$190,IF(R216=S$190,S$191,IF(R216=S$191,S$192,IF(R216=S$192,S$193,IF(R216=S$193,S$194,$H$23))))))</f>
        <v/>
      </c>
      <c r="T216" s="88" t="str">
        <f>IF(AND(SUM(T$206:T215)&gt;=T$201,S216=""),"",IF(S216="",T$190,IF(S216=T$190,T$191,IF(S216=T$191,T$192,IF(S216=T$192,T$193,IF(S216=T$193,T$194,$H$23))))))</f>
        <v/>
      </c>
      <c r="U216" s="88" t="str">
        <f>IF(AND(SUM(U$206:U215)&gt;=U$201,T216=""),"",IF(T216="",U$190,IF(T216=U$190,U$191,IF(T216=U$191,U$192,IF(T216=U$192,U$193,IF(T216=U$193,U$194,$H$23))))))</f>
        <v/>
      </c>
      <c r="V216" s="88" t="str">
        <f>IF(AND(SUM(V$206:V215)&gt;=V$201,U216=""),"",IF(U216="",V$190,IF(U216=V$190,V$191,IF(U216=V$191,V$192,IF(U216=V$192,V$193,IF(U216=V$193,V$194,$H$23))))))</f>
        <v/>
      </c>
      <c r="W216" s="88" t="str">
        <f>IF(AND(SUM(W$206:W215)&gt;=W$201,V216=""),"",IF(V216="",W$190,IF(V216=W$190,W$191,IF(V216=W$191,W$192,IF(V216=W$192,W$193,IF(V216=W$193,W$194,$H$23))))))</f>
        <v/>
      </c>
      <c r="X216" s="88" t="str">
        <f>IF(AND(SUM(X$206:X215)&gt;=X$201,W216=""),"",IF(W216="",X$190,IF(W216=X$190,X$191,IF(W216=X$191,X$192,IF(W216=X$192,X$193,IF(W216=X$193,X$194,$H$23))))))</f>
        <v/>
      </c>
      <c r="Y216" s="88" t="str">
        <f>IF(AND(SUM(Y$206:Y215)&gt;=Y$201,X216=""),"",IF(X216="",Y$190,IF(X216=Y$190,Y$191,IF(X216=Y$191,Y$192,IF(X216=Y$192,Y$193,IF(X216=Y$193,Y$194,$H$23))))))</f>
        <v/>
      </c>
      <c r="Z216" s="88" t="str">
        <f>IF(AND(SUM(Z$206:Z215)&gt;=Z$201,Y216=""),"",IF(Y216="",Z$190,IF(Y216=Z$190,Z$191,IF(Y216=Z$191,Z$192,IF(Y216=Z$192,Z$193,IF(Y216=Z$193,Z$194,$H$23))))))</f>
        <v/>
      </c>
      <c r="AA216" s="88">
        <f>IF(AND(SUM(AA$206:AA215)&gt;=AA$201,Z216=""),"",IF(Z216="",AA$190,IF(Z216=AA$190,AA$191,IF(Z216=AA$191,AA$192,IF(Z216=AA$192,AA$193,IF(Z216=AA$193,AA$194,$H$23))))))</f>
        <v>50000</v>
      </c>
      <c r="AB216" s="88">
        <f>IF(AND(SUM(AB$206:AB215)&gt;=AB$201,AA216=""),"",IF(AA216="",AB$190,IF(AA216=AB$190,AB$191,IF(AA216=AB$191,AB$192,IF(AA216=AB$192,AB$193,IF(AA216=AB$193,AB$194,$H$23))))))</f>
        <v>60000</v>
      </c>
      <c r="AC216" s="88">
        <f>IF(AND(SUM(AC$206:AC215)&gt;=AC$201,AB216=""),"",IF(AB216="",AC$190,IF(AB216=AC$190,AC$191,IF(AB216=AC$191,AC$192,IF(AB216=AC$192,AC$193,IF(AB216=AC$193,AC$194,$I$23))))))</f>
        <v>80000</v>
      </c>
      <c r="AD216" s="88">
        <f>IF(AND(SUM(AD$206:AD215)&gt;=AD$201,AC216=""),"",IF(AC216="",AD$190,IF(AC216=AD$190,AD$191,IF(AC216=AD$191,AD$192,IF(AC216=AD$192,AD$193,IF(AC216=AD$193,AD$194,$I$23))))))</f>
        <v>100000</v>
      </c>
      <c r="AE216" s="88">
        <f>IF(AND(SUM(AE$206:AE215)&gt;=AE$201,AD216=""),"",IF(AD216="",AE$190,IF(AD216=AE$190,AE$191,IF(AD216=AE$191,AE$192,IF(AD216=AE$192,AE$193,IF(AD216=AE$193,AE$194,$I$23))))))</f>
        <v>100000</v>
      </c>
      <c r="AF216" s="88">
        <f>IF(AND(SUM(AF$206:AF215)&gt;=AF$201,AE216=""),"",IF(AE216="",AF$190,IF(AE216=AF$190,AF$191,IF(AE216=AF$191,AF$192,IF(AE216=AF$192,AF$193,IF(AE216=AF$193,AF$194,$I$23))))))</f>
        <v>100000</v>
      </c>
      <c r="AG216" s="88">
        <f>IF(AND(SUM(AG$206:AG215)&gt;=AG$201,AF216=""),"",IF(AF216="",AG$190,IF(AF216=AG$190,AG$191,IF(AF216=AG$191,AG$192,IF(AF216=AG$192,AG$193,IF(AF216=AG$193,AG$194,$I$23))))))</f>
        <v>100000</v>
      </c>
      <c r="AH216" s="88">
        <f>IF(AND(SUM(AH$206:AH215)&gt;=AH$201,AG216=""),"",IF(AG216="",AH$190,IF(AG216=AH$190,AH$191,IF(AG216=AH$191,AH$192,IF(AG216=AH$192,AH$193,IF(AG216=AH$193,AH$194,$I$23))))))</f>
        <v>100000</v>
      </c>
      <c r="AI216" s="88">
        <f>IF(AND(SUM(AI$206:AI215)&gt;=AI$201,AH216=""),"",IF(AH216="",AI$190,IF(AH216=AI$190,AI$191,IF(AH216=AI$191,AI$192,IF(AH216=AI$192,AI$193,IF(AH216=AI$193,AI$194,$I$23))))))</f>
        <v>100000</v>
      </c>
      <c r="AJ216" s="88">
        <f>IF(AND(SUM(AJ$206:AJ215)&gt;=AJ$201,AI216=""),"",IF(AI216="",AJ$190,IF(AI216=AJ$190,AJ$191,IF(AI216=AJ$191,AJ$192,IF(AI216=AJ$192,AJ$193,IF(AI216=AJ$193,AJ$194,$I$23))))))</f>
        <v>100000</v>
      </c>
      <c r="AK216" s="88">
        <f>IF(AND(SUM(AK$206:AK215)&gt;=AK$201,AJ216=""),"",IF(AJ216="",AK$190,IF(AJ216=AK$190,AK$191,IF(AJ216=AK$191,AK$192,IF(AJ216=AK$192,AK$193,IF(AJ216=AK$193,AK$194,$I$23))))))</f>
        <v>100000</v>
      </c>
      <c r="AL216" s="88">
        <f>IF(AND(SUM(AL$206:AL215)&gt;=AL$201,AK216=""),"",IF(AK216="",AL$190,IF(AK216=AL$190,AL$191,IF(AK216=AL$191,AL$192,IF(AK216=AL$192,AL$193,IF(AK216=AL$193,AL$194,$I$23))))))</f>
        <v>100000</v>
      </c>
      <c r="AM216" s="88">
        <f>IF(AND(SUM(AM$206:AM215)&gt;=AM$201,AL216=""),"",IF(AL216="",AM$190,IF(AL216=AM$190,AM$191,IF(AL216=AM$191,AM$192,IF(AL216=AM$192,AM$193,IF(AL216=AM$193,AM$194,$I$23))))))</f>
        <v>100000</v>
      </c>
      <c r="AN216" s="88">
        <f>IF(AND(SUM(AN$206:AN215)&gt;=AN$201,AM216=""),"",IF(AM216="",AN$190,IF(AM216=AN$190,AN$191,IF(AM216=AN$191,AN$192,IF(AM216=AN$192,AN$193,IF(AM216=AN$193,AN$194,$I$23))))))</f>
        <v>100000</v>
      </c>
      <c r="AO216" s="88">
        <f>IF(AND(SUM(AO$206:AO215)&gt;=AO$201,AN216=""),"",IF(AN216="",AO$190,IF(AN216=AO$190,AO$191,IF(AN216=AO$191,AO$192,IF(AN216=AO$192,AO$193,IF(AN216=AO$193,AO$194,$J$23))))))</f>
        <v>100000</v>
      </c>
      <c r="AP216" s="88">
        <f>IF(AND(SUM(AP$206:AP215)&gt;=AP$201,AO216=""),"",IF(AO216="",AP$190,IF(AO216=AP$190,AP$191,IF(AO216=AP$191,AP$192,IF(AO216=AP$192,AP$193,IF(AO216=AP$193,AP$194,$J$23))))))</f>
        <v>100000</v>
      </c>
      <c r="AQ216" s="88">
        <f>IF(AND(SUM(AQ$206:AQ215)&gt;=AQ$201,AP216=""),"",IF(AP216="",AQ$190,IF(AP216=AQ$190,AQ$191,IF(AP216=AQ$191,AQ$192,IF(AP216=AQ$192,AQ$193,IF(AP216=AQ$193,AQ$194,$J$23))))))</f>
        <v>100000</v>
      </c>
      <c r="AR216" s="88">
        <f>IF(AND(SUM(AR$206:AR215)&gt;=AR$201,AQ216=""),"",IF(AQ216="",AR$190,IF(AQ216=AR$190,AR$191,IF(AQ216=AR$191,AR$192,IF(AQ216=AR$192,AR$193,IF(AQ216=AR$193,AR$194,$J$23))))))</f>
        <v>100000</v>
      </c>
      <c r="AS216" s="88">
        <f>IF(AND(SUM(AS$206:AS215)&gt;=AS$201,AR216=""),"",IF(AR216="",AS$190,IF(AR216=AS$190,AS$191,IF(AR216=AS$191,AS$192,IF(AR216=AS$192,AS$193,IF(AR216=AS$193,AS$194,$J$23))))))</f>
        <v>100000</v>
      </c>
      <c r="AT216" s="88">
        <f>IF(AND(SUM(AT$206:AT215)&gt;=AT$201,AS216=""),"",IF(AS216="",AT$190,IF(AS216=AT$190,AT$191,IF(AS216=AT$191,AT$192,IF(AS216=AT$192,AT$193,IF(AS216=AT$193,AT$194,$J$23))))))</f>
        <v>100000</v>
      </c>
      <c r="AU216" s="88">
        <f>IF(AND(SUM(AU$206:AU215)&gt;=AU$201,AT216=""),"",IF(AT216="",AU$190,IF(AT216=AU$190,AU$191,IF(AT216=AU$191,AU$192,IF(AT216=AU$192,AU$193,IF(AT216=AU$193,AU$194,$J$23))))))</f>
        <v>100000</v>
      </c>
      <c r="AV216" s="88">
        <f>IF(AND(SUM(AV$206:AV215)&gt;=AV$201,AU216=""),"",IF(AU216="",AV$190,IF(AU216=AV$190,AV$191,IF(AU216=AV$191,AV$192,IF(AU216=AV$192,AV$193,IF(AU216=AV$193,AV$194,$J$23))))))</f>
        <v>100000</v>
      </c>
      <c r="AW216" s="88">
        <f>IF(AND(SUM(AW$206:AW215)&gt;=AW$201,AV216=""),"",IF(AV216="",AW$190,IF(AV216=AW$190,AW$191,IF(AV216=AW$191,AW$192,IF(AV216=AW$192,AW$193,IF(AV216=AW$193,AW$194,$J$23))))))</f>
        <v>100000</v>
      </c>
      <c r="AX216" s="88">
        <f>IF(AND(SUM(AX$206:AX215)&gt;=AX$201,AW216=""),"",IF(AW216="",AX$190,IF(AW216=AX$190,AX$191,IF(AW216=AX$191,AX$192,IF(AW216=AX$192,AX$193,IF(AW216=AX$193,AX$194,$J$23))))))</f>
        <v>100000</v>
      </c>
      <c r="AY216" s="88">
        <f>IF(AND(SUM(AY$206:AY215)&gt;=AY$201,AX216=""),"",IF(AX216="",AY$190,IF(AX216=AY$190,AY$191,IF(AX216=AY$191,AY$192,IF(AX216=AY$192,AY$193,IF(AX216=AY$193,AY$194,$J$23))))))</f>
        <v>100000</v>
      </c>
      <c r="AZ216" s="88">
        <f>IF(AND(SUM(AZ$206:AZ215)&gt;=AZ$201,AY216=""),"",IF(AY216="",AZ$190,IF(AY216=AZ$190,AZ$191,IF(AY216=AZ$191,AZ$192,IF(AY216=AZ$192,AZ$193,IF(AY216=AZ$193,AZ$194,$J$23))))))</f>
        <v>100000</v>
      </c>
      <c r="BA216" s="88">
        <f>IF(AND(SUM(BA$206:BA215)&gt;=BA$201,AZ216=""),"",IF(AZ216="",BA$190,IF(AZ216=BA$190,BA$191,IF(AZ216=BA$191,BA$192,IF(AZ216=BA$192,BA$193,IF(AZ216=BA$193,BA$194,$K$23))))))</f>
        <v>100000</v>
      </c>
      <c r="BB216" s="88">
        <f>IF(AND(SUM(BB$206:BB215)&gt;=BB$201,BA216=""),"",IF(BA216="",BB$190,IF(BA216=BB$190,BB$191,IF(BA216=BB$191,BB$192,IF(BA216=BB$192,BB$193,IF(BA216=BB$193,BB$194,$K$23))))))</f>
        <v>100000</v>
      </c>
      <c r="BC216" s="88">
        <f>IF(AND(SUM(BC$206:BC215)&gt;=BC$201,BB216=""),"",IF(BB216="",BC$190,IF(BB216=BC$190,BC$191,IF(BB216=BC$191,BC$192,IF(BB216=BC$192,BC$193,IF(BB216=BC$193,BC$194,$K$23))))))</f>
        <v>100000</v>
      </c>
      <c r="BD216" s="88">
        <f>IF(AND(SUM(BD$206:BD215)&gt;=BD$201,BC216=""),"",IF(BC216="",BD$190,IF(BC216=BD$190,BD$191,IF(BC216=BD$191,BD$192,IF(BC216=BD$192,BD$193,IF(BC216=BD$193,BD$194,$K$23))))))</f>
        <v>100000</v>
      </c>
      <c r="BE216" s="88">
        <f>IF(AND(SUM(BE$206:BE215)&gt;=BE$201,BD216=""),"",IF(BD216="",BE$190,IF(BD216=BE$190,BE$191,IF(BD216=BE$191,BE$192,IF(BD216=BE$192,BE$193,IF(BD216=BE$193,BE$194,$K$23))))))</f>
        <v>100000</v>
      </c>
      <c r="BF216" s="88">
        <f>IF(AND(SUM(BF$206:BF215)&gt;=BF$201,BE216=""),"",IF(BE216="",BF$190,IF(BE216=BF$190,BF$191,IF(BE216=BF$191,BF$192,IF(BE216=BF$192,BF$193,IF(BE216=BF$193,BF$194,$K$23))))))</f>
        <v>100000</v>
      </c>
      <c r="BG216" s="88">
        <f>IF(AND(SUM(BG$206:BG215)&gt;=BG$201,BF216=""),"",IF(BF216="",BG$190,IF(BF216=BG$190,BG$191,IF(BF216=BG$191,BG$192,IF(BF216=BG$192,BG$193,IF(BF216=BG$193,BG$194,$K$23))))))</f>
        <v>100000</v>
      </c>
      <c r="BH216" s="88">
        <f>IF(AND(SUM(BH$206:BH215)&gt;=BH$201,BG216=""),"",IF(BG216="",BH$190,IF(BG216=BH$190,BH$191,IF(BG216=BH$191,BH$192,IF(BG216=BH$192,BH$193,IF(BG216=BH$193,BH$194,$K$23))))))</f>
        <v>100000</v>
      </c>
      <c r="BI216" s="88">
        <f>IF(AND(SUM(BI$206:BI215)&gt;=BI$201,BH216=""),"",IF(BH216="",BI$190,IF(BH216=BI$190,BI$191,IF(BH216=BI$191,BI$192,IF(BH216=BI$192,BI$193,IF(BH216=BI$193,BI$194,$K$23))))))</f>
        <v>100000</v>
      </c>
      <c r="BJ216" s="88">
        <f>IF(AND(SUM(BJ$206:BJ215)&gt;=BJ$201,BI216=""),"",IF(BI216="",BJ$190,IF(BI216=BJ$190,BJ$191,IF(BI216=BJ$191,BJ$192,IF(BI216=BJ$192,BJ$193,IF(BI216=BJ$193,BJ$194,$K$23))))))</f>
        <v>100000</v>
      </c>
      <c r="BK216" s="88">
        <f>IF(AND(SUM(BK$206:BK215)&gt;=BK$201,BJ216=""),"",IF(BJ216="",BK$190,IF(BJ216=BK$190,BK$191,IF(BJ216=BK$191,BK$192,IF(BJ216=BK$192,BK$193,IF(BJ216=BK$193,BK$194,$K$23))))))</f>
        <v>100000</v>
      </c>
      <c r="BL216" s="88">
        <f>IF(AND(SUM(BL$206:BL215)&gt;=BL$201,BK216=""),"",IF(BK216="",BL$190,IF(BK216=BL$190,BL$191,IF(BK216=BL$191,BL$192,IF(BK216=BL$192,BL$193,IF(BK216=BL$193,BL$194,$K$23))))))</f>
        <v>100000</v>
      </c>
    </row>
    <row r="217" spans="2:64" hidden="1" outlineLevel="1" x14ac:dyDescent="0.55000000000000004">
      <c r="B217" s="3" t="s">
        <v>311</v>
      </c>
      <c r="C217" s="3">
        <f t="shared" si="62"/>
        <v>11</v>
      </c>
      <c r="E217" s="88" t="str">
        <f>IF(AND(SUM(E$206:E216)&gt;=E$201,D217=""),"",IF(D217="",E$190,IF(D217=E$190,E$191,IF(D217=E$191,E$192,IF(D217=E$192,E$193,IF(D217=E$193,E$194,$G$23))))))</f>
        <v/>
      </c>
      <c r="F217" s="88" t="str">
        <f>IF(AND(SUM(F$206:F216)&gt;=F$201,E217=""),"",IF(E217="",F$190,IF(E217=F$190,F$191,IF(E217=F$191,F$192,IF(E217=F$192,F$193,IF(E217=F$193,F$194,$G$23))))))</f>
        <v/>
      </c>
      <c r="G217" s="88" t="str">
        <f>IF(AND(SUM(G$206:G216)&gt;=G$201,F217=""),"",IF(F217="",G$190,IF(F217=G$190,G$191,IF(F217=G$191,G$192,IF(F217=G$192,G$193,IF(F217=G$193,G$194,$G$23))))))</f>
        <v/>
      </c>
      <c r="H217" s="88" t="str">
        <f>IF(AND(SUM(H$206:H216)&gt;=H$201,G217=""),"",IF(G217="",H$190,IF(G217=H$190,H$191,IF(G217=H$191,H$192,IF(G217=H$192,H$193,IF(G217=H$193,H$194,$G$23))))))</f>
        <v/>
      </c>
      <c r="I217" s="88" t="str">
        <f>IF(AND(SUM(I$206:I216)&gt;=I$201,H217=""),"",IF(H217="",I$190,IF(H217=I$190,I$191,IF(H217=I$191,I$192,IF(H217=I$192,I$193,IF(H217=I$193,I$194,$G$23))))))</f>
        <v/>
      </c>
      <c r="J217" s="88" t="str">
        <f>IF(AND(SUM(J$206:J216)&gt;=J$201,I217=""),"",IF(I217="",J$190,IF(I217=J$190,J$191,IF(I217=J$191,J$192,IF(I217=J$192,J$193,IF(I217=J$193,J$194,$G$23))))))</f>
        <v/>
      </c>
      <c r="K217" s="88" t="str">
        <f>IF(AND(SUM(K$206:K216)&gt;=K$201,J217=""),"",IF(J217="",K$190,IF(J217=K$190,K$191,IF(J217=K$191,K$192,IF(J217=K$192,K$193,IF(J217=K$193,K$194,$G$23))))))</f>
        <v/>
      </c>
      <c r="L217" s="88" t="str">
        <f>IF(AND(SUM(L$206:L216)&gt;=L$201,K217=""),"",IF(K217="",L$190,IF(K217=L$190,L$191,IF(K217=L$191,L$192,IF(K217=L$192,L$193,IF(K217=L$193,L$194,$G$23))))))</f>
        <v/>
      </c>
      <c r="M217" s="88" t="str">
        <f>IF(AND(SUM(M$206:M216)&gt;=M$201,L217=""),"",IF(L217="",M$190,IF(L217=M$190,M$191,IF(L217=M$191,M$192,IF(L217=M$192,M$193,IF(L217=M$193,M$194,$G$23))))))</f>
        <v/>
      </c>
      <c r="N217" s="88" t="str">
        <f>IF(AND(SUM(N$206:N216)&gt;=N$201,M217=""),"",IF(M217="",N$190,IF(M217=N$190,N$191,IF(M217=N$191,N$192,IF(M217=N$192,N$193,IF(M217=N$193,N$194,$G$23))))))</f>
        <v/>
      </c>
      <c r="O217" s="88" t="str">
        <f>IF(AND(SUM(O$206:O216)&gt;=O$201,N217=""),"",IF(N217="",O$190,IF(N217=O$190,O$191,IF(N217=O$191,O$192,IF(N217=O$192,O$193,IF(N217=O$193,O$194,$G$23))))))</f>
        <v/>
      </c>
      <c r="P217" s="88" t="str">
        <f>IF(AND(SUM(P$206:P216)&gt;=P$201,O217=""),"",IF(O217="",P$190,IF(O217=P$190,P$191,IF(O217=P$191,P$192,IF(O217=P$192,P$193,IF(O217=P$193,P$194,$G$23))))))</f>
        <v/>
      </c>
      <c r="Q217" s="88" t="str">
        <f>IF(AND(SUM(Q$206:Q216)&gt;=Q$201,P217=""),"",IF(P217="",Q$190,IF(P217=Q$190,Q$191,IF(P217=Q$191,Q$192,IF(P217=Q$192,Q$193,IF(P217=Q$193,Q$194,$H$23))))))</f>
        <v/>
      </c>
      <c r="R217" s="88" t="str">
        <f>IF(AND(SUM(R$206:R216)&gt;=R$201,Q217=""),"",IF(Q217="",R$190,IF(Q217=R$190,R$191,IF(Q217=R$191,R$192,IF(Q217=R$192,R$193,IF(Q217=R$193,R$194,$H$23))))))</f>
        <v/>
      </c>
      <c r="S217" s="88" t="str">
        <f>IF(AND(SUM(S$206:S216)&gt;=S$201,R217=""),"",IF(R217="",S$190,IF(R217=S$190,S$191,IF(R217=S$191,S$192,IF(R217=S$192,S$193,IF(R217=S$193,S$194,$H$23))))))</f>
        <v/>
      </c>
      <c r="T217" s="88" t="str">
        <f>IF(AND(SUM(T$206:T216)&gt;=T$201,S217=""),"",IF(S217="",T$190,IF(S217=T$190,T$191,IF(S217=T$191,T$192,IF(S217=T$192,T$193,IF(S217=T$193,T$194,$H$23))))))</f>
        <v/>
      </c>
      <c r="U217" s="88" t="str">
        <f>IF(AND(SUM(U$206:U216)&gt;=U$201,T217=""),"",IF(T217="",U$190,IF(T217=U$190,U$191,IF(T217=U$191,U$192,IF(T217=U$192,U$193,IF(T217=U$193,U$194,$H$23))))))</f>
        <v/>
      </c>
      <c r="V217" s="88" t="str">
        <f>IF(AND(SUM(V$206:V216)&gt;=V$201,U217=""),"",IF(U217="",V$190,IF(U217=V$190,V$191,IF(U217=V$191,V$192,IF(U217=V$192,V$193,IF(U217=V$193,V$194,$H$23))))))</f>
        <v/>
      </c>
      <c r="W217" s="88" t="str">
        <f>IF(AND(SUM(W$206:W216)&gt;=W$201,V217=""),"",IF(V217="",W$190,IF(V217=W$190,W$191,IF(V217=W$191,W$192,IF(V217=W$192,W$193,IF(V217=W$193,W$194,$H$23))))))</f>
        <v/>
      </c>
      <c r="X217" s="88" t="str">
        <f>IF(AND(SUM(X$206:X216)&gt;=X$201,W217=""),"",IF(W217="",X$190,IF(W217=X$190,X$191,IF(W217=X$191,X$192,IF(W217=X$192,X$193,IF(W217=X$193,X$194,$H$23))))))</f>
        <v/>
      </c>
      <c r="Y217" s="88" t="str">
        <f>IF(AND(SUM(Y$206:Y216)&gt;=Y$201,X217=""),"",IF(X217="",Y$190,IF(X217=Y$190,Y$191,IF(X217=Y$191,Y$192,IF(X217=Y$192,Y$193,IF(X217=Y$193,Y$194,$H$23))))))</f>
        <v/>
      </c>
      <c r="Z217" s="88" t="str">
        <f>IF(AND(SUM(Z$206:Z216)&gt;=Z$201,Y217=""),"",IF(Y217="",Z$190,IF(Y217=Z$190,Z$191,IF(Y217=Z$191,Z$192,IF(Y217=Z$192,Z$193,IF(Y217=Z$193,Z$194,$H$23))))))</f>
        <v/>
      </c>
      <c r="AA217" s="88" t="str">
        <f>IF(AND(SUM(AA$206:AA216)&gt;=AA$201,Z217=""),"",IF(Z217="",AA$190,IF(Z217=AA$190,AA$191,IF(Z217=AA$191,AA$192,IF(Z217=AA$192,AA$193,IF(Z217=AA$193,AA$194,$H$23))))))</f>
        <v/>
      </c>
      <c r="AB217" s="88" t="str">
        <f>IF(AND(SUM(AB$206:AB216)&gt;=AB$201,AA217=""),"",IF(AA217="",AB$190,IF(AA217=AB$190,AB$191,IF(AA217=AB$191,AB$192,IF(AA217=AB$192,AB$193,IF(AA217=AB$193,AB$194,$H$23))))))</f>
        <v/>
      </c>
      <c r="AC217" s="88">
        <f>IF(AND(SUM(AC$206:AC216)&gt;=AC$201,AB217=""),"",IF(AB217="",AC$190,IF(AB217=AC$190,AC$191,IF(AB217=AC$191,AC$192,IF(AB217=AC$192,AC$193,IF(AB217=AC$193,AC$194,$I$23))))))</f>
        <v>50000</v>
      </c>
      <c r="AD217" s="88">
        <f>IF(AND(SUM(AD$206:AD216)&gt;=AD$201,AC217=""),"",IF(AC217="",AD$190,IF(AC217=AD$190,AD$191,IF(AC217=AD$191,AD$192,IF(AC217=AD$192,AD$193,IF(AC217=AD$193,AD$194,$I$23))))))</f>
        <v>60000</v>
      </c>
      <c r="AE217" s="88">
        <f>IF(AND(SUM(AE$206:AE216)&gt;=AE$201,AD217=""),"",IF(AD217="",AE$190,IF(AD217=AE$190,AE$191,IF(AD217=AE$191,AE$192,IF(AD217=AE$192,AE$193,IF(AD217=AE$193,AE$194,$I$23))))))</f>
        <v>80000</v>
      </c>
      <c r="AF217" s="88">
        <f>IF(AND(SUM(AF$206:AF216)&gt;=AF$201,AE217=""),"",IF(AE217="",AF$190,IF(AE217=AF$190,AF$191,IF(AE217=AF$191,AF$192,IF(AE217=AF$192,AF$193,IF(AE217=AF$193,AF$194,$I$23))))))</f>
        <v>100000</v>
      </c>
      <c r="AG217" s="88">
        <f>IF(AND(SUM(AG$206:AG216)&gt;=AG$201,AF217=""),"",IF(AF217="",AG$190,IF(AF217=AG$190,AG$191,IF(AF217=AG$191,AG$192,IF(AF217=AG$192,AG$193,IF(AF217=AG$193,AG$194,$I$23))))))</f>
        <v>100000</v>
      </c>
      <c r="AH217" s="88">
        <f>IF(AND(SUM(AH$206:AH216)&gt;=AH$201,AG217=""),"",IF(AG217="",AH$190,IF(AG217=AH$190,AH$191,IF(AG217=AH$191,AH$192,IF(AG217=AH$192,AH$193,IF(AG217=AH$193,AH$194,$I$23))))))</f>
        <v>100000</v>
      </c>
      <c r="AI217" s="88">
        <f>IF(AND(SUM(AI$206:AI216)&gt;=AI$201,AH217=""),"",IF(AH217="",AI$190,IF(AH217=AI$190,AI$191,IF(AH217=AI$191,AI$192,IF(AH217=AI$192,AI$193,IF(AH217=AI$193,AI$194,$I$23))))))</f>
        <v>100000</v>
      </c>
      <c r="AJ217" s="88">
        <f>IF(AND(SUM(AJ$206:AJ216)&gt;=AJ$201,AI217=""),"",IF(AI217="",AJ$190,IF(AI217=AJ$190,AJ$191,IF(AI217=AJ$191,AJ$192,IF(AI217=AJ$192,AJ$193,IF(AI217=AJ$193,AJ$194,$I$23))))))</f>
        <v>100000</v>
      </c>
      <c r="AK217" s="88">
        <f>IF(AND(SUM(AK$206:AK216)&gt;=AK$201,AJ217=""),"",IF(AJ217="",AK$190,IF(AJ217=AK$190,AK$191,IF(AJ217=AK$191,AK$192,IF(AJ217=AK$192,AK$193,IF(AJ217=AK$193,AK$194,$I$23))))))</f>
        <v>100000</v>
      </c>
      <c r="AL217" s="88">
        <f>IF(AND(SUM(AL$206:AL216)&gt;=AL$201,AK217=""),"",IF(AK217="",AL$190,IF(AK217=AL$190,AL$191,IF(AK217=AL$191,AL$192,IF(AK217=AL$192,AL$193,IF(AK217=AL$193,AL$194,$I$23))))))</f>
        <v>100000</v>
      </c>
      <c r="AM217" s="88">
        <f>IF(AND(SUM(AM$206:AM216)&gt;=AM$201,AL217=""),"",IF(AL217="",AM$190,IF(AL217=AM$190,AM$191,IF(AL217=AM$191,AM$192,IF(AL217=AM$192,AM$193,IF(AL217=AM$193,AM$194,$I$23))))))</f>
        <v>100000</v>
      </c>
      <c r="AN217" s="88">
        <f>IF(AND(SUM(AN$206:AN216)&gt;=AN$201,AM217=""),"",IF(AM217="",AN$190,IF(AM217=AN$190,AN$191,IF(AM217=AN$191,AN$192,IF(AM217=AN$192,AN$193,IF(AM217=AN$193,AN$194,$I$23))))))</f>
        <v>100000</v>
      </c>
      <c r="AO217" s="88">
        <f>IF(AND(SUM(AO$206:AO216)&gt;=AO$201,AN217=""),"",IF(AN217="",AO$190,IF(AN217=AO$190,AO$191,IF(AN217=AO$191,AO$192,IF(AN217=AO$192,AO$193,IF(AN217=AO$193,AO$194,$J$23))))))</f>
        <v>100000</v>
      </c>
      <c r="AP217" s="88">
        <f>IF(AND(SUM(AP$206:AP216)&gt;=AP$201,AO217=""),"",IF(AO217="",AP$190,IF(AO217=AP$190,AP$191,IF(AO217=AP$191,AP$192,IF(AO217=AP$192,AP$193,IF(AO217=AP$193,AP$194,$J$23))))))</f>
        <v>100000</v>
      </c>
      <c r="AQ217" s="88">
        <f>IF(AND(SUM(AQ$206:AQ216)&gt;=AQ$201,AP217=""),"",IF(AP217="",AQ$190,IF(AP217=AQ$190,AQ$191,IF(AP217=AQ$191,AQ$192,IF(AP217=AQ$192,AQ$193,IF(AP217=AQ$193,AQ$194,$J$23))))))</f>
        <v>100000</v>
      </c>
      <c r="AR217" s="88">
        <f>IF(AND(SUM(AR$206:AR216)&gt;=AR$201,AQ217=""),"",IF(AQ217="",AR$190,IF(AQ217=AR$190,AR$191,IF(AQ217=AR$191,AR$192,IF(AQ217=AR$192,AR$193,IF(AQ217=AR$193,AR$194,$J$23))))))</f>
        <v>100000</v>
      </c>
      <c r="AS217" s="88">
        <f>IF(AND(SUM(AS$206:AS216)&gt;=AS$201,AR217=""),"",IF(AR217="",AS$190,IF(AR217=AS$190,AS$191,IF(AR217=AS$191,AS$192,IF(AR217=AS$192,AS$193,IF(AR217=AS$193,AS$194,$J$23))))))</f>
        <v>100000</v>
      </c>
      <c r="AT217" s="88">
        <f>IF(AND(SUM(AT$206:AT216)&gt;=AT$201,AS217=""),"",IF(AS217="",AT$190,IF(AS217=AT$190,AT$191,IF(AS217=AT$191,AT$192,IF(AS217=AT$192,AT$193,IF(AS217=AT$193,AT$194,$J$23))))))</f>
        <v>100000</v>
      </c>
      <c r="AU217" s="88">
        <f>IF(AND(SUM(AU$206:AU216)&gt;=AU$201,AT217=""),"",IF(AT217="",AU$190,IF(AT217=AU$190,AU$191,IF(AT217=AU$191,AU$192,IF(AT217=AU$192,AU$193,IF(AT217=AU$193,AU$194,$J$23))))))</f>
        <v>100000</v>
      </c>
      <c r="AV217" s="88">
        <f>IF(AND(SUM(AV$206:AV216)&gt;=AV$201,AU217=""),"",IF(AU217="",AV$190,IF(AU217=AV$190,AV$191,IF(AU217=AV$191,AV$192,IF(AU217=AV$192,AV$193,IF(AU217=AV$193,AV$194,$J$23))))))</f>
        <v>100000</v>
      </c>
      <c r="AW217" s="88">
        <f>IF(AND(SUM(AW$206:AW216)&gt;=AW$201,AV217=""),"",IF(AV217="",AW$190,IF(AV217=AW$190,AW$191,IF(AV217=AW$191,AW$192,IF(AV217=AW$192,AW$193,IF(AV217=AW$193,AW$194,$J$23))))))</f>
        <v>100000</v>
      </c>
      <c r="AX217" s="88">
        <f>IF(AND(SUM(AX$206:AX216)&gt;=AX$201,AW217=""),"",IF(AW217="",AX$190,IF(AW217=AX$190,AX$191,IF(AW217=AX$191,AX$192,IF(AW217=AX$192,AX$193,IF(AW217=AX$193,AX$194,$J$23))))))</f>
        <v>100000</v>
      </c>
      <c r="AY217" s="88">
        <f>IF(AND(SUM(AY$206:AY216)&gt;=AY$201,AX217=""),"",IF(AX217="",AY$190,IF(AX217=AY$190,AY$191,IF(AX217=AY$191,AY$192,IF(AX217=AY$192,AY$193,IF(AX217=AY$193,AY$194,$J$23))))))</f>
        <v>100000</v>
      </c>
      <c r="AZ217" s="88">
        <f>IF(AND(SUM(AZ$206:AZ216)&gt;=AZ$201,AY217=""),"",IF(AY217="",AZ$190,IF(AY217=AZ$190,AZ$191,IF(AY217=AZ$191,AZ$192,IF(AY217=AZ$192,AZ$193,IF(AY217=AZ$193,AZ$194,$J$23))))))</f>
        <v>100000</v>
      </c>
      <c r="BA217" s="88">
        <f>IF(AND(SUM(BA$206:BA216)&gt;=BA$201,AZ217=""),"",IF(AZ217="",BA$190,IF(AZ217=BA$190,BA$191,IF(AZ217=BA$191,BA$192,IF(AZ217=BA$192,BA$193,IF(AZ217=BA$193,BA$194,$K$23))))))</f>
        <v>100000</v>
      </c>
      <c r="BB217" s="88">
        <f>IF(AND(SUM(BB$206:BB216)&gt;=BB$201,BA217=""),"",IF(BA217="",BB$190,IF(BA217=BB$190,BB$191,IF(BA217=BB$191,BB$192,IF(BA217=BB$192,BB$193,IF(BA217=BB$193,BB$194,$K$23))))))</f>
        <v>100000</v>
      </c>
      <c r="BC217" s="88">
        <f>IF(AND(SUM(BC$206:BC216)&gt;=BC$201,BB217=""),"",IF(BB217="",BC$190,IF(BB217=BC$190,BC$191,IF(BB217=BC$191,BC$192,IF(BB217=BC$192,BC$193,IF(BB217=BC$193,BC$194,$K$23))))))</f>
        <v>100000</v>
      </c>
      <c r="BD217" s="88">
        <f>IF(AND(SUM(BD$206:BD216)&gt;=BD$201,BC217=""),"",IF(BC217="",BD$190,IF(BC217=BD$190,BD$191,IF(BC217=BD$191,BD$192,IF(BC217=BD$192,BD$193,IF(BC217=BD$193,BD$194,$K$23))))))</f>
        <v>100000</v>
      </c>
      <c r="BE217" s="88">
        <f>IF(AND(SUM(BE$206:BE216)&gt;=BE$201,BD217=""),"",IF(BD217="",BE$190,IF(BD217=BE$190,BE$191,IF(BD217=BE$191,BE$192,IF(BD217=BE$192,BE$193,IF(BD217=BE$193,BE$194,$K$23))))))</f>
        <v>100000</v>
      </c>
      <c r="BF217" s="88">
        <f>IF(AND(SUM(BF$206:BF216)&gt;=BF$201,BE217=""),"",IF(BE217="",BF$190,IF(BE217=BF$190,BF$191,IF(BE217=BF$191,BF$192,IF(BE217=BF$192,BF$193,IF(BE217=BF$193,BF$194,$K$23))))))</f>
        <v>100000</v>
      </c>
      <c r="BG217" s="88">
        <f>IF(AND(SUM(BG$206:BG216)&gt;=BG$201,BF217=""),"",IF(BF217="",BG$190,IF(BF217=BG$190,BG$191,IF(BF217=BG$191,BG$192,IF(BF217=BG$192,BG$193,IF(BF217=BG$193,BG$194,$K$23))))))</f>
        <v>100000</v>
      </c>
      <c r="BH217" s="88">
        <f>IF(AND(SUM(BH$206:BH216)&gt;=BH$201,BG217=""),"",IF(BG217="",BH$190,IF(BG217=BH$190,BH$191,IF(BG217=BH$191,BH$192,IF(BG217=BH$192,BH$193,IF(BG217=BH$193,BH$194,$K$23))))))</f>
        <v>100000</v>
      </c>
      <c r="BI217" s="88">
        <f>IF(AND(SUM(BI$206:BI216)&gt;=BI$201,BH217=""),"",IF(BH217="",BI$190,IF(BH217=BI$190,BI$191,IF(BH217=BI$191,BI$192,IF(BH217=BI$192,BI$193,IF(BH217=BI$193,BI$194,$K$23))))))</f>
        <v>100000</v>
      </c>
      <c r="BJ217" s="88">
        <f>IF(AND(SUM(BJ$206:BJ216)&gt;=BJ$201,BI217=""),"",IF(BI217="",BJ$190,IF(BI217=BJ$190,BJ$191,IF(BI217=BJ$191,BJ$192,IF(BI217=BJ$192,BJ$193,IF(BI217=BJ$193,BJ$194,$K$23))))))</f>
        <v>100000</v>
      </c>
      <c r="BK217" s="88">
        <f>IF(AND(SUM(BK$206:BK216)&gt;=BK$201,BJ217=""),"",IF(BJ217="",BK$190,IF(BJ217=BK$190,BK$191,IF(BJ217=BK$191,BK$192,IF(BJ217=BK$192,BK$193,IF(BJ217=BK$193,BK$194,$K$23))))))</f>
        <v>100000</v>
      </c>
      <c r="BL217" s="88">
        <f>IF(AND(SUM(BL$206:BL216)&gt;=BL$201,BK217=""),"",IF(BK217="",BL$190,IF(BK217=BL$190,BL$191,IF(BK217=BL$191,BL$192,IF(BK217=BL$192,BL$193,IF(BK217=BL$193,BL$194,$K$23))))))</f>
        <v>100000</v>
      </c>
    </row>
    <row r="218" spans="2:64" hidden="1" outlineLevel="1" x14ac:dyDescent="0.55000000000000004">
      <c r="B218" s="3" t="s">
        <v>311</v>
      </c>
      <c r="C218" s="3">
        <f t="shared" si="62"/>
        <v>12</v>
      </c>
      <c r="E218" s="88" t="str">
        <f>IF(AND(SUM(E$206:E217)&gt;=E$201,D218=""),"",IF(D218="",E$190,IF(D218=E$190,E$191,IF(D218=E$191,E$192,IF(D218=E$192,E$193,IF(D218=E$193,E$194,$G$23))))))</f>
        <v/>
      </c>
      <c r="F218" s="88" t="str">
        <f>IF(AND(SUM(F$206:F217)&gt;=F$201,E218=""),"",IF(E218="",F$190,IF(E218=F$190,F$191,IF(E218=F$191,F$192,IF(E218=F$192,F$193,IF(E218=F$193,F$194,$G$23))))))</f>
        <v/>
      </c>
      <c r="G218" s="88" t="str">
        <f>IF(AND(SUM(G$206:G217)&gt;=G$201,F218=""),"",IF(F218="",G$190,IF(F218=G$190,G$191,IF(F218=G$191,G$192,IF(F218=G$192,G$193,IF(F218=G$193,G$194,$G$23))))))</f>
        <v/>
      </c>
      <c r="H218" s="88" t="str">
        <f>IF(AND(SUM(H$206:H217)&gt;=H$201,G218=""),"",IF(G218="",H$190,IF(G218=H$190,H$191,IF(G218=H$191,H$192,IF(G218=H$192,H$193,IF(G218=H$193,H$194,$G$23))))))</f>
        <v/>
      </c>
      <c r="I218" s="88" t="str">
        <f>IF(AND(SUM(I$206:I217)&gt;=I$201,H218=""),"",IF(H218="",I$190,IF(H218=I$190,I$191,IF(H218=I$191,I$192,IF(H218=I$192,I$193,IF(H218=I$193,I$194,$G$23))))))</f>
        <v/>
      </c>
      <c r="J218" s="88" t="str">
        <f>IF(AND(SUM(J$206:J217)&gt;=J$201,I218=""),"",IF(I218="",J$190,IF(I218=J$190,J$191,IF(I218=J$191,J$192,IF(I218=J$192,J$193,IF(I218=J$193,J$194,$G$23))))))</f>
        <v/>
      </c>
      <c r="K218" s="88" t="str">
        <f>IF(AND(SUM(K$206:K217)&gt;=K$201,J218=""),"",IF(J218="",K$190,IF(J218=K$190,K$191,IF(J218=K$191,K$192,IF(J218=K$192,K$193,IF(J218=K$193,K$194,$G$23))))))</f>
        <v/>
      </c>
      <c r="L218" s="88" t="str">
        <f>IF(AND(SUM(L$206:L217)&gt;=L$201,K218=""),"",IF(K218="",L$190,IF(K218=L$190,L$191,IF(K218=L$191,L$192,IF(K218=L$192,L$193,IF(K218=L$193,L$194,$G$23))))))</f>
        <v/>
      </c>
      <c r="M218" s="88" t="str">
        <f>IF(AND(SUM(M$206:M217)&gt;=M$201,L218=""),"",IF(L218="",M$190,IF(L218=M$190,M$191,IF(L218=M$191,M$192,IF(L218=M$192,M$193,IF(L218=M$193,M$194,$G$23))))))</f>
        <v/>
      </c>
      <c r="N218" s="88" t="str">
        <f>IF(AND(SUM(N$206:N217)&gt;=N$201,M218=""),"",IF(M218="",N$190,IF(M218=N$190,N$191,IF(M218=N$191,N$192,IF(M218=N$192,N$193,IF(M218=N$193,N$194,$G$23))))))</f>
        <v/>
      </c>
      <c r="O218" s="88" t="str">
        <f>IF(AND(SUM(O$206:O217)&gt;=O$201,N218=""),"",IF(N218="",O$190,IF(N218=O$190,O$191,IF(N218=O$191,O$192,IF(N218=O$192,O$193,IF(N218=O$193,O$194,$G$23))))))</f>
        <v/>
      </c>
      <c r="P218" s="88" t="str">
        <f>IF(AND(SUM(P$206:P217)&gt;=P$201,O218=""),"",IF(O218="",P$190,IF(O218=P$190,P$191,IF(O218=P$191,P$192,IF(O218=P$192,P$193,IF(O218=P$193,P$194,$G$23))))))</f>
        <v/>
      </c>
      <c r="Q218" s="88" t="str">
        <f>IF(AND(SUM(Q$206:Q217)&gt;=Q$201,P218=""),"",IF(P218="",Q$190,IF(P218=Q$190,Q$191,IF(P218=Q$191,Q$192,IF(P218=Q$192,Q$193,IF(P218=Q$193,Q$194,$H$23))))))</f>
        <v/>
      </c>
      <c r="R218" s="88" t="str">
        <f>IF(AND(SUM(R$206:R217)&gt;=R$201,Q218=""),"",IF(Q218="",R$190,IF(Q218=R$190,R$191,IF(Q218=R$191,R$192,IF(Q218=R$192,R$193,IF(Q218=R$193,R$194,$H$23))))))</f>
        <v/>
      </c>
      <c r="S218" s="88" t="str">
        <f>IF(AND(SUM(S$206:S217)&gt;=S$201,R218=""),"",IF(R218="",S$190,IF(R218=S$190,S$191,IF(R218=S$191,S$192,IF(R218=S$192,S$193,IF(R218=S$193,S$194,$H$23))))))</f>
        <v/>
      </c>
      <c r="T218" s="88" t="str">
        <f>IF(AND(SUM(T$206:T217)&gt;=T$201,S218=""),"",IF(S218="",T$190,IF(S218=T$190,T$191,IF(S218=T$191,T$192,IF(S218=T$192,T$193,IF(S218=T$193,T$194,$H$23))))))</f>
        <v/>
      </c>
      <c r="U218" s="88" t="str">
        <f>IF(AND(SUM(U$206:U217)&gt;=U$201,T218=""),"",IF(T218="",U$190,IF(T218=U$190,U$191,IF(T218=U$191,U$192,IF(T218=U$192,U$193,IF(T218=U$193,U$194,$H$23))))))</f>
        <v/>
      </c>
      <c r="V218" s="88" t="str">
        <f>IF(AND(SUM(V$206:V217)&gt;=V$201,U218=""),"",IF(U218="",V$190,IF(U218=V$190,V$191,IF(U218=V$191,V$192,IF(U218=V$192,V$193,IF(U218=V$193,V$194,$H$23))))))</f>
        <v/>
      </c>
      <c r="W218" s="88" t="str">
        <f>IF(AND(SUM(W$206:W217)&gt;=W$201,V218=""),"",IF(V218="",W$190,IF(V218=W$190,W$191,IF(V218=W$191,W$192,IF(V218=W$192,W$193,IF(V218=W$193,W$194,$H$23))))))</f>
        <v/>
      </c>
      <c r="X218" s="88" t="str">
        <f>IF(AND(SUM(X$206:X217)&gt;=X$201,W218=""),"",IF(W218="",X$190,IF(W218=X$190,X$191,IF(W218=X$191,X$192,IF(W218=X$192,X$193,IF(W218=X$193,X$194,$H$23))))))</f>
        <v/>
      </c>
      <c r="Y218" s="88" t="str">
        <f>IF(AND(SUM(Y$206:Y217)&gt;=Y$201,X218=""),"",IF(X218="",Y$190,IF(X218=Y$190,Y$191,IF(X218=Y$191,Y$192,IF(X218=Y$192,Y$193,IF(X218=Y$193,Y$194,$H$23))))))</f>
        <v/>
      </c>
      <c r="Z218" s="88" t="str">
        <f>IF(AND(SUM(Z$206:Z217)&gt;=Z$201,Y218=""),"",IF(Y218="",Z$190,IF(Y218=Z$190,Z$191,IF(Y218=Z$191,Z$192,IF(Y218=Z$192,Z$193,IF(Y218=Z$193,Z$194,$H$23))))))</f>
        <v/>
      </c>
      <c r="AA218" s="88" t="str">
        <f>IF(AND(SUM(AA$206:AA217)&gt;=AA$201,Z218=""),"",IF(Z218="",AA$190,IF(Z218=AA$190,AA$191,IF(Z218=AA$191,AA$192,IF(Z218=AA$192,AA$193,IF(Z218=AA$193,AA$194,$H$23))))))</f>
        <v/>
      </c>
      <c r="AB218" s="88" t="str">
        <f>IF(AND(SUM(AB$206:AB217)&gt;=AB$201,AA218=""),"",IF(AA218="",AB$190,IF(AA218=AB$190,AB$191,IF(AA218=AB$191,AB$192,IF(AA218=AB$192,AB$193,IF(AA218=AB$193,AB$194,$H$23))))))</f>
        <v/>
      </c>
      <c r="AC218" s="88" t="str">
        <f>IF(AND(SUM(AC$206:AC217)&gt;=AC$201,AB218=""),"",IF(AB218="",AC$190,IF(AB218=AC$190,AC$191,IF(AB218=AC$191,AC$192,IF(AB218=AC$192,AC$193,IF(AB218=AC$193,AC$194,$I$23))))))</f>
        <v/>
      </c>
      <c r="AD218" s="88" t="str">
        <f>IF(AND(SUM(AD$206:AD217)&gt;=AD$201,AC218=""),"",IF(AC218="",AD$190,IF(AC218=AD$190,AD$191,IF(AC218=AD$191,AD$192,IF(AC218=AD$192,AD$193,IF(AC218=AD$193,AD$194,$I$23))))))</f>
        <v/>
      </c>
      <c r="AE218" s="88" t="str">
        <f>IF(AND(SUM(AE$206:AE217)&gt;=AE$201,AD218=""),"",IF(AD218="",AE$190,IF(AD218=AE$190,AE$191,IF(AD218=AE$191,AE$192,IF(AD218=AE$192,AE$193,IF(AD218=AE$193,AE$194,$I$23))))))</f>
        <v/>
      </c>
      <c r="AF218" s="88" t="str">
        <f>IF(AND(SUM(AF$206:AF217)&gt;=AF$201,AE218=""),"",IF(AE218="",AF$190,IF(AE218=AF$190,AF$191,IF(AE218=AF$191,AF$192,IF(AE218=AF$192,AF$193,IF(AE218=AF$193,AF$194,$I$23))))))</f>
        <v/>
      </c>
      <c r="AG218" s="88" t="str">
        <f>IF(AND(SUM(AG$206:AG217)&gt;=AG$201,AF218=""),"",IF(AF218="",AG$190,IF(AF218=AG$190,AG$191,IF(AF218=AG$191,AG$192,IF(AF218=AG$192,AG$193,IF(AF218=AG$193,AG$194,$I$23))))))</f>
        <v/>
      </c>
      <c r="AH218" s="88">
        <f>IF(AND(SUM(AH$206:AH217)&gt;=AH$201,AG218=""),"",IF(AG218="",AH$190,IF(AG218=AH$190,AH$191,IF(AG218=AH$191,AH$192,IF(AG218=AH$192,AH$193,IF(AG218=AH$193,AH$194,$I$23))))))</f>
        <v>50000</v>
      </c>
      <c r="AI218" s="88">
        <f>IF(AND(SUM(AI$206:AI217)&gt;=AI$201,AH218=""),"",IF(AH218="",AI$190,IF(AH218=AI$190,AI$191,IF(AH218=AI$191,AI$192,IF(AH218=AI$192,AI$193,IF(AH218=AI$193,AI$194,$I$23))))))</f>
        <v>60000</v>
      </c>
      <c r="AJ218" s="88">
        <f>IF(AND(SUM(AJ$206:AJ217)&gt;=AJ$201,AI218=""),"",IF(AI218="",AJ$190,IF(AI218=AJ$190,AJ$191,IF(AI218=AJ$191,AJ$192,IF(AI218=AJ$192,AJ$193,IF(AI218=AJ$193,AJ$194,$I$23))))))</f>
        <v>80000</v>
      </c>
      <c r="AK218" s="88">
        <f>IF(AND(SUM(AK$206:AK217)&gt;=AK$201,AJ218=""),"",IF(AJ218="",AK$190,IF(AJ218=AK$190,AK$191,IF(AJ218=AK$191,AK$192,IF(AJ218=AK$192,AK$193,IF(AJ218=AK$193,AK$194,$I$23))))))</f>
        <v>100000</v>
      </c>
      <c r="AL218" s="88">
        <f>IF(AND(SUM(AL$206:AL217)&gt;=AL$201,AK218=""),"",IF(AK218="",AL$190,IF(AK218=AL$190,AL$191,IF(AK218=AL$191,AL$192,IF(AK218=AL$192,AL$193,IF(AK218=AL$193,AL$194,$I$23))))))</f>
        <v>100000</v>
      </c>
      <c r="AM218" s="88">
        <f>IF(AND(SUM(AM$206:AM217)&gt;=AM$201,AL218=""),"",IF(AL218="",AM$190,IF(AL218=AM$190,AM$191,IF(AL218=AM$191,AM$192,IF(AL218=AM$192,AM$193,IF(AL218=AM$193,AM$194,$I$23))))))</f>
        <v>100000</v>
      </c>
      <c r="AN218" s="88">
        <f>IF(AND(SUM(AN$206:AN217)&gt;=AN$201,AM218=""),"",IF(AM218="",AN$190,IF(AM218=AN$190,AN$191,IF(AM218=AN$191,AN$192,IF(AM218=AN$192,AN$193,IF(AM218=AN$193,AN$194,$I$23))))))</f>
        <v>100000</v>
      </c>
      <c r="AO218" s="88">
        <f>IF(AND(SUM(AO$206:AO217)&gt;=AO$201,AN218=""),"",IF(AN218="",AO$190,IF(AN218=AO$190,AO$191,IF(AN218=AO$191,AO$192,IF(AN218=AO$192,AO$193,IF(AN218=AO$193,AO$194,$J$23))))))</f>
        <v>100000</v>
      </c>
      <c r="AP218" s="88">
        <f>IF(AND(SUM(AP$206:AP217)&gt;=AP$201,AO218=""),"",IF(AO218="",AP$190,IF(AO218=AP$190,AP$191,IF(AO218=AP$191,AP$192,IF(AO218=AP$192,AP$193,IF(AO218=AP$193,AP$194,$J$23))))))</f>
        <v>100000</v>
      </c>
      <c r="AQ218" s="88">
        <f>IF(AND(SUM(AQ$206:AQ217)&gt;=AQ$201,AP218=""),"",IF(AP218="",AQ$190,IF(AP218=AQ$190,AQ$191,IF(AP218=AQ$191,AQ$192,IF(AP218=AQ$192,AQ$193,IF(AP218=AQ$193,AQ$194,$J$23))))))</f>
        <v>100000</v>
      </c>
      <c r="AR218" s="88">
        <f>IF(AND(SUM(AR$206:AR217)&gt;=AR$201,AQ218=""),"",IF(AQ218="",AR$190,IF(AQ218=AR$190,AR$191,IF(AQ218=AR$191,AR$192,IF(AQ218=AR$192,AR$193,IF(AQ218=AR$193,AR$194,$J$23))))))</f>
        <v>100000</v>
      </c>
      <c r="AS218" s="88">
        <f>IF(AND(SUM(AS$206:AS217)&gt;=AS$201,AR218=""),"",IF(AR218="",AS$190,IF(AR218=AS$190,AS$191,IF(AR218=AS$191,AS$192,IF(AR218=AS$192,AS$193,IF(AR218=AS$193,AS$194,$J$23))))))</f>
        <v>100000</v>
      </c>
      <c r="AT218" s="88">
        <f>IF(AND(SUM(AT$206:AT217)&gt;=AT$201,AS218=""),"",IF(AS218="",AT$190,IF(AS218=AT$190,AT$191,IF(AS218=AT$191,AT$192,IF(AS218=AT$192,AT$193,IF(AS218=AT$193,AT$194,$J$23))))))</f>
        <v>100000</v>
      </c>
      <c r="AU218" s="88">
        <f>IF(AND(SUM(AU$206:AU217)&gt;=AU$201,AT218=""),"",IF(AT218="",AU$190,IF(AT218=AU$190,AU$191,IF(AT218=AU$191,AU$192,IF(AT218=AU$192,AU$193,IF(AT218=AU$193,AU$194,$J$23))))))</f>
        <v>100000</v>
      </c>
      <c r="AV218" s="88">
        <f>IF(AND(SUM(AV$206:AV217)&gt;=AV$201,AU218=""),"",IF(AU218="",AV$190,IF(AU218=AV$190,AV$191,IF(AU218=AV$191,AV$192,IF(AU218=AV$192,AV$193,IF(AU218=AV$193,AV$194,$J$23))))))</f>
        <v>100000</v>
      </c>
      <c r="AW218" s="88">
        <f>IF(AND(SUM(AW$206:AW217)&gt;=AW$201,AV218=""),"",IF(AV218="",AW$190,IF(AV218=AW$190,AW$191,IF(AV218=AW$191,AW$192,IF(AV218=AW$192,AW$193,IF(AV218=AW$193,AW$194,$J$23))))))</f>
        <v>100000</v>
      </c>
      <c r="AX218" s="88">
        <f>IF(AND(SUM(AX$206:AX217)&gt;=AX$201,AW218=""),"",IF(AW218="",AX$190,IF(AW218=AX$190,AX$191,IF(AW218=AX$191,AX$192,IF(AW218=AX$192,AX$193,IF(AW218=AX$193,AX$194,$J$23))))))</f>
        <v>100000</v>
      </c>
      <c r="AY218" s="88">
        <f>IF(AND(SUM(AY$206:AY217)&gt;=AY$201,AX218=""),"",IF(AX218="",AY$190,IF(AX218=AY$190,AY$191,IF(AX218=AY$191,AY$192,IF(AX218=AY$192,AY$193,IF(AX218=AY$193,AY$194,$J$23))))))</f>
        <v>100000</v>
      </c>
      <c r="AZ218" s="88">
        <f>IF(AND(SUM(AZ$206:AZ217)&gt;=AZ$201,AY218=""),"",IF(AY218="",AZ$190,IF(AY218=AZ$190,AZ$191,IF(AY218=AZ$191,AZ$192,IF(AY218=AZ$192,AZ$193,IF(AY218=AZ$193,AZ$194,$J$23))))))</f>
        <v>100000</v>
      </c>
      <c r="BA218" s="88">
        <f>IF(AND(SUM(BA$206:BA217)&gt;=BA$201,AZ218=""),"",IF(AZ218="",BA$190,IF(AZ218=BA$190,BA$191,IF(AZ218=BA$191,BA$192,IF(AZ218=BA$192,BA$193,IF(AZ218=BA$193,BA$194,$K$23))))))</f>
        <v>100000</v>
      </c>
      <c r="BB218" s="88">
        <f>IF(AND(SUM(BB$206:BB217)&gt;=BB$201,BA218=""),"",IF(BA218="",BB$190,IF(BA218=BB$190,BB$191,IF(BA218=BB$191,BB$192,IF(BA218=BB$192,BB$193,IF(BA218=BB$193,BB$194,$K$23))))))</f>
        <v>100000</v>
      </c>
      <c r="BC218" s="88">
        <f>IF(AND(SUM(BC$206:BC217)&gt;=BC$201,BB218=""),"",IF(BB218="",BC$190,IF(BB218=BC$190,BC$191,IF(BB218=BC$191,BC$192,IF(BB218=BC$192,BC$193,IF(BB218=BC$193,BC$194,$K$23))))))</f>
        <v>100000</v>
      </c>
      <c r="BD218" s="88">
        <f>IF(AND(SUM(BD$206:BD217)&gt;=BD$201,BC218=""),"",IF(BC218="",BD$190,IF(BC218=BD$190,BD$191,IF(BC218=BD$191,BD$192,IF(BC218=BD$192,BD$193,IF(BC218=BD$193,BD$194,$K$23))))))</f>
        <v>100000</v>
      </c>
      <c r="BE218" s="88">
        <f>IF(AND(SUM(BE$206:BE217)&gt;=BE$201,BD218=""),"",IF(BD218="",BE$190,IF(BD218=BE$190,BE$191,IF(BD218=BE$191,BE$192,IF(BD218=BE$192,BE$193,IF(BD218=BE$193,BE$194,$K$23))))))</f>
        <v>100000</v>
      </c>
      <c r="BF218" s="88">
        <f>IF(AND(SUM(BF$206:BF217)&gt;=BF$201,BE218=""),"",IF(BE218="",BF$190,IF(BE218=BF$190,BF$191,IF(BE218=BF$191,BF$192,IF(BE218=BF$192,BF$193,IF(BE218=BF$193,BF$194,$K$23))))))</f>
        <v>100000</v>
      </c>
      <c r="BG218" s="88">
        <f>IF(AND(SUM(BG$206:BG217)&gt;=BG$201,BF218=""),"",IF(BF218="",BG$190,IF(BF218=BG$190,BG$191,IF(BF218=BG$191,BG$192,IF(BF218=BG$192,BG$193,IF(BF218=BG$193,BG$194,$K$23))))))</f>
        <v>100000</v>
      </c>
      <c r="BH218" s="88">
        <f>IF(AND(SUM(BH$206:BH217)&gt;=BH$201,BG218=""),"",IF(BG218="",BH$190,IF(BG218=BH$190,BH$191,IF(BG218=BH$191,BH$192,IF(BG218=BH$192,BH$193,IF(BG218=BH$193,BH$194,$K$23))))))</f>
        <v>100000</v>
      </c>
      <c r="BI218" s="88">
        <f>IF(AND(SUM(BI$206:BI217)&gt;=BI$201,BH218=""),"",IF(BH218="",BI$190,IF(BH218=BI$190,BI$191,IF(BH218=BI$191,BI$192,IF(BH218=BI$192,BI$193,IF(BH218=BI$193,BI$194,$K$23))))))</f>
        <v>100000</v>
      </c>
      <c r="BJ218" s="88">
        <f>IF(AND(SUM(BJ$206:BJ217)&gt;=BJ$201,BI218=""),"",IF(BI218="",BJ$190,IF(BI218=BJ$190,BJ$191,IF(BI218=BJ$191,BJ$192,IF(BI218=BJ$192,BJ$193,IF(BI218=BJ$193,BJ$194,$K$23))))))</f>
        <v>100000</v>
      </c>
      <c r="BK218" s="88">
        <f>IF(AND(SUM(BK$206:BK217)&gt;=BK$201,BJ218=""),"",IF(BJ218="",BK$190,IF(BJ218=BK$190,BK$191,IF(BJ218=BK$191,BK$192,IF(BJ218=BK$192,BK$193,IF(BJ218=BK$193,BK$194,$K$23))))))</f>
        <v>100000</v>
      </c>
      <c r="BL218" s="88">
        <f>IF(AND(SUM(BL$206:BL217)&gt;=BL$201,BK218=""),"",IF(BK218="",BL$190,IF(BK218=BL$190,BL$191,IF(BK218=BL$191,BL$192,IF(BK218=BL$192,BL$193,IF(BK218=BL$193,BL$194,$K$23))))))</f>
        <v>100000</v>
      </c>
    </row>
    <row r="219" spans="2:64" hidden="1" outlineLevel="1" x14ac:dyDescent="0.55000000000000004">
      <c r="B219" s="3" t="s">
        <v>311</v>
      </c>
      <c r="C219" s="3">
        <f t="shared" si="62"/>
        <v>13</v>
      </c>
      <c r="E219" s="88" t="str">
        <f>IF(AND(SUM(E$206:E218)&gt;=E$201,D219=""),"",IF(D219="",E$190,IF(D219=E$190,E$191,IF(D219=E$191,E$192,IF(D219=E$192,E$193,IF(D219=E$193,E$194,$G$23))))))</f>
        <v/>
      </c>
      <c r="F219" s="88" t="str">
        <f>IF(AND(SUM(F$206:F218)&gt;=F$201,E219=""),"",IF(E219="",F$190,IF(E219=F$190,F$191,IF(E219=F$191,F$192,IF(E219=F$192,F$193,IF(E219=F$193,F$194,$G$23))))))</f>
        <v/>
      </c>
      <c r="G219" s="88" t="str">
        <f>IF(AND(SUM(G$206:G218)&gt;=G$201,F219=""),"",IF(F219="",G$190,IF(F219=G$190,G$191,IF(F219=G$191,G$192,IF(F219=G$192,G$193,IF(F219=G$193,G$194,$G$23))))))</f>
        <v/>
      </c>
      <c r="H219" s="88" t="str">
        <f>IF(AND(SUM(H$206:H218)&gt;=H$201,G219=""),"",IF(G219="",H$190,IF(G219=H$190,H$191,IF(G219=H$191,H$192,IF(G219=H$192,H$193,IF(G219=H$193,H$194,$G$23))))))</f>
        <v/>
      </c>
      <c r="I219" s="88" t="str">
        <f>IF(AND(SUM(I$206:I218)&gt;=I$201,H219=""),"",IF(H219="",I$190,IF(H219=I$190,I$191,IF(H219=I$191,I$192,IF(H219=I$192,I$193,IF(H219=I$193,I$194,$G$23))))))</f>
        <v/>
      </c>
      <c r="J219" s="88" t="str">
        <f>IF(AND(SUM(J$206:J218)&gt;=J$201,I219=""),"",IF(I219="",J$190,IF(I219=J$190,J$191,IF(I219=J$191,J$192,IF(I219=J$192,J$193,IF(I219=J$193,J$194,$G$23))))))</f>
        <v/>
      </c>
      <c r="K219" s="88" t="str">
        <f>IF(AND(SUM(K$206:K218)&gt;=K$201,J219=""),"",IF(J219="",K$190,IF(J219=K$190,K$191,IF(J219=K$191,K$192,IF(J219=K$192,K$193,IF(J219=K$193,K$194,$G$23))))))</f>
        <v/>
      </c>
      <c r="L219" s="88" t="str">
        <f>IF(AND(SUM(L$206:L218)&gt;=L$201,K219=""),"",IF(K219="",L$190,IF(K219=L$190,L$191,IF(K219=L$191,L$192,IF(K219=L$192,L$193,IF(K219=L$193,L$194,$G$23))))))</f>
        <v/>
      </c>
      <c r="M219" s="88" t="str">
        <f>IF(AND(SUM(M$206:M218)&gt;=M$201,L219=""),"",IF(L219="",M$190,IF(L219=M$190,M$191,IF(L219=M$191,M$192,IF(L219=M$192,M$193,IF(L219=M$193,M$194,$G$23))))))</f>
        <v/>
      </c>
      <c r="N219" s="88" t="str">
        <f>IF(AND(SUM(N$206:N218)&gt;=N$201,M219=""),"",IF(M219="",N$190,IF(M219=N$190,N$191,IF(M219=N$191,N$192,IF(M219=N$192,N$193,IF(M219=N$193,N$194,$G$23))))))</f>
        <v/>
      </c>
      <c r="O219" s="88" t="str">
        <f>IF(AND(SUM(O$206:O218)&gt;=O$201,N219=""),"",IF(N219="",O$190,IF(N219=O$190,O$191,IF(N219=O$191,O$192,IF(N219=O$192,O$193,IF(N219=O$193,O$194,$G$23))))))</f>
        <v/>
      </c>
      <c r="P219" s="88" t="str">
        <f>IF(AND(SUM(P$206:P218)&gt;=P$201,O219=""),"",IF(O219="",P$190,IF(O219=P$190,P$191,IF(O219=P$191,P$192,IF(O219=P$192,P$193,IF(O219=P$193,P$194,$G$23))))))</f>
        <v/>
      </c>
      <c r="Q219" s="88" t="str">
        <f>IF(AND(SUM(Q$206:Q218)&gt;=Q$201,P219=""),"",IF(P219="",Q$190,IF(P219=Q$190,Q$191,IF(P219=Q$191,Q$192,IF(P219=Q$192,Q$193,IF(P219=Q$193,Q$194,$H$23))))))</f>
        <v/>
      </c>
      <c r="R219" s="88" t="str">
        <f>IF(AND(SUM(R$206:R218)&gt;=R$201,Q219=""),"",IF(Q219="",R$190,IF(Q219=R$190,R$191,IF(Q219=R$191,R$192,IF(Q219=R$192,R$193,IF(Q219=R$193,R$194,$H$23))))))</f>
        <v/>
      </c>
      <c r="S219" s="88" t="str">
        <f>IF(AND(SUM(S$206:S218)&gt;=S$201,R219=""),"",IF(R219="",S$190,IF(R219=S$190,S$191,IF(R219=S$191,S$192,IF(R219=S$192,S$193,IF(R219=S$193,S$194,$H$23))))))</f>
        <v/>
      </c>
      <c r="T219" s="88" t="str">
        <f>IF(AND(SUM(T$206:T218)&gt;=T$201,S219=""),"",IF(S219="",T$190,IF(S219=T$190,T$191,IF(S219=T$191,T$192,IF(S219=T$192,T$193,IF(S219=T$193,T$194,$H$23))))))</f>
        <v/>
      </c>
      <c r="U219" s="88" t="str">
        <f>IF(AND(SUM(U$206:U218)&gt;=U$201,T219=""),"",IF(T219="",U$190,IF(T219=U$190,U$191,IF(T219=U$191,U$192,IF(T219=U$192,U$193,IF(T219=U$193,U$194,$H$23))))))</f>
        <v/>
      </c>
      <c r="V219" s="88" t="str">
        <f>IF(AND(SUM(V$206:V218)&gt;=V$201,U219=""),"",IF(U219="",V$190,IF(U219=V$190,V$191,IF(U219=V$191,V$192,IF(U219=V$192,V$193,IF(U219=V$193,V$194,$H$23))))))</f>
        <v/>
      </c>
      <c r="W219" s="88" t="str">
        <f>IF(AND(SUM(W$206:W218)&gt;=W$201,V219=""),"",IF(V219="",W$190,IF(V219=W$190,W$191,IF(V219=W$191,W$192,IF(V219=W$192,W$193,IF(V219=W$193,W$194,$H$23))))))</f>
        <v/>
      </c>
      <c r="X219" s="88" t="str">
        <f>IF(AND(SUM(X$206:X218)&gt;=X$201,W219=""),"",IF(W219="",X$190,IF(W219=X$190,X$191,IF(W219=X$191,X$192,IF(W219=X$192,X$193,IF(W219=X$193,X$194,$H$23))))))</f>
        <v/>
      </c>
      <c r="Y219" s="88" t="str">
        <f>IF(AND(SUM(Y$206:Y218)&gt;=Y$201,X219=""),"",IF(X219="",Y$190,IF(X219=Y$190,Y$191,IF(X219=Y$191,Y$192,IF(X219=Y$192,Y$193,IF(X219=Y$193,Y$194,$H$23))))))</f>
        <v/>
      </c>
      <c r="Z219" s="88" t="str">
        <f>IF(AND(SUM(Z$206:Z218)&gt;=Z$201,Y219=""),"",IF(Y219="",Z$190,IF(Y219=Z$190,Z$191,IF(Y219=Z$191,Z$192,IF(Y219=Z$192,Z$193,IF(Y219=Z$193,Z$194,$H$23))))))</f>
        <v/>
      </c>
      <c r="AA219" s="88" t="str">
        <f>IF(AND(SUM(AA$206:AA218)&gt;=AA$201,Z219=""),"",IF(Z219="",AA$190,IF(Z219=AA$190,AA$191,IF(Z219=AA$191,AA$192,IF(Z219=AA$192,AA$193,IF(Z219=AA$193,AA$194,$H$23))))))</f>
        <v/>
      </c>
      <c r="AB219" s="88" t="str">
        <f>IF(AND(SUM(AB$206:AB218)&gt;=AB$201,AA219=""),"",IF(AA219="",AB$190,IF(AA219=AB$190,AB$191,IF(AA219=AB$191,AB$192,IF(AA219=AB$192,AB$193,IF(AA219=AB$193,AB$194,$H$23))))))</f>
        <v/>
      </c>
      <c r="AC219" s="88" t="str">
        <f>IF(AND(SUM(AC$206:AC218)&gt;=AC$201,AB219=""),"",IF(AB219="",AC$190,IF(AB219=AC$190,AC$191,IF(AB219=AC$191,AC$192,IF(AB219=AC$192,AC$193,IF(AB219=AC$193,AC$194,$I$23))))))</f>
        <v/>
      </c>
      <c r="AD219" s="88" t="str">
        <f>IF(AND(SUM(AD$206:AD218)&gt;=AD$201,AC219=""),"",IF(AC219="",AD$190,IF(AC219=AD$190,AD$191,IF(AC219=AD$191,AD$192,IF(AC219=AD$192,AD$193,IF(AC219=AD$193,AD$194,$I$23))))))</f>
        <v/>
      </c>
      <c r="AE219" s="88" t="str">
        <f>IF(AND(SUM(AE$206:AE218)&gt;=AE$201,AD219=""),"",IF(AD219="",AE$190,IF(AD219=AE$190,AE$191,IF(AD219=AE$191,AE$192,IF(AD219=AE$192,AE$193,IF(AD219=AE$193,AE$194,$I$23))))))</f>
        <v/>
      </c>
      <c r="AF219" s="88" t="str">
        <f>IF(AND(SUM(AF$206:AF218)&gt;=AF$201,AE219=""),"",IF(AE219="",AF$190,IF(AE219=AF$190,AF$191,IF(AE219=AF$191,AF$192,IF(AE219=AF$192,AF$193,IF(AE219=AF$193,AF$194,$I$23))))))</f>
        <v/>
      </c>
      <c r="AG219" s="88" t="str">
        <f>IF(AND(SUM(AG$206:AG218)&gt;=AG$201,AF219=""),"",IF(AF219="",AG$190,IF(AF219=AG$190,AG$191,IF(AF219=AG$191,AG$192,IF(AF219=AG$192,AG$193,IF(AF219=AG$193,AG$194,$I$23))))))</f>
        <v/>
      </c>
      <c r="AH219" s="88" t="str">
        <f>IF(AND(SUM(AH$206:AH218)&gt;=AH$201,AG219=""),"",IF(AG219="",AH$190,IF(AG219=AH$190,AH$191,IF(AG219=AH$191,AH$192,IF(AG219=AH$192,AH$193,IF(AG219=AH$193,AH$194,$I$23))))))</f>
        <v/>
      </c>
      <c r="AI219" s="88" t="str">
        <f>IF(AND(SUM(AI$206:AI218)&gt;=AI$201,AH219=""),"",IF(AH219="",AI$190,IF(AH219=AI$190,AI$191,IF(AH219=AI$191,AI$192,IF(AH219=AI$192,AI$193,IF(AH219=AI$193,AI$194,$I$23))))))</f>
        <v/>
      </c>
      <c r="AJ219" s="88" t="str">
        <f>IF(AND(SUM(AJ$206:AJ218)&gt;=AJ$201,AI219=""),"",IF(AI219="",AJ$190,IF(AI219=AJ$190,AJ$191,IF(AI219=AJ$191,AJ$192,IF(AI219=AJ$192,AJ$193,IF(AI219=AJ$193,AJ$194,$I$23))))))</f>
        <v/>
      </c>
      <c r="AK219" s="88" t="str">
        <f>IF(AND(SUM(AK$206:AK218)&gt;=AK$201,AJ219=""),"",IF(AJ219="",AK$190,IF(AJ219=AK$190,AK$191,IF(AJ219=AK$191,AK$192,IF(AJ219=AK$192,AK$193,IF(AJ219=AK$193,AK$194,$I$23))))))</f>
        <v/>
      </c>
      <c r="AL219" s="88" t="str">
        <f>IF(AND(SUM(AL$206:AL218)&gt;=AL$201,AK219=""),"",IF(AK219="",AL$190,IF(AK219=AL$190,AL$191,IF(AK219=AL$191,AL$192,IF(AK219=AL$192,AL$193,IF(AK219=AL$193,AL$194,$I$23))))))</f>
        <v/>
      </c>
      <c r="AM219" s="88" t="str">
        <f>IF(AND(SUM(AM$206:AM218)&gt;=AM$201,AL219=""),"",IF(AL219="",AM$190,IF(AL219=AM$190,AM$191,IF(AL219=AM$191,AM$192,IF(AL219=AM$192,AM$193,IF(AL219=AM$193,AM$194,$I$23))))))</f>
        <v/>
      </c>
      <c r="AN219" s="88">
        <f>IF(AND(SUM(AN$206:AN218)&gt;=AN$201,AM219=""),"",IF(AM219="",AN$190,IF(AM219=AN$190,AN$191,IF(AM219=AN$191,AN$192,IF(AM219=AN$192,AN$193,IF(AM219=AN$193,AN$194,$I$23))))))</f>
        <v>50000</v>
      </c>
      <c r="AO219" s="88">
        <f>IF(AND(SUM(AO$206:AO218)&gt;=AO$201,AN219=""),"",IF(AN219="",AO$190,IF(AN219=AO$190,AO$191,IF(AN219=AO$191,AO$192,IF(AN219=AO$192,AO$193,IF(AN219=AO$193,AO$194,$J$23))))))</f>
        <v>60000</v>
      </c>
      <c r="AP219" s="88">
        <f>IF(AND(SUM(AP$206:AP218)&gt;=AP$201,AO219=""),"",IF(AO219="",AP$190,IF(AO219=AP$190,AP$191,IF(AO219=AP$191,AP$192,IF(AO219=AP$192,AP$193,IF(AO219=AP$193,AP$194,$J$23))))))</f>
        <v>80000</v>
      </c>
      <c r="AQ219" s="88">
        <f>IF(AND(SUM(AQ$206:AQ218)&gt;=AQ$201,AP219=""),"",IF(AP219="",AQ$190,IF(AP219=AQ$190,AQ$191,IF(AP219=AQ$191,AQ$192,IF(AP219=AQ$192,AQ$193,IF(AP219=AQ$193,AQ$194,$J$23))))))</f>
        <v>100000</v>
      </c>
      <c r="AR219" s="88">
        <f>IF(AND(SUM(AR$206:AR218)&gt;=AR$201,AQ219=""),"",IF(AQ219="",AR$190,IF(AQ219=AR$190,AR$191,IF(AQ219=AR$191,AR$192,IF(AQ219=AR$192,AR$193,IF(AQ219=AR$193,AR$194,$J$23))))))</f>
        <v>100000</v>
      </c>
      <c r="AS219" s="88">
        <f>IF(AND(SUM(AS$206:AS218)&gt;=AS$201,AR219=""),"",IF(AR219="",AS$190,IF(AR219=AS$190,AS$191,IF(AR219=AS$191,AS$192,IF(AR219=AS$192,AS$193,IF(AR219=AS$193,AS$194,$J$23))))))</f>
        <v>100000</v>
      </c>
      <c r="AT219" s="88">
        <f>IF(AND(SUM(AT$206:AT218)&gt;=AT$201,AS219=""),"",IF(AS219="",AT$190,IF(AS219=AT$190,AT$191,IF(AS219=AT$191,AT$192,IF(AS219=AT$192,AT$193,IF(AS219=AT$193,AT$194,$J$23))))))</f>
        <v>100000</v>
      </c>
      <c r="AU219" s="88">
        <f>IF(AND(SUM(AU$206:AU218)&gt;=AU$201,AT219=""),"",IF(AT219="",AU$190,IF(AT219=AU$190,AU$191,IF(AT219=AU$191,AU$192,IF(AT219=AU$192,AU$193,IF(AT219=AU$193,AU$194,$J$23))))))</f>
        <v>100000</v>
      </c>
      <c r="AV219" s="88">
        <f>IF(AND(SUM(AV$206:AV218)&gt;=AV$201,AU219=""),"",IF(AU219="",AV$190,IF(AU219=AV$190,AV$191,IF(AU219=AV$191,AV$192,IF(AU219=AV$192,AV$193,IF(AU219=AV$193,AV$194,$J$23))))))</f>
        <v>100000</v>
      </c>
      <c r="AW219" s="88">
        <f>IF(AND(SUM(AW$206:AW218)&gt;=AW$201,AV219=""),"",IF(AV219="",AW$190,IF(AV219=AW$190,AW$191,IF(AV219=AW$191,AW$192,IF(AV219=AW$192,AW$193,IF(AV219=AW$193,AW$194,$J$23))))))</f>
        <v>100000</v>
      </c>
      <c r="AX219" s="88">
        <f>IF(AND(SUM(AX$206:AX218)&gt;=AX$201,AW219=""),"",IF(AW219="",AX$190,IF(AW219=AX$190,AX$191,IF(AW219=AX$191,AX$192,IF(AW219=AX$192,AX$193,IF(AW219=AX$193,AX$194,$J$23))))))</f>
        <v>100000</v>
      </c>
      <c r="AY219" s="88">
        <f>IF(AND(SUM(AY$206:AY218)&gt;=AY$201,AX219=""),"",IF(AX219="",AY$190,IF(AX219=AY$190,AY$191,IF(AX219=AY$191,AY$192,IF(AX219=AY$192,AY$193,IF(AX219=AY$193,AY$194,$J$23))))))</f>
        <v>100000</v>
      </c>
      <c r="AZ219" s="88">
        <f>IF(AND(SUM(AZ$206:AZ218)&gt;=AZ$201,AY219=""),"",IF(AY219="",AZ$190,IF(AY219=AZ$190,AZ$191,IF(AY219=AZ$191,AZ$192,IF(AY219=AZ$192,AZ$193,IF(AY219=AZ$193,AZ$194,$J$23))))))</f>
        <v>100000</v>
      </c>
      <c r="BA219" s="88">
        <f>IF(AND(SUM(BA$206:BA218)&gt;=BA$201,AZ219=""),"",IF(AZ219="",BA$190,IF(AZ219=BA$190,BA$191,IF(AZ219=BA$191,BA$192,IF(AZ219=BA$192,BA$193,IF(AZ219=BA$193,BA$194,$K$23))))))</f>
        <v>100000</v>
      </c>
      <c r="BB219" s="88">
        <f>IF(AND(SUM(BB$206:BB218)&gt;=BB$201,BA219=""),"",IF(BA219="",BB$190,IF(BA219=BB$190,BB$191,IF(BA219=BB$191,BB$192,IF(BA219=BB$192,BB$193,IF(BA219=BB$193,BB$194,$K$23))))))</f>
        <v>100000</v>
      </c>
      <c r="BC219" s="88">
        <f>IF(AND(SUM(BC$206:BC218)&gt;=BC$201,BB219=""),"",IF(BB219="",BC$190,IF(BB219=BC$190,BC$191,IF(BB219=BC$191,BC$192,IF(BB219=BC$192,BC$193,IF(BB219=BC$193,BC$194,$K$23))))))</f>
        <v>100000</v>
      </c>
      <c r="BD219" s="88">
        <f>IF(AND(SUM(BD$206:BD218)&gt;=BD$201,BC219=""),"",IF(BC219="",BD$190,IF(BC219=BD$190,BD$191,IF(BC219=BD$191,BD$192,IF(BC219=BD$192,BD$193,IF(BC219=BD$193,BD$194,$K$23))))))</f>
        <v>100000</v>
      </c>
      <c r="BE219" s="88">
        <f>IF(AND(SUM(BE$206:BE218)&gt;=BE$201,BD219=""),"",IF(BD219="",BE$190,IF(BD219=BE$190,BE$191,IF(BD219=BE$191,BE$192,IF(BD219=BE$192,BE$193,IF(BD219=BE$193,BE$194,$K$23))))))</f>
        <v>100000</v>
      </c>
      <c r="BF219" s="88">
        <f>IF(AND(SUM(BF$206:BF218)&gt;=BF$201,BE219=""),"",IF(BE219="",BF$190,IF(BE219=BF$190,BF$191,IF(BE219=BF$191,BF$192,IF(BE219=BF$192,BF$193,IF(BE219=BF$193,BF$194,$K$23))))))</f>
        <v>100000</v>
      </c>
      <c r="BG219" s="88">
        <f>IF(AND(SUM(BG$206:BG218)&gt;=BG$201,BF219=""),"",IF(BF219="",BG$190,IF(BF219=BG$190,BG$191,IF(BF219=BG$191,BG$192,IF(BF219=BG$192,BG$193,IF(BF219=BG$193,BG$194,$K$23))))))</f>
        <v>100000</v>
      </c>
      <c r="BH219" s="88">
        <f>IF(AND(SUM(BH$206:BH218)&gt;=BH$201,BG219=""),"",IF(BG219="",BH$190,IF(BG219=BH$190,BH$191,IF(BG219=BH$191,BH$192,IF(BG219=BH$192,BH$193,IF(BG219=BH$193,BH$194,$K$23))))))</f>
        <v>100000</v>
      </c>
      <c r="BI219" s="88">
        <f>IF(AND(SUM(BI$206:BI218)&gt;=BI$201,BH219=""),"",IF(BH219="",BI$190,IF(BH219=BI$190,BI$191,IF(BH219=BI$191,BI$192,IF(BH219=BI$192,BI$193,IF(BH219=BI$193,BI$194,$K$23))))))</f>
        <v>100000</v>
      </c>
      <c r="BJ219" s="88">
        <f>IF(AND(SUM(BJ$206:BJ218)&gt;=BJ$201,BI219=""),"",IF(BI219="",BJ$190,IF(BI219=BJ$190,BJ$191,IF(BI219=BJ$191,BJ$192,IF(BI219=BJ$192,BJ$193,IF(BI219=BJ$193,BJ$194,$K$23))))))</f>
        <v>100000</v>
      </c>
      <c r="BK219" s="88">
        <f>IF(AND(SUM(BK$206:BK218)&gt;=BK$201,BJ219=""),"",IF(BJ219="",BK$190,IF(BJ219=BK$190,BK$191,IF(BJ219=BK$191,BK$192,IF(BJ219=BK$192,BK$193,IF(BJ219=BK$193,BK$194,$K$23))))))</f>
        <v>100000</v>
      </c>
      <c r="BL219" s="88">
        <f>IF(AND(SUM(BL$206:BL218)&gt;=BL$201,BK219=""),"",IF(BK219="",BL$190,IF(BK219=BL$190,BL$191,IF(BK219=BL$191,BL$192,IF(BK219=BL$192,BL$193,IF(BK219=BL$193,BL$194,$K$23))))))</f>
        <v>100000</v>
      </c>
    </row>
    <row r="220" spans="2:64" hidden="1" outlineLevel="1" x14ac:dyDescent="0.55000000000000004">
      <c r="B220" s="3" t="s">
        <v>311</v>
      </c>
      <c r="C220" s="3">
        <f t="shared" si="62"/>
        <v>14</v>
      </c>
      <c r="E220" s="88" t="str">
        <f>IF(AND(SUM(E$206:E219)&gt;=E$201,D220=""),"",IF(D220="",E$190,IF(D220=E$190,E$191,IF(D220=E$191,E$192,IF(D220=E$192,E$193,IF(D220=E$193,E$194,$G$23))))))</f>
        <v/>
      </c>
      <c r="F220" s="88" t="str">
        <f>IF(AND(SUM(F$206:F219)&gt;=F$201,E220=""),"",IF(E220="",F$190,IF(E220=F$190,F$191,IF(E220=F$191,F$192,IF(E220=F$192,F$193,IF(E220=F$193,F$194,$G$23))))))</f>
        <v/>
      </c>
      <c r="G220" s="88" t="str">
        <f>IF(AND(SUM(G$206:G219)&gt;=G$201,F220=""),"",IF(F220="",G$190,IF(F220=G$190,G$191,IF(F220=G$191,G$192,IF(F220=G$192,G$193,IF(F220=G$193,G$194,$G$23))))))</f>
        <v/>
      </c>
      <c r="H220" s="88" t="str">
        <f>IF(AND(SUM(H$206:H219)&gt;=H$201,G220=""),"",IF(G220="",H$190,IF(G220=H$190,H$191,IF(G220=H$191,H$192,IF(G220=H$192,H$193,IF(G220=H$193,H$194,$G$23))))))</f>
        <v/>
      </c>
      <c r="I220" s="88" t="str">
        <f>IF(AND(SUM(I$206:I219)&gt;=I$201,H220=""),"",IF(H220="",I$190,IF(H220=I$190,I$191,IF(H220=I$191,I$192,IF(H220=I$192,I$193,IF(H220=I$193,I$194,$G$23))))))</f>
        <v/>
      </c>
      <c r="J220" s="88" t="str">
        <f>IF(AND(SUM(J$206:J219)&gt;=J$201,I220=""),"",IF(I220="",J$190,IF(I220=J$190,J$191,IF(I220=J$191,J$192,IF(I220=J$192,J$193,IF(I220=J$193,J$194,$G$23))))))</f>
        <v/>
      </c>
      <c r="K220" s="88" t="str">
        <f>IF(AND(SUM(K$206:K219)&gt;=K$201,J220=""),"",IF(J220="",K$190,IF(J220=K$190,K$191,IF(J220=K$191,K$192,IF(J220=K$192,K$193,IF(J220=K$193,K$194,$G$23))))))</f>
        <v/>
      </c>
      <c r="L220" s="88" t="str">
        <f>IF(AND(SUM(L$206:L219)&gt;=L$201,K220=""),"",IF(K220="",L$190,IF(K220=L$190,L$191,IF(K220=L$191,L$192,IF(K220=L$192,L$193,IF(K220=L$193,L$194,$G$23))))))</f>
        <v/>
      </c>
      <c r="M220" s="88" t="str">
        <f>IF(AND(SUM(M$206:M219)&gt;=M$201,L220=""),"",IF(L220="",M$190,IF(L220=M$190,M$191,IF(L220=M$191,M$192,IF(L220=M$192,M$193,IF(L220=M$193,M$194,$G$23))))))</f>
        <v/>
      </c>
      <c r="N220" s="88" t="str">
        <f>IF(AND(SUM(N$206:N219)&gt;=N$201,M220=""),"",IF(M220="",N$190,IF(M220=N$190,N$191,IF(M220=N$191,N$192,IF(M220=N$192,N$193,IF(M220=N$193,N$194,$G$23))))))</f>
        <v/>
      </c>
      <c r="O220" s="88" t="str">
        <f>IF(AND(SUM(O$206:O219)&gt;=O$201,N220=""),"",IF(N220="",O$190,IF(N220=O$190,O$191,IF(N220=O$191,O$192,IF(N220=O$192,O$193,IF(N220=O$193,O$194,$G$23))))))</f>
        <v/>
      </c>
      <c r="P220" s="88" t="str">
        <f>IF(AND(SUM(P$206:P219)&gt;=P$201,O220=""),"",IF(O220="",P$190,IF(O220=P$190,P$191,IF(O220=P$191,P$192,IF(O220=P$192,P$193,IF(O220=P$193,P$194,$G$23))))))</f>
        <v/>
      </c>
      <c r="Q220" s="88" t="str">
        <f>IF(AND(SUM(Q$206:Q219)&gt;=Q$201,P220=""),"",IF(P220="",Q$190,IF(P220=Q$190,Q$191,IF(P220=Q$191,Q$192,IF(P220=Q$192,Q$193,IF(P220=Q$193,Q$194,$H$23))))))</f>
        <v/>
      </c>
      <c r="R220" s="88" t="str">
        <f>IF(AND(SUM(R$206:R219)&gt;=R$201,Q220=""),"",IF(Q220="",R$190,IF(Q220=R$190,R$191,IF(Q220=R$191,R$192,IF(Q220=R$192,R$193,IF(Q220=R$193,R$194,$H$23))))))</f>
        <v/>
      </c>
      <c r="S220" s="88" t="str">
        <f>IF(AND(SUM(S$206:S219)&gt;=S$201,R220=""),"",IF(R220="",S$190,IF(R220=S$190,S$191,IF(R220=S$191,S$192,IF(R220=S$192,S$193,IF(R220=S$193,S$194,$H$23))))))</f>
        <v/>
      </c>
      <c r="T220" s="88" t="str">
        <f>IF(AND(SUM(T$206:T219)&gt;=T$201,S220=""),"",IF(S220="",T$190,IF(S220=T$190,T$191,IF(S220=T$191,T$192,IF(S220=T$192,T$193,IF(S220=T$193,T$194,$H$23))))))</f>
        <v/>
      </c>
      <c r="U220" s="88" t="str">
        <f>IF(AND(SUM(U$206:U219)&gt;=U$201,T220=""),"",IF(T220="",U$190,IF(T220=U$190,U$191,IF(T220=U$191,U$192,IF(T220=U$192,U$193,IF(T220=U$193,U$194,$H$23))))))</f>
        <v/>
      </c>
      <c r="V220" s="88" t="str">
        <f>IF(AND(SUM(V$206:V219)&gt;=V$201,U220=""),"",IF(U220="",V$190,IF(U220=V$190,V$191,IF(U220=V$191,V$192,IF(U220=V$192,V$193,IF(U220=V$193,V$194,$H$23))))))</f>
        <v/>
      </c>
      <c r="W220" s="88" t="str">
        <f>IF(AND(SUM(W$206:W219)&gt;=W$201,V220=""),"",IF(V220="",W$190,IF(V220=W$190,W$191,IF(V220=W$191,W$192,IF(V220=W$192,W$193,IF(V220=W$193,W$194,$H$23))))))</f>
        <v/>
      </c>
      <c r="X220" s="88" t="str">
        <f>IF(AND(SUM(X$206:X219)&gt;=X$201,W220=""),"",IF(W220="",X$190,IF(W220=X$190,X$191,IF(W220=X$191,X$192,IF(W220=X$192,X$193,IF(W220=X$193,X$194,$H$23))))))</f>
        <v/>
      </c>
      <c r="Y220" s="88" t="str">
        <f>IF(AND(SUM(Y$206:Y219)&gt;=Y$201,X220=""),"",IF(X220="",Y$190,IF(X220=Y$190,Y$191,IF(X220=Y$191,Y$192,IF(X220=Y$192,Y$193,IF(X220=Y$193,Y$194,$H$23))))))</f>
        <v/>
      </c>
      <c r="Z220" s="88" t="str">
        <f>IF(AND(SUM(Z$206:Z219)&gt;=Z$201,Y220=""),"",IF(Y220="",Z$190,IF(Y220=Z$190,Z$191,IF(Y220=Z$191,Z$192,IF(Y220=Z$192,Z$193,IF(Y220=Z$193,Z$194,$H$23))))))</f>
        <v/>
      </c>
      <c r="AA220" s="88" t="str">
        <f>IF(AND(SUM(AA$206:AA219)&gt;=AA$201,Z220=""),"",IF(Z220="",AA$190,IF(Z220=AA$190,AA$191,IF(Z220=AA$191,AA$192,IF(Z220=AA$192,AA$193,IF(Z220=AA$193,AA$194,$H$23))))))</f>
        <v/>
      </c>
      <c r="AB220" s="88" t="str">
        <f>IF(AND(SUM(AB$206:AB219)&gt;=AB$201,AA220=""),"",IF(AA220="",AB$190,IF(AA220=AB$190,AB$191,IF(AA220=AB$191,AB$192,IF(AA220=AB$192,AB$193,IF(AA220=AB$193,AB$194,$H$23))))))</f>
        <v/>
      </c>
      <c r="AC220" s="88" t="str">
        <f>IF(AND(SUM(AC$206:AC219)&gt;=AC$201,AB220=""),"",IF(AB220="",AC$190,IF(AB220=AC$190,AC$191,IF(AB220=AC$191,AC$192,IF(AB220=AC$192,AC$193,IF(AB220=AC$193,AC$194,$I$23))))))</f>
        <v/>
      </c>
      <c r="AD220" s="88" t="str">
        <f>IF(AND(SUM(AD$206:AD219)&gt;=AD$201,AC220=""),"",IF(AC220="",AD$190,IF(AC220=AD$190,AD$191,IF(AC220=AD$191,AD$192,IF(AC220=AD$192,AD$193,IF(AC220=AD$193,AD$194,$I$23))))))</f>
        <v/>
      </c>
      <c r="AE220" s="88" t="str">
        <f>IF(AND(SUM(AE$206:AE219)&gt;=AE$201,AD220=""),"",IF(AD220="",AE$190,IF(AD220=AE$190,AE$191,IF(AD220=AE$191,AE$192,IF(AD220=AE$192,AE$193,IF(AD220=AE$193,AE$194,$I$23))))))</f>
        <v/>
      </c>
      <c r="AF220" s="88" t="str">
        <f>IF(AND(SUM(AF$206:AF219)&gt;=AF$201,AE220=""),"",IF(AE220="",AF$190,IF(AE220=AF$190,AF$191,IF(AE220=AF$191,AF$192,IF(AE220=AF$192,AF$193,IF(AE220=AF$193,AF$194,$I$23))))))</f>
        <v/>
      </c>
      <c r="AG220" s="88" t="str">
        <f>IF(AND(SUM(AG$206:AG219)&gt;=AG$201,AF220=""),"",IF(AF220="",AG$190,IF(AF220=AG$190,AG$191,IF(AF220=AG$191,AG$192,IF(AF220=AG$192,AG$193,IF(AF220=AG$193,AG$194,$I$23))))))</f>
        <v/>
      </c>
      <c r="AH220" s="88" t="str">
        <f>IF(AND(SUM(AH$206:AH219)&gt;=AH$201,AG220=""),"",IF(AG220="",AH$190,IF(AG220=AH$190,AH$191,IF(AG220=AH$191,AH$192,IF(AG220=AH$192,AH$193,IF(AG220=AH$193,AH$194,$I$23))))))</f>
        <v/>
      </c>
      <c r="AI220" s="88" t="str">
        <f>IF(AND(SUM(AI$206:AI219)&gt;=AI$201,AH220=""),"",IF(AH220="",AI$190,IF(AH220=AI$190,AI$191,IF(AH220=AI$191,AI$192,IF(AH220=AI$192,AI$193,IF(AH220=AI$193,AI$194,$I$23))))))</f>
        <v/>
      </c>
      <c r="AJ220" s="88" t="str">
        <f>IF(AND(SUM(AJ$206:AJ219)&gt;=AJ$201,AI220=""),"",IF(AI220="",AJ$190,IF(AI220=AJ$190,AJ$191,IF(AI220=AJ$191,AJ$192,IF(AI220=AJ$192,AJ$193,IF(AI220=AJ$193,AJ$194,$I$23))))))</f>
        <v/>
      </c>
      <c r="AK220" s="88" t="str">
        <f>IF(AND(SUM(AK$206:AK219)&gt;=AK$201,AJ220=""),"",IF(AJ220="",AK$190,IF(AJ220=AK$190,AK$191,IF(AJ220=AK$191,AK$192,IF(AJ220=AK$192,AK$193,IF(AJ220=AK$193,AK$194,$I$23))))))</f>
        <v/>
      </c>
      <c r="AL220" s="88" t="str">
        <f>IF(AND(SUM(AL$206:AL219)&gt;=AL$201,AK220=""),"",IF(AK220="",AL$190,IF(AK220=AL$190,AL$191,IF(AK220=AL$191,AL$192,IF(AK220=AL$192,AL$193,IF(AK220=AL$193,AL$194,$I$23))))))</f>
        <v/>
      </c>
      <c r="AM220" s="88" t="str">
        <f>IF(AND(SUM(AM$206:AM219)&gt;=AM$201,AL220=""),"",IF(AL220="",AM$190,IF(AL220=AM$190,AM$191,IF(AL220=AM$191,AM$192,IF(AL220=AM$192,AM$193,IF(AL220=AM$193,AM$194,$I$23))))))</f>
        <v/>
      </c>
      <c r="AN220" s="88" t="str">
        <f>IF(AND(SUM(AN$206:AN219)&gt;=AN$201,AM220=""),"",IF(AM220="",AN$190,IF(AM220=AN$190,AN$191,IF(AM220=AN$191,AN$192,IF(AM220=AN$192,AN$193,IF(AM220=AN$193,AN$194,$I$23))))))</f>
        <v/>
      </c>
      <c r="AO220" s="88">
        <f>IF(AND(SUM(AO$206:AO219)&gt;=AO$201,AN220=""),"",IF(AN220="",AO$190,IF(AN220=AO$190,AO$191,IF(AN220=AO$191,AO$192,IF(AN220=AO$192,AO$193,IF(AN220=AO$193,AO$194,$J$23))))))</f>
        <v>50000</v>
      </c>
      <c r="AP220" s="88">
        <f>IF(AND(SUM(AP$206:AP219)&gt;=AP$201,AO220=""),"",IF(AO220="",AP$190,IF(AO220=AP$190,AP$191,IF(AO220=AP$191,AP$192,IF(AO220=AP$192,AP$193,IF(AO220=AP$193,AP$194,$J$23))))))</f>
        <v>60000</v>
      </c>
      <c r="AQ220" s="88">
        <f>IF(AND(SUM(AQ$206:AQ219)&gt;=AQ$201,AP220=""),"",IF(AP220="",AQ$190,IF(AP220=AQ$190,AQ$191,IF(AP220=AQ$191,AQ$192,IF(AP220=AQ$192,AQ$193,IF(AP220=AQ$193,AQ$194,$J$23))))))</f>
        <v>80000</v>
      </c>
      <c r="AR220" s="88">
        <f>IF(AND(SUM(AR$206:AR219)&gt;=AR$201,AQ220=""),"",IF(AQ220="",AR$190,IF(AQ220=AR$190,AR$191,IF(AQ220=AR$191,AR$192,IF(AQ220=AR$192,AR$193,IF(AQ220=AR$193,AR$194,$J$23))))))</f>
        <v>100000</v>
      </c>
      <c r="AS220" s="88">
        <f>IF(AND(SUM(AS$206:AS219)&gt;=AS$201,AR220=""),"",IF(AR220="",AS$190,IF(AR220=AS$190,AS$191,IF(AR220=AS$191,AS$192,IF(AR220=AS$192,AS$193,IF(AR220=AS$193,AS$194,$J$23))))))</f>
        <v>100000</v>
      </c>
      <c r="AT220" s="88">
        <f>IF(AND(SUM(AT$206:AT219)&gt;=AT$201,AS220=""),"",IF(AS220="",AT$190,IF(AS220=AT$190,AT$191,IF(AS220=AT$191,AT$192,IF(AS220=AT$192,AT$193,IF(AS220=AT$193,AT$194,$J$23))))))</f>
        <v>100000</v>
      </c>
      <c r="AU220" s="88">
        <f>IF(AND(SUM(AU$206:AU219)&gt;=AU$201,AT220=""),"",IF(AT220="",AU$190,IF(AT220=AU$190,AU$191,IF(AT220=AU$191,AU$192,IF(AT220=AU$192,AU$193,IF(AT220=AU$193,AU$194,$J$23))))))</f>
        <v>100000</v>
      </c>
      <c r="AV220" s="88">
        <f>IF(AND(SUM(AV$206:AV219)&gt;=AV$201,AU220=""),"",IF(AU220="",AV$190,IF(AU220=AV$190,AV$191,IF(AU220=AV$191,AV$192,IF(AU220=AV$192,AV$193,IF(AU220=AV$193,AV$194,$J$23))))))</f>
        <v>100000</v>
      </c>
      <c r="AW220" s="88">
        <f>IF(AND(SUM(AW$206:AW219)&gt;=AW$201,AV220=""),"",IF(AV220="",AW$190,IF(AV220=AW$190,AW$191,IF(AV220=AW$191,AW$192,IF(AV220=AW$192,AW$193,IF(AV220=AW$193,AW$194,$J$23))))))</f>
        <v>100000</v>
      </c>
      <c r="AX220" s="88">
        <f>IF(AND(SUM(AX$206:AX219)&gt;=AX$201,AW220=""),"",IF(AW220="",AX$190,IF(AW220=AX$190,AX$191,IF(AW220=AX$191,AX$192,IF(AW220=AX$192,AX$193,IF(AW220=AX$193,AX$194,$J$23))))))</f>
        <v>100000</v>
      </c>
      <c r="AY220" s="88">
        <f>IF(AND(SUM(AY$206:AY219)&gt;=AY$201,AX220=""),"",IF(AX220="",AY$190,IF(AX220=AY$190,AY$191,IF(AX220=AY$191,AY$192,IF(AX220=AY$192,AY$193,IF(AX220=AY$193,AY$194,$J$23))))))</f>
        <v>100000</v>
      </c>
      <c r="AZ220" s="88">
        <f>IF(AND(SUM(AZ$206:AZ219)&gt;=AZ$201,AY220=""),"",IF(AY220="",AZ$190,IF(AY220=AZ$190,AZ$191,IF(AY220=AZ$191,AZ$192,IF(AY220=AZ$192,AZ$193,IF(AY220=AZ$193,AZ$194,$J$23))))))</f>
        <v>100000</v>
      </c>
      <c r="BA220" s="88">
        <f>IF(AND(SUM(BA$206:BA219)&gt;=BA$201,AZ220=""),"",IF(AZ220="",BA$190,IF(AZ220=BA$190,BA$191,IF(AZ220=BA$191,BA$192,IF(AZ220=BA$192,BA$193,IF(AZ220=BA$193,BA$194,$K$23))))))</f>
        <v>100000</v>
      </c>
      <c r="BB220" s="88">
        <f>IF(AND(SUM(BB$206:BB219)&gt;=BB$201,BA220=""),"",IF(BA220="",BB$190,IF(BA220=BB$190,BB$191,IF(BA220=BB$191,BB$192,IF(BA220=BB$192,BB$193,IF(BA220=BB$193,BB$194,$K$23))))))</f>
        <v>100000</v>
      </c>
      <c r="BC220" s="88">
        <f>IF(AND(SUM(BC$206:BC219)&gt;=BC$201,BB220=""),"",IF(BB220="",BC$190,IF(BB220=BC$190,BC$191,IF(BB220=BC$191,BC$192,IF(BB220=BC$192,BC$193,IF(BB220=BC$193,BC$194,$K$23))))))</f>
        <v>100000</v>
      </c>
      <c r="BD220" s="88">
        <f>IF(AND(SUM(BD$206:BD219)&gt;=BD$201,BC220=""),"",IF(BC220="",BD$190,IF(BC220=BD$190,BD$191,IF(BC220=BD$191,BD$192,IF(BC220=BD$192,BD$193,IF(BC220=BD$193,BD$194,$K$23))))))</f>
        <v>100000</v>
      </c>
      <c r="BE220" s="88">
        <f>IF(AND(SUM(BE$206:BE219)&gt;=BE$201,BD220=""),"",IF(BD220="",BE$190,IF(BD220=BE$190,BE$191,IF(BD220=BE$191,BE$192,IF(BD220=BE$192,BE$193,IF(BD220=BE$193,BE$194,$K$23))))))</f>
        <v>100000</v>
      </c>
      <c r="BF220" s="88">
        <f>IF(AND(SUM(BF$206:BF219)&gt;=BF$201,BE220=""),"",IF(BE220="",BF$190,IF(BE220=BF$190,BF$191,IF(BE220=BF$191,BF$192,IF(BE220=BF$192,BF$193,IF(BE220=BF$193,BF$194,$K$23))))))</f>
        <v>100000</v>
      </c>
      <c r="BG220" s="88">
        <f>IF(AND(SUM(BG$206:BG219)&gt;=BG$201,BF220=""),"",IF(BF220="",BG$190,IF(BF220=BG$190,BG$191,IF(BF220=BG$191,BG$192,IF(BF220=BG$192,BG$193,IF(BF220=BG$193,BG$194,$K$23))))))</f>
        <v>100000</v>
      </c>
      <c r="BH220" s="88">
        <f>IF(AND(SUM(BH$206:BH219)&gt;=BH$201,BG220=""),"",IF(BG220="",BH$190,IF(BG220=BH$190,BH$191,IF(BG220=BH$191,BH$192,IF(BG220=BH$192,BH$193,IF(BG220=BH$193,BH$194,$K$23))))))</f>
        <v>100000</v>
      </c>
      <c r="BI220" s="88">
        <f>IF(AND(SUM(BI$206:BI219)&gt;=BI$201,BH220=""),"",IF(BH220="",BI$190,IF(BH220=BI$190,BI$191,IF(BH220=BI$191,BI$192,IF(BH220=BI$192,BI$193,IF(BH220=BI$193,BI$194,$K$23))))))</f>
        <v>100000</v>
      </c>
      <c r="BJ220" s="88">
        <f>IF(AND(SUM(BJ$206:BJ219)&gt;=BJ$201,BI220=""),"",IF(BI220="",BJ$190,IF(BI220=BJ$190,BJ$191,IF(BI220=BJ$191,BJ$192,IF(BI220=BJ$192,BJ$193,IF(BI220=BJ$193,BJ$194,$K$23))))))</f>
        <v>100000</v>
      </c>
      <c r="BK220" s="88">
        <f>IF(AND(SUM(BK$206:BK219)&gt;=BK$201,BJ220=""),"",IF(BJ220="",BK$190,IF(BJ220=BK$190,BK$191,IF(BJ220=BK$191,BK$192,IF(BJ220=BK$192,BK$193,IF(BJ220=BK$193,BK$194,$K$23))))))</f>
        <v>100000</v>
      </c>
      <c r="BL220" s="88">
        <f>IF(AND(SUM(BL$206:BL219)&gt;=BL$201,BK220=""),"",IF(BK220="",BL$190,IF(BK220=BL$190,BL$191,IF(BK220=BL$191,BL$192,IF(BK220=BL$192,BL$193,IF(BK220=BL$193,BL$194,$K$23))))))</f>
        <v>100000</v>
      </c>
    </row>
    <row r="221" spans="2:64" hidden="1" outlineLevel="1" x14ac:dyDescent="0.55000000000000004">
      <c r="B221" s="3" t="s">
        <v>311</v>
      </c>
      <c r="C221" s="3">
        <f t="shared" si="62"/>
        <v>15</v>
      </c>
      <c r="E221" s="88" t="str">
        <f>IF(AND(SUM(E$206:E220)&gt;=E$201,D221=""),"",IF(D221="",E$190,IF(D221=E$190,E$191,IF(D221=E$191,E$192,IF(D221=E$192,E$193,IF(D221=E$193,E$194,$G$23))))))</f>
        <v/>
      </c>
      <c r="F221" s="88" t="str">
        <f>IF(AND(SUM(F$206:F220)&gt;=F$201,E221=""),"",IF(E221="",F$190,IF(E221=F$190,F$191,IF(E221=F$191,F$192,IF(E221=F$192,F$193,IF(E221=F$193,F$194,$G$23))))))</f>
        <v/>
      </c>
      <c r="G221" s="88" t="str">
        <f>IF(AND(SUM(G$206:G220)&gt;=G$201,F221=""),"",IF(F221="",G$190,IF(F221=G$190,G$191,IF(F221=G$191,G$192,IF(F221=G$192,G$193,IF(F221=G$193,G$194,$G$23))))))</f>
        <v/>
      </c>
      <c r="H221" s="88" t="str">
        <f>IF(AND(SUM(H$206:H220)&gt;=H$201,G221=""),"",IF(G221="",H$190,IF(G221=H$190,H$191,IF(G221=H$191,H$192,IF(G221=H$192,H$193,IF(G221=H$193,H$194,$G$23))))))</f>
        <v/>
      </c>
      <c r="I221" s="88" t="str">
        <f>IF(AND(SUM(I$206:I220)&gt;=I$201,H221=""),"",IF(H221="",I$190,IF(H221=I$190,I$191,IF(H221=I$191,I$192,IF(H221=I$192,I$193,IF(H221=I$193,I$194,$G$23))))))</f>
        <v/>
      </c>
      <c r="J221" s="88" t="str">
        <f>IF(AND(SUM(J$206:J220)&gt;=J$201,I221=""),"",IF(I221="",J$190,IF(I221=J$190,J$191,IF(I221=J$191,J$192,IF(I221=J$192,J$193,IF(I221=J$193,J$194,$G$23))))))</f>
        <v/>
      </c>
      <c r="K221" s="88" t="str">
        <f>IF(AND(SUM(K$206:K220)&gt;=K$201,J221=""),"",IF(J221="",K$190,IF(J221=K$190,K$191,IF(J221=K$191,K$192,IF(J221=K$192,K$193,IF(J221=K$193,K$194,$G$23))))))</f>
        <v/>
      </c>
      <c r="L221" s="88" t="str">
        <f>IF(AND(SUM(L$206:L220)&gt;=L$201,K221=""),"",IF(K221="",L$190,IF(K221=L$190,L$191,IF(K221=L$191,L$192,IF(K221=L$192,L$193,IF(K221=L$193,L$194,$G$23))))))</f>
        <v/>
      </c>
      <c r="M221" s="88" t="str">
        <f>IF(AND(SUM(M$206:M220)&gt;=M$201,L221=""),"",IF(L221="",M$190,IF(L221=M$190,M$191,IF(L221=M$191,M$192,IF(L221=M$192,M$193,IF(L221=M$193,M$194,$G$23))))))</f>
        <v/>
      </c>
      <c r="N221" s="88" t="str">
        <f>IF(AND(SUM(N$206:N220)&gt;=N$201,M221=""),"",IF(M221="",N$190,IF(M221=N$190,N$191,IF(M221=N$191,N$192,IF(M221=N$192,N$193,IF(M221=N$193,N$194,$G$23))))))</f>
        <v/>
      </c>
      <c r="O221" s="88" t="str">
        <f>IF(AND(SUM(O$206:O220)&gt;=O$201,N221=""),"",IF(N221="",O$190,IF(N221=O$190,O$191,IF(N221=O$191,O$192,IF(N221=O$192,O$193,IF(N221=O$193,O$194,$G$23))))))</f>
        <v/>
      </c>
      <c r="P221" s="88" t="str">
        <f>IF(AND(SUM(P$206:P220)&gt;=P$201,O221=""),"",IF(O221="",P$190,IF(O221=P$190,P$191,IF(O221=P$191,P$192,IF(O221=P$192,P$193,IF(O221=P$193,P$194,$G$23))))))</f>
        <v/>
      </c>
      <c r="Q221" s="88" t="str">
        <f>IF(AND(SUM(Q$206:Q220)&gt;=Q$201,P221=""),"",IF(P221="",Q$190,IF(P221=Q$190,Q$191,IF(P221=Q$191,Q$192,IF(P221=Q$192,Q$193,IF(P221=Q$193,Q$194,$H$23))))))</f>
        <v/>
      </c>
      <c r="R221" s="88" t="str">
        <f>IF(AND(SUM(R$206:R220)&gt;=R$201,Q221=""),"",IF(Q221="",R$190,IF(Q221=R$190,R$191,IF(Q221=R$191,R$192,IF(Q221=R$192,R$193,IF(Q221=R$193,R$194,$H$23))))))</f>
        <v/>
      </c>
      <c r="S221" s="88" t="str">
        <f>IF(AND(SUM(S$206:S220)&gt;=S$201,R221=""),"",IF(R221="",S$190,IF(R221=S$190,S$191,IF(R221=S$191,S$192,IF(R221=S$192,S$193,IF(R221=S$193,S$194,$H$23))))))</f>
        <v/>
      </c>
      <c r="T221" s="88" t="str">
        <f>IF(AND(SUM(T$206:T220)&gt;=T$201,S221=""),"",IF(S221="",T$190,IF(S221=T$190,T$191,IF(S221=T$191,T$192,IF(S221=T$192,T$193,IF(S221=T$193,T$194,$H$23))))))</f>
        <v/>
      </c>
      <c r="U221" s="88" t="str">
        <f>IF(AND(SUM(U$206:U220)&gt;=U$201,T221=""),"",IF(T221="",U$190,IF(T221=U$190,U$191,IF(T221=U$191,U$192,IF(T221=U$192,U$193,IF(T221=U$193,U$194,$H$23))))))</f>
        <v/>
      </c>
      <c r="V221" s="88" t="str">
        <f>IF(AND(SUM(V$206:V220)&gt;=V$201,U221=""),"",IF(U221="",V$190,IF(U221=V$190,V$191,IF(U221=V$191,V$192,IF(U221=V$192,V$193,IF(U221=V$193,V$194,$H$23))))))</f>
        <v/>
      </c>
      <c r="W221" s="88" t="str">
        <f>IF(AND(SUM(W$206:W220)&gt;=W$201,V221=""),"",IF(V221="",W$190,IF(V221=W$190,W$191,IF(V221=W$191,W$192,IF(V221=W$192,W$193,IF(V221=W$193,W$194,$H$23))))))</f>
        <v/>
      </c>
      <c r="X221" s="88" t="str">
        <f>IF(AND(SUM(X$206:X220)&gt;=X$201,W221=""),"",IF(W221="",X$190,IF(W221=X$190,X$191,IF(W221=X$191,X$192,IF(W221=X$192,X$193,IF(W221=X$193,X$194,$H$23))))))</f>
        <v/>
      </c>
      <c r="Y221" s="88" t="str">
        <f>IF(AND(SUM(Y$206:Y220)&gt;=Y$201,X221=""),"",IF(X221="",Y$190,IF(X221=Y$190,Y$191,IF(X221=Y$191,Y$192,IF(X221=Y$192,Y$193,IF(X221=Y$193,Y$194,$H$23))))))</f>
        <v/>
      </c>
      <c r="Z221" s="88" t="str">
        <f>IF(AND(SUM(Z$206:Z220)&gt;=Z$201,Y221=""),"",IF(Y221="",Z$190,IF(Y221=Z$190,Z$191,IF(Y221=Z$191,Z$192,IF(Y221=Z$192,Z$193,IF(Y221=Z$193,Z$194,$H$23))))))</f>
        <v/>
      </c>
      <c r="AA221" s="88" t="str">
        <f>IF(AND(SUM(AA$206:AA220)&gt;=AA$201,Z221=""),"",IF(Z221="",AA$190,IF(Z221=AA$190,AA$191,IF(Z221=AA$191,AA$192,IF(Z221=AA$192,AA$193,IF(Z221=AA$193,AA$194,$H$23))))))</f>
        <v/>
      </c>
      <c r="AB221" s="88" t="str">
        <f>IF(AND(SUM(AB$206:AB220)&gt;=AB$201,AA221=""),"",IF(AA221="",AB$190,IF(AA221=AB$190,AB$191,IF(AA221=AB$191,AB$192,IF(AA221=AB$192,AB$193,IF(AA221=AB$193,AB$194,$H$23))))))</f>
        <v/>
      </c>
      <c r="AC221" s="88" t="str">
        <f>IF(AND(SUM(AC$206:AC220)&gt;=AC$201,AB221=""),"",IF(AB221="",AC$190,IF(AB221=AC$190,AC$191,IF(AB221=AC$191,AC$192,IF(AB221=AC$192,AC$193,IF(AB221=AC$193,AC$194,$I$23))))))</f>
        <v/>
      </c>
      <c r="AD221" s="88" t="str">
        <f>IF(AND(SUM(AD$206:AD220)&gt;=AD$201,AC221=""),"",IF(AC221="",AD$190,IF(AC221=AD$190,AD$191,IF(AC221=AD$191,AD$192,IF(AC221=AD$192,AD$193,IF(AC221=AD$193,AD$194,$I$23))))))</f>
        <v/>
      </c>
      <c r="AE221" s="88" t="str">
        <f>IF(AND(SUM(AE$206:AE220)&gt;=AE$201,AD221=""),"",IF(AD221="",AE$190,IF(AD221=AE$190,AE$191,IF(AD221=AE$191,AE$192,IF(AD221=AE$192,AE$193,IF(AD221=AE$193,AE$194,$I$23))))))</f>
        <v/>
      </c>
      <c r="AF221" s="88" t="str">
        <f>IF(AND(SUM(AF$206:AF220)&gt;=AF$201,AE221=""),"",IF(AE221="",AF$190,IF(AE221=AF$190,AF$191,IF(AE221=AF$191,AF$192,IF(AE221=AF$192,AF$193,IF(AE221=AF$193,AF$194,$I$23))))))</f>
        <v/>
      </c>
      <c r="AG221" s="88" t="str">
        <f>IF(AND(SUM(AG$206:AG220)&gt;=AG$201,AF221=""),"",IF(AF221="",AG$190,IF(AF221=AG$190,AG$191,IF(AF221=AG$191,AG$192,IF(AF221=AG$192,AG$193,IF(AF221=AG$193,AG$194,$I$23))))))</f>
        <v/>
      </c>
      <c r="AH221" s="88" t="str">
        <f>IF(AND(SUM(AH$206:AH220)&gt;=AH$201,AG221=""),"",IF(AG221="",AH$190,IF(AG221=AH$190,AH$191,IF(AG221=AH$191,AH$192,IF(AG221=AH$192,AH$193,IF(AG221=AH$193,AH$194,$I$23))))))</f>
        <v/>
      </c>
      <c r="AI221" s="88" t="str">
        <f>IF(AND(SUM(AI$206:AI220)&gt;=AI$201,AH221=""),"",IF(AH221="",AI$190,IF(AH221=AI$190,AI$191,IF(AH221=AI$191,AI$192,IF(AH221=AI$192,AI$193,IF(AH221=AI$193,AI$194,$I$23))))))</f>
        <v/>
      </c>
      <c r="AJ221" s="88" t="str">
        <f>IF(AND(SUM(AJ$206:AJ220)&gt;=AJ$201,AI221=""),"",IF(AI221="",AJ$190,IF(AI221=AJ$190,AJ$191,IF(AI221=AJ$191,AJ$192,IF(AI221=AJ$192,AJ$193,IF(AI221=AJ$193,AJ$194,$I$23))))))</f>
        <v/>
      </c>
      <c r="AK221" s="88" t="str">
        <f>IF(AND(SUM(AK$206:AK220)&gt;=AK$201,AJ221=""),"",IF(AJ221="",AK$190,IF(AJ221=AK$190,AK$191,IF(AJ221=AK$191,AK$192,IF(AJ221=AK$192,AK$193,IF(AJ221=AK$193,AK$194,$I$23))))))</f>
        <v/>
      </c>
      <c r="AL221" s="88" t="str">
        <f>IF(AND(SUM(AL$206:AL220)&gt;=AL$201,AK221=""),"",IF(AK221="",AL$190,IF(AK221=AL$190,AL$191,IF(AK221=AL$191,AL$192,IF(AK221=AL$192,AL$193,IF(AK221=AL$193,AL$194,$I$23))))))</f>
        <v/>
      </c>
      <c r="AM221" s="88" t="str">
        <f>IF(AND(SUM(AM$206:AM220)&gt;=AM$201,AL221=""),"",IF(AL221="",AM$190,IF(AL221=AM$190,AM$191,IF(AL221=AM$191,AM$192,IF(AL221=AM$192,AM$193,IF(AL221=AM$193,AM$194,$I$23))))))</f>
        <v/>
      </c>
      <c r="AN221" s="88" t="str">
        <f>IF(AND(SUM(AN$206:AN220)&gt;=AN$201,AM221=""),"",IF(AM221="",AN$190,IF(AM221=AN$190,AN$191,IF(AM221=AN$191,AN$192,IF(AM221=AN$192,AN$193,IF(AM221=AN$193,AN$194,$I$23))))))</f>
        <v/>
      </c>
      <c r="AO221" s="88">
        <f>IF(AND(SUM(AO$206:AO220)&gt;=AO$201,AN221=""),"",IF(AN221="",AO$190,IF(AN221=AO$190,AO$191,IF(AN221=AO$191,AO$192,IF(AN221=AO$192,AO$193,IF(AN221=AO$193,AO$194,$J$23))))))</f>
        <v>50000</v>
      </c>
      <c r="AP221" s="88">
        <f>IF(AND(SUM(AP$206:AP220)&gt;=AP$201,AO221=""),"",IF(AO221="",AP$190,IF(AO221=AP$190,AP$191,IF(AO221=AP$191,AP$192,IF(AO221=AP$192,AP$193,IF(AO221=AP$193,AP$194,$J$23))))))</f>
        <v>60000</v>
      </c>
      <c r="AQ221" s="88">
        <f>IF(AND(SUM(AQ$206:AQ220)&gt;=AQ$201,AP221=""),"",IF(AP221="",AQ$190,IF(AP221=AQ$190,AQ$191,IF(AP221=AQ$191,AQ$192,IF(AP221=AQ$192,AQ$193,IF(AP221=AQ$193,AQ$194,$J$23))))))</f>
        <v>80000</v>
      </c>
      <c r="AR221" s="88">
        <f>IF(AND(SUM(AR$206:AR220)&gt;=AR$201,AQ221=""),"",IF(AQ221="",AR$190,IF(AQ221=AR$190,AR$191,IF(AQ221=AR$191,AR$192,IF(AQ221=AR$192,AR$193,IF(AQ221=AR$193,AR$194,$J$23))))))</f>
        <v>100000</v>
      </c>
      <c r="AS221" s="88">
        <f>IF(AND(SUM(AS$206:AS220)&gt;=AS$201,AR221=""),"",IF(AR221="",AS$190,IF(AR221=AS$190,AS$191,IF(AR221=AS$191,AS$192,IF(AR221=AS$192,AS$193,IF(AR221=AS$193,AS$194,$J$23))))))</f>
        <v>100000</v>
      </c>
      <c r="AT221" s="88">
        <f>IF(AND(SUM(AT$206:AT220)&gt;=AT$201,AS221=""),"",IF(AS221="",AT$190,IF(AS221=AT$190,AT$191,IF(AS221=AT$191,AT$192,IF(AS221=AT$192,AT$193,IF(AS221=AT$193,AT$194,$J$23))))))</f>
        <v>100000</v>
      </c>
      <c r="AU221" s="88">
        <f>IF(AND(SUM(AU$206:AU220)&gt;=AU$201,AT221=""),"",IF(AT221="",AU$190,IF(AT221=AU$190,AU$191,IF(AT221=AU$191,AU$192,IF(AT221=AU$192,AU$193,IF(AT221=AU$193,AU$194,$J$23))))))</f>
        <v>100000</v>
      </c>
      <c r="AV221" s="88">
        <f>IF(AND(SUM(AV$206:AV220)&gt;=AV$201,AU221=""),"",IF(AU221="",AV$190,IF(AU221=AV$190,AV$191,IF(AU221=AV$191,AV$192,IF(AU221=AV$192,AV$193,IF(AU221=AV$193,AV$194,$J$23))))))</f>
        <v>100000</v>
      </c>
      <c r="AW221" s="88">
        <f>IF(AND(SUM(AW$206:AW220)&gt;=AW$201,AV221=""),"",IF(AV221="",AW$190,IF(AV221=AW$190,AW$191,IF(AV221=AW$191,AW$192,IF(AV221=AW$192,AW$193,IF(AV221=AW$193,AW$194,$J$23))))))</f>
        <v>100000</v>
      </c>
      <c r="AX221" s="88">
        <f>IF(AND(SUM(AX$206:AX220)&gt;=AX$201,AW221=""),"",IF(AW221="",AX$190,IF(AW221=AX$190,AX$191,IF(AW221=AX$191,AX$192,IF(AW221=AX$192,AX$193,IF(AW221=AX$193,AX$194,$J$23))))))</f>
        <v>100000</v>
      </c>
      <c r="AY221" s="88">
        <f>IF(AND(SUM(AY$206:AY220)&gt;=AY$201,AX221=""),"",IF(AX221="",AY$190,IF(AX221=AY$190,AY$191,IF(AX221=AY$191,AY$192,IF(AX221=AY$192,AY$193,IF(AX221=AY$193,AY$194,$J$23))))))</f>
        <v>100000</v>
      </c>
      <c r="AZ221" s="88">
        <f>IF(AND(SUM(AZ$206:AZ220)&gt;=AZ$201,AY221=""),"",IF(AY221="",AZ$190,IF(AY221=AZ$190,AZ$191,IF(AY221=AZ$191,AZ$192,IF(AY221=AZ$192,AZ$193,IF(AY221=AZ$193,AZ$194,$J$23))))))</f>
        <v>100000</v>
      </c>
      <c r="BA221" s="88">
        <f>IF(AND(SUM(BA$206:BA220)&gt;=BA$201,AZ221=""),"",IF(AZ221="",BA$190,IF(AZ221=BA$190,BA$191,IF(AZ221=BA$191,BA$192,IF(AZ221=BA$192,BA$193,IF(AZ221=BA$193,BA$194,$K$23))))))</f>
        <v>100000</v>
      </c>
      <c r="BB221" s="88">
        <f>IF(AND(SUM(BB$206:BB220)&gt;=BB$201,BA221=""),"",IF(BA221="",BB$190,IF(BA221=BB$190,BB$191,IF(BA221=BB$191,BB$192,IF(BA221=BB$192,BB$193,IF(BA221=BB$193,BB$194,$K$23))))))</f>
        <v>100000</v>
      </c>
      <c r="BC221" s="88">
        <f>IF(AND(SUM(BC$206:BC220)&gt;=BC$201,BB221=""),"",IF(BB221="",BC$190,IF(BB221=BC$190,BC$191,IF(BB221=BC$191,BC$192,IF(BB221=BC$192,BC$193,IF(BB221=BC$193,BC$194,$K$23))))))</f>
        <v>100000</v>
      </c>
      <c r="BD221" s="88">
        <f>IF(AND(SUM(BD$206:BD220)&gt;=BD$201,BC221=""),"",IF(BC221="",BD$190,IF(BC221=BD$190,BD$191,IF(BC221=BD$191,BD$192,IF(BC221=BD$192,BD$193,IF(BC221=BD$193,BD$194,$K$23))))))</f>
        <v>100000</v>
      </c>
      <c r="BE221" s="88">
        <f>IF(AND(SUM(BE$206:BE220)&gt;=BE$201,BD221=""),"",IF(BD221="",BE$190,IF(BD221=BE$190,BE$191,IF(BD221=BE$191,BE$192,IF(BD221=BE$192,BE$193,IF(BD221=BE$193,BE$194,$K$23))))))</f>
        <v>100000</v>
      </c>
      <c r="BF221" s="88">
        <f>IF(AND(SUM(BF$206:BF220)&gt;=BF$201,BE221=""),"",IF(BE221="",BF$190,IF(BE221=BF$190,BF$191,IF(BE221=BF$191,BF$192,IF(BE221=BF$192,BF$193,IF(BE221=BF$193,BF$194,$K$23))))))</f>
        <v>100000</v>
      </c>
      <c r="BG221" s="88">
        <f>IF(AND(SUM(BG$206:BG220)&gt;=BG$201,BF221=""),"",IF(BF221="",BG$190,IF(BF221=BG$190,BG$191,IF(BF221=BG$191,BG$192,IF(BF221=BG$192,BG$193,IF(BF221=BG$193,BG$194,$K$23))))))</f>
        <v>100000</v>
      </c>
      <c r="BH221" s="88">
        <f>IF(AND(SUM(BH$206:BH220)&gt;=BH$201,BG221=""),"",IF(BG221="",BH$190,IF(BG221=BH$190,BH$191,IF(BG221=BH$191,BH$192,IF(BG221=BH$192,BH$193,IF(BG221=BH$193,BH$194,$K$23))))))</f>
        <v>100000</v>
      </c>
      <c r="BI221" s="88">
        <f>IF(AND(SUM(BI$206:BI220)&gt;=BI$201,BH221=""),"",IF(BH221="",BI$190,IF(BH221=BI$190,BI$191,IF(BH221=BI$191,BI$192,IF(BH221=BI$192,BI$193,IF(BH221=BI$193,BI$194,$K$23))))))</f>
        <v>100000</v>
      </c>
      <c r="BJ221" s="88">
        <f>IF(AND(SUM(BJ$206:BJ220)&gt;=BJ$201,BI221=""),"",IF(BI221="",BJ$190,IF(BI221=BJ$190,BJ$191,IF(BI221=BJ$191,BJ$192,IF(BI221=BJ$192,BJ$193,IF(BI221=BJ$193,BJ$194,$K$23))))))</f>
        <v>100000</v>
      </c>
      <c r="BK221" s="88">
        <f>IF(AND(SUM(BK$206:BK220)&gt;=BK$201,BJ221=""),"",IF(BJ221="",BK$190,IF(BJ221=BK$190,BK$191,IF(BJ221=BK$191,BK$192,IF(BJ221=BK$192,BK$193,IF(BJ221=BK$193,BK$194,$K$23))))))</f>
        <v>100000</v>
      </c>
      <c r="BL221" s="88">
        <f>IF(AND(SUM(BL$206:BL220)&gt;=BL$201,BK221=""),"",IF(BK221="",BL$190,IF(BK221=BL$190,BL$191,IF(BK221=BL$191,BL$192,IF(BK221=BL$192,BL$193,IF(BK221=BL$193,BL$194,$K$23))))))</f>
        <v>100000</v>
      </c>
    </row>
    <row r="222" spans="2:64" hidden="1" outlineLevel="1" x14ac:dyDescent="0.55000000000000004">
      <c r="B222" s="3" t="s">
        <v>311</v>
      </c>
      <c r="C222" s="3">
        <f t="shared" si="62"/>
        <v>16</v>
      </c>
      <c r="E222" s="88" t="str">
        <f>IF(AND(SUM(E$206:E221)&gt;=E$201,D222=""),"",IF(D222="",E$190,IF(D222=E$190,E$191,IF(D222=E$191,E$192,IF(D222=E$192,E$193,IF(D222=E$193,E$194,$G$23))))))</f>
        <v/>
      </c>
      <c r="F222" s="88" t="str">
        <f>IF(AND(SUM(F$206:F221)&gt;=F$201,E222=""),"",IF(E222="",F$190,IF(E222=F$190,F$191,IF(E222=F$191,F$192,IF(E222=F$192,F$193,IF(E222=F$193,F$194,$G$23))))))</f>
        <v/>
      </c>
      <c r="G222" s="88" t="str">
        <f>IF(AND(SUM(G$206:G221)&gt;=G$201,F222=""),"",IF(F222="",G$190,IF(F222=G$190,G$191,IF(F222=G$191,G$192,IF(F222=G$192,G$193,IF(F222=G$193,G$194,$G$23))))))</f>
        <v/>
      </c>
      <c r="H222" s="88" t="str">
        <f>IF(AND(SUM(H$206:H221)&gt;=H$201,G222=""),"",IF(G222="",H$190,IF(G222=H$190,H$191,IF(G222=H$191,H$192,IF(G222=H$192,H$193,IF(G222=H$193,H$194,$G$23))))))</f>
        <v/>
      </c>
      <c r="I222" s="88" t="str">
        <f>IF(AND(SUM(I$206:I221)&gt;=I$201,H222=""),"",IF(H222="",I$190,IF(H222=I$190,I$191,IF(H222=I$191,I$192,IF(H222=I$192,I$193,IF(H222=I$193,I$194,$G$23))))))</f>
        <v/>
      </c>
      <c r="J222" s="88" t="str">
        <f>IF(AND(SUM(J$206:J221)&gt;=J$201,I222=""),"",IF(I222="",J$190,IF(I222=J$190,J$191,IF(I222=J$191,J$192,IF(I222=J$192,J$193,IF(I222=J$193,J$194,$G$23))))))</f>
        <v/>
      </c>
      <c r="K222" s="88" t="str">
        <f>IF(AND(SUM(K$206:K221)&gt;=K$201,J222=""),"",IF(J222="",K$190,IF(J222=K$190,K$191,IF(J222=K$191,K$192,IF(J222=K$192,K$193,IF(J222=K$193,K$194,$G$23))))))</f>
        <v/>
      </c>
      <c r="L222" s="88" t="str">
        <f>IF(AND(SUM(L$206:L221)&gt;=L$201,K222=""),"",IF(K222="",L$190,IF(K222=L$190,L$191,IF(K222=L$191,L$192,IF(K222=L$192,L$193,IF(K222=L$193,L$194,$G$23))))))</f>
        <v/>
      </c>
      <c r="M222" s="88" t="str">
        <f>IF(AND(SUM(M$206:M221)&gt;=M$201,L222=""),"",IF(L222="",M$190,IF(L222=M$190,M$191,IF(L222=M$191,M$192,IF(L222=M$192,M$193,IF(L222=M$193,M$194,$G$23))))))</f>
        <v/>
      </c>
      <c r="N222" s="88" t="str">
        <f>IF(AND(SUM(N$206:N221)&gt;=N$201,M222=""),"",IF(M222="",N$190,IF(M222=N$190,N$191,IF(M222=N$191,N$192,IF(M222=N$192,N$193,IF(M222=N$193,N$194,$G$23))))))</f>
        <v/>
      </c>
      <c r="O222" s="88" t="str">
        <f>IF(AND(SUM(O$206:O221)&gt;=O$201,N222=""),"",IF(N222="",O$190,IF(N222=O$190,O$191,IF(N222=O$191,O$192,IF(N222=O$192,O$193,IF(N222=O$193,O$194,$G$23))))))</f>
        <v/>
      </c>
      <c r="P222" s="88" t="str">
        <f>IF(AND(SUM(P$206:P221)&gt;=P$201,O222=""),"",IF(O222="",P$190,IF(O222=P$190,P$191,IF(O222=P$191,P$192,IF(O222=P$192,P$193,IF(O222=P$193,P$194,$G$23))))))</f>
        <v/>
      </c>
      <c r="Q222" s="88" t="str">
        <f>IF(AND(SUM(Q$206:Q221)&gt;=Q$201,P222=""),"",IF(P222="",Q$190,IF(P222=Q$190,Q$191,IF(P222=Q$191,Q$192,IF(P222=Q$192,Q$193,IF(P222=Q$193,Q$194,$H$23))))))</f>
        <v/>
      </c>
      <c r="R222" s="88" t="str">
        <f>IF(AND(SUM(R$206:R221)&gt;=R$201,Q222=""),"",IF(Q222="",R$190,IF(Q222=R$190,R$191,IF(Q222=R$191,R$192,IF(Q222=R$192,R$193,IF(Q222=R$193,R$194,$H$23))))))</f>
        <v/>
      </c>
      <c r="S222" s="88" t="str">
        <f>IF(AND(SUM(S$206:S221)&gt;=S$201,R222=""),"",IF(R222="",S$190,IF(R222=S$190,S$191,IF(R222=S$191,S$192,IF(R222=S$192,S$193,IF(R222=S$193,S$194,$H$23))))))</f>
        <v/>
      </c>
      <c r="T222" s="88" t="str">
        <f>IF(AND(SUM(T$206:T221)&gt;=T$201,S222=""),"",IF(S222="",T$190,IF(S222=T$190,T$191,IF(S222=T$191,T$192,IF(S222=T$192,T$193,IF(S222=T$193,T$194,$H$23))))))</f>
        <v/>
      </c>
      <c r="U222" s="88" t="str">
        <f>IF(AND(SUM(U$206:U221)&gt;=U$201,T222=""),"",IF(T222="",U$190,IF(T222=U$190,U$191,IF(T222=U$191,U$192,IF(T222=U$192,U$193,IF(T222=U$193,U$194,$H$23))))))</f>
        <v/>
      </c>
      <c r="V222" s="88" t="str">
        <f>IF(AND(SUM(V$206:V221)&gt;=V$201,U222=""),"",IF(U222="",V$190,IF(U222=V$190,V$191,IF(U222=V$191,V$192,IF(U222=V$192,V$193,IF(U222=V$193,V$194,$H$23))))))</f>
        <v/>
      </c>
      <c r="W222" s="88" t="str">
        <f>IF(AND(SUM(W$206:W221)&gt;=W$201,V222=""),"",IF(V222="",W$190,IF(V222=W$190,W$191,IF(V222=W$191,W$192,IF(V222=W$192,W$193,IF(V222=W$193,W$194,$H$23))))))</f>
        <v/>
      </c>
      <c r="X222" s="88" t="str">
        <f>IF(AND(SUM(X$206:X221)&gt;=X$201,W222=""),"",IF(W222="",X$190,IF(W222=X$190,X$191,IF(W222=X$191,X$192,IF(W222=X$192,X$193,IF(W222=X$193,X$194,$H$23))))))</f>
        <v/>
      </c>
      <c r="Y222" s="88" t="str">
        <f>IF(AND(SUM(Y$206:Y221)&gt;=Y$201,X222=""),"",IF(X222="",Y$190,IF(X222=Y$190,Y$191,IF(X222=Y$191,Y$192,IF(X222=Y$192,Y$193,IF(X222=Y$193,Y$194,$H$23))))))</f>
        <v/>
      </c>
      <c r="Z222" s="88" t="str">
        <f>IF(AND(SUM(Z$206:Z221)&gt;=Z$201,Y222=""),"",IF(Y222="",Z$190,IF(Y222=Z$190,Z$191,IF(Y222=Z$191,Z$192,IF(Y222=Z$192,Z$193,IF(Y222=Z$193,Z$194,$H$23))))))</f>
        <v/>
      </c>
      <c r="AA222" s="88" t="str">
        <f>IF(AND(SUM(AA$206:AA221)&gt;=AA$201,Z222=""),"",IF(Z222="",AA$190,IF(Z222=AA$190,AA$191,IF(Z222=AA$191,AA$192,IF(Z222=AA$192,AA$193,IF(Z222=AA$193,AA$194,$H$23))))))</f>
        <v/>
      </c>
      <c r="AB222" s="88" t="str">
        <f>IF(AND(SUM(AB$206:AB221)&gt;=AB$201,AA222=""),"",IF(AA222="",AB$190,IF(AA222=AB$190,AB$191,IF(AA222=AB$191,AB$192,IF(AA222=AB$192,AB$193,IF(AA222=AB$193,AB$194,$H$23))))))</f>
        <v/>
      </c>
      <c r="AC222" s="88" t="str">
        <f>IF(AND(SUM(AC$206:AC221)&gt;=AC$201,AB222=""),"",IF(AB222="",AC$190,IF(AB222=AC$190,AC$191,IF(AB222=AC$191,AC$192,IF(AB222=AC$192,AC$193,IF(AB222=AC$193,AC$194,$I$23))))))</f>
        <v/>
      </c>
      <c r="AD222" s="88" t="str">
        <f>IF(AND(SUM(AD$206:AD221)&gt;=AD$201,AC222=""),"",IF(AC222="",AD$190,IF(AC222=AD$190,AD$191,IF(AC222=AD$191,AD$192,IF(AC222=AD$192,AD$193,IF(AC222=AD$193,AD$194,$I$23))))))</f>
        <v/>
      </c>
      <c r="AE222" s="88" t="str">
        <f>IF(AND(SUM(AE$206:AE221)&gt;=AE$201,AD222=""),"",IF(AD222="",AE$190,IF(AD222=AE$190,AE$191,IF(AD222=AE$191,AE$192,IF(AD222=AE$192,AE$193,IF(AD222=AE$193,AE$194,$I$23))))))</f>
        <v/>
      </c>
      <c r="AF222" s="88" t="str">
        <f>IF(AND(SUM(AF$206:AF221)&gt;=AF$201,AE222=""),"",IF(AE222="",AF$190,IF(AE222=AF$190,AF$191,IF(AE222=AF$191,AF$192,IF(AE222=AF$192,AF$193,IF(AE222=AF$193,AF$194,$I$23))))))</f>
        <v/>
      </c>
      <c r="AG222" s="88" t="str">
        <f>IF(AND(SUM(AG$206:AG221)&gt;=AG$201,AF222=""),"",IF(AF222="",AG$190,IF(AF222=AG$190,AG$191,IF(AF222=AG$191,AG$192,IF(AF222=AG$192,AG$193,IF(AF222=AG$193,AG$194,$I$23))))))</f>
        <v/>
      </c>
      <c r="AH222" s="88" t="str">
        <f>IF(AND(SUM(AH$206:AH221)&gt;=AH$201,AG222=""),"",IF(AG222="",AH$190,IF(AG222=AH$190,AH$191,IF(AG222=AH$191,AH$192,IF(AG222=AH$192,AH$193,IF(AG222=AH$193,AH$194,$I$23))))))</f>
        <v/>
      </c>
      <c r="AI222" s="88" t="str">
        <f>IF(AND(SUM(AI$206:AI221)&gt;=AI$201,AH222=""),"",IF(AH222="",AI$190,IF(AH222=AI$190,AI$191,IF(AH222=AI$191,AI$192,IF(AH222=AI$192,AI$193,IF(AH222=AI$193,AI$194,$I$23))))))</f>
        <v/>
      </c>
      <c r="AJ222" s="88" t="str">
        <f>IF(AND(SUM(AJ$206:AJ221)&gt;=AJ$201,AI222=""),"",IF(AI222="",AJ$190,IF(AI222=AJ$190,AJ$191,IF(AI222=AJ$191,AJ$192,IF(AI222=AJ$192,AJ$193,IF(AI222=AJ$193,AJ$194,$I$23))))))</f>
        <v/>
      </c>
      <c r="AK222" s="88" t="str">
        <f>IF(AND(SUM(AK$206:AK221)&gt;=AK$201,AJ222=""),"",IF(AJ222="",AK$190,IF(AJ222=AK$190,AK$191,IF(AJ222=AK$191,AK$192,IF(AJ222=AK$192,AK$193,IF(AJ222=AK$193,AK$194,$I$23))))))</f>
        <v/>
      </c>
      <c r="AL222" s="88" t="str">
        <f>IF(AND(SUM(AL$206:AL221)&gt;=AL$201,AK222=""),"",IF(AK222="",AL$190,IF(AK222=AL$190,AL$191,IF(AK222=AL$191,AL$192,IF(AK222=AL$192,AL$193,IF(AK222=AL$193,AL$194,$I$23))))))</f>
        <v/>
      </c>
      <c r="AM222" s="88" t="str">
        <f>IF(AND(SUM(AM$206:AM221)&gt;=AM$201,AL222=""),"",IF(AL222="",AM$190,IF(AL222=AM$190,AM$191,IF(AL222=AM$191,AM$192,IF(AL222=AM$192,AM$193,IF(AL222=AM$193,AM$194,$I$23))))))</f>
        <v/>
      </c>
      <c r="AN222" s="88" t="str">
        <f>IF(AND(SUM(AN$206:AN221)&gt;=AN$201,AM222=""),"",IF(AM222="",AN$190,IF(AM222=AN$190,AN$191,IF(AM222=AN$191,AN$192,IF(AM222=AN$192,AN$193,IF(AM222=AN$193,AN$194,$I$23))))))</f>
        <v/>
      </c>
      <c r="AO222" s="88" t="str">
        <f>IF(AND(SUM(AO$206:AO221)&gt;=AO$201,AN222=""),"",IF(AN222="",AO$190,IF(AN222=AO$190,AO$191,IF(AN222=AO$191,AO$192,IF(AN222=AO$192,AO$193,IF(AN222=AO$193,AO$194,$J$23))))))</f>
        <v/>
      </c>
      <c r="AP222" s="88" t="str">
        <f>IF(AND(SUM(AP$206:AP221)&gt;=AP$201,AO222=""),"",IF(AO222="",AP$190,IF(AO222=AP$190,AP$191,IF(AO222=AP$191,AP$192,IF(AO222=AP$192,AP$193,IF(AO222=AP$193,AP$194,$J$23))))))</f>
        <v/>
      </c>
      <c r="AQ222" s="88" t="str">
        <f>IF(AND(SUM(AQ$206:AQ221)&gt;=AQ$201,AP222=""),"",IF(AP222="",AQ$190,IF(AP222=AQ$190,AQ$191,IF(AP222=AQ$191,AQ$192,IF(AP222=AQ$192,AQ$193,IF(AP222=AQ$193,AQ$194,$J$23))))))</f>
        <v/>
      </c>
      <c r="AR222" s="88" t="str">
        <f>IF(AND(SUM(AR$206:AR221)&gt;=AR$201,AQ222=""),"",IF(AQ222="",AR$190,IF(AQ222=AR$190,AR$191,IF(AQ222=AR$191,AR$192,IF(AQ222=AR$192,AR$193,IF(AQ222=AR$193,AR$194,$J$23))))))</f>
        <v/>
      </c>
      <c r="AS222" s="88" t="str">
        <f>IF(AND(SUM(AS$206:AS221)&gt;=AS$201,AR222=""),"",IF(AR222="",AS$190,IF(AR222=AS$190,AS$191,IF(AR222=AS$191,AS$192,IF(AR222=AS$192,AS$193,IF(AR222=AS$193,AS$194,$J$23))))))</f>
        <v/>
      </c>
      <c r="AT222" s="88" t="str">
        <f>IF(AND(SUM(AT$206:AT221)&gt;=AT$201,AS222=""),"",IF(AS222="",AT$190,IF(AS222=AT$190,AT$191,IF(AS222=AT$191,AT$192,IF(AS222=AT$192,AT$193,IF(AS222=AT$193,AT$194,$J$23))))))</f>
        <v/>
      </c>
      <c r="AU222" s="88" t="str">
        <f>IF(AND(SUM(AU$206:AU221)&gt;=AU$201,AT222=""),"",IF(AT222="",AU$190,IF(AT222=AU$190,AU$191,IF(AT222=AU$191,AU$192,IF(AT222=AU$192,AU$193,IF(AT222=AU$193,AU$194,$J$23))))))</f>
        <v/>
      </c>
      <c r="AV222" s="88" t="str">
        <f>IF(AND(SUM(AV$206:AV221)&gt;=AV$201,AU222=""),"",IF(AU222="",AV$190,IF(AU222=AV$190,AV$191,IF(AU222=AV$191,AV$192,IF(AU222=AV$192,AV$193,IF(AU222=AV$193,AV$194,$J$23))))))</f>
        <v/>
      </c>
      <c r="AW222" s="88" t="str">
        <f>IF(AND(SUM(AW$206:AW221)&gt;=AW$201,AV222=""),"",IF(AV222="",AW$190,IF(AV222=AW$190,AW$191,IF(AV222=AW$191,AW$192,IF(AV222=AW$192,AW$193,IF(AV222=AW$193,AW$194,$J$23))))))</f>
        <v/>
      </c>
      <c r="AX222" s="88" t="str">
        <f>IF(AND(SUM(AX$206:AX221)&gt;=AX$201,AW222=""),"",IF(AW222="",AX$190,IF(AW222=AX$190,AX$191,IF(AW222=AX$191,AX$192,IF(AW222=AX$192,AX$193,IF(AW222=AX$193,AX$194,$J$23))))))</f>
        <v/>
      </c>
      <c r="AY222" s="88" t="str">
        <f>IF(AND(SUM(AY$206:AY221)&gt;=AY$201,AX222=""),"",IF(AX222="",AY$190,IF(AX222=AY$190,AY$191,IF(AX222=AY$191,AY$192,IF(AX222=AY$192,AY$193,IF(AX222=AY$193,AY$194,$J$23))))))</f>
        <v/>
      </c>
      <c r="AZ222" s="88" t="str">
        <f>IF(AND(SUM(AZ$206:AZ221)&gt;=AZ$201,AY222=""),"",IF(AY222="",AZ$190,IF(AY222=AZ$190,AZ$191,IF(AY222=AZ$191,AZ$192,IF(AY222=AZ$192,AZ$193,IF(AY222=AZ$193,AZ$194,$J$23))))))</f>
        <v/>
      </c>
      <c r="BA222" s="88">
        <f>IF(AND(SUM(BA$206:BA221)&gt;=BA$201,AZ222=""),"",IF(AZ222="",BA$190,IF(AZ222=BA$190,BA$191,IF(AZ222=BA$191,BA$192,IF(AZ222=BA$192,BA$193,IF(AZ222=BA$193,BA$194,$K$23))))))</f>
        <v>50000</v>
      </c>
      <c r="BB222" s="88">
        <f>IF(AND(SUM(BB$206:BB221)&gt;=BB$201,BA222=""),"",IF(BA222="",BB$190,IF(BA222=BB$190,BB$191,IF(BA222=BB$191,BB$192,IF(BA222=BB$192,BB$193,IF(BA222=BB$193,BB$194,$K$23))))))</f>
        <v>60000</v>
      </c>
      <c r="BC222" s="88">
        <f>IF(AND(SUM(BC$206:BC221)&gt;=BC$201,BB222=""),"",IF(BB222="",BC$190,IF(BB222=BC$190,BC$191,IF(BB222=BC$191,BC$192,IF(BB222=BC$192,BC$193,IF(BB222=BC$193,BC$194,$K$23))))))</f>
        <v>80000</v>
      </c>
      <c r="BD222" s="88">
        <f>IF(AND(SUM(BD$206:BD221)&gt;=BD$201,BC222=""),"",IF(BC222="",BD$190,IF(BC222=BD$190,BD$191,IF(BC222=BD$191,BD$192,IF(BC222=BD$192,BD$193,IF(BC222=BD$193,BD$194,$K$23))))))</f>
        <v>100000</v>
      </c>
      <c r="BE222" s="88">
        <f>IF(AND(SUM(BE$206:BE221)&gt;=BE$201,BD222=""),"",IF(BD222="",BE$190,IF(BD222=BE$190,BE$191,IF(BD222=BE$191,BE$192,IF(BD222=BE$192,BE$193,IF(BD222=BE$193,BE$194,$K$23))))))</f>
        <v>100000</v>
      </c>
      <c r="BF222" s="88">
        <f>IF(AND(SUM(BF$206:BF221)&gt;=BF$201,BE222=""),"",IF(BE222="",BF$190,IF(BE222=BF$190,BF$191,IF(BE222=BF$191,BF$192,IF(BE222=BF$192,BF$193,IF(BE222=BF$193,BF$194,$K$23))))))</f>
        <v>100000</v>
      </c>
      <c r="BG222" s="88">
        <f>IF(AND(SUM(BG$206:BG221)&gt;=BG$201,BF222=""),"",IF(BF222="",BG$190,IF(BF222=BG$190,BG$191,IF(BF222=BG$191,BG$192,IF(BF222=BG$192,BG$193,IF(BF222=BG$193,BG$194,$K$23))))))</f>
        <v>100000</v>
      </c>
      <c r="BH222" s="88">
        <f>IF(AND(SUM(BH$206:BH221)&gt;=BH$201,BG222=""),"",IF(BG222="",BH$190,IF(BG222=BH$190,BH$191,IF(BG222=BH$191,BH$192,IF(BG222=BH$192,BH$193,IF(BG222=BH$193,BH$194,$K$23))))))</f>
        <v>100000</v>
      </c>
      <c r="BI222" s="88">
        <f>IF(AND(SUM(BI$206:BI221)&gt;=BI$201,BH222=""),"",IF(BH222="",BI$190,IF(BH222=BI$190,BI$191,IF(BH222=BI$191,BI$192,IF(BH222=BI$192,BI$193,IF(BH222=BI$193,BI$194,$K$23))))))</f>
        <v>100000</v>
      </c>
      <c r="BJ222" s="88">
        <f>IF(AND(SUM(BJ$206:BJ221)&gt;=BJ$201,BI222=""),"",IF(BI222="",BJ$190,IF(BI222=BJ$190,BJ$191,IF(BI222=BJ$191,BJ$192,IF(BI222=BJ$192,BJ$193,IF(BI222=BJ$193,BJ$194,$K$23))))))</f>
        <v>100000</v>
      </c>
      <c r="BK222" s="88">
        <f>IF(AND(SUM(BK$206:BK221)&gt;=BK$201,BJ222=""),"",IF(BJ222="",BK$190,IF(BJ222=BK$190,BK$191,IF(BJ222=BK$191,BK$192,IF(BJ222=BK$192,BK$193,IF(BJ222=BK$193,BK$194,$K$23))))))</f>
        <v>100000</v>
      </c>
      <c r="BL222" s="88">
        <f>IF(AND(SUM(BL$206:BL221)&gt;=BL$201,BK222=""),"",IF(BK222="",BL$190,IF(BK222=BL$190,BL$191,IF(BK222=BL$191,BL$192,IF(BK222=BL$192,BL$193,IF(BK222=BL$193,BL$194,$K$23))))))</f>
        <v>100000</v>
      </c>
    </row>
    <row r="223" spans="2:64" hidden="1" outlineLevel="1" x14ac:dyDescent="0.55000000000000004">
      <c r="B223" s="3" t="s">
        <v>311</v>
      </c>
      <c r="C223" s="3">
        <f t="shared" si="62"/>
        <v>17</v>
      </c>
      <c r="E223" s="88" t="str">
        <f>IF(AND(SUM(E$206:E222)&gt;=E$201,D223=""),"",IF(D223="",E$190,IF(D223=E$190,E$191,IF(D223=E$191,E$192,IF(D223=E$192,E$193,IF(D223=E$193,E$194,$G$23))))))</f>
        <v/>
      </c>
      <c r="F223" s="88" t="str">
        <f>IF(AND(SUM(F$206:F222)&gt;=F$201,E223=""),"",IF(E223="",F$190,IF(E223=F$190,F$191,IF(E223=F$191,F$192,IF(E223=F$192,F$193,IF(E223=F$193,F$194,$G$23))))))</f>
        <v/>
      </c>
      <c r="G223" s="88" t="str">
        <f>IF(AND(SUM(G$206:G222)&gt;=G$201,F223=""),"",IF(F223="",G$190,IF(F223=G$190,G$191,IF(F223=G$191,G$192,IF(F223=G$192,G$193,IF(F223=G$193,G$194,$G$23))))))</f>
        <v/>
      </c>
      <c r="H223" s="88" t="str">
        <f>IF(AND(SUM(H$206:H222)&gt;=H$201,G223=""),"",IF(G223="",H$190,IF(G223=H$190,H$191,IF(G223=H$191,H$192,IF(G223=H$192,H$193,IF(G223=H$193,H$194,$G$23))))))</f>
        <v/>
      </c>
      <c r="I223" s="88" t="str">
        <f>IF(AND(SUM(I$206:I222)&gt;=I$201,H223=""),"",IF(H223="",I$190,IF(H223=I$190,I$191,IF(H223=I$191,I$192,IF(H223=I$192,I$193,IF(H223=I$193,I$194,$G$23))))))</f>
        <v/>
      </c>
      <c r="J223" s="88" t="str">
        <f>IF(AND(SUM(J$206:J222)&gt;=J$201,I223=""),"",IF(I223="",J$190,IF(I223=J$190,J$191,IF(I223=J$191,J$192,IF(I223=J$192,J$193,IF(I223=J$193,J$194,$G$23))))))</f>
        <v/>
      </c>
      <c r="K223" s="88" t="str">
        <f>IF(AND(SUM(K$206:K222)&gt;=K$201,J223=""),"",IF(J223="",K$190,IF(J223=K$190,K$191,IF(J223=K$191,K$192,IF(J223=K$192,K$193,IF(J223=K$193,K$194,$G$23))))))</f>
        <v/>
      </c>
      <c r="L223" s="88" t="str">
        <f>IF(AND(SUM(L$206:L222)&gt;=L$201,K223=""),"",IF(K223="",L$190,IF(K223=L$190,L$191,IF(K223=L$191,L$192,IF(K223=L$192,L$193,IF(K223=L$193,L$194,$G$23))))))</f>
        <v/>
      </c>
      <c r="M223" s="88" t="str">
        <f>IF(AND(SUM(M$206:M222)&gt;=M$201,L223=""),"",IF(L223="",M$190,IF(L223=M$190,M$191,IF(L223=M$191,M$192,IF(L223=M$192,M$193,IF(L223=M$193,M$194,$G$23))))))</f>
        <v/>
      </c>
      <c r="N223" s="88" t="str">
        <f>IF(AND(SUM(N$206:N222)&gt;=N$201,M223=""),"",IF(M223="",N$190,IF(M223=N$190,N$191,IF(M223=N$191,N$192,IF(M223=N$192,N$193,IF(M223=N$193,N$194,$G$23))))))</f>
        <v/>
      </c>
      <c r="O223" s="88" t="str">
        <f>IF(AND(SUM(O$206:O222)&gt;=O$201,N223=""),"",IF(N223="",O$190,IF(N223=O$190,O$191,IF(N223=O$191,O$192,IF(N223=O$192,O$193,IF(N223=O$193,O$194,$G$23))))))</f>
        <v/>
      </c>
      <c r="P223" s="88" t="str">
        <f>IF(AND(SUM(P$206:P222)&gt;=P$201,O223=""),"",IF(O223="",P$190,IF(O223=P$190,P$191,IF(O223=P$191,P$192,IF(O223=P$192,P$193,IF(O223=P$193,P$194,$G$23))))))</f>
        <v/>
      </c>
      <c r="Q223" s="88" t="str">
        <f>IF(AND(SUM(Q$206:Q222)&gt;=Q$201,P223=""),"",IF(P223="",Q$190,IF(P223=Q$190,Q$191,IF(P223=Q$191,Q$192,IF(P223=Q$192,Q$193,IF(P223=Q$193,Q$194,$H$23))))))</f>
        <v/>
      </c>
      <c r="R223" s="88" t="str">
        <f>IF(AND(SUM(R$206:R222)&gt;=R$201,Q223=""),"",IF(Q223="",R$190,IF(Q223=R$190,R$191,IF(Q223=R$191,R$192,IF(Q223=R$192,R$193,IF(Q223=R$193,R$194,$H$23))))))</f>
        <v/>
      </c>
      <c r="S223" s="88" t="str">
        <f>IF(AND(SUM(S$206:S222)&gt;=S$201,R223=""),"",IF(R223="",S$190,IF(R223=S$190,S$191,IF(R223=S$191,S$192,IF(R223=S$192,S$193,IF(R223=S$193,S$194,$H$23))))))</f>
        <v/>
      </c>
      <c r="T223" s="88" t="str">
        <f>IF(AND(SUM(T$206:T222)&gt;=T$201,S223=""),"",IF(S223="",T$190,IF(S223=T$190,T$191,IF(S223=T$191,T$192,IF(S223=T$192,T$193,IF(S223=T$193,T$194,$H$23))))))</f>
        <v/>
      </c>
      <c r="U223" s="88" t="str">
        <f>IF(AND(SUM(U$206:U222)&gt;=U$201,T223=""),"",IF(T223="",U$190,IF(T223=U$190,U$191,IF(T223=U$191,U$192,IF(T223=U$192,U$193,IF(T223=U$193,U$194,$H$23))))))</f>
        <v/>
      </c>
      <c r="V223" s="88" t="str">
        <f>IF(AND(SUM(V$206:V222)&gt;=V$201,U223=""),"",IF(U223="",V$190,IF(U223=V$190,V$191,IF(U223=V$191,V$192,IF(U223=V$192,V$193,IF(U223=V$193,V$194,$H$23))))))</f>
        <v/>
      </c>
      <c r="W223" s="88" t="str">
        <f>IF(AND(SUM(W$206:W222)&gt;=W$201,V223=""),"",IF(V223="",W$190,IF(V223=W$190,W$191,IF(V223=W$191,W$192,IF(V223=W$192,W$193,IF(V223=W$193,W$194,$H$23))))))</f>
        <v/>
      </c>
      <c r="X223" s="88" t="str">
        <f>IF(AND(SUM(X$206:X222)&gt;=X$201,W223=""),"",IF(W223="",X$190,IF(W223=X$190,X$191,IF(W223=X$191,X$192,IF(W223=X$192,X$193,IF(W223=X$193,X$194,$H$23))))))</f>
        <v/>
      </c>
      <c r="Y223" s="88" t="str">
        <f>IF(AND(SUM(Y$206:Y222)&gt;=Y$201,X223=""),"",IF(X223="",Y$190,IF(X223=Y$190,Y$191,IF(X223=Y$191,Y$192,IF(X223=Y$192,Y$193,IF(X223=Y$193,Y$194,$H$23))))))</f>
        <v/>
      </c>
      <c r="Z223" s="88" t="str">
        <f>IF(AND(SUM(Z$206:Z222)&gt;=Z$201,Y223=""),"",IF(Y223="",Z$190,IF(Y223=Z$190,Z$191,IF(Y223=Z$191,Z$192,IF(Y223=Z$192,Z$193,IF(Y223=Z$193,Z$194,$H$23))))))</f>
        <v/>
      </c>
      <c r="AA223" s="88" t="str">
        <f>IF(AND(SUM(AA$206:AA222)&gt;=AA$201,Z223=""),"",IF(Z223="",AA$190,IF(Z223=AA$190,AA$191,IF(Z223=AA$191,AA$192,IF(Z223=AA$192,AA$193,IF(Z223=AA$193,AA$194,$H$23))))))</f>
        <v/>
      </c>
      <c r="AB223" s="88" t="str">
        <f>IF(AND(SUM(AB$206:AB222)&gt;=AB$201,AA223=""),"",IF(AA223="",AB$190,IF(AA223=AB$190,AB$191,IF(AA223=AB$191,AB$192,IF(AA223=AB$192,AB$193,IF(AA223=AB$193,AB$194,$H$23))))))</f>
        <v/>
      </c>
      <c r="AC223" s="88" t="str">
        <f>IF(AND(SUM(AC$206:AC222)&gt;=AC$201,AB223=""),"",IF(AB223="",AC$190,IF(AB223=AC$190,AC$191,IF(AB223=AC$191,AC$192,IF(AB223=AC$192,AC$193,IF(AB223=AC$193,AC$194,$I$23))))))</f>
        <v/>
      </c>
      <c r="AD223" s="88" t="str">
        <f>IF(AND(SUM(AD$206:AD222)&gt;=AD$201,AC223=""),"",IF(AC223="",AD$190,IF(AC223=AD$190,AD$191,IF(AC223=AD$191,AD$192,IF(AC223=AD$192,AD$193,IF(AC223=AD$193,AD$194,$I$23))))))</f>
        <v/>
      </c>
      <c r="AE223" s="88" t="str">
        <f>IF(AND(SUM(AE$206:AE222)&gt;=AE$201,AD223=""),"",IF(AD223="",AE$190,IF(AD223=AE$190,AE$191,IF(AD223=AE$191,AE$192,IF(AD223=AE$192,AE$193,IF(AD223=AE$193,AE$194,$I$23))))))</f>
        <v/>
      </c>
      <c r="AF223" s="88" t="str">
        <f>IF(AND(SUM(AF$206:AF222)&gt;=AF$201,AE223=""),"",IF(AE223="",AF$190,IF(AE223=AF$190,AF$191,IF(AE223=AF$191,AF$192,IF(AE223=AF$192,AF$193,IF(AE223=AF$193,AF$194,$I$23))))))</f>
        <v/>
      </c>
      <c r="AG223" s="88" t="str">
        <f>IF(AND(SUM(AG$206:AG222)&gt;=AG$201,AF223=""),"",IF(AF223="",AG$190,IF(AF223=AG$190,AG$191,IF(AF223=AG$191,AG$192,IF(AF223=AG$192,AG$193,IF(AF223=AG$193,AG$194,$I$23))))))</f>
        <v/>
      </c>
      <c r="AH223" s="88" t="str">
        <f>IF(AND(SUM(AH$206:AH222)&gt;=AH$201,AG223=""),"",IF(AG223="",AH$190,IF(AG223=AH$190,AH$191,IF(AG223=AH$191,AH$192,IF(AG223=AH$192,AH$193,IF(AG223=AH$193,AH$194,$I$23))))))</f>
        <v/>
      </c>
      <c r="AI223" s="88" t="str">
        <f>IF(AND(SUM(AI$206:AI222)&gt;=AI$201,AH223=""),"",IF(AH223="",AI$190,IF(AH223=AI$190,AI$191,IF(AH223=AI$191,AI$192,IF(AH223=AI$192,AI$193,IF(AH223=AI$193,AI$194,$I$23))))))</f>
        <v/>
      </c>
      <c r="AJ223" s="88" t="str">
        <f>IF(AND(SUM(AJ$206:AJ222)&gt;=AJ$201,AI223=""),"",IF(AI223="",AJ$190,IF(AI223=AJ$190,AJ$191,IF(AI223=AJ$191,AJ$192,IF(AI223=AJ$192,AJ$193,IF(AI223=AJ$193,AJ$194,$I$23))))))</f>
        <v/>
      </c>
      <c r="AK223" s="88" t="str">
        <f>IF(AND(SUM(AK$206:AK222)&gt;=AK$201,AJ223=""),"",IF(AJ223="",AK$190,IF(AJ223=AK$190,AK$191,IF(AJ223=AK$191,AK$192,IF(AJ223=AK$192,AK$193,IF(AJ223=AK$193,AK$194,$I$23))))))</f>
        <v/>
      </c>
      <c r="AL223" s="88" t="str">
        <f>IF(AND(SUM(AL$206:AL222)&gt;=AL$201,AK223=""),"",IF(AK223="",AL$190,IF(AK223=AL$190,AL$191,IF(AK223=AL$191,AL$192,IF(AK223=AL$192,AL$193,IF(AK223=AL$193,AL$194,$I$23))))))</f>
        <v/>
      </c>
      <c r="AM223" s="88" t="str">
        <f>IF(AND(SUM(AM$206:AM222)&gt;=AM$201,AL223=""),"",IF(AL223="",AM$190,IF(AL223=AM$190,AM$191,IF(AL223=AM$191,AM$192,IF(AL223=AM$192,AM$193,IF(AL223=AM$193,AM$194,$I$23))))))</f>
        <v/>
      </c>
      <c r="AN223" s="88" t="str">
        <f>IF(AND(SUM(AN$206:AN222)&gt;=AN$201,AM223=""),"",IF(AM223="",AN$190,IF(AM223=AN$190,AN$191,IF(AM223=AN$191,AN$192,IF(AM223=AN$192,AN$193,IF(AM223=AN$193,AN$194,$I$23))))))</f>
        <v/>
      </c>
      <c r="AO223" s="88" t="str">
        <f>IF(AND(SUM(AO$206:AO222)&gt;=AO$201,AN223=""),"",IF(AN223="",AO$190,IF(AN223=AO$190,AO$191,IF(AN223=AO$191,AO$192,IF(AN223=AO$192,AO$193,IF(AN223=AO$193,AO$194,$J$23))))))</f>
        <v/>
      </c>
      <c r="AP223" s="88" t="str">
        <f>IF(AND(SUM(AP$206:AP222)&gt;=AP$201,AO223=""),"",IF(AO223="",AP$190,IF(AO223=AP$190,AP$191,IF(AO223=AP$191,AP$192,IF(AO223=AP$192,AP$193,IF(AO223=AP$193,AP$194,$J$23))))))</f>
        <v/>
      </c>
      <c r="AQ223" s="88" t="str">
        <f>IF(AND(SUM(AQ$206:AQ222)&gt;=AQ$201,AP223=""),"",IF(AP223="",AQ$190,IF(AP223=AQ$190,AQ$191,IF(AP223=AQ$191,AQ$192,IF(AP223=AQ$192,AQ$193,IF(AP223=AQ$193,AQ$194,$J$23))))))</f>
        <v/>
      </c>
      <c r="AR223" s="88" t="str">
        <f>IF(AND(SUM(AR$206:AR222)&gt;=AR$201,AQ223=""),"",IF(AQ223="",AR$190,IF(AQ223=AR$190,AR$191,IF(AQ223=AR$191,AR$192,IF(AQ223=AR$192,AR$193,IF(AQ223=AR$193,AR$194,$J$23))))))</f>
        <v/>
      </c>
      <c r="AS223" s="88" t="str">
        <f>IF(AND(SUM(AS$206:AS222)&gt;=AS$201,AR223=""),"",IF(AR223="",AS$190,IF(AR223=AS$190,AS$191,IF(AR223=AS$191,AS$192,IF(AR223=AS$192,AS$193,IF(AR223=AS$193,AS$194,$J$23))))))</f>
        <v/>
      </c>
      <c r="AT223" s="88" t="str">
        <f>IF(AND(SUM(AT$206:AT222)&gt;=AT$201,AS223=""),"",IF(AS223="",AT$190,IF(AS223=AT$190,AT$191,IF(AS223=AT$191,AT$192,IF(AS223=AT$192,AT$193,IF(AS223=AT$193,AT$194,$J$23))))))</f>
        <v/>
      </c>
      <c r="AU223" s="88" t="str">
        <f>IF(AND(SUM(AU$206:AU222)&gt;=AU$201,AT223=""),"",IF(AT223="",AU$190,IF(AT223=AU$190,AU$191,IF(AT223=AU$191,AU$192,IF(AT223=AU$192,AU$193,IF(AT223=AU$193,AU$194,$J$23))))))</f>
        <v/>
      </c>
      <c r="AV223" s="88" t="str">
        <f>IF(AND(SUM(AV$206:AV222)&gt;=AV$201,AU223=""),"",IF(AU223="",AV$190,IF(AU223=AV$190,AV$191,IF(AU223=AV$191,AV$192,IF(AU223=AV$192,AV$193,IF(AU223=AV$193,AV$194,$J$23))))))</f>
        <v/>
      </c>
      <c r="AW223" s="88" t="str">
        <f>IF(AND(SUM(AW$206:AW222)&gt;=AW$201,AV223=""),"",IF(AV223="",AW$190,IF(AV223=AW$190,AW$191,IF(AV223=AW$191,AW$192,IF(AV223=AW$192,AW$193,IF(AV223=AW$193,AW$194,$J$23))))))</f>
        <v/>
      </c>
      <c r="AX223" s="88" t="str">
        <f>IF(AND(SUM(AX$206:AX222)&gt;=AX$201,AW223=""),"",IF(AW223="",AX$190,IF(AW223=AX$190,AX$191,IF(AW223=AX$191,AX$192,IF(AW223=AX$192,AX$193,IF(AW223=AX$193,AX$194,$J$23))))))</f>
        <v/>
      </c>
      <c r="AY223" s="88" t="str">
        <f>IF(AND(SUM(AY$206:AY222)&gt;=AY$201,AX223=""),"",IF(AX223="",AY$190,IF(AX223=AY$190,AY$191,IF(AX223=AY$191,AY$192,IF(AX223=AY$192,AY$193,IF(AX223=AY$193,AY$194,$J$23))))))</f>
        <v/>
      </c>
      <c r="AZ223" s="88" t="str">
        <f>IF(AND(SUM(AZ$206:AZ222)&gt;=AZ$201,AY223=""),"",IF(AY223="",AZ$190,IF(AY223=AZ$190,AZ$191,IF(AY223=AZ$191,AZ$192,IF(AY223=AZ$192,AZ$193,IF(AY223=AZ$193,AZ$194,$J$23))))))</f>
        <v/>
      </c>
      <c r="BA223" s="88" t="str">
        <f>IF(AND(SUM(BA$206:BA222)&gt;=BA$201,AZ223=""),"",IF(AZ223="",BA$190,IF(AZ223=BA$190,BA$191,IF(AZ223=BA$191,BA$192,IF(AZ223=BA$192,BA$193,IF(AZ223=BA$193,BA$194,$K$23))))))</f>
        <v/>
      </c>
      <c r="BB223" s="88" t="str">
        <f>IF(AND(SUM(BB$206:BB222)&gt;=BB$201,BA223=""),"",IF(BA223="",BB$190,IF(BA223=BB$190,BB$191,IF(BA223=BB$191,BB$192,IF(BA223=BB$192,BB$193,IF(BA223=BB$193,BB$194,$K$23))))))</f>
        <v/>
      </c>
      <c r="BC223" s="88" t="str">
        <f>IF(AND(SUM(BC$206:BC222)&gt;=BC$201,BB223=""),"",IF(BB223="",BC$190,IF(BB223=BC$190,BC$191,IF(BB223=BC$191,BC$192,IF(BB223=BC$192,BC$193,IF(BB223=BC$193,BC$194,$K$23))))))</f>
        <v/>
      </c>
      <c r="BD223" s="88" t="str">
        <f>IF(AND(SUM(BD$206:BD222)&gt;=BD$201,BC223=""),"",IF(BC223="",BD$190,IF(BC223=BD$190,BD$191,IF(BC223=BD$191,BD$192,IF(BC223=BD$192,BD$193,IF(BC223=BD$193,BD$194,$K$23))))))</f>
        <v/>
      </c>
      <c r="BE223" s="88" t="str">
        <f>IF(AND(SUM(BE$206:BE222)&gt;=BE$201,BD223=""),"",IF(BD223="",BE$190,IF(BD223=BE$190,BE$191,IF(BD223=BE$191,BE$192,IF(BD223=BE$192,BE$193,IF(BD223=BE$193,BE$194,$K$23))))))</f>
        <v/>
      </c>
      <c r="BF223" s="88" t="str">
        <f>IF(AND(SUM(BF$206:BF222)&gt;=BF$201,BE223=""),"",IF(BE223="",BF$190,IF(BE223=BF$190,BF$191,IF(BE223=BF$191,BF$192,IF(BE223=BF$192,BF$193,IF(BE223=BF$193,BF$194,$K$23))))))</f>
        <v/>
      </c>
      <c r="BG223" s="88">
        <f>IF(AND(SUM(BG$206:BG222)&gt;=BG$201,BF223=""),"",IF(BF223="",BG$190,IF(BF223=BG$190,BG$191,IF(BF223=BG$191,BG$192,IF(BF223=BG$192,BG$193,IF(BF223=BG$193,BG$194,$K$23))))))</f>
        <v>50000</v>
      </c>
      <c r="BH223" s="88">
        <f>IF(AND(SUM(BH$206:BH222)&gt;=BH$201,BG223=""),"",IF(BG223="",BH$190,IF(BG223=BH$190,BH$191,IF(BG223=BH$191,BH$192,IF(BG223=BH$192,BH$193,IF(BG223=BH$193,BH$194,$K$23))))))</f>
        <v>60000</v>
      </c>
      <c r="BI223" s="88">
        <f>IF(AND(SUM(BI$206:BI222)&gt;=BI$201,BH223=""),"",IF(BH223="",BI$190,IF(BH223=BI$190,BI$191,IF(BH223=BI$191,BI$192,IF(BH223=BI$192,BI$193,IF(BH223=BI$193,BI$194,$K$23))))))</f>
        <v>80000</v>
      </c>
      <c r="BJ223" s="88">
        <f>IF(AND(SUM(BJ$206:BJ222)&gt;=BJ$201,BI223=""),"",IF(BI223="",BJ$190,IF(BI223=BJ$190,BJ$191,IF(BI223=BJ$191,BJ$192,IF(BI223=BJ$192,BJ$193,IF(BI223=BJ$193,BJ$194,$K$23))))))</f>
        <v>100000</v>
      </c>
      <c r="BK223" s="88">
        <f>IF(AND(SUM(BK$206:BK222)&gt;=BK$201,BJ223=""),"",IF(BJ223="",BK$190,IF(BJ223=BK$190,BK$191,IF(BJ223=BK$191,BK$192,IF(BJ223=BK$192,BK$193,IF(BJ223=BK$193,BK$194,$K$23))))))</f>
        <v>100000</v>
      </c>
      <c r="BL223" s="88">
        <f>IF(AND(SUM(BL$206:BL222)&gt;=BL$201,BK223=""),"",IF(BK223="",BL$190,IF(BK223=BL$190,BL$191,IF(BK223=BL$191,BL$192,IF(BK223=BL$192,BL$193,IF(BK223=BL$193,BL$194,$K$23))))))</f>
        <v>100000</v>
      </c>
    </row>
    <row r="224" spans="2:64" hidden="1" outlineLevel="1" x14ac:dyDescent="0.55000000000000004">
      <c r="B224" s="3" t="s">
        <v>311</v>
      </c>
      <c r="C224" s="3">
        <f t="shared" si="62"/>
        <v>18</v>
      </c>
      <c r="E224" s="88" t="str">
        <f>IF(AND(SUM(E$206:E223)&gt;=E$201,D224=""),"",IF(D224="",E$190,IF(D224=E$190,E$191,IF(D224=E$191,E$192,IF(D224=E$192,E$193,IF(D224=E$193,E$194,$G$23))))))</f>
        <v/>
      </c>
      <c r="F224" s="88" t="str">
        <f>IF(AND(SUM(F$206:F223)&gt;=F$201,E224=""),"",IF(E224="",F$190,IF(E224=F$190,F$191,IF(E224=F$191,F$192,IF(E224=F$192,F$193,IF(E224=F$193,F$194,$G$23))))))</f>
        <v/>
      </c>
      <c r="G224" s="88" t="str">
        <f>IF(AND(SUM(G$206:G223)&gt;=G$201,F224=""),"",IF(F224="",G$190,IF(F224=G$190,G$191,IF(F224=G$191,G$192,IF(F224=G$192,G$193,IF(F224=G$193,G$194,$G$23))))))</f>
        <v/>
      </c>
      <c r="H224" s="88" t="str">
        <f>IF(AND(SUM(H$206:H223)&gt;=H$201,G224=""),"",IF(G224="",H$190,IF(G224=H$190,H$191,IF(G224=H$191,H$192,IF(G224=H$192,H$193,IF(G224=H$193,H$194,$G$23))))))</f>
        <v/>
      </c>
      <c r="I224" s="88" t="str">
        <f>IF(AND(SUM(I$206:I223)&gt;=I$201,H224=""),"",IF(H224="",I$190,IF(H224=I$190,I$191,IF(H224=I$191,I$192,IF(H224=I$192,I$193,IF(H224=I$193,I$194,$G$23))))))</f>
        <v/>
      </c>
      <c r="J224" s="88" t="str">
        <f>IF(AND(SUM(J$206:J223)&gt;=J$201,I224=""),"",IF(I224="",J$190,IF(I224=J$190,J$191,IF(I224=J$191,J$192,IF(I224=J$192,J$193,IF(I224=J$193,J$194,$G$23))))))</f>
        <v/>
      </c>
      <c r="K224" s="88" t="str">
        <f>IF(AND(SUM(K$206:K223)&gt;=K$201,J224=""),"",IF(J224="",K$190,IF(J224=K$190,K$191,IF(J224=K$191,K$192,IF(J224=K$192,K$193,IF(J224=K$193,K$194,$G$23))))))</f>
        <v/>
      </c>
      <c r="L224" s="88" t="str">
        <f>IF(AND(SUM(L$206:L223)&gt;=L$201,K224=""),"",IF(K224="",L$190,IF(K224=L$190,L$191,IF(K224=L$191,L$192,IF(K224=L$192,L$193,IF(K224=L$193,L$194,$G$23))))))</f>
        <v/>
      </c>
      <c r="M224" s="88" t="str">
        <f>IF(AND(SUM(M$206:M223)&gt;=M$201,L224=""),"",IF(L224="",M$190,IF(L224=M$190,M$191,IF(L224=M$191,M$192,IF(L224=M$192,M$193,IF(L224=M$193,M$194,$G$23))))))</f>
        <v/>
      </c>
      <c r="N224" s="88" t="str">
        <f>IF(AND(SUM(N$206:N223)&gt;=N$201,M224=""),"",IF(M224="",N$190,IF(M224=N$190,N$191,IF(M224=N$191,N$192,IF(M224=N$192,N$193,IF(M224=N$193,N$194,$G$23))))))</f>
        <v/>
      </c>
      <c r="O224" s="88" t="str">
        <f>IF(AND(SUM(O$206:O223)&gt;=O$201,N224=""),"",IF(N224="",O$190,IF(N224=O$190,O$191,IF(N224=O$191,O$192,IF(N224=O$192,O$193,IF(N224=O$193,O$194,$G$23))))))</f>
        <v/>
      </c>
      <c r="P224" s="88" t="str">
        <f>IF(AND(SUM(P$206:P223)&gt;=P$201,O224=""),"",IF(O224="",P$190,IF(O224=P$190,P$191,IF(O224=P$191,P$192,IF(O224=P$192,P$193,IF(O224=P$193,P$194,$G$23))))))</f>
        <v/>
      </c>
      <c r="Q224" s="88" t="str">
        <f>IF(AND(SUM(Q$206:Q223)&gt;=Q$201,P224=""),"",IF(P224="",Q$190,IF(P224=Q$190,Q$191,IF(P224=Q$191,Q$192,IF(P224=Q$192,Q$193,IF(P224=Q$193,Q$194,$H$23))))))</f>
        <v/>
      </c>
      <c r="R224" s="88" t="str">
        <f>IF(AND(SUM(R$206:R223)&gt;=R$201,Q224=""),"",IF(Q224="",R$190,IF(Q224=R$190,R$191,IF(Q224=R$191,R$192,IF(Q224=R$192,R$193,IF(Q224=R$193,R$194,$H$23))))))</f>
        <v/>
      </c>
      <c r="S224" s="88" t="str">
        <f>IF(AND(SUM(S$206:S223)&gt;=S$201,R224=""),"",IF(R224="",S$190,IF(R224=S$190,S$191,IF(R224=S$191,S$192,IF(R224=S$192,S$193,IF(R224=S$193,S$194,$H$23))))))</f>
        <v/>
      </c>
      <c r="T224" s="88" t="str">
        <f>IF(AND(SUM(T$206:T223)&gt;=T$201,S224=""),"",IF(S224="",T$190,IF(S224=T$190,T$191,IF(S224=T$191,T$192,IF(S224=T$192,T$193,IF(S224=T$193,T$194,$H$23))))))</f>
        <v/>
      </c>
      <c r="U224" s="88" t="str">
        <f>IF(AND(SUM(U$206:U223)&gt;=U$201,T224=""),"",IF(T224="",U$190,IF(T224=U$190,U$191,IF(T224=U$191,U$192,IF(T224=U$192,U$193,IF(T224=U$193,U$194,$H$23))))))</f>
        <v/>
      </c>
      <c r="V224" s="88" t="str">
        <f>IF(AND(SUM(V$206:V223)&gt;=V$201,U224=""),"",IF(U224="",V$190,IF(U224=V$190,V$191,IF(U224=V$191,V$192,IF(U224=V$192,V$193,IF(U224=V$193,V$194,$H$23))))))</f>
        <v/>
      </c>
      <c r="W224" s="88" t="str">
        <f>IF(AND(SUM(W$206:W223)&gt;=W$201,V224=""),"",IF(V224="",W$190,IF(V224=W$190,W$191,IF(V224=W$191,W$192,IF(V224=W$192,W$193,IF(V224=W$193,W$194,$H$23))))))</f>
        <v/>
      </c>
      <c r="X224" s="88" t="str">
        <f>IF(AND(SUM(X$206:X223)&gt;=X$201,W224=""),"",IF(W224="",X$190,IF(W224=X$190,X$191,IF(W224=X$191,X$192,IF(W224=X$192,X$193,IF(W224=X$193,X$194,$H$23))))))</f>
        <v/>
      </c>
      <c r="Y224" s="88" t="str">
        <f>IF(AND(SUM(Y$206:Y223)&gt;=Y$201,X224=""),"",IF(X224="",Y$190,IF(X224=Y$190,Y$191,IF(X224=Y$191,Y$192,IF(X224=Y$192,Y$193,IF(X224=Y$193,Y$194,$H$23))))))</f>
        <v/>
      </c>
      <c r="Z224" s="88" t="str">
        <f>IF(AND(SUM(Z$206:Z223)&gt;=Z$201,Y224=""),"",IF(Y224="",Z$190,IF(Y224=Z$190,Z$191,IF(Y224=Z$191,Z$192,IF(Y224=Z$192,Z$193,IF(Y224=Z$193,Z$194,$H$23))))))</f>
        <v/>
      </c>
      <c r="AA224" s="88" t="str">
        <f>IF(AND(SUM(AA$206:AA223)&gt;=AA$201,Z224=""),"",IF(Z224="",AA$190,IF(Z224=AA$190,AA$191,IF(Z224=AA$191,AA$192,IF(Z224=AA$192,AA$193,IF(Z224=AA$193,AA$194,$H$23))))))</f>
        <v/>
      </c>
      <c r="AB224" s="88" t="str">
        <f>IF(AND(SUM(AB$206:AB223)&gt;=AB$201,AA224=""),"",IF(AA224="",AB$190,IF(AA224=AB$190,AB$191,IF(AA224=AB$191,AB$192,IF(AA224=AB$192,AB$193,IF(AA224=AB$193,AB$194,$H$23))))))</f>
        <v/>
      </c>
      <c r="AC224" s="88" t="str">
        <f>IF(AND(SUM(AC$206:AC223)&gt;=AC$201,AB224=""),"",IF(AB224="",AC$190,IF(AB224=AC$190,AC$191,IF(AB224=AC$191,AC$192,IF(AB224=AC$192,AC$193,IF(AB224=AC$193,AC$194,$I$23))))))</f>
        <v/>
      </c>
      <c r="AD224" s="88" t="str">
        <f>IF(AND(SUM(AD$206:AD223)&gt;=AD$201,AC224=""),"",IF(AC224="",AD$190,IF(AC224=AD$190,AD$191,IF(AC224=AD$191,AD$192,IF(AC224=AD$192,AD$193,IF(AC224=AD$193,AD$194,$I$23))))))</f>
        <v/>
      </c>
      <c r="AE224" s="88" t="str">
        <f>IF(AND(SUM(AE$206:AE223)&gt;=AE$201,AD224=""),"",IF(AD224="",AE$190,IF(AD224=AE$190,AE$191,IF(AD224=AE$191,AE$192,IF(AD224=AE$192,AE$193,IF(AD224=AE$193,AE$194,$I$23))))))</f>
        <v/>
      </c>
      <c r="AF224" s="88" t="str">
        <f>IF(AND(SUM(AF$206:AF223)&gt;=AF$201,AE224=""),"",IF(AE224="",AF$190,IF(AE224=AF$190,AF$191,IF(AE224=AF$191,AF$192,IF(AE224=AF$192,AF$193,IF(AE224=AF$193,AF$194,$I$23))))))</f>
        <v/>
      </c>
      <c r="AG224" s="88" t="str">
        <f>IF(AND(SUM(AG$206:AG223)&gt;=AG$201,AF224=""),"",IF(AF224="",AG$190,IF(AF224=AG$190,AG$191,IF(AF224=AG$191,AG$192,IF(AF224=AG$192,AG$193,IF(AF224=AG$193,AG$194,$I$23))))))</f>
        <v/>
      </c>
      <c r="AH224" s="88" t="str">
        <f>IF(AND(SUM(AH$206:AH223)&gt;=AH$201,AG224=""),"",IF(AG224="",AH$190,IF(AG224=AH$190,AH$191,IF(AG224=AH$191,AH$192,IF(AG224=AH$192,AH$193,IF(AG224=AH$193,AH$194,$I$23))))))</f>
        <v/>
      </c>
      <c r="AI224" s="88" t="str">
        <f>IF(AND(SUM(AI$206:AI223)&gt;=AI$201,AH224=""),"",IF(AH224="",AI$190,IF(AH224=AI$190,AI$191,IF(AH224=AI$191,AI$192,IF(AH224=AI$192,AI$193,IF(AH224=AI$193,AI$194,$I$23))))))</f>
        <v/>
      </c>
      <c r="AJ224" s="88" t="str">
        <f>IF(AND(SUM(AJ$206:AJ223)&gt;=AJ$201,AI224=""),"",IF(AI224="",AJ$190,IF(AI224=AJ$190,AJ$191,IF(AI224=AJ$191,AJ$192,IF(AI224=AJ$192,AJ$193,IF(AI224=AJ$193,AJ$194,$I$23))))))</f>
        <v/>
      </c>
      <c r="AK224" s="88" t="str">
        <f>IF(AND(SUM(AK$206:AK223)&gt;=AK$201,AJ224=""),"",IF(AJ224="",AK$190,IF(AJ224=AK$190,AK$191,IF(AJ224=AK$191,AK$192,IF(AJ224=AK$192,AK$193,IF(AJ224=AK$193,AK$194,$I$23))))))</f>
        <v/>
      </c>
      <c r="AL224" s="88" t="str">
        <f>IF(AND(SUM(AL$206:AL223)&gt;=AL$201,AK224=""),"",IF(AK224="",AL$190,IF(AK224=AL$190,AL$191,IF(AK224=AL$191,AL$192,IF(AK224=AL$192,AL$193,IF(AK224=AL$193,AL$194,$I$23))))))</f>
        <v/>
      </c>
      <c r="AM224" s="88" t="str">
        <f>IF(AND(SUM(AM$206:AM223)&gt;=AM$201,AL224=""),"",IF(AL224="",AM$190,IF(AL224=AM$190,AM$191,IF(AL224=AM$191,AM$192,IF(AL224=AM$192,AM$193,IF(AL224=AM$193,AM$194,$I$23))))))</f>
        <v/>
      </c>
      <c r="AN224" s="88" t="str">
        <f>IF(AND(SUM(AN$206:AN223)&gt;=AN$201,AM224=""),"",IF(AM224="",AN$190,IF(AM224=AN$190,AN$191,IF(AM224=AN$191,AN$192,IF(AM224=AN$192,AN$193,IF(AM224=AN$193,AN$194,$I$23))))))</f>
        <v/>
      </c>
      <c r="AO224" s="88" t="str">
        <f>IF(AND(SUM(AO$206:AO223)&gt;=AO$201,AN224=""),"",IF(AN224="",AO$190,IF(AN224=AO$190,AO$191,IF(AN224=AO$191,AO$192,IF(AN224=AO$192,AO$193,IF(AN224=AO$193,AO$194,$J$23))))))</f>
        <v/>
      </c>
      <c r="AP224" s="88" t="str">
        <f>IF(AND(SUM(AP$206:AP223)&gt;=AP$201,AO224=""),"",IF(AO224="",AP$190,IF(AO224=AP$190,AP$191,IF(AO224=AP$191,AP$192,IF(AO224=AP$192,AP$193,IF(AO224=AP$193,AP$194,$J$23))))))</f>
        <v/>
      </c>
      <c r="AQ224" s="88" t="str">
        <f>IF(AND(SUM(AQ$206:AQ223)&gt;=AQ$201,AP224=""),"",IF(AP224="",AQ$190,IF(AP224=AQ$190,AQ$191,IF(AP224=AQ$191,AQ$192,IF(AP224=AQ$192,AQ$193,IF(AP224=AQ$193,AQ$194,$J$23))))))</f>
        <v/>
      </c>
      <c r="AR224" s="88" t="str">
        <f>IF(AND(SUM(AR$206:AR223)&gt;=AR$201,AQ224=""),"",IF(AQ224="",AR$190,IF(AQ224=AR$190,AR$191,IF(AQ224=AR$191,AR$192,IF(AQ224=AR$192,AR$193,IF(AQ224=AR$193,AR$194,$J$23))))))</f>
        <v/>
      </c>
      <c r="AS224" s="88" t="str">
        <f>IF(AND(SUM(AS$206:AS223)&gt;=AS$201,AR224=""),"",IF(AR224="",AS$190,IF(AR224=AS$190,AS$191,IF(AR224=AS$191,AS$192,IF(AR224=AS$192,AS$193,IF(AR224=AS$193,AS$194,$J$23))))))</f>
        <v/>
      </c>
      <c r="AT224" s="88" t="str">
        <f>IF(AND(SUM(AT$206:AT223)&gt;=AT$201,AS224=""),"",IF(AS224="",AT$190,IF(AS224=AT$190,AT$191,IF(AS224=AT$191,AT$192,IF(AS224=AT$192,AT$193,IF(AS224=AT$193,AT$194,$J$23))))))</f>
        <v/>
      </c>
      <c r="AU224" s="88" t="str">
        <f>IF(AND(SUM(AU$206:AU223)&gt;=AU$201,AT224=""),"",IF(AT224="",AU$190,IF(AT224=AU$190,AU$191,IF(AT224=AU$191,AU$192,IF(AT224=AU$192,AU$193,IF(AT224=AU$193,AU$194,$J$23))))))</f>
        <v/>
      </c>
      <c r="AV224" s="88" t="str">
        <f>IF(AND(SUM(AV$206:AV223)&gt;=AV$201,AU224=""),"",IF(AU224="",AV$190,IF(AU224=AV$190,AV$191,IF(AU224=AV$191,AV$192,IF(AU224=AV$192,AV$193,IF(AU224=AV$193,AV$194,$J$23))))))</f>
        <v/>
      </c>
      <c r="AW224" s="88" t="str">
        <f>IF(AND(SUM(AW$206:AW223)&gt;=AW$201,AV224=""),"",IF(AV224="",AW$190,IF(AV224=AW$190,AW$191,IF(AV224=AW$191,AW$192,IF(AV224=AW$192,AW$193,IF(AV224=AW$193,AW$194,$J$23))))))</f>
        <v/>
      </c>
      <c r="AX224" s="88" t="str">
        <f>IF(AND(SUM(AX$206:AX223)&gt;=AX$201,AW224=""),"",IF(AW224="",AX$190,IF(AW224=AX$190,AX$191,IF(AW224=AX$191,AX$192,IF(AW224=AX$192,AX$193,IF(AW224=AX$193,AX$194,$J$23))))))</f>
        <v/>
      </c>
      <c r="AY224" s="88" t="str">
        <f>IF(AND(SUM(AY$206:AY223)&gt;=AY$201,AX224=""),"",IF(AX224="",AY$190,IF(AX224=AY$190,AY$191,IF(AX224=AY$191,AY$192,IF(AX224=AY$192,AY$193,IF(AX224=AY$193,AY$194,$J$23))))))</f>
        <v/>
      </c>
      <c r="AZ224" s="88" t="str">
        <f>IF(AND(SUM(AZ$206:AZ223)&gt;=AZ$201,AY224=""),"",IF(AY224="",AZ$190,IF(AY224=AZ$190,AZ$191,IF(AY224=AZ$191,AZ$192,IF(AY224=AZ$192,AZ$193,IF(AY224=AZ$193,AZ$194,$J$23))))))</f>
        <v/>
      </c>
      <c r="BA224" s="88" t="str">
        <f>IF(AND(SUM(BA$206:BA223)&gt;=BA$201,AZ224=""),"",IF(AZ224="",BA$190,IF(AZ224=BA$190,BA$191,IF(AZ224=BA$191,BA$192,IF(AZ224=BA$192,BA$193,IF(AZ224=BA$193,BA$194,$K$23))))))</f>
        <v/>
      </c>
      <c r="BB224" s="88" t="str">
        <f>IF(AND(SUM(BB$206:BB223)&gt;=BB$201,BA224=""),"",IF(BA224="",BB$190,IF(BA224=BB$190,BB$191,IF(BA224=BB$191,BB$192,IF(BA224=BB$192,BB$193,IF(BA224=BB$193,BB$194,$K$23))))))</f>
        <v/>
      </c>
      <c r="BC224" s="88" t="str">
        <f>IF(AND(SUM(BC$206:BC223)&gt;=BC$201,BB224=""),"",IF(BB224="",BC$190,IF(BB224=BC$190,BC$191,IF(BB224=BC$191,BC$192,IF(BB224=BC$192,BC$193,IF(BB224=BC$193,BC$194,$K$23))))))</f>
        <v/>
      </c>
      <c r="BD224" s="88" t="str">
        <f>IF(AND(SUM(BD$206:BD223)&gt;=BD$201,BC224=""),"",IF(BC224="",BD$190,IF(BC224=BD$190,BD$191,IF(BC224=BD$191,BD$192,IF(BC224=BD$192,BD$193,IF(BC224=BD$193,BD$194,$K$23))))))</f>
        <v/>
      </c>
      <c r="BE224" s="88" t="str">
        <f>IF(AND(SUM(BE$206:BE223)&gt;=BE$201,BD224=""),"",IF(BD224="",BE$190,IF(BD224=BE$190,BE$191,IF(BD224=BE$191,BE$192,IF(BD224=BE$192,BE$193,IF(BD224=BE$193,BE$194,$K$23))))))</f>
        <v/>
      </c>
      <c r="BF224" s="88" t="str">
        <f>IF(AND(SUM(BF$206:BF223)&gt;=BF$201,BE224=""),"",IF(BE224="",BF$190,IF(BE224=BF$190,BF$191,IF(BE224=BF$191,BF$192,IF(BE224=BF$192,BF$193,IF(BE224=BF$193,BF$194,$K$23))))))</f>
        <v/>
      </c>
      <c r="BG224" s="88" t="str">
        <f>IF(AND(SUM(BG$206:BG223)&gt;=BG$201,BF224=""),"",IF(BF224="",BG$190,IF(BF224=BG$190,BG$191,IF(BF224=BG$191,BG$192,IF(BF224=BG$192,BG$193,IF(BF224=BG$193,BG$194,$K$23))))))</f>
        <v/>
      </c>
      <c r="BH224" s="88" t="str">
        <f>IF(AND(SUM(BH$206:BH223)&gt;=BH$201,BG224=""),"",IF(BG224="",BH$190,IF(BG224=BH$190,BH$191,IF(BG224=BH$191,BH$192,IF(BG224=BH$192,BH$193,IF(BG224=BH$193,BH$194,$K$23))))))</f>
        <v/>
      </c>
      <c r="BI224" s="88" t="str">
        <f>IF(AND(SUM(BI$206:BI223)&gt;=BI$201,BH224=""),"",IF(BH224="",BI$190,IF(BH224=BI$190,BI$191,IF(BH224=BI$191,BI$192,IF(BH224=BI$192,BI$193,IF(BH224=BI$193,BI$194,$K$23))))))</f>
        <v/>
      </c>
      <c r="BJ224" s="88" t="str">
        <f>IF(AND(SUM(BJ$206:BJ223)&gt;=BJ$201,BI224=""),"",IF(BI224="",BJ$190,IF(BI224=BJ$190,BJ$191,IF(BI224=BJ$191,BJ$192,IF(BI224=BJ$192,BJ$193,IF(BI224=BJ$193,BJ$194,$K$23))))))</f>
        <v/>
      </c>
      <c r="BK224" s="88" t="str">
        <f>IF(AND(SUM(BK$206:BK223)&gt;=BK$201,BJ224=""),"",IF(BJ224="",BK$190,IF(BJ224=BK$190,BK$191,IF(BJ224=BK$191,BK$192,IF(BJ224=BK$192,BK$193,IF(BJ224=BK$193,BK$194,$K$23))))))</f>
        <v/>
      </c>
      <c r="BL224" s="88" t="str">
        <f>IF(AND(SUM(BL$206:BL223)&gt;=BL$201,BK224=""),"",IF(BK224="",BL$190,IF(BK224=BL$190,BL$191,IF(BK224=BL$191,BL$192,IF(BK224=BL$192,BL$193,IF(BK224=BL$193,BL$194,$K$23))))))</f>
        <v/>
      </c>
    </row>
    <row r="225" spans="2:64" hidden="1" outlineLevel="1" x14ac:dyDescent="0.55000000000000004">
      <c r="B225" s="3" t="s">
        <v>311</v>
      </c>
      <c r="C225" s="3">
        <f t="shared" si="62"/>
        <v>19</v>
      </c>
      <c r="E225" s="88" t="str">
        <f>IF(AND(SUM(E$206:E224)&gt;=E$201,D225=""),"",IF(D225="",E$190,IF(D225=E$190,E$191,IF(D225=E$191,E$192,IF(D225=E$192,E$193,IF(D225=E$193,E$194,$G$23))))))</f>
        <v/>
      </c>
      <c r="F225" s="88" t="str">
        <f>IF(AND(SUM(F$206:F224)&gt;=F$201,E225=""),"",IF(E225="",F$190,IF(E225=F$190,F$191,IF(E225=F$191,F$192,IF(E225=F$192,F$193,IF(E225=F$193,F$194,$G$23))))))</f>
        <v/>
      </c>
      <c r="G225" s="88" t="str">
        <f>IF(AND(SUM(G$206:G224)&gt;=G$201,F225=""),"",IF(F225="",G$190,IF(F225=G$190,G$191,IF(F225=G$191,G$192,IF(F225=G$192,G$193,IF(F225=G$193,G$194,$G$23))))))</f>
        <v/>
      </c>
      <c r="H225" s="88" t="str">
        <f>IF(AND(SUM(H$206:H224)&gt;=H$201,G225=""),"",IF(G225="",H$190,IF(G225=H$190,H$191,IF(G225=H$191,H$192,IF(G225=H$192,H$193,IF(G225=H$193,H$194,$G$23))))))</f>
        <v/>
      </c>
      <c r="I225" s="88" t="str">
        <f>IF(AND(SUM(I$206:I224)&gt;=I$201,H225=""),"",IF(H225="",I$190,IF(H225=I$190,I$191,IF(H225=I$191,I$192,IF(H225=I$192,I$193,IF(H225=I$193,I$194,$G$23))))))</f>
        <v/>
      </c>
      <c r="J225" s="88" t="str">
        <f>IF(AND(SUM(J$206:J224)&gt;=J$201,I225=""),"",IF(I225="",J$190,IF(I225=J$190,J$191,IF(I225=J$191,J$192,IF(I225=J$192,J$193,IF(I225=J$193,J$194,$G$23))))))</f>
        <v/>
      </c>
      <c r="K225" s="88" t="str">
        <f>IF(AND(SUM(K$206:K224)&gt;=K$201,J225=""),"",IF(J225="",K$190,IF(J225=K$190,K$191,IF(J225=K$191,K$192,IF(J225=K$192,K$193,IF(J225=K$193,K$194,$G$23))))))</f>
        <v/>
      </c>
      <c r="L225" s="88" t="str">
        <f>IF(AND(SUM(L$206:L224)&gt;=L$201,K225=""),"",IF(K225="",L$190,IF(K225=L$190,L$191,IF(K225=L$191,L$192,IF(K225=L$192,L$193,IF(K225=L$193,L$194,$G$23))))))</f>
        <v/>
      </c>
      <c r="M225" s="88" t="str">
        <f>IF(AND(SUM(M$206:M224)&gt;=M$201,L225=""),"",IF(L225="",M$190,IF(L225=M$190,M$191,IF(L225=M$191,M$192,IF(L225=M$192,M$193,IF(L225=M$193,M$194,$G$23))))))</f>
        <v/>
      </c>
      <c r="N225" s="88" t="str">
        <f>IF(AND(SUM(N$206:N224)&gt;=N$201,M225=""),"",IF(M225="",N$190,IF(M225=N$190,N$191,IF(M225=N$191,N$192,IF(M225=N$192,N$193,IF(M225=N$193,N$194,$G$23))))))</f>
        <v/>
      </c>
      <c r="O225" s="88" t="str">
        <f>IF(AND(SUM(O$206:O224)&gt;=O$201,N225=""),"",IF(N225="",O$190,IF(N225=O$190,O$191,IF(N225=O$191,O$192,IF(N225=O$192,O$193,IF(N225=O$193,O$194,$G$23))))))</f>
        <v/>
      </c>
      <c r="P225" s="88" t="str">
        <f>IF(AND(SUM(P$206:P224)&gt;=P$201,O225=""),"",IF(O225="",P$190,IF(O225=P$190,P$191,IF(O225=P$191,P$192,IF(O225=P$192,P$193,IF(O225=P$193,P$194,$G$23))))))</f>
        <v/>
      </c>
      <c r="Q225" s="88" t="str">
        <f>IF(AND(SUM(Q$206:Q224)&gt;=Q$201,P225=""),"",IF(P225="",Q$190,IF(P225=Q$190,Q$191,IF(P225=Q$191,Q$192,IF(P225=Q$192,Q$193,IF(P225=Q$193,Q$194,$H$23))))))</f>
        <v/>
      </c>
      <c r="R225" s="88" t="str">
        <f>IF(AND(SUM(R$206:R224)&gt;=R$201,Q225=""),"",IF(Q225="",R$190,IF(Q225=R$190,R$191,IF(Q225=R$191,R$192,IF(Q225=R$192,R$193,IF(Q225=R$193,R$194,$H$23))))))</f>
        <v/>
      </c>
      <c r="S225" s="88" t="str">
        <f>IF(AND(SUM(S$206:S224)&gt;=S$201,R225=""),"",IF(R225="",S$190,IF(R225=S$190,S$191,IF(R225=S$191,S$192,IF(R225=S$192,S$193,IF(R225=S$193,S$194,$H$23))))))</f>
        <v/>
      </c>
      <c r="T225" s="88" t="str">
        <f>IF(AND(SUM(T$206:T224)&gt;=T$201,S225=""),"",IF(S225="",T$190,IF(S225=T$190,T$191,IF(S225=T$191,T$192,IF(S225=T$192,T$193,IF(S225=T$193,T$194,$H$23))))))</f>
        <v/>
      </c>
      <c r="U225" s="88" t="str">
        <f>IF(AND(SUM(U$206:U224)&gt;=U$201,T225=""),"",IF(T225="",U$190,IF(T225=U$190,U$191,IF(T225=U$191,U$192,IF(T225=U$192,U$193,IF(T225=U$193,U$194,$H$23))))))</f>
        <v/>
      </c>
      <c r="V225" s="88" t="str">
        <f>IF(AND(SUM(V$206:V224)&gt;=V$201,U225=""),"",IF(U225="",V$190,IF(U225=V$190,V$191,IF(U225=V$191,V$192,IF(U225=V$192,V$193,IF(U225=V$193,V$194,$H$23))))))</f>
        <v/>
      </c>
      <c r="W225" s="88" t="str">
        <f>IF(AND(SUM(W$206:W224)&gt;=W$201,V225=""),"",IF(V225="",W$190,IF(V225=W$190,W$191,IF(V225=W$191,W$192,IF(V225=W$192,W$193,IF(V225=W$193,W$194,$H$23))))))</f>
        <v/>
      </c>
      <c r="X225" s="88" t="str">
        <f>IF(AND(SUM(X$206:X224)&gt;=X$201,W225=""),"",IF(W225="",X$190,IF(W225=X$190,X$191,IF(W225=X$191,X$192,IF(W225=X$192,X$193,IF(W225=X$193,X$194,$H$23))))))</f>
        <v/>
      </c>
      <c r="Y225" s="88" t="str">
        <f>IF(AND(SUM(Y$206:Y224)&gt;=Y$201,X225=""),"",IF(X225="",Y$190,IF(X225=Y$190,Y$191,IF(X225=Y$191,Y$192,IF(X225=Y$192,Y$193,IF(X225=Y$193,Y$194,$H$23))))))</f>
        <v/>
      </c>
      <c r="Z225" s="88" t="str">
        <f>IF(AND(SUM(Z$206:Z224)&gt;=Z$201,Y225=""),"",IF(Y225="",Z$190,IF(Y225=Z$190,Z$191,IF(Y225=Z$191,Z$192,IF(Y225=Z$192,Z$193,IF(Y225=Z$193,Z$194,$H$23))))))</f>
        <v/>
      </c>
      <c r="AA225" s="88" t="str">
        <f>IF(AND(SUM(AA$206:AA224)&gt;=AA$201,Z225=""),"",IF(Z225="",AA$190,IF(Z225=AA$190,AA$191,IF(Z225=AA$191,AA$192,IF(Z225=AA$192,AA$193,IF(Z225=AA$193,AA$194,$H$23))))))</f>
        <v/>
      </c>
      <c r="AB225" s="88" t="str">
        <f>IF(AND(SUM(AB$206:AB224)&gt;=AB$201,AA225=""),"",IF(AA225="",AB$190,IF(AA225=AB$190,AB$191,IF(AA225=AB$191,AB$192,IF(AA225=AB$192,AB$193,IF(AA225=AB$193,AB$194,$H$23))))))</f>
        <v/>
      </c>
      <c r="AC225" s="88" t="str">
        <f>IF(AND(SUM(AC$206:AC224)&gt;=AC$201,AB225=""),"",IF(AB225="",AC$190,IF(AB225=AC$190,AC$191,IF(AB225=AC$191,AC$192,IF(AB225=AC$192,AC$193,IF(AB225=AC$193,AC$194,$I$23))))))</f>
        <v/>
      </c>
      <c r="AD225" s="88" t="str">
        <f>IF(AND(SUM(AD$206:AD224)&gt;=AD$201,AC225=""),"",IF(AC225="",AD$190,IF(AC225=AD$190,AD$191,IF(AC225=AD$191,AD$192,IF(AC225=AD$192,AD$193,IF(AC225=AD$193,AD$194,$I$23))))))</f>
        <v/>
      </c>
      <c r="AE225" s="88" t="str">
        <f>IF(AND(SUM(AE$206:AE224)&gt;=AE$201,AD225=""),"",IF(AD225="",AE$190,IF(AD225=AE$190,AE$191,IF(AD225=AE$191,AE$192,IF(AD225=AE$192,AE$193,IF(AD225=AE$193,AE$194,$I$23))))))</f>
        <v/>
      </c>
      <c r="AF225" s="88" t="str">
        <f>IF(AND(SUM(AF$206:AF224)&gt;=AF$201,AE225=""),"",IF(AE225="",AF$190,IF(AE225=AF$190,AF$191,IF(AE225=AF$191,AF$192,IF(AE225=AF$192,AF$193,IF(AE225=AF$193,AF$194,$I$23))))))</f>
        <v/>
      </c>
      <c r="AG225" s="88" t="str">
        <f>IF(AND(SUM(AG$206:AG224)&gt;=AG$201,AF225=""),"",IF(AF225="",AG$190,IF(AF225=AG$190,AG$191,IF(AF225=AG$191,AG$192,IF(AF225=AG$192,AG$193,IF(AF225=AG$193,AG$194,$I$23))))))</f>
        <v/>
      </c>
      <c r="AH225" s="88" t="str">
        <f>IF(AND(SUM(AH$206:AH224)&gt;=AH$201,AG225=""),"",IF(AG225="",AH$190,IF(AG225=AH$190,AH$191,IF(AG225=AH$191,AH$192,IF(AG225=AH$192,AH$193,IF(AG225=AH$193,AH$194,$I$23))))))</f>
        <v/>
      </c>
      <c r="AI225" s="88" t="str">
        <f>IF(AND(SUM(AI$206:AI224)&gt;=AI$201,AH225=""),"",IF(AH225="",AI$190,IF(AH225=AI$190,AI$191,IF(AH225=AI$191,AI$192,IF(AH225=AI$192,AI$193,IF(AH225=AI$193,AI$194,$I$23))))))</f>
        <v/>
      </c>
      <c r="AJ225" s="88" t="str">
        <f>IF(AND(SUM(AJ$206:AJ224)&gt;=AJ$201,AI225=""),"",IF(AI225="",AJ$190,IF(AI225=AJ$190,AJ$191,IF(AI225=AJ$191,AJ$192,IF(AI225=AJ$192,AJ$193,IF(AI225=AJ$193,AJ$194,$I$23))))))</f>
        <v/>
      </c>
      <c r="AK225" s="88" t="str">
        <f>IF(AND(SUM(AK$206:AK224)&gt;=AK$201,AJ225=""),"",IF(AJ225="",AK$190,IF(AJ225=AK$190,AK$191,IF(AJ225=AK$191,AK$192,IF(AJ225=AK$192,AK$193,IF(AJ225=AK$193,AK$194,$I$23))))))</f>
        <v/>
      </c>
      <c r="AL225" s="88" t="str">
        <f>IF(AND(SUM(AL$206:AL224)&gt;=AL$201,AK225=""),"",IF(AK225="",AL$190,IF(AK225=AL$190,AL$191,IF(AK225=AL$191,AL$192,IF(AK225=AL$192,AL$193,IF(AK225=AL$193,AL$194,$I$23))))))</f>
        <v/>
      </c>
      <c r="AM225" s="88" t="str">
        <f>IF(AND(SUM(AM$206:AM224)&gt;=AM$201,AL225=""),"",IF(AL225="",AM$190,IF(AL225=AM$190,AM$191,IF(AL225=AM$191,AM$192,IF(AL225=AM$192,AM$193,IF(AL225=AM$193,AM$194,$I$23))))))</f>
        <v/>
      </c>
      <c r="AN225" s="88" t="str">
        <f>IF(AND(SUM(AN$206:AN224)&gt;=AN$201,AM225=""),"",IF(AM225="",AN$190,IF(AM225=AN$190,AN$191,IF(AM225=AN$191,AN$192,IF(AM225=AN$192,AN$193,IF(AM225=AN$193,AN$194,$I$23))))))</f>
        <v/>
      </c>
      <c r="AO225" s="88" t="str">
        <f>IF(AND(SUM(AO$206:AO224)&gt;=AO$201,AN225=""),"",IF(AN225="",AO$190,IF(AN225=AO$190,AO$191,IF(AN225=AO$191,AO$192,IF(AN225=AO$192,AO$193,IF(AN225=AO$193,AO$194,$J$23))))))</f>
        <v/>
      </c>
      <c r="AP225" s="88" t="str">
        <f>IF(AND(SUM(AP$206:AP224)&gt;=AP$201,AO225=""),"",IF(AO225="",AP$190,IF(AO225=AP$190,AP$191,IF(AO225=AP$191,AP$192,IF(AO225=AP$192,AP$193,IF(AO225=AP$193,AP$194,$J$23))))))</f>
        <v/>
      </c>
      <c r="AQ225" s="88" t="str">
        <f>IF(AND(SUM(AQ$206:AQ224)&gt;=AQ$201,AP225=""),"",IF(AP225="",AQ$190,IF(AP225=AQ$190,AQ$191,IF(AP225=AQ$191,AQ$192,IF(AP225=AQ$192,AQ$193,IF(AP225=AQ$193,AQ$194,$J$23))))))</f>
        <v/>
      </c>
      <c r="AR225" s="88" t="str">
        <f>IF(AND(SUM(AR$206:AR224)&gt;=AR$201,AQ225=""),"",IF(AQ225="",AR$190,IF(AQ225=AR$190,AR$191,IF(AQ225=AR$191,AR$192,IF(AQ225=AR$192,AR$193,IF(AQ225=AR$193,AR$194,$J$23))))))</f>
        <v/>
      </c>
      <c r="AS225" s="88" t="str">
        <f>IF(AND(SUM(AS$206:AS224)&gt;=AS$201,AR225=""),"",IF(AR225="",AS$190,IF(AR225=AS$190,AS$191,IF(AR225=AS$191,AS$192,IF(AR225=AS$192,AS$193,IF(AR225=AS$193,AS$194,$J$23))))))</f>
        <v/>
      </c>
      <c r="AT225" s="88" t="str">
        <f>IF(AND(SUM(AT$206:AT224)&gt;=AT$201,AS225=""),"",IF(AS225="",AT$190,IF(AS225=AT$190,AT$191,IF(AS225=AT$191,AT$192,IF(AS225=AT$192,AT$193,IF(AS225=AT$193,AT$194,$J$23))))))</f>
        <v/>
      </c>
      <c r="AU225" s="88" t="str">
        <f>IF(AND(SUM(AU$206:AU224)&gt;=AU$201,AT225=""),"",IF(AT225="",AU$190,IF(AT225=AU$190,AU$191,IF(AT225=AU$191,AU$192,IF(AT225=AU$192,AU$193,IF(AT225=AU$193,AU$194,$J$23))))))</f>
        <v/>
      </c>
      <c r="AV225" s="88" t="str">
        <f>IF(AND(SUM(AV$206:AV224)&gt;=AV$201,AU225=""),"",IF(AU225="",AV$190,IF(AU225=AV$190,AV$191,IF(AU225=AV$191,AV$192,IF(AU225=AV$192,AV$193,IF(AU225=AV$193,AV$194,$J$23))))))</f>
        <v/>
      </c>
      <c r="AW225" s="88" t="str">
        <f>IF(AND(SUM(AW$206:AW224)&gt;=AW$201,AV225=""),"",IF(AV225="",AW$190,IF(AV225=AW$190,AW$191,IF(AV225=AW$191,AW$192,IF(AV225=AW$192,AW$193,IF(AV225=AW$193,AW$194,$J$23))))))</f>
        <v/>
      </c>
      <c r="AX225" s="88" t="str">
        <f>IF(AND(SUM(AX$206:AX224)&gt;=AX$201,AW225=""),"",IF(AW225="",AX$190,IF(AW225=AX$190,AX$191,IF(AW225=AX$191,AX$192,IF(AW225=AX$192,AX$193,IF(AW225=AX$193,AX$194,$J$23))))))</f>
        <v/>
      </c>
      <c r="AY225" s="88" t="str">
        <f>IF(AND(SUM(AY$206:AY224)&gt;=AY$201,AX225=""),"",IF(AX225="",AY$190,IF(AX225=AY$190,AY$191,IF(AX225=AY$191,AY$192,IF(AX225=AY$192,AY$193,IF(AX225=AY$193,AY$194,$J$23))))))</f>
        <v/>
      </c>
      <c r="AZ225" s="88" t="str">
        <f>IF(AND(SUM(AZ$206:AZ224)&gt;=AZ$201,AY225=""),"",IF(AY225="",AZ$190,IF(AY225=AZ$190,AZ$191,IF(AY225=AZ$191,AZ$192,IF(AY225=AZ$192,AZ$193,IF(AY225=AZ$193,AZ$194,$J$23))))))</f>
        <v/>
      </c>
      <c r="BA225" s="88" t="str">
        <f>IF(AND(SUM(BA$206:BA224)&gt;=BA$201,AZ225=""),"",IF(AZ225="",BA$190,IF(AZ225=BA$190,BA$191,IF(AZ225=BA$191,BA$192,IF(AZ225=BA$192,BA$193,IF(AZ225=BA$193,BA$194,$K$23))))))</f>
        <v/>
      </c>
      <c r="BB225" s="88" t="str">
        <f>IF(AND(SUM(BB$206:BB224)&gt;=BB$201,BA225=""),"",IF(BA225="",BB$190,IF(BA225=BB$190,BB$191,IF(BA225=BB$191,BB$192,IF(BA225=BB$192,BB$193,IF(BA225=BB$193,BB$194,$K$23))))))</f>
        <v/>
      </c>
      <c r="BC225" s="88" t="str">
        <f>IF(AND(SUM(BC$206:BC224)&gt;=BC$201,BB225=""),"",IF(BB225="",BC$190,IF(BB225=BC$190,BC$191,IF(BB225=BC$191,BC$192,IF(BB225=BC$192,BC$193,IF(BB225=BC$193,BC$194,$K$23))))))</f>
        <v/>
      </c>
      <c r="BD225" s="88" t="str">
        <f>IF(AND(SUM(BD$206:BD224)&gt;=BD$201,BC225=""),"",IF(BC225="",BD$190,IF(BC225=BD$190,BD$191,IF(BC225=BD$191,BD$192,IF(BC225=BD$192,BD$193,IF(BC225=BD$193,BD$194,$K$23))))))</f>
        <v/>
      </c>
      <c r="BE225" s="88" t="str">
        <f>IF(AND(SUM(BE$206:BE224)&gt;=BE$201,BD225=""),"",IF(BD225="",BE$190,IF(BD225=BE$190,BE$191,IF(BD225=BE$191,BE$192,IF(BD225=BE$192,BE$193,IF(BD225=BE$193,BE$194,$K$23))))))</f>
        <v/>
      </c>
      <c r="BF225" s="88" t="str">
        <f>IF(AND(SUM(BF$206:BF224)&gt;=BF$201,BE225=""),"",IF(BE225="",BF$190,IF(BE225=BF$190,BF$191,IF(BE225=BF$191,BF$192,IF(BE225=BF$192,BF$193,IF(BE225=BF$193,BF$194,$K$23))))))</f>
        <v/>
      </c>
      <c r="BG225" s="88" t="str">
        <f>IF(AND(SUM(BG$206:BG224)&gt;=BG$201,BF225=""),"",IF(BF225="",BG$190,IF(BF225=BG$190,BG$191,IF(BF225=BG$191,BG$192,IF(BF225=BG$192,BG$193,IF(BF225=BG$193,BG$194,$K$23))))))</f>
        <v/>
      </c>
      <c r="BH225" s="88" t="str">
        <f>IF(AND(SUM(BH$206:BH224)&gt;=BH$201,BG225=""),"",IF(BG225="",BH$190,IF(BG225=BH$190,BH$191,IF(BG225=BH$191,BH$192,IF(BG225=BH$192,BH$193,IF(BG225=BH$193,BH$194,$K$23))))))</f>
        <v/>
      </c>
      <c r="BI225" s="88" t="str">
        <f>IF(AND(SUM(BI$206:BI224)&gt;=BI$201,BH225=""),"",IF(BH225="",BI$190,IF(BH225=BI$190,BI$191,IF(BH225=BI$191,BI$192,IF(BH225=BI$192,BI$193,IF(BH225=BI$193,BI$194,$K$23))))))</f>
        <v/>
      </c>
      <c r="BJ225" s="88" t="str">
        <f>IF(AND(SUM(BJ$206:BJ224)&gt;=BJ$201,BI225=""),"",IF(BI225="",BJ$190,IF(BI225=BJ$190,BJ$191,IF(BI225=BJ$191,BJ$192,IF(BI225=BJ$192,BJ$193,IF(BI225=BJ$193,BJ$194,$K$23))))))</f>
        <v/>
      </c>
      <c r="BK225" s="88" t="str">
        <f>IF(AND(SUM(BK$206:BK224)&gt;=BK$201,BJ225=""),"",IF(BJ225="",BK$190,IF(BJ225=BK$190,BK$191,IF(BJ225=BK$191,BK$192,IF(BJ225=BK$192,BK$193,IF(BJ225=BK$193,BK$194,$K$23))))))</f>
        <v/>
      </c>
      <c r="BL225" s="88" t="str">
        <f>IF(AND(SUM(BL$206:BL224)&gt;=BL$201,BK225=""),"",IF(BK225="",BL$190,IF(BK225=BL$190,BL$191,IF(BK225=BL$191,BL$192,IF(BK225=BL$192,BL$193,IF(BK225=BL$193,BL$194,$K$23))))))</f>
        <v/>
      </c>
    </row>
    <row r="226" spans="2:64" hidden="1" outlineLevel="1" x14ac:dyDescent="0.55000000000000004">
      <c r="B226" s="3" t="s">
        <v>311</v>
      </c>
      <c r="C226" s="3">
        <f t="shared" si="62"/>
        <v>20</v>
      </c>
      <c r="E226" s="88" t="str">
        <f>IF(AND(SUM(E$206:E225)&gt;=E$201,D226=""),"",IF(D226="",E$190,IF(D226=E$190,E$191,IF(D226=E$191,E$192,IF(D226=E$192,E$193,IF(D226=E$193,E$194,$G$23))))))</f>
        <v/>
      </c>
      <c r="F226" s="88" t="str">
        <f>IF(AND(SUM(F$206:F225)&gt;=F$201,E226=""),"",IF(E226="",F$190,IF(E226=F$190,F$191,IF(E226=F$191,F$192,IF(E226=F$192,F$193,IF(E226=F$193,F$194,$G$23))))))</f>
        <v/>
      </c>
      <c r="G226" s="88" t="str">
        <f>IF(AND(SUM(G$206:G225)&gt;=G$201,F226=""),"",IF(F226="",G$190,IF(F226=G$190,G$191,IF(F226=G$191,G$192,IF(F226=G$192,G$193,IF(F226=G$193,G$194,$G$23))))))</f>
        <v/>
      </c>
      <c r="H226" s="88" t="str">
        <f>IF(AND(SUM(H$206:H225)&gt;=H$201,G226=""),"",IF(G226="",H$190,IF(G226=H$190,H$191,IF(G226=H$191,H$192,IF(G226=H$192,H$193,IF(G226=H$193,H$194,$G$23))))))</f>
        <v/>
      </c>
      <c r="I226" s="88" t="str">
        <f>IF(AND(SUM(I$206:I225)&gt;=I$201,H226=""),"",IF(H226="",I$190,IF(H226=I$190,I$191,IF(H226=I$191,I$192,IF(H226=I$192,I$193,IF(H226=I$193,I$194,$G$23))))))</f>
        <v/>
      </c>
      <c r="J226" s="88" t="str">
        <f>IF(AND(SUM(J$206:J225)&gt;=J$201,I226=""),"",IF(I226="",J$190,IF(I226=J$190,J$191,IF(I226=J$191,J$192,IF(I226=J$192,J$193,IF(I226=J$193,J$194,$G$23))))))</f>
        <v/>
      </c>
      <c r="K226" s="88" t="str">
        <f>IF(AND(SUM(K$206:K225)&gt;=K$201,J226=""),"",IF(J226="",K$190,IF(J226=K$190,K$191,IF(J226=K$191,K$192,IF(J226=K$192,K$193,IF(J226=K$193,K$194,$G$23))))))</f>
        <v/>
      </c>
      <c r="L226" s="88" t="str">
        <f>IF(AND(SUM(L$206:L225)&gt;=L$201,K226=""),"",IF(K226="",L$190,IF(K226=L$190,L$191,IF(K226=L$191,L$192,IF(K226=L$192,L$193,IF(K226=L$193,L$194,$G$23))))))</f>
        <v/>
      </c>
      <c r="M226" s="88" t="str">
        <f>IF(AND(SUM(M$206:M225)&gt;=M$201,L226=""),"",IF(L226="",M$190,IF(L226=M$190,M$191,IF(L226=M$191,M$192,IF(L226=M$192,M$193,IF(L226=M$193,M$194,$G$23))))))</f>
        <v/>
      </c>
      <c r="N226" s="88" t="str">
        <f>IF(AND(SUM(N$206:N225)&gt;=N$201,M226=""),"",IF(M226="",N$190,IF(M226=N$190,N$191,IF(M226=N$191,N$192,IF(M226=N$192,N$193,IF(M226=N$193,N$194,$G$23))))))</f>
        <v/>
      </c>
      <c r="O226" s="88" t="str">
        <f>IF(AND(SUM(O$206:O225)&gt;=O$201,N226=""),"",IF(N226="",O$190,IF(N226=O$190,O$191,IF(N226=O$191,O$192,IF(N226=O$192,O$193,IF(N226=O$193,O$194,$G$23))))))</f>
        <v/>
      </c>
      <c r="P226" s="88" t="str">
        <f>IF(AND(SUM(P$206:P225)&gt;=P$201,O226=""),"",IF(O226="",P$190,IF(O226=P$190,P$191,IF(O226=P$191,P$192,IF(O226=P$192,P$193,IF(O226=P$193,P$194,$G$23))))))</f>
        <v/>
      </c>
      <c r="Q226" s="88" t="str">
        <f>IF(AND(SUM(Q$206:Q225)&gt;=Q$201,P226=""),"",IF(P226="",Q$190,IF(P226=Q$190,Q$191,IF(P226=Q$191,Q$192,IF(P226=Q$192,Q$193,IF(P226=Q$193,Q$194,$H$23))))))</f>
        <v/>
      </c>
      <c r="R226" s="88" t="str">
        <f>IF(AND(SUM(R$206:R225)&gt;=R$201,Q226=""),"",IF(Q226="",R$190,IF(Q226=R$190,R$191,IF(Q226=R$191,R$192,IF(Q226=R$192,R$193,IF(Q226=R$193,R$194,$H$23))))))</f>
        <v/>
      </c>
      <c r="S226" s="88" t="str">
        <f>IF(AND(SUM(S$206:S225)&gt;=S$201,R226=""),"",IF(R226="",S$190,IF(R226=S$190,S$191,IF(R226=S$191,S$192,IF(R226=S$192,S$193,IF(R226=S$193,S$194,$H$23))))))</f>
        <v/>
      </c>
      <c r="T226" s="88" t="str">
        <f>IF(AND(SUM(T$206:T225)&gt;=T$201,S226=""),"",IF(S226="",T$190,IF(S226=T$190,T$191,IF(S226=T$191,T$192,IF(S226=T$192,T$193,IF(S226=T$193,T$194,$H$23))))))</f>
        <v/>
      </c>
      <c r="U226" s="88" t="str">
        <f>IF(AND(SUM(U$206:U225)&gt;=U$201,T226=""),"",IF(T226="",U$190,IF(T226=U$190,U$191,IF(T226=U$191,U$192,IF(T226=U$192,U$193,IF(T226=U$193,U$194,$H$23))))))</f>
        <v/>
      </c>
      <c r="V226" s="88" t="str">
        <f>IF(AND(SUM(V$206:V225)&gt;=V$201,U226=""),"",IF(U226="",V$190,IF(U226=V$190,V$191,IF(U226=V$191,V$192,IF(U226=V$192,V$193,IF(U226=V$193,V$194,$H$23))))))</f>
        <v/>
      </c>
      <c r="W226" s="88" t="str">
        <f>IF(AND(SUM(W$206:W225)&gt;=W$201,V226=""),"",IF(V226="",W$190,IF(V226=W$190,W$191,IF(V226=W$191,W$192,IF(V226=W$192,W$193,IF(V226=W$193,W$194,$H$23))))))</f>
        <v/>
      </c>
      <c r="X226" s="88" t="str">
        <f>IF(AND(SUM(X$206:X225)&gt;=X$201,W226=""),"",IF(W226="",X$190,IF(W226=X$190,X$191,IF(W226=X$191,X$192,IF(W226=X$192,X$193,IF(W226=X$193,X$194,$H$23))))))</f>
        <v/>
      </c>
      <c r="Y226" s="88" t="str">
        <f>IF(AND(SUM(Y$206:Y225)&gt;=Y$201,X226=""),"",IF(X226="",Y$190,IF(X226=Y$190,Y$191,IF(X226=Y$191,Y$192,IF(X226=Y$192,Y$193,IF(X226=Y$193,Y$194,$H$23))))))</f>
        <v/>
      </c>
      <c r="Z226" s="88" t="str">
        <f>IF(AND(SUM(Z$206:Z225)&gt;=Z$201,Y226=""),"",IF(Y226="",Z$190,IF(Y226=Z$190,Z$191,IF(Y226=Z$191,Z$192,IF(Y226=Z$192,Z$193,IF(Y226=Z$193,Z$194,$H$23))))))</f>
        <v/>
      </c>
      <c r="AA226" s="88" t="str">
        <f>IF(AND(SUM(AA$206:AA225)&gt;=AA$201,Z226=""),"",IF(Z226="",AA$190,IF(Z226=AA$190,AA$191,IF(Z226=AA$191,AA$192,IF(Z226=AA$192,AA$193,IF(Z226=AA$193,AA$194,$H$23))))))</f>
        <v/>
      </c>
      <c r="AB226" s="88" t="str">
        <f>IF(AND(SUM(AB$206:AB225)&gt;=AB$201,AA226=""),"",IF(AA226="",AB$190,IF(AA226=AB$190,AB$191,IF(AA226=AB$191,AB$192,IF(AA226=AB$192,AB$193,IF(AA226=AB$193,AB$194,$H$23))))))</f>
        <v/>
      </c>
      <c r="AC226" s="88" t="str">
        <f>IF(AND(SUM(AC$206:AC225)&gt;=AC$201,AB226=""),"",IF(AB226="",AC$190,IF(AB226=AC$190,AC$191,IF(AB226=AC$191,AC$192,IF(AB226=AC$192,AC$193,IF(AB226=AC$193,AC$194,$I$23))))))</f>
        <v/>
      </c>
      <c r="AD226" s="88" t="str">
        <f>IF(AND(SUM(AD$206:AD225)&gt;=AD$201,AC226=""),"",IF(AC226="",AD$190,IF(AC226=AD$190,AD$191,IF(AC226=AD$191,AD$192,IF(AC226=AD$192,AD$193,IF(AC226=AD$193,AD$194,$I$23))))))</f>
        <v/>
      </c>
      <c r="AE226" s="88" t="str">
        <f>IF(AND(SUM(AE$206:AE225)&gt;=AE$201,AD226=""),"",IF(AD226="",AE$190,IF(AD226=AE$190,AE$191,IF(AD226=AE$191,AE$192,IF(AD226=AE$192,AE$193,IF(AD226=AE$193,AE$194,$I$23))))))</f>
        <v/>
      </c>
      <c r="AF226" s="88" t="str">
        <f>IF(AND(SUM(AF$206:AF225)&gt;=AF$201,AE226=""),"",IF(AE226="",AF$190,IF(AE226=AF$190,AF$191,IF(AE226=AF$191,AF$192,IF(AE226=AF$192,AF$193,IF(AE226=AF$193,AF$194,$I$23))))))</f>
        <v/>
      </c>
      <c r="AG226" s="88" t="str">
        <f>IF(AND(SUM(AG$206:AG225)&gt;=AG$201,AF226=""),"",IF(AF226="",AG$190,IF(AF226=AG$190,AG$191,IF(AF226=AG$191,AG$192,IF(AF226=AG$192,AG$193,IF(AF226=AG$193,AG$194,$I$23))))))</f>
        <v/>
      </c>
      <c r="AH226" s="88" t="str">
        <f>IF(AND(SUM(AH$206:AH225)&gt;=AH$201,AG226=""),"",IF(AG226="",AH$190,IF(AG226=AH$190,AH$191,IF(AG226=AH$191,AH$192,IF(AG226=AH$192,AH$193,IF(AG226=AH$193,AH$194,$I$23))))))</f>
        <v/>
      </c>
      <c r="AI226" s="88" t="str">
        <f>IF(AND(SUM(AI$206:AI225)&gt;=AI$201,AH226=""),"",IF(AH226="",AI$190,IF(AH226=AI$190,AI$191,IF(AH226=AI$191,AI$192,IF(AH226=AI$192,AI$193,IF(AH226=AI$193,AI$194,$I$23))))))</f>
        <v/>
      </c>
      <c r="AJ226" s="88" t="str">
        <f>IF(AND(SUM(AJ$206:AJ225)&gt;=AJ$201,AI226=""),"",IF(AI226="",AJ$190,IF(AI226=AJ$190,AJ$191,IF(AI226=AJ$191,AJ$192,IF(AI226=AJ$192,AJ$193,IF(AI226=AJ$193,AJ$194,$I$23))))))</f>
        <v/>
      </c>
      <c r="AK226" s="88" t="str">
        <f>IF(AND(SUM(AK$206:AK225)&gt;=AK$201,AJ226=""),"",IF(AJ226="",AK$190,IF(AJ226=AK$190,AK$191,IF(AJ226=AK$191,AK$192,IF(AJ226=AK$192,AK$193,IF(AJ226=AK$193,AK$194,$I$23))))))</f>
        <v/>
      </c>
      <c r="AL226" s="88" t="str">
        <f>IF(AND(SUM(AL$206:AL225)&gt;=AL$201,AK226=""),"",IF(AK226="",AL$190,IF(AK226=AL$190,AL$191,IF(AK226=AL$191,AL$192,IF(AK226=AL$192,AL$193,IF(AK226=AL$193,AL$194,$I$23))))))</f>
        <v/>
      </c>
      <c r="AM226" s="88" t="str">
        <f>IF(AND(SUM(AM$206:AM225)&gt;=AM$201,AL226=""),"",IF(AL226="",AM$190,IF(AL226=AM$190,AM$191,IF(AL226=AM$191,AM$192,IF(AL226=AM$192,AM$193,IF(AL226=AM$193,AM$194,$I$23))))))</f>
        <v/>
      </c>
      <c r="AN226" s="88" t="str">
        <f>IF(AND(SUM(AN$206:AN225)&gt;=AN$201,AM226=""),"",IF(AM226="",AN$190,IF(AM226=AN$190,AN$191,IF(AM226=AN$191,AN$192,IF(AM226=AN$192,AN$193,IF(AM226=AN$193,AN$194,$I$23))))))</f>
        <v/>
      </c>
      <c r="AO226" s="88" t="str">
        <f>IF(AND(SUM(AO$206:AO225)&gt;=AO$201,AN226=""),"",IF(AN226="",AO$190,IF(AN226=AO$190,AO$191,IF(AN226=AO$191,AO$192,IF(AN226=AO$192,AO$193,IF(AN226=AO$193,AO$194,$J$23))))))</f>
        <v/>
      </c>
      <c r="AP226" s="88" t="str">
        <f>IF(AND(SUM(AP$206:AP225)&gt;=AP$201,AO226=""),"",IF(AO226="",AP$190,IF(AO226=AP$190,AP$191,IF(AO226=AP$191,AP$192,IF(AO226=AP$192,AP$193,IF(AO226=AP$193,AP$194,$J$23))))))</f>
        <v/>
      </c>
      <c r="AQ226" s="88" t="str">
        <f>IF(AND(SUM(AQ$206:AQ225)&gt;=AQ$201,AP226=""),"",IF(AP226="",AQ$190,IF(AP226=AQ$190,AQ$191,IF(AP226=AQ$191,AQ$192,IF(AP226=AQ$192,AQ$193,IF(AP226=AQ$193,AQ$194,$J$23))))))</f>
        <v/>
      </c>
      <c r="AR226" s="88" t="str">
        <f>IF(AND(SUM(AR$206:AR225)&gt;=AR$201,AQ226=""),"",IF(AQ226="",AR$190,IF(AQ226=AR$190,AR$191,IF(AQ226=AR$191,AR$192,IF(AQ226=AR$192,AR$193,IF(AQ226=AR$193,AR$194,$J$23))))))</f>
        <v/>
      </c>
      <c r="AS226" s="88" t="str">
        <f>IF(AND(SUM(AS$206:AS225)&gt;=AS$201,AR226=""),"",IF(AR226="",AS$190,IF(AR226=AS$190,AS$191,IF(AR226=AS$191,AS$192,IF(AR226=AS$192,AS$193,IF(AR226=AS$193,AS$194,$J$23))))))</f>
        <v/>
      </c>
      <c r="AT226" s="88" t="str">
        <f>IF(AND(SUM(AT$206:AT225)&gt;=AT$201,AS226=""),"",IF(AS226="",AT$190,IF(AS226=AT$190,AT$191,IF(AS226=AT$191,AT$192,IF(AS226=AT$192,AT$193,IF(AS226=AT$193,AT$194,$J$23))))))</f>
        <v/>
      </c>
      <c r="AU226" s="88" t="str">
        <f>IF(AND(SUM(AU$206:AU225)&gt;=AU$201,AT226=""),"",IF(AT226="",AU$190,IF(AT226=AU$190,AU$191,IF(AT226=AU$191,AU$192,IF(AT226=AU$192,AU$193,IF(AT226=AU$193,AU$194,$J$23))))))</f>
        <v/>
      </c>
      <c r="AV226" s="88" t="str">
        <f>IF(AND(SUM(AV$206:AV225)&gt;=AV$201,AU226=""),"",IF(AU226="",AV$190,IF(AU226=AV$190,AV$191,IF(AU226=AV$191,AV$192,IF(AU226=AV$192,AV$193,IF(AU226=AV$193,AV$194,$J$23))))))</f>
        <v/>
      </c>
      <c r="AW226" s="88" t="str">
        <f>IF(AND(SUM(AW$206:AW225)&gt;=AW$201,AV226=""),"",IF(AV226="",AW$190,IF(AV226=AW$190,AW$191,IF(AV226=AW$191,AW$192,IF(AV226=AW$192,AW$193,IF(AV226=AW$193,AW$194,$J$23))))))</f>
        <v/>
      </c>
      <c r="AX226" s="88" t="str">
        <f>IF(AND(SUM(AX$206:AX225)&gt;=AX$201,AW226=""),"",IF(AW226="",AX$190,IF(AW226=AX$190,AX$191,IF(AW226=AX$191,AX$192,IF(AW226=AX$192,AX$193,IF(AW226=AX$193,AX$194,$J$23))))))</f>
        <v/>
      </c>
      <c r="AY226" s="88" t="str">
        <f>IF(AND(SUM(AY$206:AY225)&gt;=AY$201,AX226=""),"",IF(AX226="",AY$190,IF(AX226=AY$190,AY$191,IF(AX226=AY$191,AY$192,IF(AX226=AY$192,AY$193,IF(AX226=AY$193,AY$194,$J$23))))))</f>
        <v/>
      </c>
      <c r="AZ226" s="88" t="str">
        <f>IF(AND(SUM(AZ$206:AZ225)&gt;=AZ$201,AY226=""),"",IF(AY226="",AZ$190,IF(AY226=AZ$190,AZ$191,IF(AY226=AZ$191,AZ$192,IF(AY226=AZ$192,AZ$193,IF(AY226=AZ$193,AZ$194,$J$23))))))</f>
        <v/>
      </c>
      <c r="BA226" s="88" t="str">
        <f>IF(AND(SUM(BA$206:BA225)&gt;=BA$201,AZ226=""),"",IF(AZ226="",BA$190,IF(AZ226=BA$190,BA$191,IF(AZ226=BA$191,BA$192,IF(AZ226=BA$192,BA$193,IF(AZ226=BA$193,BA$194,$K$23))))))</f>
        <v/>
      </c>
      <c r="BB226" s="88" t="str">
        <f>IF(AND(SUM(BB$206:BB225)&gt;=BB$201,BA226=""),"",IF(BA226="",BB$190,IF(BA226=BB$190,BB$191,IF(BA226=BB$191,BB$192,IF(BA226=BB$192,BB$193,IF(BA226=BB$193,BB$194,$K$23))))))</f>
        <v/>
      </c>
      <c r="BC226" s="88" t="str">
        <f>IF(AND(SUM(BC$206:BC225)&gt;=BC$201,BB226=""),"",IF(BB226="",BC$190,IF(BB226=BC$190,BC$191,IF(BB226=BC$191,BC$192,IF(BB226=BC$192,BC$193,IF(BB226=BC$193,BC$194,$K$23))))))</f>
        <v/>
      </c>
      <c r="BD226" s="88" t="str">
        <f>IF(AND(SUM(BD$206:BD225)&gt;=BD$201,BC226=""),"",IF(BC226="",BD$190,IF(BC226=BD$190,BD$191,IF(BC226=BD$191,BD$192,IF(BC226=BD$192,BD$193,IF(BC226=BD$193,BD$194,$K$23))))))</f>
        <v/>
      </c>
      <c r="BE226" s="88" t="str">
        <f>IF(AND(SUM(BE$206:BE225)&gt;=BE$201,BD226=""),"",IF(BD226="",BE$190,IF(BD226=BE$190,BE$191,IF(BD226=BE$191,BE$192,IF(BD226=BE$192,BE$193,IF(BD226=BE$193,BE$194,$K$23))))))</f>
        <v/>
      </c>
      <c r="BF226" s="88" t="str">
        <f>IF(AND(SUM(BF$206:BF225)&gt;=BF$201,BE226=""),"",IF(BE226="",BF$190,IF(BE226=BF$190,BF$191,IF(BE226=BF$191,BF$192,IF(BE226=BF$192,BF$193,IF(BE226=BF$193,BF$194,$K$23))))))</f>
        <v/>
      </c>
      <c r="BG226" s="88" t="str">
        <f>IF(AND(SUM(BG$206:BG225)&gt;=BG$201,BF226=""),"",IF(BF226="",BG$190,IF(BF226=BG$190,BG$191,IF(BF226=BG$191,BG$192,IF(BF226=BG$192,BG$193,IF(BF226=BG$193,BG$194,$K$23))))))</f>
        <v/>
      </c>
      <c r="BH226" s="88" t="str">
        <f>IF(AND(SUM(BH$206:BH225)&gt;=BH$201,BG226=""),"",IF(BG226="",BH$190,IF(BG226=BH$190,BH$191,IF(BG226=BH$191,BH$192,IF(BG226=BH$192,BH$193,IF(BG226=BH$193,BH$194,$K$23))))))</f>
        <v/>
      </c>
      <c r="BI226" s="88" t="str">
        <f>IF(AND(SUM(BI$206:BI225)&gt;=BI$201,BH226=""),"",IF(BH226="",BI$190,IF(BH226=BI$190,BI$191,IF(BH226=BI$191,BI$192,IF(BH226=BI$192,BI$193,IF(BH226=BI$193,BI$194,$K$23))))))</f>
        <v/>
      </c>
      <c r="BJ226" s="88" t="str">
        <f>IF(AND(SUM(BJ$206:BJ225)&gt;=BJ$201,BI226=""),"",IF(BI226="",BJ$190,IF(BI226=BJ$190,BJ$191,IF(BI226=BJ$191,BJ$192,IF(BI226=BJ$192,BJ$193,IF(BI226=BJ$193,BJ$194,$K$23))))))</f>
        <v/>
      </c>
      <c r="BK226" s="88" t="str">
        <f>IF(AND(SUM(BK$206:BK225)&gt;=BK$201,BJ226=""),"",IF(BJ226="",BK$190,IF(BJ226=BK$190,BK$191,IF(BJ226=BK$191,BK$192,IF(BJ226=BK$192,BK$193,IF(BJ226=BK$193,BK$194,$K$23))))))</f>
        <v/>
      </c>
      <c r="BL226" s="88" t="str">
        <f>IF(AND(SUM(BL$206:BL225)&gt;=BL$201,BK226=""),"",IF(BK226="",BL$190,IF(BK226=BL$190,BL$191,IF(BK226=BL$191,BL$192,IF(BK226=BL$192,BL$193,IF(BK226=BL$193,BL$194,$K$23))))))</f>
        <v/>
      </c>
    </row>
    <row r="227" spans="2:64" hidden="1" outlineLevel="1" x14ac:dyDescent="0.55000000000000004">
      <c r="B227" s="3" t="s">
        <v>311</v>
      </c>
      <c r="C227" s="3">
        <f t="shared" si="62"/>
        <v>21</v>
      </c>
      <c r="E227" s="88" t="str">
        <f>IF(AND(SUM(E$206:E226)&gt;=E$201,D227=""),"",IF(D227="",E$190,IF(D227=E$190,E$191,IF(D227=E$191,E$192,IF(D227=E$192,E$193,IF(D227=E$193,E$194,$G$23))))))</f>
        <v/>
      </c>
      <c r="F227" s="88" t="str">
        <f>IF(AND(SUM(F$206:F226)&gt;=F$201,E227=""),"",IF(E227="",F$190,IF(E227=F$190,F$191,IF(E227=F$191,F$192,IF(E227=F$192,F$193,IF(E227=F$193,F$194,$G$23))))))</f>
        <v/>
      </c>
      <c r="G227" s="88" t="str">
        <f>IF(AND(SUM(G$206:G226)&gt;=G$201,F227=""),"",IF(F227="",G$190,IF(F227=G$190,G$191,IF(F227=G$191,G$192,IF(F227=G$192,G$193,IF(F227=G$193,G$194,$G$23))))))</f>
        <v/>
      </c>
      <c r="H227" s="88" t="str">
        <f>IF(AND(SUM(H$206:H226)&gt;=H$201,G227=""),"",IF(G227="",H$190,IF(G227=H$190,H$191,IF(G227=H$191,H$192,IF(G227=H$192,H$193,IF(G227=H$193,H$194,$G$23))))))</f>
        <v/>
      </c>
      <c r="I227" s="88" t="str">
        <f>IF(AND(SUM(I$206:I226)&gt;=I$201,H227=""),"",IF(H227="",I$190,IF(H227=I$190,I$191,IF(H227=I$191,I$192,IF(H227=I$192,I$193,IF(H227=I$193,I$194,$G$23))))))</f>
        <v/>
      </c>
      <c r="J227" s="88" t="str">
        <f>IF(AND(SUM(J$206:J226)&gt;=J$201,I227=""),"",IF(I227="",J$190,IF(I227=J$190,J$191,IF(I227=J$191,J$192,IF(I227=J$192,J$193,IF(I227=J$193,J$194,$G$23))))))</f>
        <v/>
      </c>
      <c r="K227" s="88" t="str">
        <f>IF(AND(SUM(K$206:K226)&gt;=K$201,J227=""),"",IF(J227="",K$190,IF(J227=K$190,K$191,IF(J227=K$191,K$192,IF(J227=K$192,K$193,IF(J227=K$193,K$194,$G$23))))))</f>
        <v/>
      </c>
      <c r="L227" s="88" t="str">
        <f>IF(AND(SUM(L$206:L226)&gt;=L$201,K227=""),"",IF(K227="",L$190,IF(K227=L$190,L$191,IF(K227=L$191,L$192,IF(K227=L$192,L$193,IF(K227=L$193,L$194,$G$23))))))</f>
        <v/>
      </c>
      <c r="M227" s="88" t="str">
        <f>IF(AND(SUM(M$206:M226)&gt;=M$201,L227=""),"",IF(L227="",M$190,IF(L227=M$190,M$191,IF(L227=M$191,M$192,IF(L227=M$192,M$193,IF(L227=M$193,M$194,$G$23))))))</f>
        <v/>
      </c>
      <c r="N227" s="88" t="str">
        <f>IF(AND(SUM(N$206:N226)&gt;=N$201,M227=""),"",IF(M227="",N$190,IF(M227=N$190,N$191,IF(M227=N$191,N$192,IF(M227=N$192,N$193,IF(M227=N$193,N$194,$G$23))))))</f>
        <v/>
      </c>
      <c r="O227" s="88" t="str">
        <f>IF(AND(SUM(O$206:O226)&gt;=O$201,N227=""),"",IF(N227="",O$190,IF(N227=O$190,O$191,IF(N227=O$191,O$192,IF(N227=O$192,O$193,IF(N227=O$193,O$194,$G$23))))))</f>
        <v/>
      </c>
      <c r="P227" s="88" t="str">
        <f>IF(AND(SUM(P$206:P226)&gt;=P$201,O227=""),"",IF(O227="",P$190,IF(O227=P$190,P$191,IF(O227=P$191,P$192,IF(O227=P$192,P$193,IF(O227=P$193,P$194,$G$23))))))</f>
        <v/>
      </c>
      <c r="Q227" s="88" t="str">
        <f>IF(AND(SUM(Q$206:Q226)&gt;=Q$201,P227=""),"",IF(P227="",Q$190,IF(P227=Q$190,Q$191,IF(P227=Q$191,Q$192,IF(P227=Q$192,Q$193,IF(P227=Q$193,Q$194,$H$23))))))</f>
        <v/>
      </c>
      <c r="R227" s="88" t="str">
        <f>IF(AND(SUM(R$206:R226)&gt;=R$201,Q227=""),"",IF(Q227="",R$190,IF(Q227=R$190,R$191,IF(Q227=R$191,R$192,IF(Q227=R$192,R$193,IF(Q227=R$193,R$194,$H$23))))))</f>
        <v/>
      </c>
      <c r="S227" s="88" t="str">
        <f>IF(AND(SUM(S$206:S226)&gt;=S$201,R227=""),"",IF(R227="",S$190,IF(R227=S$190,S$191,IF(R227=S$191,S$192,IF(R227=S$192,S$193,IF(R227=S$193,S$194,$H$23))))))</f>
        <v/>
      </c>
      <c r="T227" s="88" t="str">
        <f>IF(AND(SUM(T$206:T226)&gt;=T$201,S227=""),"",IF(S227="",T$190,IF(S227=T$190,T$191,IF(S227=T$191,T$192,IF(S227=T$192,T$193,IF(S227=T$193,T$194,$H$23))))))</f>
        <v/>
      </c>
      <c r="U227" s="88" t="str">
        <f>IF(AND(SUM(U$206:U226)&gt;=U$201,T227=""),"",IF(T227="",U$190,IF(T227=U$190,U$191,IF(T227=U$191,U$192,IF(T227=U$192,U$193,IF(T227=U$193,U$194,$H$23))))))</f>
        <v/>
      </c>
      <c r="V227" s="88" t="str">
        <f>IF(AND(SUM(V$206:V226)&gt;=V$201,U227=""),"",IF(U227="",V$190,IF(U227=V$190,V$191,IF(U227=V$191,V$192,IF(U227=V$192,V$193,IF(U227=V$193,V$194,$H$23))))))</f>
        <v/>
      </c>
      <c r="W227" s="88" t="str">
        <f>IF(AND(SUM(W$206:W226)&gt;=W$201,V227=""),"",IF(V227="",W$190,IF(V227=W$190,W$191,IF(V227=W$191,W$192,IF(V227=W$192,W$193,IF(V227=W$193,W$194,$H$23))))))</f>
        <v/>
      </c>
      <c r="X227" s="88" t="str">
        <f>IF(AND(SUM(X$206:X226)&gt;=X$201,W227=""),"",IF(W227="",X$190,IF(W227=X$190,X$191,IF(W227=X$191,X$192,IF(W227=X$192,X$193,IF(W227=X$193,X$194,$H$23))))))</f>
        <v/>
      </c>
      <c r="Y227" s="88" t="str">
        <f>IF(AND(SUM(Y$206:Y226)&gt;=Y$201,X227=""),"",IF(X227="",Y$190,IF(X227=Y$190,Y$191,IF(X227=Y$191,Y$192,IF(X227=Y$192,Y$193,IF(X227=Y$193,Y$194,$H$23))))))</f>
        <v/>
      </c>
      <c r="Z227" s="88" t="str">
        <f>IF(AND(SUM(Z$206:Z226)&gt;=Z$201,Y227=""),"",IF(Y227="",Z$190,IF(Y227=Z$190,Z$191,IF(Y227=Z$191,Z$192,IF(Y227=Z$192,Z$193,IF(Y227=Z$193,Z$194,$H$23))))))</f>
        <v/>
      </c>
      <c r="AA227" s="88" t="str">
        <f>IF(AND(SUM(AA$206:AA226)&gt;=AA$201,Z227=""),"",IF(Z227="",AA$190,IF(Z227=AA$190,AA$191,IF(Z227=AA$191,AA$192,IF(Z227=AA$192,AA$193,IF(Z227=AA$193,AA$194,$H$23))))))</f>
        <v/>
      </c>
      <c r="AB227" s="88" t="str">
        <f>IF(AND(SUM(AB$206:AB226)&gt;=AB$201,AA227=""),"",IF(AA227="",AB$190,IF(AA227=AB$190,AB$191,IF(AA227=AB$191,AB$192,IF(AA227=AB$192,AB$193,IF(AA227=AB$193,AB$194,$H$23))))))</f>
        <v/>
      </c>
      <c r="AC227" s="88" t="str">
        <f>IF(AND(SUM(AC$206:AC226)&gt;=AC$201,AB227=""),"",IF(AB227="",AC$190,IF(AB227=AC$190,AC$191,IF(AB227=AC$191,AC$192,IF(AB227=AC$192,AC$193,IF(AB227=AC$193,AC$194,$I$23))))))</f>
        <v/>
      </c>
      <c r="AD227" s="88" t="str">
        <f>IF(AND(SUM(AD$206:AD226)&gt;=AD$201,AC227=""),"",IF(AC227="",AD$190,IF(AC227=AD$190,AD$191,IF(AC227=AD$191,AD$192,IF(AC227=AD$192,AD$193,IF(AC227=AD$193,AD$194,$I$23))))))</f>
        <v/>
      </c>
      <c r="AE227" s="88" t="str">
        <f>IF(AND(SUM(AE$206:AE226)&gt;=AE$201,AD227=""),"",IF(AD227="",AE$190,IF(AD227=AE$190,AE$191,IF(AD227=AE$191,AE$192,IF(AD227=AE$192,AE$193,IF(AD227=AE$193,AE$194,$I$23))))))</f>
        <v/>
      </c>
      <c r="AF227" s="88" t="str">
        <f>IF(AND(SUM(AF$206:AF226)&gt;=AF$201,AE227=""),"",IF(AE227="",AF$190,IF(AE227=AF$190,AF$191,IF(AE227=AF$191,AF$192,IF(AE227=AF$192,AF$193,IF(AE227=AF$193,AF$194,$I$23))))))</f>
        <v/>
      </c>
      <c r="AG227" s="88" t="str">
        <f>IF(AND(SUM(AG$206:AG226)&gt;=AG$201,AF227=""),"",IF(AF227="",AG$190,IF(AF227=AG$190,AG$191,IF(AF227=AG$191,AG$192,IF(AF227=AG$192,AG$193,IF(AF227=AG$193,AG$194,$I$23))))))</f>
        <v/>
      </c>
      <c r="AH227" s="88" t="str">
        <f>IF(AND(SUM(AH$206:AH226)&gt;=AH$201,AG227=""),"",IF(AG227="",AH$190,IF(AG227=AH$190,AH$191,IF(AG227=AH$191,AH$192,IF(AG227=AH$192,AH$193,IF(AG227=AH$193,AH$194,$I$23))))))</f>
        <v/>
      </c>
      <c r="AI227" s="88" t="str">
        <f>IF(AND(SUM(AI$206:AI226)&gt;=AI$201,AH227=""),"",IF(AH227="",AI$190,IF(AH227=AI$190,AI$191,IF(AH227=AI$191,AI$192,IF(AH227=AI$192,AI$193,IF(AH227=AI$193,AI$194,$I$23))))))</f>
        <v/>
      </c>
      <c r="AJ227" s="88" t="str">
        <f>IF(AND(SUM(AJ$206:AJ226)&gt;=AJ$201,AI227=""),"",IF(AI227="",AJ$190,IF(AI227=AJ$190,AJ$191,IF(AI227=AJ$191,AJ$192,IF(AI227=AJ$192,AJ$193,IF(AI227=AJ$193,AJ$194,$I$23))))))</f>
        <v/>
      </c>
      <c r="AK227" s="88" t="str">
        <f>IF(AND(SUM(AK$206:AK226)&gt;=AK$201,AJ227=""),"",IF(AJ227="",AK$190,IF(AJ227=AK$190,AK$191,IF(AJ227=AK$191,AK$192,IF(AJ227=AK$192,AK$193,IF(AJ227=AK$193,AK$194,$I$23))))))</f>
        <v/>
      </c>
      <c r="AL227" s="88" t="str">
        <f>IF(AND(SUM(AL$206:AL226)&gt;=AL$201,AK227=""),"",IF(AK227="",AL$190,IF(AK227=AL$190,AL$191,IF(AK227=AL$191,AL$192,IF(AK227=AL$192,AL$193,IF(AK227=AL$193,AL$194,$I$23))))))</f>
        <v/>
      </c>
      <c r="AM227" s="88" t="str">
        <f>IF(AND(SUM(AM$206:AM226)&gt;=AM$201,AL227=""),"",IF(AL227="",AM$190,IF(AL227=AM$190,AM$191,IF(AL227=AM$191,AM$192,IF(AL227=AM$192,AM$193,IF(AL227=AM$193,AM$194,$I$23))))))</f>
        <v/>
      </c>
      <c r="AN227" s="88" t="str">
        <f>IF(AND(SUM(AN$206:AN226)&gt;=AN$201,AM227=""),"",IF(AM227="",AN$190,IF(AM227=AN$190,AN$191,IF(AM227=AN$191,AN$192,IF(AM227=AN$192,AN$193,IF(AM227=AN$193,AN$194,$I$23))))))</f>
        <v/>
      </c>
      <c r="AO227" s="88" t="str">
        <f>IF(AND(SUM(AO$206:AO226)&gt;=AO$201,AN227=""),"",IF(AN227="",AO$190,IF(AN227=AO$190,AO$191,IF(AN227=AO$191,AO$192,IF(AN227=AO$192,AO$193,IF(AN227=AO$193,AO$194,$J$23))))))</f>
        <v/>
      </c>
      <c r="AP227" s="88" t="str">
        <f>IF(AND(SUM(AP$206:AP226)&gt;=AP$201,AO227=""),"",IF(AO227="",AP$190,IF(AO227=AP$190,AP$191,IF(AO227=AP$191,AP$192,IF(AO227=AP$192,AP$193,IF(AO227=AP$193,AP$194,$J$23))))))</f>
        <v/>
      </c>
      <c r="AQ227" s="88" t="str">
        <f>IF(AND(SUM(AQ$206:AQ226)&gt;=AQ$201,AP227=""),"",IF(AP227="",AQ$190,IF(AP227=AQ$190,AQ$191,IF(AP227=AQ$191,AQ$192,IF(AP227=AQ$192,AQ$193,IF(AP227=AQ$193,AQ$194,$J$23))))))</f>
        <v/>
      </c>
      <c r="AR227" s="88" t="str">
        <f>IF(AND(SUM(AR$206:AR226)&gt;=AR$201,AQ227=""),"",IF(AQ227="",AR$190,IF(AQ227=AR$190,AR$191,IF(AQ227=AR$191,AR$192,IF(AQ227=AR$192,AR$193,IF(AQ227=AR$193,AR$194,$J$23))))))</f>
        <v/>
      </c>
      <c r="AS227" s="88" t="str">
        <f>IF(AND(SUM(AS$206:AS226)&gt;=AS$201,AR227=""),"",IF(AR227="",AS$190,IF(AR227=AS$190,AS$191,IF(AR227=AS$191,AS$192,IF(AR227=AS$192,AS$193,IF(AR227=AS$193,AS$194,$J$23))))))</f>
        <v/>
      </c>
      <c r="AT227" s="88" t="str">
        <f>IF(AND(SUM(AT$206:AT226)&gt;=AT$201,AS227=""),"",IF(AS227="",AT$190,IF(AS227=AT$190,AT$191,IF(AS227=AT$191,AT$192,IF(AS227=AT$192,AT$193,IF(AS227=AT$193,AT$194,$J$23))))))</f>
        <v/>
      </c>
      <c r="AU227" s="88" t="str">
        <f>IF(AND(SUM(AU$206:AU226)&gt;=AU$201,AT227=""),"",IF(AT227="",AU$190,IF(AT227=AU$190,AU$191,IF(AT227=AU$191,AU$192,IF(AT227=AU$192,AU$193,IF(AT227=AU$193,AU$194,$J$23))))))</f>
        <v/>
      </c>
      <c r="AV227" s="88" t="str">
        <f>IF(AND(SUM(AV$206:AV226)&gt;=AV$201,AU227=""),"",IF(AU227="",AV$190,IF(AU227=AV$190,AV$191,IF(AU227=AV$191,AV$192,IF(AU227=AV$192,AV$193,IF(AU227=AV$193,AV$194,$J$23))))))</f>
        <v/>
      </c>
      <c r="AW227" s="88" t="str">
        <f>IF(AND(SUM(AW$206:AW226)&gt;=AW$201,AV227=""),"",IF(AV227="",AW$190,IF(AV227=AW$190,AW$191,IF(AV227=AW$191,AW$192,IF(AV227=AW$192,AW$193,IF(AV227=AW$193,AW$194,$J$23))))))</f>
        <v/>
      </c>
      <c r="AX227" s="88" t="str">
        <f>IF(AND(SUM(AX$206:AX226)&gt;=AX$201,AW227=""),"",IF(AW227="",AX$190,IF(AW227=AX$190,AX$191,IF(AW227=AX$191,AX$192,IF(AW227=AX$192,AX$193,IF(AW227=AX$193,AX$194,$J$23))))))</f>
        <v/>
      </c>
      <c r="AY227" s="88" t="str">
        <f>IF(AND(SUM(AY$206:AY226)&gt;=AY$201,AX227=""),"",IF(AX227="",AY$190,IF(AX227=AY$190,AY$191,IF(AX227=AY$191,AY$192,IF(AX227=AY$192,AY$193,IF(AX227=AY$193,AY$194,$J$23))))))</f>
        <v/>
      </c>
      <c r="AZ227" s="88" t="str">
        <f>IF(AND(SUM(AZ$206:AZ226)&gt;=AZ$201,AY227=""),"",IF(AY227="",AZ$190,IF(AY227=AZ$190,AZ$191,IF(AY227=AZ$191,AZ$192,IF(AY227=AZ$192,AZ$193,IF(AY227=AZ$193,AZ$194,$J$23))))))</f>
        <v/>
      </c>
      <c r="BA227" s="88" t="str">
        <f>IF(AND(SUM(BA$206:BA226)&gt;=BA$201,AZ227=""),"",IF(AZ227="",BA$190,IF(AZ227=BA$190,BA$191,IF(AZ227=BA$191,BA$192,IF(AZ227=BA$192,BA$193,IF(AZ227=BA$193,BA$194,$K$23))))))</f>
        <v/>
      </c>
      <c r="BB227" s="88" t="str">
        <f>IF(AND(SUM(BB$206:BB226)&gt;=BB$201,BA227=""),"",IF(BA227="",BB$190,IF(BA227=BB$190,BB$191,IF(BA227=BB$191,BB$192,IF(BA227=BB$192,BB$193,IF(BA227=BB$193,BB$194,$K$23))))))</f>
        <v/>
      </c>
      <c r="BC227" s="88" t="str">
        <f>IF(AND(SUM(BC$206:BC226)&gt;=BC$201,BB227=""),"",IF(BB227="",BC$190,IF(BB227=BC$190,BC$191,IF(BB227=BC$191,BC$192,IF(BB227=BC$192,BC$193,IF(BB227=BC$193,BC$194,$K$23))))))</f>
        <v/>
      </c>
      <c r="BD227" s="88" t="str">
        <f>IF(AND(SUM(BD$206:BD226)&gt;=BD$201,BC227=""),"",IF(BC227="",BD$190,IF(BC227=BD$190,BD$191,IF(BC227=BD$191,BD$192,IF(BC227=BD$192,BD$193,IF(BC227=BD$193,BD$194,$K$23))))))</f>
        <v/>
      </c>
      <c r="BE227" s="88" t="str">
        <f>IF(AND(SUM(BE$206:BE226)&gt;=BE$201,BD227=""),"",IF(BD227="",BE$190,IF(BD227=BE$190,BE$191,IF(BD227=BE$191,BE$192,IF(BD227=BE$192,BE$193,IF(BD227=BE$193,BE$194,$K$23))))))</f>
        <v/>
      </c>
      <c r="BF227" s="88" t="str">
        <f>IF(AND(SUM(BF$206:BF226)&gt;=BF$201,BE227=""),"",IF(BE227="",BF$190,IF(BE227=BF$190,BF$191,IF(BE227=BF$191,BF$192,IF(BE227=BF$192,BF$193,IF(BE227=BF$193,BF$194,$K$23))))))</f>
        <v/>
      </c>
      <c r="BG227" s="88" t="str">
        <f>IF(AND(SUM(BG$206:BG226)&gt;=BG$201,BF227=""),"",IF(BF227="",BG$190,IF(BF227=BG$190,BG$191,IF(BF227=BG$191,BG$192,IF(BF227=BG$192,BG$193,IF(BF227=BG$193,BG$194,$K$23))))))</f>
        <v/>
      </c>
      <c r="BH227" s="88" t="str">
        <f>IF(AND(SUM(BH$206:BH226)&gt;=BH$201,BG227=""),"",IF(BG227="",BH$190,IF(BG227=BH$190,BH$191,IF(BG227=BH$191,BH$192,IF(BG227=BH$192,BH$193,IF(BG227=BH$193,BH$194,$K$23))))))</f>
        <v/>
      </c>
      <c r="BI227" s="88" t="str">
        <f>IF(AND(SUM(BI$206:BI226)&gt;=BI$201,BH227=""),"",IF(BH227="",BI$190,IF(BH227=BI$190,BI$191,IF(BH227=BI$191,BI$192,IF(BH227=BI$192,BI$193,IF(BH227=BI$193,BI$194,$K$23))))))</f>
        <v/>
      </c>
      <c r="BJ227" s="88" t="str">
        <f>IF(AND(SUM(BJ$206:BJ226)&gt;=BJ$201,BI227=""),"",IF(BI227="",BJ$190,IF(BI227=BJ$190,BJ$191,IF(BI227=BJ$191,BJ$192,IF(BI227=BJ$192,BJ$193,IF(BI227=BJ$193,BJ$194,$K$23))))))</f>
        <v/>
      </c>
      <c r="BK227" s="88" t="str">
        <f>IF(AND(SUM(BK$206:BK226)&gt;=BK$201,BJ227=""),"",IF(BJ227="",BK$190,IF(BJ227=BK$190,BK$191,IF(BJ227=BK$191,BK$192,IF(BJ227=BK$192,BK$193,IF(BJ227=BK$193,BK$194,$K$23))))))</f>
        <v/>
      </c>
      <c r="BL227" s="88" t="str">
        <f>IF(AND(SUM(BL$206:BL226)&gt;=BL$201,BK227=""),"",IF(BK227="",BL$190,IF(BK227=BL$190,BL$191,IF(BK227=BL$191,BL$192,IF(BK227=BL$192,BL$193,IF(BK227=BL$193,BL$194,$K$23))))))</f>
        <v/>
      </c>
    </row>
    <row r="228" spans="2:64" hidden="1" outlineLevel="1" x14ac:dyDescent="0.55000000000000004">
      <c r="B228" s="3" t="s">
        <v>311</v>
      </c>
      <c r="C228" s="3">
        <f t="shared" si="62"/>
        <v>22</v>
      </c>
      <c r="E228" s="88" t="str">
        <f>IF(AND(SUM(E$206:E227)&gt;=E$201,D228=""),"",IF(D228="",E$190,IF(D228=E$190,E$191,IF(D228=E$191,E$192,IF(D228=E$192,E$193,IF(D228=E$193,E$194,$G$23))))))</f>
        <v/>
      </c>
      <c r="F228" s="88" t="str">
        <f>IF(AND(SUM(F$206:F227)&gt;=F$201,E228=""),"",IF(E228="",F$190,IF(E228=F$190,F$191,IF(E228=F$191,F$192,IF(E228=F$192,F$193,IF(E228=F$193,F$194,$G$23))))))</f>
        <v/>
      </c>
      <c r="G228" s="88" t="str">
        <f>IF(AND(SUM(G$206:G227)&gt;=G$201,F228=""),"",IF(F228="",G$190,IF(F228=G$190,G$191,IF(F228=G$191,G$192,IF(F228=G$192,G$193,IF(F228=G$193,G$194,$G$23))))))</f>
        <v/>
      </c>
      <c r="H228" s="88" t="str">
        <f>IF(AND(SUM(H$206:H227)&gt;=H$201,G228=""),"",IF(G228="",H$190,IF(G228=H$190,H$191,IF(G228=H$191,H$192,IF(G228=H$192,H$193,IF(G228=H$193,H$194,$G$23))))))</f>
        <v/>
      </c>
      <c r="I228" s="88" t="str">
        <f>IF(AND(SUM(I$206:I227)&gt;=I$201,H228=""),"",IF(H228="",I$190,IF(H228=I$190,I$191,IF(H228=I$191,I$192,IF(H228=I$192,I$193,IF(H228=I$193,I$194,$G$23))))))</f>
        <v/>
      </c>
      <c r="J228" s="88" t="str">
        <f>IF(AND(SUM(J$206:J227)&gt;=J$201,I228=""),"",IF(I228="",J$190,IF(I228=J$190,J$191,IF(I228=J$191,J$192,IF(I228=J$192,J$193,IF(I228=J$193,J$194,$G$23))))))</f>
        <v/>
      </c>
      <c r="K228" s="88" t="str">
        <f>IF(AND(SUM(K$206:K227)&gt;=K$201,J228=""),"",IF(J228="",K$190,IF(J228=K$190,K$191,IF(J228=K$191,K$192,IF(J228=K$192,K$193,IF(J228=K$193,K$194,$G$23))))))</f>
        <v/>
      </c>
      <c r="L228" s="88" t="str">
        <f>IF(AND(SUM(L$206:L227)&gt;=L$201,K228=""),"",IF(K228="",L$190,IF(K228=L$190,L$191,IF(K228=L$191,L$192,IF(K228=L$192,L$193,IF(K228=L$193,L$194,$G$23))))))</f>
        <v/>
      </c>
      <c r="M228" s="88" t="str">
        <f>IF(AND(SUM(M$206:M227)&gt;=M$201,L228=""),"",IF(L228="",M$190,IF(L228=M$190,M$191,IF(L228=M$191,M$192,IF(L228=M$192,M$193,IF(L228=M$193,M$194,$G$23))))))</f>
        <v/>
      </c>
      <c r="N228" s="88" t="str">
        <f>IF(AND(SUM(N$206:N227)&gt;=N$201,M228=""),"",IF(M228="",N$190,IF(M228=N$190,N$191,IF(M228=N$191,N$192,IF(M228=N$192,N$193,IF(M228=N$193,N$194,$G$23))))))</f>
        <v/>
      </c>
      <c r="O228" s="88" t="str">
        <f>IF(AND(SUM(O$206:O227)&gt;=O$201,N228=""),"",IF(N228="",O$190,IF(N228=O$190,O$191,IF(N228=O$191,O$192,IF(N228=O$192,O$193,IF(N228=O$193,O$194,$G$23))))))</f>
        <v/>
      </c>
      <c r="P228" s="88" t="str">
        <f>IF(AND(SUM(P$206:P227)&gt;=P$201,O228=""),"",IF(O228="",P$190,IF(O228=P$190,P$191,IF(O228=P$191,P$192,IF(O228=P$192,P$193,IF(O228=P$193,P$194,$G$23))))))</f>
        <v/>
      </c>
      <c r="Q228" s="88" t="str">
        <f>IF(AND(SUM(Q$206:Q227)&gt;=Q$201,P228=""),"",IF(P228="",Q$190,IF(P228=Q$190,Q$191,IF(P228=Q$191,Q$192,IF(P228=Q$192,Q$193,IF(P228=Q$193,Q$194,$H$23))))))</f>
        <v/>
      </c>
      <c r="R228" s="88" t="str">
        <f>IF(AND(SUM(R$206:R227)&gt;=R$201,Q228=""),"",IF(Q228="",R$190,IF(Q228=R$190,R$191,IF(Q228=R$191,R$192,IF(Q228=R$192,R$193,IF(Q228=R$193,R$194,$H$23))))))</f>
        <v/>
      </c>
      <c r="S228" s="88" t="str">
        <f>IF(AND(SUM(S$206:S227)&gt;=S$201,R228=""),"",IF(R228="",S$190,IF(R228=S$190,S$191,IF(R228=S$191,S$192,IF(R228=S$192,S$193,IF(R228=S$193,S$194,$H$23))))))</f>
        <v/>
      </c>
      <c r="T228" s="88" t="str">
        <f>IF(AND(SUM(T$206:T227)&gt;=T$201,S228=""),"",IF(S228="",T$190,IF(S228=T$190,T$191,IF(S228=T$191,T$192,IF(S228=T$192,T$193,IF(S228=T$193,T$194,$H$23))))))</f>
        <v/>
      </c>
      <c r="U228" s="88" t="str">
        <f>IF(AND(SUM(U$206:U227)&gt;=U$201,T228=""),"",IF(T228="",U$190,IF(T228=U$190,U$191,IF(T228=U$191,U$192,IF(T228=U$192,U$193,IF(T228=U$193,U$194,$H$23))))))</f>
        <v/>
      </c>
      <c r="V228" s="88" t="str">
        <f>IF(AND(SUM(V$206:V227)&gt;=V$201,U228=""),"",IF(U228="",V$190,IF(U228=V$190,V$191,IF(U228=V$191,V$192,IF(U228=V$192,V$193,IF(U228=V$193,V$194,$H$23))))))</f>
        <v/>
      </c>
      <c r="W228" s="88" t="str">
        <f>IF(AND(SUM(W$206:W227)&gt;=W$201,V228=""),"",IF(V228="",W$190,IF(V228=W$190,W$191,IF(V228=W$191,W$192,IF(V228=W$192,W$193,IF(V228=W$193,W$194,$H$23))))))</f>
        <v/>
      </c>
      <c r="X228" s="88" t="str">
        <f>IF(AND(SUM(X$206:X227)&gt;=X$201,W228=""),"",IF(W228="",X$190,IF(W228=X$190,X$191,IF(W228=X$191,X$192,IF(W228=X$192,X$193,IF(W228=X$193,X$194,$H$23))))))</f>
        <v/>
      </c>
      <c r="Y228" s="88" t="str">
        <f>IF(AND(SUM(Y$206:Y227)&gt;=Y$201,X228=""),"",IF(X228="",Y$190,IF(X228=Y$190,Y$191,IF(X228=Y$191,Y$192,IF(X228=Y$192,Y$193,IF(X228=Y$193,Y$194,$H$23))))))</f>
        <v/>
      </c>
      <c r="Z228" s="88" t="str">
        <f>IF(AND(SUM(Z$206:Z227)&gt;=Z$201,Y228=""),"",IF(Y228="",Z$190,IF(Y228=Z$190,Z$191,IF(Y228=Z$191,Z$192,IF(Y228=Z$192,Z$193,IF(Y228=Z$193,Z$194,$H$23))))))</f>
        <v/>
      </c>
      <c r="AA228" s="88" t="str">
        <f>IF(AND(SUM(AA$206:AA227)&gt;=AA$201,Z228=""),"",IF(Z228="",AA$190,IF(Z228=AA$190,AA$191,IF(Z228=AA$191,AA$192,IF(Z228=AA$192,AA$193,IF(Z228=AA$193,AA$194,$H$23))))))</f>
        <v/>
      </c>
      <c r="AB228" s="88" t="str">
        <f>IF(AND(SUM(AB$206:AB227)&gt;=AB$201,AA228=""),"",IF(AA228="",AB$190,IF(AA228=AB$190,AB$191,IF(AA228=AB$191,AB$192,IF(AA228=AB$192,AB$193,IF(AA228=AB$193,AB$194,$H$23))))))</f>
        <v/>
      </c>
      <c r="AC228" s="88" t="str">
        <f>IF(AND(SUM(AC$206:AC227)&gt;=AC$201,AB228=""),"",IF(AB228="",AC$190,IF(AB228=AC$190,AC$191,IF(AB228=AC$191,AC$192,IF(AB228=AC$192,AC$193,IF(AB228=AC$193,AC$194,$I$23))))))</f>
        <v/>
      </c>
      <c r="AD228" s="88" t="str">
        <f>IF(AND(SUM(AD$206:AD227)&gt;=AD$201,AC228=""),"",IF(AC228="",AD$190,IF(AC228=AD$190,AD$191,IF(AC228=AD$191,AD$192,IF(AC228=AD$192,AD$193,IF(AC228=AD$193,AD$194,$I$23))))))</f>
        <v/>
      </c>
      <c r="AE228" s="88" t="str">
        <f>IF(AND(SUM(AE$206:AE227)&gt;=AE$201,AD228=""),"",IF(AD228="",AE$190,IF(AD228=AE$190,AE$191,IF(AD228=AE$191,AE$192,IF(AD228=AE$192,AE$193,IF(AD228=AE$193,AE$194,$I$23))))))</f>
        <v/>
      </c>
      <c r="AF228" s="88" t="str">
        <f>IF(AND(SUM(AF$206:AF227)&gt;=AF$201,AE228=""),"",IF(AE228="",AF$190,IF(AE228=AF$190,AF$191,IF(AE228=AF$191,AF$192,IF(AE228=AF$192,AF$193,IF(AE228=AF$193,AF$194,$I$23))))))</f>
        <v/>
      </c>
      <c r="AG228" s="88" t="str">
        <f>IF(AND(SUM(AG$206:AG227)&gt;=AG$201,AF228=""),"",IF(AF228="",AG$190,IF(AF228=AG$190,AG$191,IF(AF228=AG$191,AG$192,IF(AF228=AG$192,AG$193,IF(AF228=AG$193,AG$194,$I$23))))))</f>
        <v/>
      </c>
      <c r="AH228" s="88" t="str">
        <f>IF(AND(SUM(AH$206:AH227)&gt;=AH$201,AG228=""),"",IF(AG228="",AH$190,IF(AG228=AH$190,AH$191,IF(AG228=AH$191,AH$192,IF(AG228=AH$192,AH$193,IF(AG228=AH$193,AH$194,$I$23))))))</f>
        <v/>
      </c>
      <c r="AI228" s="88" t="str">
        <f>IF(AND(SUM(AI$206:AI227)&gt;=AI$201,AH228=""),"",IF(AH228="",AI$190,IF(AH228=AI$190,AI$191,IF(AH228=AI$191,AI$192,IF(AH228=AI$192,AI$193,IF(AH228=AI$193,AI$194,$I$23))))))</f>
        <v/>
      </c>
      <c r="AJ228" s="88" t="str">
        <f>IF(AND(SUM(AJ$206:AJ227)&gt;=AJ$201,AI228=""),"",IF(AI228="",AJ$190,IF(AI228=AJ$190,AJ$191,IF(AI228=AJ$191,AJ$192,IF(AI228=AJ$192,AJ$193,IF(AI228=AJ$193,AJ$194,$I$23))))))</f>
        <v/>
      </c>
      <c r="AK228" s="88" t="str">
        <f>IF(AND(SUM(AK$206:AK227)&gt;=AK$201,AJ228=""),"",IF(AJ228="",AK$190,IF(AJ228=AK$190,AK$191,IF(AJ228=AK$191,AK$192,IF(AJ228=AK$192,AK$193,IF(AJ228=AK$193,AK$194,$I$23))))))</f>
        <v/>
      </c>
      <c r="AL228" s="88" t="str">
        <f>IF(AND(SUM(AL$206:AL227)&gt;=AL$201,AK228=""),"",IF(AK228="",AL$190,IF(AK228=AL$190,AL$191,IF(AK228=AL$191,AL$192,IF(AK228=AL$192,AL$193,IF(AK228=AL$193,AL$194,$I$23))))))</f>
        <v/>
      </c>
      <c r="AM228" s="88" t="str">
        <f>IF(AND(SUM(AM$206:AM227)&gt;=AM$201,AL228=""),"",IF(AL228="",AM$190,IF(AL228=AM$190,AM$191,IF(AL228=AM$191,AM$192,IF(AL228=AM$192,AM$193,IF(AL228=AM$193,AM$194,$I$23))))))</f>
        <v/>
      </c>
      <c r="AN228" s="88" t="str">
        <f>IF(AND(SUM(AN$206:AN227)&gt;=AN$201,AM228=""),"",IF(AM228="",AN$190,IF(AM228=AN$190,AN$191,IF(AM228=AN$191,AN$192,IF(AM228=AN$192,AN$193,IF(AM228=AN$193,AN$194,$I$23))))))</f>
        <v/>
      </c>
      <c r="AO228" s="88" t="str">
        <f>IF(AND(SUM(AO$206:AO227)&gt;=AO$201,AN228=""),"",IF(AN228="",AO$190,IF(AN228=AO$190,AO$191,IF(AN228=AO$191,AO$192,IF(AN228=AO$192,AO$193,IF(AN228=AO$193,AO$194,$J$23))))))</f>
        <v/>
      </c>
      <c r="AP228" s="88" t="str">
        <f>IF(AND(SUM(AP$206:AP227)&gt;=AP$201,AO228=""),"",IF(AO228="",AP$190,IF(AO228=AP$190,AP$191,IF(AO228=AP$191,AP$192,IF(AO228=AP$192,AP$193,IF(AO228=AP$193,AP$194,$J$23))))))</f>
        <v/>
      </c>
      <c r="AQ228" s="88" t="str">
        <f>IF(AND(SUM(AQ$206:AQ227)&gt;=AQ$201,AP228=""),"",IF(AP228="",AQ$190,IF(AP228=AQ$190,AQ$191,IF(AP228=AQ$191,AQ$192,IF(AP228=AQ$192,AQ$193,IF(AP228=AQ$193,AQ$194,$J$23))))))</f>
        <v/>
      </c>
      <c r="AR228" s="88" t="str">
        <f>IF(AND(SUM(AR$206:AR227)&gt;=AR$201,AQ228=""),"",IF(AQ228="",AR$190,IF(AQ228=AR$190,AR$191,IF(AQ228=AR$191,AR$192,IF(AQ228=AR$192,AR$193,IF(AQ228=AR$193,AR$194,$J$23))))))</f>
        <v/>
      </c>
      <c r="AS228" s="88" t="str">
        <f>IF(AND(SUM(AS$206:AS227)&gt;=AS$201,AR228=""),"",IF(AR228="",AS$190,IF(AR228=AS$190,AS$191,IF(AR228=AS$191,AS$192,IF(AR228=AS$192,AS$193,IF(AR228=AS$193,AS$194,$J$23))))))</f>
        <v/>
      </c>
      <c r="AT228" s="88" t="str">
        <f>IF(AND(SUM(AT$206:AT227)&gt;=AT$201,AS228=""),"",IF(AS228="",AT$190,IF(AS228=AT$190,AT$191,IF(AS228=AT$191,AT$192,IF(AS228=AT$192,AT$193,IF(AS228=AT$193,AT$194,$J$23))))))</f>
        <v/>
      </c>
      <c r="AU228" s="88" t="str">
        <f>IF(AND(SUM(AU$206:AU227)&gt;=AU$201,AT228=""),"",IF(AT228="",AU$190,IF(AT228=AU$190,AU$191,IF(AT228=AU$191,AU$192,IF(AT228=AU$192,AU$193,IF(AT228=AU$193,AU$194,$J$23))))))</f>
        <v/>
      </c>
      <c r="AV228" s="88" t="str">
        <f>IF(AND(SUM(AV$206:AV227)&gt;=AV$201,AU228=""),"",IF(AU228="",AV$190,IF(AU228=AV$190,AV$191,IF(AU228=AV$191,AV$192,IF(AU228=AV$192,AV$193,IF(AU228=AV$193,AV$194,$J$23))))))</f>
        <v/>
      </c>
      <c r="AW228" s="88" t="str">
        <f>IF(AND(SUM(AW$206:AW227)&gt;=AW$201,AV228=""),"",IF(AV228="",AW$190,IF(AV228=AW$190,AW$191,IF(AV228=AW$191,AW$192,IF(AV228=AW$192,AW$193,IF(AV228=AW$193,AW$194,$J$23))))))</f>
        <v/>
      </c>
      <c r="AX228" s="88" t="str">
        <f>IF(AND(SUM(AX$206:AX227)&gt;=AX$201,AW228=""),"",IF(AW228="",AX$190,IF(AW228=AX$190,AX$191,IF(AW228=AX$191,AX$192,IF(AW228=AX$192,AX$193,IF(AW228=AX$193,AX$194,$J$23))))))</f>
        <v/>
      </c>
      <c r="AY228" s="88" t="str">
        <f>IF(AND(SUM(AY$206:AY227)&gt;=AY$201,AX228=""),"",IF(AX228="",AY$190,IF(AX228=AY$190,AY$191,IF(AX228=AY$191,AY$192,IF(AX228=AY$192,AY$193,IF(AX228=AY$193,AY$194,$J$23))))))</f>
        <v/>
      </c>
      <c r="AZ228" s="88" t="str">
        <f>IF(AND(SUM(AZ$206:AZ227)&gt;=AZ$201,AY228=""),"",IF(AY228="",AZ$190,IF(AY228=AZ$190,AZ$191,IF(AY228=AZ$191,AZ$192,IF(AY228=AZ$192,AZ$193,IF(AY228=AZ$193,AZ$194,$J$23))))))</f>
        <v/>
      </c>
      <c r="BA228" s="88" t="str">
        <f>IF(AND(SUM(BA$206:BA227)&gt;=BA$201,AZ228=""),"",IF(AZ228="",BA$190,IF(AZ228=BA$190,BA$191,IF(AZ228=BA$191,BA$192,IF(AZ228=BA$192,BA$193,IF(AZ228=BA$193,BA$194,$K$23))))))</f>
        <v/>
      </c>
      <c r="BB228" s="88" t="str">
        <f>IF(AND(SUM(BB$206:BB227)&gt;=BB$201,BA228=""),"",IF(BA228="",BB$190,IF(BA228=BB$190,BB$191,IF(BA228=BB$191,BB$192,IF(BA228=BB$192,BB$193,IF(BA228=BB$193,BB$194,$K$23))))))</f>
        <v/>
      </c>
      <c r="BC228" s="88" t="str">
        <f>IF(AND(SUM(BC$206:BC227)&gt;=BC$201,BB228=""),"",IF(BB228="",BC$190,IF(BB228=BC$190,BC$191,IF(BB228=BC$191,BC$192,IF(BB228=BC$192,BC$193,IF(BB228=BC$193,BC$194,$K$23))))))</f>
        <v/>
      </c>
      <c r="BD228" s="88" t="str">
        <f>IF(AND(SUM(BD$206:BD227)&gt;=BD$201,BC228=""),"",IF(BC228="",BD$190,IF(BC228=BD$190,BD$191,IF(BC228=BD$191,BD$192,IF(BC228=BD$192,BD$193,IF(BC228=BD$193,BD$194,$K$23))))))</f>
        <v/>
      </c>
      <c r="BE228" s="88" t="str">
        <f>IF(AND(SUM(BE$206:BE227)&gt;=BE$201,BD228=""),"",IF(BD228="",BE$190,IF(BD228=BE$190,BE$191,IF(BD228=BE$191,BE$192,IF(BD228=BE$192,BE$193,IF(BD228=BE$193,BE$194,$K$23))))))</f>
        <v/>
      </c>
      <c r="BF228" s="88" t="str">
        <f>IF(AND(SUM(BF$206:BF227)&gt;=BF$201,BE228=""),"",IF(BE228="",BF$190,IF(BE228=BF$190,BF$191,IF(BE228=BF$191,BF$192,IF(BE228=BF$192,BF$193,IF(BE228=BF$193,BF$194,$K$23))))))</f>
        <v/>
      </c>
      <c r="BG228" s="88" t="str">
        <f>IF(AND(SUM(BG$206:BG227)&gt;=BG$201,BF228=""),"",IF(BF228="",BG$190,IF(BF228=BG$190,BG$191,IF(BF228=BG$191,BG$192,IF(BF228=BG$192,BG$193,IF(BF228=BG$193,BG$194,$K$23))))))</f>
        <v/>
      </c>
      <c r="BH228" s="88" t="str">
        <f>IF(AND(SUM(BH$206:BH227)&gt;=BH$201,BG228=""),"",IF(BG228="",BH$190,IF(BG228=BH$190,BH$191,IF(BG228=BH$191,BH$192,IF(BG228=BH$192,BH$193,IF(BG228=BH$193,BH$194,$K$23))))))</f>
        <v/>
      </c>
      <c r="BI228" s="88" t="str">
        <f>IF(AND(SUM(BI$206:BI227)&gt;=BI$201,BH228=""),"",IF(BH228="",BI$190,IF(BH228=BI$190,BI$191,IF(BH228=BI$191,BI$192,IF(BH228=BI$192,BI$193,IF(BH228=BI$193,BI$194,$K$23))))))</f>
        <v/>
      </c>
      <c r="BJ228" s="88" t="str">
        <f>IF(AND(SUM(BJ$206:BJ227)&gt;=BJ$201,BI228=""),"",IF(BI228="",BJ$190,IF(BI228=BJ$190,BJ$191,IF(BI228=BJ$191,BJ$192,IF(BI228=BJ$192,BJ$193,IF(BI228=BJ$193,BJ$194,$K$23))))))</f>
        <v/>
      </c>
      <c r="BK228" s="88" t="str">
        <f>IF(AND(SUM(BK$206:BK227)&gt;=BK$201,BJ228=""),"",IF(BJ228="",BK$190,IF(BJ228=BK$190,BK$191,IF(BJ228=BK$191,BK$192,IF(BJ228=BK$192,BK$193,IF(BJ228=BK$193,BK$194,$K$23))))))</f>
        <v/>
      </c>
      <c r="BL228" s="88" t="str">
        <f>IF(AND(SUM(BL$206:BL227)&gt;=BL$201,BK228=""),"",IF(BK228="",BL$190,IF(BK228=BL$190,BL$191,IF(BK228=BL$191,BL$192,IF(BK228=BL$192,BL$193,IF(BK228=BL$193,BL$194,$K$23))))))</f>
        <v/>
      </c>
    </row>
    <row r="229" spans="2:64" hidden="1" outlineLevel="1" x14ac:dyDescent="0.55000000000000004">
      <c r="B229" s="3" t="s">
        <v>311</v>
      </c>
      <c r="C229" s="3">
        <f t="shared" si="62"/>
        <v>23</v>
      </c>
      <c r="E229" s="88" t="str">
        <f>IF(AND(SUM(E$206:E228)&gt;=E$201,D229=""),"",IF(D229="",E$190,IF(D229=E$190,E$191,IF(D229=E$191,E$192,IF(D229=E$192,E$193,IF(D229=E$193,E$194,$G$23))))))</f>
        <v/>
      </c>
      <c r="F229" s="88" t="str">
        <f>IF(AND(SUM(F$206:F228)&gt;=F$201,E229=""),"",IF(E229="",F$190,IF(E229=F$190,F$191,IF(E229=F$191,F$192,IF(E229=F$192,F$193,IF(E229=F$193,F$194,$G$23))))))</f>
        <v/>
      </c>
      <c r="G229" s="88" t="str">
        <f>IF(AND(SUM(G$206:G228)&gt;=G$201,F229=""),"",IF(F229="",G$190,IF(F229=G$190,G$191,IF(F229=G$191,G$192,IF(F229=G$192,G$193,IF(F229=G$193,G$194,$G$23))))))</f>
        <v/>
      </c>
      <c r="H229" s="88" t="str">
        <f>IF(AND(SUM(H$206:H228)&gt;=H$201,G229=""),"",IF(G229="",H$190,IF(G229=H$190,H$191,IF(G229=H$191,H$192,IF(G229=H$192,H$193,IF(G229=H$193,H$194,$G$23))))))</f>
        <v/>
      </c>
      <c r="I229" s="88" t="str">
        <f>IF(AND(SUM(I$206:I228)&gt;=I$201,H229=""),"",IF(H229="",I$190,IF(H229=I$190,I$191,IF(H229=I$191,I$192,IF(H229=I$192,I$193,IF(H229=I$193,I$194,$G$23))))))</f>
        <v/>
      </c>
      <c r="J229" s="88" t="str">
        <f>IF(AND(SUM(J$206:J228)&gt;=J$201,I229=""),"",IF(I229="",J$190,IF(I229=J$190,J$191,IF(I229=J$191,J$192,IF(I229=J$192,J$193,IF(I229=J$193,J$194,$G$23))))))</f>
        <v/>
      </c>
      <c r="K229" s="88" t="str">
        <f>IF(AND(SUM(K$206:K228)&gt;=K$201,J229=""),"",IF(J229="",K$190,IF(J229=K$190,K$191,IF(J229=K$191,K$192,IF(J229=K$192,K$193,IF(J229=K$193,K$194,$G$23))))))</f>
        <v/>
      </c>
      <c r="L229" s="88" t="str">
        <f>IF(AND(SUM(L$206:L228)&gt;=L$201,K229=""),"",IF(K229="",L$190,IF(K229=L$190,L$191,IF(K229=L$191,L$192,IF(K229=L$192,L$193,IF(K229=L$193,L$194,$G$23))))))</f>
        <v/>
      </c>
      <c r="M229" s="88" t="str">
        <f>IF(AND(SUM(M$206:M228)&gt;=M$201,L229=""),"",IF(L229="",M$190,IF(L229=M$190,M$191,IF(L229=M$191,M$192,IF(L229=M$192,M$193,IF(L229=M$193,M$194,$G$23))))))</f>
        <v/>
      </c>
      <c r="N229" s="88" t="str">
        <f>IF(AND(SUM(N$206:N228)&gt;=N$201,M229=""),"",IF(M229="",N$190,IF(M229=N$190,N$191,IF(M229=N$191,N$192,IF(M229=N$192,N$193,IF(M229=N$193,N$194,$G$23))))))</f>
        <v/>
      </c>
      <c r="O229" s="88" t="str">
        <f>IF(AND(SUM(O$206:O228)&gt;=O$201,N229=""),"",IF(N229="",O$190,IF(N229=O$190,O$191,IF(N229=O$191,O$192,IF(N229=O$192,O$193,IF(N229=O$193,O$194,$G$23))))))</f>
        <v/>
      </c>
      <c r="P229" s="88" t="str">
        <f>IF(AND(SUM(P$206:P228)&gt;=P$201,O229=""),"",IF(O229="",P$190,IF(O229=P$190,P$191,IF(O229=P$191,P$192,IF(O229=P$192,P$193,IF(O229=P$193,P$194,$G$23))))))</f>
        <v/>
      </c>
      <c r="Q229" s="88" t="str">
        <f>IF(AND(SUM(Q$206:Q228)&gt;=Q$201,P229=""),"",IF(P229="",Q$190,IF(P229=Q$190,Q$191,IF(P229=Q$191,Q$192,IF(P229=Q$192,Q$193,IF(P229=Q$193,Q$194,$H$23))))))</f>
        <v/>
      </c>
      <c r="R229" s="88" t="str">
        <f>IF(AND(SUM(R$206:R228)&gt;=R$201,Q229=""),"",IF(Q229="",R$190,IF(Q229=R$190,R$191,IF(Q229=R$191,R$192,IF(Q229=R$192,R$193,IF(Q229=R$193,R$194,$H$23))))))</f>
        <v/>
      </c>
      <c r="S229" s="88" t="str">
        <f>IF(AND(SUM(S$206:S228)&gt;=S$201,R229=""),"",IF(R229="",S$190,IF(R229=S$190,S$191,IF(R229=S$191,S$192,IF(R229=S$192,S$193,IF(R229=S$193,S$194,$H$23))))))</f>
        <v/>
      </c>
      <c r="T229" s="88" t="str">
        <f>IF(AND(SUM(T$206:T228)&gt;=T$201,S229=""),"",IF(S229="",T$190,IF(S229=T$190,T$191,IF(S229=T$191,T$192,IF(S229=T$192,T$193,IF(S229=T$193,T$194,$H$23))))))</f>
        <v/>
      </c>
      <c r="U229" s="88" t="str">
        <f>IF(AND(SUM(U$206:U228)&gt;=U$201,T229=""),"",IF(T229="",U$190,IF(T229=U$190,U$191,IF(T229=U$191,U$192,IF(T229=U$192,U$193,IF(T229=U$193,U$194,$H$23))))))</f>
        <v/>
      </c>
      <c r="V229" s="88" t="str">
        <f>IF(AND(SUM(V$206:V228)&gt;=V$201,U229=""),"",IF(U229="",V$190,IF(U229=V$190,V$191,IF(U229=V$191,V$192,IF(U229=V$192,V$193,IF(U229=V$193,V$194,$H$23))))))</f>
        <v/>
      </c>
      <c r="W229" s="88" t="str">
        <f>IF(AND(SUM(W$206:W228)&gt;=W$201,V229=""),"",IF(V229="",W$190,IF(V229=W$190,W$191,IF(V229=W$191,W$192,IF(V229=W$192,W$193,IF(V229=W$193,W$194,$H$23))))))</f>
        <v/>
      </c>
      <c r="X229" s="88" t="str">
        <f>IF(AND(SUM(X$206:X228)&gt;=X$201,W229=""),"",IF(W229="",X$190,IF(W229=X$190,X$191,IF(W229=X$191,X$192,IF(W229=X$192,X$193,IF(W229=X$193,X$194,$H$23))))))</f>
        <v/>
      </c>
      <c r="Y229" s="88" t="str">
        <f>IF(AND(SUM(Y$206:Y228)&gt;=Y$201,X229=""),"",IF(X229="",Y$190,IF(X229=Y$190,Y$191,IF(X229=Y$191,Y$192,IF(X229=Y$192,Y$193,IF(X229=Y$193,Y$194,$H$23))))))</f>
        <v/>
      </c>
      <c r="Z229" s="88" t="str">
        <f>IF(AND(SUM(Z$206:Z228)&gt;=Z$201,Y229=""),"",IF(Y229="",Z$190,IF(Y229=Z$190,Z$191,IF(Y229=Z$191,Z$192,IF(Y229=Z$192,Z$193,IF(Y229=Z$193,Z$194,$H$23))))))</f>
        <v/>
      </c>
      <c r="AA229" s="88" t="str">
        <f>IF(AND(SUM(AA$206:AA228)&gt;=AA$201,Z229=""),"",IF(Z229="",AA$190,IF(Z229=AA$190,AA$191,IF(Z229=AA$191,AA$192,IF(Z229=AA$192,AA$193,IF(Z229=AA$193,AA$194,$H$23))))))</f>
        <v/>
      </c>
      <c r="AB229" s="88" t="str">
        <f>IF(AND(SUM(AB$206:AB228)&gt;=AB$201,AA229=""),"",IF(AA229="",AB$190,IF(AA229=AB$190,AB$191,IF(AA229=AB$191,AB$192,IF(AA229=AB$192,AB$193,IF(AA229=AB$193,AB$194,$H$23))))))</f>
        <v/>
      </c>
      <c r="AC229" s="88" t="str">
        <f>IF(AND(SUM(AC$206:AC228)&gt;=AC$201,AB229=""),"",IF(AB229="",AC$190,IF(AB229=AC$190,AC$191,IF(AB229=AC$191,AC$192,IF(AB229=AC$192,AC$193,IF(AB229=AC$193,AC$194,$I$23))))))</f>
        <v/>
      </c>
      <c r="AD229" s="88" t="str">
        <f>IF(AND(SUM(AD$206:AD228)&gt;=AD$201,AC229=""),"",IF(AC229="",AD$190,IF(AC229=AD$190,AD$191,IF(AC229=AD$191,AD$192,IF(AC229=AD$192,AD$193,IF(AC229=AD$193,AD$194,$I$23))))))</f>
        <v/>
      </c>
      <c r="AE229" s="88" t="str">
        <f>IF(AND(SUM(AE$206:AE228)&gt;=AE$201,AD229=""),"",IF(AD229="",AE$190,IF(AD229=AE$190,AE$191,IF(AD229=AE$191,AE$192,IF(AD229=AE$192,AE$193,IF(AD229=AE$193,AE$194,$I$23))))))</f>
        <v/>
      </c>
      <c r="AF229" s="88" t="str">
        <f>IF(AND(SUM(AF$206:AF228)&gt;=AF$201,AE229=""),"",IF(AE229="",AF$190,IF(AE229=AF$190,AF$191,IF(AE229=AF$191,AF$192,IF(AE229=AF$192,AF$193,IF(AE229=AF$193,AF$194,$I$23))))))</f>
        <v/>
      </c>
      <c r="AG229" s="88" t="str">
        <f>IF(AND(SUM(AG$206:AG228)&gt;=AG$201,AF229=""),"",IF(AF229="",AG$190,IF(AF229=AG$190,AG$191,IF(AF229=AG$191,AG$192,IF(AF229=AG$192,AG$193,IF(AF229=AG$193,AG$194,$I$23))))))</f>
        <v/>
      </c>
      <c r="AH229" s="88" t="str">
        <f>IF(AND(SUM(AH$206:AH228)&gt;=AH$201,AG229=""),"",IF(AG229="",AH$190,IF(AG229=AH$190,AH$191,IF(AG229=AH$191,AH$192,IF(AG229=AH$192,AH$193,IF(AG229=AH$193,AH$194,$I$23))))))</f>
        <v/>
      </c>
      <c r="AI229" s="88" t="str">
        <f>IF(AND(SUM(AI$206:AI228)&gt;=AI$201,AH229=""),"",IF(AH229="",AI$190,IF(AH229=AI$190,AI$191,IF(AH229=AI$191,AI$192,IF(AH229=AI$192,AI$193,IF(AH229=AI$193,AI$194,$I$23))))))</f>
        <v/>
      </c>
      <c r="AJ229" s="88" t="str">
        <f>IF(AND(SUM(AJ$206:AJ228)&gt;=AJ$201,AI229=""),"",IF(AI229="",AJ$190,IF(AI229=AJ$190,AJ$191,IF(AI229=AJ$191,AJ$192,IF(AI229=AJ$192,AJ$193,IF(AI229=AJ$193,AJ$194,$I$23))))))</f>
        <v/>
      </c>
      <c r="AK229" s="88" t="str">
        <f>IF(AND(SUM(AK$206:AK228)&gt;=AK$201,AJ229=""),"",IF(AJ229="",AK$190,IF(AJ229=AK$190,AK$191,IF(AJ229=AK$191,AK$192,IF(AJ229=AK$192,AK$193,IF(AJ229=AK$193,AK$194,$I$23))))))</f>
        <v/>
      </c>
      <c r="AL229" s="88" t="str">
        <f>IF(AND(SUM(AL$206:AL228)&gt;=AL$201,AK229=""),"",IF(AK229="",AL$190,IF(AK229=AL$190,AL$191,IF(AK229=AL$191,AL$192,IF(AK229=AL$192,AL$193,IF(AK229=AL$193,AL$194,$I$23))))))</f>
        <v/>
      </c>
      <c r="AM229" s="88" t="str">
        <f>IF(AND(SUM(AM$206:AM228)&gt;=AM$201,AL229=""),"",IF(AL229="",AM$190,IF(AL229=AM$190,AM$191,IF(AL229=AM$191,AM$192,IF(AL229=AM$192,AM$193,IF(AL229=AM$193,AM$194,$I$23))))))</f>
        <v/>
      </c>
      <c r="AN229" s="88" t="str">
        <f>IF(AND(SUM(AN$206:AN228)&gt;=AN$201,AM229=""),"",IF(AM229="",AN$190,IF(AM229=AN$190,AN$191,IF(AM229=AN$191,AN$192,IF(AM229=AN$192,AN$193,IF(AM229=AN$193,AN$194,$I$23))))))</f>
        <v/>
      </c>
      <c r="AO229" s="88" t="str">
        <f>IF(AND(SUM(AO$206:AO228)&gt;=AO$201,AN229=""),"",IF(AN229="",AO$190,IF(AN229=AO$190,AO$191,IF(AN229=AO$191,AO$192,IF(AN229=AO$192,AO$193,IF(AN229=AO$193,AO$194,$J$23))))))</f>
        <v/>
      </c>
      <c r="AP229" s="88" t="str">
        <f>IF(AND(SUM(AP$206:AP228)&gt;=AP$201,AO229=""),"",IF(AO229="",AP$190,IF(AO229=AP$190,AP$191,IF(AO229=AP$191,AP$192,IF(AO229=AP$192,AP$193,IF(AO229=AP$193,AP$194,$J$23))))))</f>
        <v/>
      </c>
      <c r="AQ229" s="88" t="str">
        <f>IF(AND(SUM(AQ$206:AQ228)&gt;=AQ$201,AP229=""),"",IF(AP229="",AQ$190,IF(AP229=AQ$190,AQ$191,IF(AP229=AQ$191,AQ$192,IF(AP229=AQ$192,AQ$193,IF(AP229=AQ$193,AQ$194,$J$23))))))</f>
        <v/>
      </c>
      <c r="AR229" s="88" t="str">
        <f>IF(AND(SUM(AR$206:AR228)&gt;=AR$201,AQ229=""),"",IF(AQ229="",AR$190,IF(AQ229=AR$190,AR$191,IF(AQ229=AR$191,AR$192,IF(AQ229=AR$192,AR$193,IF(AQ229=AR$193,AR$194,$J$23))))))</f>
        <v/>
      </c>
      <c r="AS229" s="88" t="str">
        <f>IF(AND(SUM(AS$206:AS228)&gt;=AS$201,AR229=""),"",IF(AR229="",AS$190,IF(AR229=AS$190,AS$191,IF(AR229=AS$191,AS$192,IF(AR229=AS$192,AS$193,IF(AR229=AS$193,AS$194,$J$23))))))</f>
        <v/>
      </c>
      <c r="AT229" s="88" t="str">
        <f>IF(AND(SUM(AT$206:AT228)&gt;=AT$201,AS229=""),"",IF(AS229="",AT$190,IF(AS229=AT$190,AT$191,IF(AS229=AT$191,AT$192,IF(AS229=AT$192,AT$193,IF(AS229=AT$193,AT$194,$J$23))))))</f>
        <v/>
      </c>
      <c r="AU229" s="88" t="str">
        <f>IF(AND(SUM(AU$206:AU228)&gt;=AU$201,AT229=""),"",IF(AT229="",AU$190,IF(AT229=AU$190,AU$191,IF(AT229=AU$191,AU$192,IF(AT229=AU$192,AU$193,IF(AT229=AU$193,AU$194,$J$23))))))</f>
        <v/>
      </c>
      <c r="AV229" s="88" t="str">
        <f>IF(AND(SUM(AV$206:AV228)&gt;=AV$201,AU229=""),"",IF(AU229="",AV$190,IF(AU229=AV$190,AV$191,IF(AU229=AV$191,AV$192,IF(AU229=AV$192,AV$193,IF(AU229=AV$193,AV$194,$J$23))))))</f>
        <v/>
      </c>
      <c r="AW229" s="88" t="str">
        <f>IF(AND(SUM(AW$206:AW228)&gt;=AW$201,AV229=""),"",IF(AV229="",AW$190,IF(AV229=AW$190,AW$191,IF(AV229=AW$191,AW$192,IF(AV229=AW$192,AW$193,IF(AV229=AW$193,AW$194,$J$23))))))</f>
        <v/>
      </c>
      <c r="AX229" s="88" t="str">
        <f>IF(AND(SUM(AX$206:AX228)&gt;=AX$201,AW229=""),"",IF(AW229="",AX$190,IF(AW229=AX$190,AX$191,IF(AW229=AX$191,AX$192,IF(AW229=AX$192,AX$193,IF(AW229=AX$193,AX$194,$J$23))))))</f>
        <v/>
      </c>
      <c r="AY229" s="88" t="str">
        <f>IF(AND(SUM(AY$206:AY228)&gt;=AY$201,AX229=""),"",IF(AX229="",AY$190,IF(AX229=AY$190,AY$191,IF(AX229=AY$191,AY$192,IF(AX229=AY$192,AY$193,IF(AX229=AY$193,AY$194,$J$23))))))</f>
        <v/>
      </c>
      <c r="AZ229" s="88" t="str">
        <f>IF(AND(SUM(AZ$206:AZ228)&gt;=AZ$201,AY229=""),"",IF(AY229="",AZ$190,IF(AY229=AZ$190,AZ$191,IF(AY229=AZ$191,AZ$192,IF(AY229=AZ$192,AZ$193,IF(AY229=AZ$193,AZ$194,$J$23))))))</f>
        <v/>
      </c>
      <c r="BA229" s="88" t="str">
        <f>IF(AND(SUM(BA$206:BA228)&gt;=BA$201,AZ229=""),"",IF(AZ229="",BA$190,IF(AZ229=BA$190,BA$191,IF(AZ229=BA$191,BA$192,IF(AZ229=BA$192,BA$193,IF(AZ229=BA$193,BA$194,$K$23))))))</f>
        <v/>
      </c>
      <c r="BB229" s="88" t="str">
        <f>IF(AND(SUM(BB$206:BB228)&gt;=BB$201,BA229=""),"",IF(BA229="",BB$190,IF(BA229=BB$190,BB$191,IF(BA229=BB$191,BB$192,IF(BA229=BB$192,BB$193,IF(BA229=BB$193,BB$194,$K$23))))))</f>
        <v/>
      </c>
      <c r="BC229" s="88" t="str">
        <f>IF(AND(SUM(BC$206:BC228)&gt;=BC$201,BB229=""),"",IF(BB229="",BC$190,IF(BB229=BC$190,BC$191,IF(BB229=BC$191,BC$192,IF(BB229=BC$192,BC$193,IF(BB229=BC$193,BC$194,$K$23))))))</f>
        <v/>
      </c>
      <c r="BD229" s="88" t="str">
        <f>IF(AND(SUM(BD$206:BD228)&gt;=BD$201,BC229=""),"",IF(BC229="",BD$190,IF(BC229=BD$190,BD$191,IF(BC229=BD$191,BD$192,IF(BC229=BD$192,BD$193,IF(BC229=BD$193,BD$194,$K$23))))))</f>
        <v/>
      </c>
      <c r="BE229" s="88" t="str">
        <f>IF(AND(SUM(BE$206:BE228)&gt;=BE$201,BD229=""),"",IF(BD229="",BE$190,IF(BD229=BE$190,BE$191,IF(BD229=BE$191,BE$192,IF(BD229=BE$192,BE$193,IF(BD229=BE$193,BE$194,$K$23))))))</f>
        <v/>
      </c>
      <c r="BF229" s="88" t="str">
        <f>IF(AND(SUM(BF$206:BF228)&gt;=BF$201,BE229=""),"",IF(BE229="",BF$190,IF(BE229=BF$190,BF$191,IF(BE229=BF$191,BF$192,IF(BE229=BF$192,BF$193,IF(BE229=BF$193,BF$194,$K$23))))))</f>
        <v/>
      </c>
      <c r="BG229" s="88" t="str">
        <f>IF(AND(SUM(BG$206:BG228)&gt;=BG$201,BF229=""),"",IF(BF229="",BG$190,IF(BF229=BG$190,BG$191,IF(BF229=BG$191,BG$192,IF(BF229=BG$192,BG$193,IF(BF229=BG$193,BG$194,$K$23))))))</f>
        <v/>
      </c>
      <c r="BH229" s="88" t="str">
        <f>IF(AND(SUM(BH$206:BH228)&gt;=BH$201,BG229=""),"",IF(BG229="",BH$190,IF(BG229=BH$190,BH$191,IF(BG229=BH$191,BH$192,IF(BG229=BH$192,BH$193,IF(BG229=BH$193,BH$194,$K$23))))))</f>
        <v/>
      </c>
      <c r="BI229" s="88" t="str">
        <f>IF(AND(SUM(BI$206:BI228)&gt;=BI$201,BH229=""),"",IF(BH229="",BI$190,IF(BH229=BI$190,BI$191,IF(BH229=BI$191,BI$192,IF(BH229=BI$192,BI$193,IF(BH229=BI$193,BI$194,$K$23))))))</f>
        <v/>
      </c>
      <c r="BJ229" s="88" t="str">
        <f>IF(AND(SUM(BJ$206:BJ228)&gt;=BJ$201,BI229=""),"",IF(BI229="",BJ$190,IF(BI229=BJ$190,BJ$191,IF(BI229=BJ$191,BJ$192,IF(BI229=BJ$192,BJ$193,IF(BI229=BJ$193,BJ$194,$K$23))))))</f>
        <v/>
      </c>
      <c r="BK229" s="88" t="str">
        <f>IF(AND(SUM(BK$206:BK228)&gt;=BK$201,BJ229=""),"",IF(BJ229="",BK$190,IF(BJ229=BK$190,BK$191,IF(BJ229=BK$191,BK$192,IF(BJ229=BK$192,BK$193,IF(BJ229=BK$193,BK$194,$K$23))))))</f>
        <v/>
      </c>
      <c r="BL229" s="88" t="str">
        <f>IF(AND(SUM(BL$206:BL228)&gt;=BL$201,BK229=""),"",IF(BK229="",BL$190,IF(BK229=BL$190,BL$191,IF(BK229=BL$191,BL$192,IF(BK229=BL$192,BL$193,IF(BK229=BL$193,BL$194,$K$23))))))</f>
        <v/>
      </c>
    </row>
    <row r="230" spans="2:64" hidden="1" outlineLevel="1" x14ac:dyDescent="0.55000000000000004">
      <c r="B230" s="3" t="s">
        <v>311</v>
      </c>
      <c r="C230" s="3">
        <f t="shared" si="62"/>
        <v>24</v>
      </c>
      <c r="E230" s="88" t="str">
        <f>IF(AND(SUM(E$206:E229)&gt;=E$201,D230=""),"",IF(D230="",E$190,IF(D230=E$190,E$191,IF(D230=E$191,E$192,IF(D230=E$192,E$193,IF(D230=E$193,E$194,$G$23))))))</f>
        <v/>
      </c>
      <c r="F230" s="88" t="str">
        <f>IF(AND(SUM(F$206:F229)&gt;=F$201,E230=""),"",IF(E230="",F$190,IF(E230=F$190,F$191,IF(E230=F$191,F$192,IF(E230=F$192,F$193,IF(E230=F$193,F$194,$G$23))))))</f>
        <v/>
      </c>
      <c r="G230" s="88" t="str">
        <f>IF(AND(SUM(G$206:G229)&gt;=G$201,F230=""),"",IF(F230="",G$190,IF(F230=G$190,G$191,IF(F230=G$191,G$192,IF(F230=G$192,G$193,IF(F230=G$193,G$194,$G$23))))))</f>
        <v/>
      </c>
      <c r="H230" s="88" t="str">
        <f>IF(AND(SUM(H$206:H229)&gt;=H$201,G230=""),"",IF(G230="",H$190,IF(G230=H$190,H$191,IF(G230=H$191,H$192,IF(G230=H$192,H$193,IF(G230=H$193,H$194,$G$23))))))</f>
        <v/>
      </c>
      <c r="I230" s="88" t="str">
        <f>IF(AND(SUM(I$206:I229)&gt;=I$201,H230=""),"",IF(H230="",I$190,IF(H230=I$190,I$191,IF(H230=I$191,I$192,IF(H230=I$192,I$193,IF(H230=I$193,I$194,$G$23))))))</f>
        <v/>
      </c>
      <c r="J230" s="88" t="str">
        <f>IF(AND(SUM(J$206:J229)&gt;=J$201,I230=""),"",IF(I230="",J$190,IF(I230=J$190,J$191,IF(I230=J$191,J$192,IF(I230=J$192,J$193,IF(I230=J$193,J$194,$G$23))))))</f>
        <v/>
      </c>
      <c r="K230" s="88" t="str">
        <f>IF(AND(SUM(K$206:K229)&gt;=K$201,J230=""),"",IF(J230="",K$190,IF(J230=K$190,K$191,IF(J230=K$191,K$192,IF(J230=K$192,K$193,IF(J230=K$193,K$194,$G$23))))))</f>
        <v/>
      </c>
      <c r="L230" s="88" t="str">
        <f>IF(AND(SUM(L$206:L229)&gt;=L$201,K230=""),"",IF(K230="",L$190,IF(K230=L$190,L$191,IF(K230=L$191,L$192,IF(K230=L$192,L$193,IF(K230=L$193,L$194,$G$23))))))</f>
        <v/>
      </c>
      <c r="M230" s="88" t="str">
        <f>IF(AND(SUM(M$206:M229)&gt;=M$201,L230=""),"",IF(L230="",M$190,IF(L230=M$190,M$191,IF(L230=M$191,M$192,IF(L230=M$192,M$193,IF(L230=M$193,M$194,$G$23))))))</f>
        <v/>
      </c>
      <c r="N230" s="88" t="str">
        <f>IF(AND(SUM(N$206:N229)&gt;=N$201,M230=""),"",IF(M230="",N$190,IF(M230=N$190,N$191,IF(M230=N$191,N$192,IF(M230=N$192,N$193,IF(M230=N$193,N$194,$G$23))))))</f>
        <v/>
      </c>
      <c r="O230" s="88" t="str">
        <f>IF(AND(SUM(O$206:O229)&gt;=O$201,N230=""),"",IF(N230="",O$190,IF(N230=O$190,O$191,IF(N230=O$191,O$192,IF(N230=O$192,O$193,IF(N230=O$193,O$194,$G$23))))))</f>
        <v/>
      </c>
      <c r="P230" s="88" t="str">
        <f>IF(AND(SUM(P$206:P229)&gt;=P$201,O230=""),"",IF(O230="",P$190,IF(O230=P$190,P$191,IF(O230=P$191,P$192,IF(O230=P$192,P$193,IF(O230=P$193,P$194,$G$23))))))</f>
        <v/>
      </c>
      <c r="Q230" s="88" t="str">
        <f>IF(AND(SUM(Q$206:Q229)&gt;=Q$201,P230=""),"",IF(P230="",Q$190,IF(P230=Q$190,Q$191,IF(P230=Q$191,Q$192,IF(P230=Q$192,Q$193,IF(P230=Q$193,Q$194,$H$23))))))</f>
        <v/>
      </c>
      <c r="R230" s="88" t="str">
        <f>IF(AND(SUM(R$206:R229)&gt;=R$201,Q230=""),"",IF(Q230="",R$190,IF(Q230=R$190,R$191,IF(Q230=R$191,R$192,IF(Q230=R$192,R$193,IF(Q230=R$193,R$194,$H$23))))))</f>
        <v/>
      </c>
      <c r="S230" s="88" t="str">
        <f>IF(AND(SUM(S$206:S229)&gt;=S$201,R230=""),"",IF(R230="",S$190,IF(R230=S$190,S$191,IF(R230=S$191,S$192,IF(R230=S$192,S$193,IF(R230=S$193,S$194,$H$23))))))</f>
        <v/>
      </c>
      <c r="T230" s="88" t="str">
        <f>IF(AND(SUM(T$206:T229)&gt;=T$201,S230=""),"",IF(S230="",T$190,IF(S230=T$190,T$191,IF(S230=T$191,T$192,IF(S230=T$192,T$193,IF(S230=T$193,T$194,$H$23))))))</f>
        <v/>
      </c>
      <c r="U230" s="88" t="str">
        <f>IF(AND(SUM(U$206:U229)&gt;=U$201,T230=""),"",IF(T230="",U$190,IF(T230=U$190,U$191,IF(T230=U$191,U$192,IF(T230=U$192,U$193,IF(T230=U$193,U$194,$H$23))))))</f>
        <v/>
      </c>
      <c r="V230" s="88" t="str">
        <f>IF(AND(SUM(V$206:V229)&gt;=V$201,U230=""),"",IF(U230="",V$190,IF(U230=V$190,V$191,IF(U230=V$191,V$192,IF(U230=V$192,V$193,IF(U230=V$193,V$194,$H$23))))))</f>
        <v/>
      </c>
      <c r="W230" s="88" t="str">
        <f>IF(AND(SUM(W$206:W229)&gt;=W$201,V230=""),"",IF(V230="",W$190,IF(V230=W$190,W$191,IF(V230=W$191,W$192,IF(V230=W$192,W$193,IF(V230=W$193,W$194,$H$23))))))</f>
        <v/>
      </c>
      <c r="X230" s="88" t="str">
        <f>IF(AND(SUM(X$206:X229)&gt;=X$201,W230=""),"",IF(W230="",X$190,IF(W230=X$190,X$191,IF(W230=X$191,X$192,IF(W230=X$192,X$193,IF(W230=X$193,X$194,$H$23))))))</f>
        <v/>
      </c>
      <c r="Y230" s="88" t="str">
        <f>IF(AND(SUM(Y$206:Y229)&gt;=Y$201,X230=""),"",IF(X230="",Y$190,IF(X230=Y$190,Y$191,IF(X230=Y$191,Y$192,IF(X230=Y$192,Y$193,IF(X230=Y$193,Y$194,$H$23))))))</f>
        <v/>
      </c>
      <c r="Z230" s="88" t="str">
        <f>IF(AND(SUM(Z$206:Z229)&gt;=Z$201,Y230=""),"",IF(Y230="",Z$190,IF(Y230=Z$190,Z$191,IF(Y230=Z$191,Z$192,IF(Y230=Z$192,Z$193,IF(Y230=Z$193,Z$194,$H$23))))))</f>
        <v/>
      </c>
      <c r="AA230" s="88" t="str">
        <f>IF(AND(SUM(AA$206:AA229)&gt;=AA$201,Z230=""),"",IF(Z230="",AA$190,IF(Z230=AA$190,AA$191,IF(Z230=AA$191,AA$192,IF(Z230=AA$192,AA$193,IF(Z230=AA$193,AA$194,$H$23))))))</f>
        <v/>
      </c>
      <c r="AB230" s="88" t="str">
        <f>IF(AND(SUM(AB$206:AB229)&gt;=AB$201,AA230=""),"",IF(AA230="",AB$190,IF(AA230=AB$190,AB$191,IF(AA230=AB$191,AB$192,IF(AA230=AB$192,AB$193,IF(AA230=AB$193,AB$194,$H$23))))))</f>
        <v/>
      </c>
      <c r="AC230" s="88" t="str">
        <f>IF(AND(SUM(AC$206:AC229)&gt;=AC$201,AB230=""),"",IF(AB230="",AC$190,IF(AB230=AC$190,AC$191,IF(AB230=AC$191,AC$192,IF(AB230=AC$192,AC$193,IF(AB230=AC$193,AC$194,$I$23))))))</f>
        <v/>
      </c>
      <c r="AD230" s="88" t="str">
        <f>IF(AND(SUM(AD$206:AD229)&gt;=AD$201,AC230=""),"",IF(AC230="",AD$190,IF(AC230=AD$190,AD$191,IF(AC230=AD$191,AD$192,IF(AC230=AD$192,AD$193,IF(AC230=AD$193,AD$194,$I$23))))))</f>
        <v/>
      </c>
      <c r="AE230" s="88" t="str">
        <f>IF(AND(SUM(AE$206:AE229)&gt;=AE$201,AD230=""),"",IF(AD230="",AE$190,IF(AD230=AE$190,AE$191,IF(AD230=AE$191,AE$192,IF(AD230=AE$192,AE$193,IF(AD230=AE$193,AE$194,$I$23))))))</f>
        <v/>
      </c>
      <c r="AF230" s="88" t="str">
        <f>IF(AND(SUM(AF$206:AF229)&gt;=AF$201,AE230=""),"",IF(AE230="",AF$190,IF(AE230=AF$190,AF$191,IF(AE230=AF$191,AF$192,IF(AE230=AF$192,AF$193,IF(AE230=AF$193,AF$194,$I$23))))))</f>
        <v/>
      </c>
      <c r="AG230" s="88" t="str">
        <f>IF(AND(SUM(AG$206:AG229)&gt;=AG$201,AF230=""),"",IF(AF230="",AG$190,IF(AF230=AG$190,AG$191,IF(AF230=AG$191,AG$192,IF(AF230=AG$192,AG$193,IF(AF230=AG$193,AG$194,$I$23))))))</f>
        <v/>
      </c>
      <c r="AH230" s="88" t="str">
        <f>IF(AND(SUM(AH$206:AH229)&gt;=AH$201,AG230=""),"",IF(AG230="",AH$190,IF(AG230=AH$190,AH$191,IF(AG230=AH$191,AH$192,IF(AG230=AH$192,AH$193,IF(AG230=AH$193,AH$194,$I$23))))))</f>
        <v/>
      </c>
      <c r="AI230" s="88" t="str">
        <f>IF(AND(SUM(AI$206:AI229)&gt;=AI$201,AH230=""),"",IF(AH230="",AI$190,IF(AH230=AI$190,AI$191,IF(AH230=AI$191,AI$192,IF(AH230=AI$192,AI$193,IF(AH230=AI$193,AI$194,$I$23))))))</f>
        <v/>
      </c>
      <c r="AJ230" s="88" t="str">
        <f>IF(AND(SUM(AJ$206:AJ229)&gt;=AJ$201,AI230=""),"",IF(AI230="",AJ$190,IF(AI230=AJ$190,AJ$191,IF(AI230=AJ$191,AJ$192,IF(AI230=AJ$192,AJ$193,IF(AI230=AJ$193,AJ$194,$I$23))))))</f>
        <v/>
      </c>
      <c r="AK230" s="88" t="str">
        <f>IF(AND(SUM(AK$206:AK229)&gt;=AK$201,AJ230=""),"",IF(AJ230="",AK$190,IF(AJ230=AK$190,AK$191,IF(AJ230=AK$191,AK$192,IF(AJ230=AK$192,AK$193,IF(AJ230=AK$193,AK$194,$I$23))))))</f>
        <v/>
      </c>
      <c r="AL230" s="88" t="str">
        <f>IF(AND(SUM(AL$206:AL229)&gt;=AL$201,AK230=""),"",IF(AK230="",AL$190,IF(AK230=AL$190,AL$191,IF(AK230=AL$191,AL$192,IF(AK230=AL$192,AL$193,IF(AK230=AL$193,AL$194,$I$23))))))</f>
        <v/>
      </c>
      <c r="AM230" s="88" t="str">
        <f>IF(AND(SUM(AM$206:AM229)&gt;=AM$201,AL230=""),"",IF(AL230="",AM$190,IF(AL230=AM$190,AM$191,IF(AL230=AM$191,AM$192,IF(AL230=AM$192,AM$193,IF(AL230=AM$193,AM$194,$I$23))))))</f>
        <v/>
      </c>
      <c r="AN230" s="88" t="str">
        <f>IF(AND(SUM(AN$206:AN229)&gt;=AN$201,AM230=""),"",IF(AM230="",AN$190,IF(AM230=AN$190,AN$191,IF(AM230=AN$191,AN$192,IF(AM230=AN$192,AN$193,IF(AM230=AN$193,AN$194,$I$23))))))</f>
        <v/>
      </c>
      <c r="AO230" s="88" t="str">
        <f>IF(AND(SUM(AO$206:AO229)&gt;=AO$201,AN230=""),"",IF(AN230="",AO$190,IF(AN230=AO$190,AO$191,IF(AN230=AO$191,AO$192,IF(AN230=AO$192,AO$193,IF(AN230=AO$193,AO$194,$J$23))))))</f>
        <v/>
      </c>
      <c r="AP230" s="88" t="str">
        <f>IF(AND(SUM(AP$206:AP229)&gt;=AP$201,AO230=""),"",IF(AO230="",AP$190,IF(AO230=AP$190,AP$191,IF(AO230=AP$191,AP$192,IF(AO230=AP$192,AP$193,IF(AO230=AP$193,AP$194,$J$23))))))</f>
        <v/>
      </c>
      <c r="AQ230" s="88" t="str">
        <f>IF(AND(SUM(AQ$206:AQ229)&gt;=AQ$201,AP230=""),"",IF(AP230="",AQ$190,IF(AP230=AQ$190,AQ$191,IF(AP230=AQ$191,AQ$192,IF(AP230=AQ$192,AQ$193,IF(AP230=AQ$193,AQ$194,$J$23))))))</f>
        <v/>
      </c>
      <c r="AR230" s="88" t="str">
        <f>IF(AND(SUM(AR$206:AR229)&gt;=AR$201,AQ230=""),"",IF(AQ230="",AR$190,IF(AQ230=AR$190,AR$191,IF(AQ230=AR$191,AR$192,IF(AQ230=AR$192,AR$193,IF(AQ230=AR$193,AR$194,$J$23))))))</f>
        <v/>
      </c>
      <c r="AS230" s="88" t="str">
        <f>IF(AND(SUM(AS$206:AS229)&gt;=AS$201,AR230=""),"",IF(AR230="",AS$190,IF(AR230=AS$190,AS$191,IF(AR230=AS$191,AS$192,IF(AR230=AS$192,AS$193,IF(AR230=AS$193,AS$194,$J$23))))))</f>
        <v/>
      </c>
      <c r="AT230" s="88" t="str">
        <f>IF(AND(SUM(AT$206:AT229)&gt;=AT$201,AS230=""),"",IF(AS230="",AT$190,IF(AS230=AT$190,AT$191,IF(AS230=AT$191,AT$192,IF(AS230=AT$192,AT$193,IF(AS230=AT$193,AT$194,$J$23))))))</f>
        <v/>
      </c>
      <c r="AU230" s="88" t="str">
        <f>IF(AND(SUM(AU$206:AU229)&gt;=AU$201,AT230=""),"",IF(AT230="",AU$190,IF(AT230=AU$190,AU$191,IF(AT230=AU$191,AU$192,IF(AT230=AU$192,AU$193,IF(AT230=AU$193,AU$194,$J$23))))))</f>
        <v/>
      </c>
      <c r="AV230" s="88" t="str">
        <f>IF(AND(SUM(AV$206:AV229)&gt;=AV$201,AU230=""),"",IF(AU230="",AV$190,IF(AU230=AV$190,AV$191,IF(AU230=AV$191,AV$192,IF(AU230=AV$192,AV$193,IF(AU230=AV$193,AV$194,$J$23))))))</f>
        <v/>
      </c>
      <c r="AW230" s="88" t="str">
        <f>IF(AND(SUM(AW$206:AW229)&gt;=AW$201,AV230=""),"",IF(AV230="",AW$190,IF(AV230=AW$190,AW$191,IF(AV230=AW$191,AW$192,IF(AV230=AW$192,AW$193,IF(AV230=AW$193,AW$194,$J$23))))))</f>
        <v/>
      </c>
      <c r="AX230" s="88" t="str">
        <f>IF(AND(SUM(AX$206:AX229)&gt;=AX$201,AW230=""),"",IF(AW230="",AX$190,IF(AW230=AX$190,AX$191,IF(AW230=AX$191,AX$192,IF(AW230=AX$192,AX$193,IF(AW230=AX$193,AX$194,$J$23))))))</f>
        <v/>
      </c>
      <c r="AY230" s="88" t="str">
        <f>IF(AND(SUM(AY$206:AY229)&gt;=AY$201,AX230=""),"",IF(AX230="",AY$190,IF(AX230=AY$190,AY$191,IF(AX230=AY$191,AY$192,IF(AX230=AY$192,AY$193,IF(AX230=AY$193,AY$194,$J$23))))))</f>
        <v/>
      </c>
      <c r="AZ230" s="88" t="str">
        <f>IF(AND(SUM(AZ$206:AZ229)&gt;=AZ$201,AY230=""),"",IF(AY230="",AZ$190,IF(AY230=AZ$190,AZ$191,IF(AY230=AZ$191,AZ$192,IF(AY230=AZ$192,AZ$193,IF(AY230=AZ$193,AZ$194,$J$23))))))</f>
        <v/>
      </c>
      <c r="BA230" s="88" t="str">
        <f>IF(AND(SUM(BA$206:BA229)&gt;=BA$201,AZ230=""),"",IF(AZ230="",BA$190,IF(AZ230=BA$190,BA$191,IF(AZ230=BA$191,BA$192,IF(AZ230=BA$192,BA$193,IF(AZ230=BA$193,BA$194,$K$23))))))</f>
        <v/>
      </c>
      <c r="BB230" s="88" t="str">
        <f>IF(AND(SUM(BB$206:BB229)&gt;=BB$201,BA230=""),"",IF(BA230="",BB$190,IF(BA230=BB$190,BB$191,IF(BA230=BB$191,BB$192,IF(BA230=BB$192,BB$193,IF(BA230=BB$193,BB$194,$K$23))))))</f>
        <v/>
      </c>
      <c r="BC230" s="88" t="str">
        <f>IF(AND(SUM(BC$206:BC229)&gt;=BC$201,BB230=""),"",IF(BB230="",BC$190,IF(BB230=BC$190,BC$191,IF(BB230=BC$191,BC$192,IF(BB230=BC$192,BC$193,IF(BB230=BC$193,BC$194,$K$23))))))</f>
        <v/>
      </c>
      <c r="BD230" s="88" t="str">
        <f>IF(AND(SUM(BD$206:BD229)&gt;=BD$201,BC230=""),"",IF(BC230="",BD$190,IF(BC230=BD$190,BD$191,IF(BC230=BD$191,BD$192,IF(BC230=BD$192,BD$193,IF(BC230=BD$193,BD$194,$K$23))))))</f>
        <v/>
      </c>
      <c r="BE230" s="88" t="str">
        <f>IF(AND(SUM(BE$206:BE229)&gt;=BE$201,BD230=""),"",IF(BD230="",BE$190,IF(BD230=BE$190,BE$191,IF(BD230=BE$191,BE$192,IF(BD230=BE$192,BE$193,IF(BD230=BE$193,BE$194,$K$23))))))</f>
        <v/>
      </c>
      <c r="BF230" s="88" t="str">
        <f>IF(AND(SUM(BF$206:BF229)&gt;=BF$201,BE230=""),"",IF(BE230="",BF$190,IF(BE230=BF$190,BF$191,IF(BE230=BF$191,BF$192,IF(BE230=BF$192,BF$193,IF(BE230=BF$193,BF$194,$K$23))))))</f>
        <v/>
      </c>
      <c r="BG230" s="88" t="str">
        <f>IF(AND(SUM(BG$206:BG229)&gt;=BG$201,BF230=""),"",IF(BF230="",BG$190,IF(BF230=BG$190,BG$191,IF(BF230=BG$191,BG$192,IF(BF230=BG$192,BG$193,IF(BF230=BG$193,BG$194,$K$23))))))</f>
        <v/>
      </c>
      <c r="BH230" s="88" t="str">
        <f>IF(AND(SUM(BH$206:BH229)&gt;=BH$201,BG230=""),"",IF(BG230="",BH$190,IF(BG230=BH$190,BH$191,IF(BG230=BH$191,BH$192,IF(BG230=BH$192,BH$193,IF(BG230=BH$193,BH$194,$K$23))))))</f>
        <v/>
      </c>
      <c r="BI230" s="88" t="str">
        <f>IF(AND(SUM(BI$206:BI229)&gt;=BI$201,BH230=""),"",IF(BH230="",BI$190,IF(BH230=BI$190,BI$191,IF(BH230=BI$191,BI$192,IF(BH230=BI$192,BI$193,IF(BH230=BI$193,BI$194,$K$23))))))</f>
        <v/>
      </c>
      <c r="BJ230" s="88" t="str">
        <f>IF(AND(SUM(BJ$206:BJ229)&gt;=BJ$201,BI230=""),"",IF(BI230="",BJ$190,IF(BI230=BJ$190,BJ$191,IF(BI230=BJ$191,BJ$192,IF(BI230=BJ$192,BJ$193,IF(BI230=BJ$193,BJ$194,$K$23))))))</f>
        <v/>
      </c>
      <c r="BK230" s="88" t="str">
        <f>IF(AND(SUM(BK$206:BK229)&gt;=BK$201,BJ230=""),"",IF(BJ230="",BK$190,IF(BJ230=BK$190,BK$191,IF(BJ230=BK$191,BK$192,IF(BJ230=BK$192,BK$193,IF(BJ230=BK$193,BK$194,$K$23))))))</f>
        <v/>
      </c>
      <c r="BL230" s="88" t="str">
        <f>IF(AND(SUM(BL$206:BL229)&gt;=BL$201,BK230=""),"",IF(BK230="",BL$190,IF(BK230=BL$190,BL$191,IF(BK230=BL$191,BL$192,IF(BK230=BL$192,BL$193,IF(BK230=BL$193,BL$194,$K$23))))))</f>
        <v/>
      </c>
    </row>
    <row r="231" spans="2:64" hidden="1" outlineLevel="1" x14ac:dyDescent="0.55000000000000004">
      <c r="B231" s="3" t="s">
        <v>311</v>
      </c>
      <c r="C231" s="3">
        <f t="shared" si="62"/>
        <v>25</v>
      </c>
      <c r="E231" s="88" t="str">
        <f>IF(AND(SUM(E$206:E230)&gt;=E$201,D231=""),"",IF(D231="",E$190,IF(D231=E$190,E$191,IF(D231=E$191,E$192,IF(D231=E$192,E$193,IF(D231=E$193,E$194,$G$23))))))</f>
        <v/>
      </c>
      <c r="F231" s="88" t="str">
        <f>IF(AND(SUM(F$206:F230)&gt;=F$201,E231=""),"",IF(E231="",F$190,IF(E231=F$190,F$191,IF(E231=F$191,F$192,IF(E231=F$192,F$193,IF(E231=F$193,F$194,$G$23))))))</f>
        <v/>
      </c>
      <c r="G231" s="88" t="str">
        <f>IF(AND(SUM(G$206:G230)&gt;=G$201,F231=""),"",IF(F231="",G$190,IF(F231=G$190,G$191,IF(F231=G$191,G$192,IF(F231=G$192,G$193,IF(F231=G$193,G$194,$G$23))))))</f>
        <v/>
      </c>
      <c r="H231" s="88" t="str">
        <f>IF(AND(SUM(H$206:H230)&gt;=H$201,G231=""),"",IF(G231="",H$190,IF(G231=H$190,H$191,IF(G231=H$191,H$192,IF(G231=H$192,H$193,IF(G231=H$193,H$194,$G$23))))))</f>
        <v/>
      </c>
      <c r="I231" s="88" t="str">
        <f>IF(AND(SUM(I$206:I230)&gt;=I$201,H231=""),"",IF(H231="",I$190,IF(H231=I$190,I$191,IF(H231=I$191,I$192,IF(H231=I$192,I$193,IF(H231=I$193,I$194,$G$23))))))</f>
        <v/>
      </c>
      <c r="J231" s="88" t="str">
        <f>IF(AND(SUM(J$206:J230)&gt;=J$201,I231=""),"",IF(I231="",J$190,IF(I231=J$190,J$191,IF(I231=J$191,J$192,IF(I231=J$192,J$193,IF(I231=J$193,J$194,$G$23))))))</f>
        <v/>
      </c>
      <c r="K231" s="88" t="str">
        <f>IF(AND(SUM(K$206:K230)&gt;=K$201,J231=""),"",IF(J231="",K$190,IF(J231=K$190,K$191,IF(J231=K$191,K$192,IF(J231=K$192,K$193,IF(J231=K$193,K$194,$G$23))))))</f>
        <v/>
      </c>
      <c r="L231" s="88" t="str">
        <f>IF(AND(SUM(L$206:L230)&gt;=L$201,K231=""),"",IF(K231="",L$190,IF(K231=L$190,L$191,IF(K231=L$191,L$192,IF(K231=L$192,L$193,IF(K231=L$193,L$194,$G$23))))))</f>
        <v/>
      </c>
      <c r="M231" s="88" t="str">
        <f>IF(AND(SUM(M$206:M230)&gt;=M$201,L231=""),"",IF(L231="",M$190,IF(L231=M$190,M$191,IF(L231=M$191,M$192,IF(L231=M$192,M$193,IF(L231=M$193,M$194,$G$23))))))</f>
        <v/>
      </c>
      <c r="N231" s="88" t="str">
        <f>IF(AND(SUM(N$206:N230)&gt;=N$201,M231=""),"",IF(M231="",N$190,IF(M231=N$190,N$191,IF(M231=N$191,N$192,IF(M231=N$192,N$193,IF(M231=N$193,N$194,$G$23))))))</f>
        <v/>
      </c>
      <c r="O231" s="88" t="str">
        <f>IF(AND(SUM(O$206:O230)&gt;=O$201,N231=""),"",IF(N231="",O$190,IF(N231=O$190,O$191,IF(N231=O$191,O$192,IF(N231=O$192,O$193,IF(N231=O$193,O$194,$G$23))))))</f>
        <v/>
      </c>
      <c r="P231" s="88" t="str">
        <f>IF(AND(SUM(P$206:P230)&gt;=P$201,O231=""),"",IF(O231="",P$190,IF(O231=P$190,P$191,IF(O231=P$191,P$192,IF(O231=P$192,P$193,IF(O231=P$193,P$194,$G$23))))))</f>
        <v/>
      </c>
      <c r="Q231" s="88" t="str">
        <f>IF(AND(SUM(Q$206:Q230)&gt;=Q$201,P231=""),"",IF(P231="",Q$190,IF(P231=Q$190,Q$191,IF(P231=Q$191,Q$192,IF(P231=Q$192,Q$193,IF(P231=Q$193,Q$194,$H$23))))))</f>
        <v/>
      </c>
      <c r="R231" s="88" t="str">
        <f>IF(AND(SUM(R$206:R230)&gt;=R$201,Q231=""),"",IF(Q231="",R$190,IF(Q231=R$190,R$191,IF(Q231=R$191,R$192,IF(Q231=R$192,R$193,IF(Q231=R$193,R$194,$H$23))))))</f>
        <v/>
      </c>
      <c r="S231" s="88" t="str">
        <f>IF(AND(SUM(S$206:S230)&gt;=S$201,R231=""),"",IF(R231="",S$190,IF(R231=S$190,S$191,IF(R231=S$191,S$192,IF(R231=S$192,S$193,IF(R231=S$193,S$194,$H$23))))))</f>
        <v/>
      </c>
      <c r="T231" s="88" t="str">
        <f>IF(AND(SUM(T$206:T230)&gt;=T$201,S231=""),"",IF(S231="",T$190,IF(S231=T$190,T$191,IF(S231=T$191,T$192,IF(S231=T$192,T$193,IF(S231=T$193,T$194,$H$23))))))</f>
        <v/>
      </c>
      <c r="U231" s="88" t="str">
        <f>IF(AND(SUM(U$206:U230)&gt;=U$201,T231=""),"",IF(T231="",U$190,IF(T231=U$190,U$191,IF(T231=U$191,U$192,IF(T231=U$192,U$193,IF(T231=U$193,U$194,$H$23))))))</f>
        <v/>
      </c>
      <c r="V231" s="88" t="str">
        <f>IF(AND(SUM(V$206:V230)&gt;=V$201,U231=""),"",IF(U231="",V$190,IF(U231=V$190,V$191,IF(U231=V$191,V$192,IF(U231=V$192,V$193,IF(U231=V$193,V$194,$H$23))))))</f>
        <v/>
      </c>
      <c r="W231" s="88" t="str">
        <f>IF(AND(SUM(W$206:W230)&gt;=W$201,V231=""),"",IF(V231="",W$190,IF(V231=W$190,W$191,IF(V231=W$191,W$192,IF(V231=W$192,W$193,IF(V231=W$193,W$194,$H$23))))))</f>
        <v/>
      </c>
      <c r="X231" s="88" t="str">
        <f>IF(AND(SUM(X$206:X230)&gt;=X$201,W231=""),"",IF(W231="",X$190,IF(W231=X$190,X$191,IF(W231=X$191,X$192,IF(W231=X$192,X$193,IF(W231=X$193,X$194,$H$23))))))</f>
        <v/>
      </c>
      <c r="Y231" s="88" t="str">
        <f>IF(AND(SUM(Y$206:Y230)&gt;=Y$201,X231=""),"",IF(X231="",Y$190,IF(X231=Y$190,Y$191,IF(X231=Y$191,Y$192,IF(X231=Y$192,Y$193,IF(X231=Y$193,Y$194,$H$23))))))</f>
        <v/>
      </c>
      <c r="Z231" s="88" t="str">
        <f>IF(AND(SUM(Z$206:Z230)&gt;=Z$201,Y231=""),"",IF(Y231="",Z$190,IF(Y231=Z$190,Z$191,IF(Y231=Z$191,Z$192,IF(Y231=Z$192,Z$193,IF(Y231=Z$193,Z$194,$H$23))))))</f>
        <v/>
      </c>
      <c r="AA231" s="88" t="str">
        <f>IF(AND(SUM(AA$206:AA230)&gt;=AA$201,Z231=""),"",IF(Z231="",AA$190,IF(Z231=AA$190,AA$191,IF(Z231=AA$191,AA$192,IF(Z231=AA$192,AA$193,IF(Z231=AA$193,AA$194,$H$23))))))</f>
        <v/>
      </c>
      <c r="AB231" s="88" t="str">
        <f>IF(AND(SUM(AB$206:AB230)&gt;=AB$201,AA231=""),"",IF(AA231="",AB$190,IF(AA231=AB$190,AB$191,IF(AA231=AB$191,AB$192,IF(AA231=AB$192,AB$193,IF(AA231=AB$193,AB$194,$H$23))))))</f>
        <v/>
      </c>
      <c r="AC231" s="88" t="str">
        <f>IF(AND(SUM(AC$206:AC230)&gt;=AC$201,AB231=""),"",IF(AB231="",AC$190,IF(AB231=AC$190,AC$191,IF(AB231=AC$191,AC$192,IF(AB231=AC$192,AC$193,IF(AB231=AC$193,AC$194,$I$23))))))</f>
        <v/>
      </c>
      <c r="AD231" s="88" t="str">
        <f>IF(AND(SUM(AD$206:AD230)&gt;=AD$201,AC231=""),"",IF(AC231="",AD$190,IF(AC231=AD$190,AD$191,IF(AC231=AD$191,AD$192,IF(AC231=AD$192,AD$193,IF(AC231=AD$193,AD$194,$I$23))))))</f>
        <v/>
      </c>
      <c r="AE231" s="88" t="str">
        <f>IF(AND(SUM(AE$206:AE230)&gt;=AE$201,AD231=""),"",IF(AD231="",AE$190,IF(AD231=AE$190,AE$191,IF(AD231=AE$191,AE$192,IF(AD231=AE$192,AE$193,IF(AD231=AE$193,AE$194,$I$23))))))</f>
        <v/>
      </c>
      <c r="AF231" s="88" t="str">
        <f>IF(AND(SUM(AF$206:AF230)&gt;=AF$201,AE231=""),"",IF(AE231="",AF$190,IF(AE231=AF$190,AF$191,IF(AE231=AF$191,AF$192,IF(AE231=AF$192,AF$193,IF(AE231=AF$193,AF$194,$I$23))))))</f>
        <v/>
      </c>
      <c r="AG231" s="88" t="str">
        <f>IF(AND(SUM(AG$206:AG230)&gt;=AG$201,AF231=""),"",IF(AF231="",AG$190,IF(AF231=AG$190,AG$191,IF(AF231=AG$191,AG$192,IF(AF231=AG$192,AG$193,IF(AF231=AG$193,AG$194,$I$23))))))</f>
        <v/>
      </c>
      <c r="AH231" s="88" t="str">
        <f>IF(AND(SUM(AH$206:AH230)&gt;=AH$201,AG231=""),"",IF(AG231="",AH$190,IF(AG231=AH$190,AH$191,IF(AG231=AH$191,AH$192,IF(AG231=AH$192,AH$193,IF(AG231=AH$193,AH$194,$I$23))))))</f>
        <v/>
      </c>
      <c r="AI231" s="88" t="str">
        <f>IF(AND(SUM(AI$206:AI230)&gt;=AI$201,AH231=""),"",IF(AH231="",AI$190,IF(AH231=AI$190,AI$191,IF(AH231=AI$191,AI$192,IF(AH231=AI$192,AI$193,IF(AH231=AI$193,AI$194,$I$23))))))</f>
        <v/>
      </c>
      <c r="AJ231" s="88" t="str">
        <f>IF(AND(SUM(AJ$206:AJ230)&gt;=AJ$201,AI231=""),"",IF(AI231="",AJ$190,IF(AI231=AJ$190,AJ$191,IF(AI231=AJ$191,AJ$192,IF(AI231=AJ$192,AJ$193,IF(AI231=AJ$193,AJ$194,$I$23))))))</f>
        <v/>
      </c>
      <c r="AK231" s="88" t="str">
        <f>IF(AND(SUM(AK$206:AK230)&gt;=AK$201,AJ231=""),"",IF(AJ231="",AK$190,IF(AJ231=AK$190,AK$191,IF(AJ231=AK$191,AK$192,IF(AJ231=AK$192,AK$193,IF(AJ231=AK$193,AK$194,$I$23))))))</f>
        <v/>
      </c>
      <c r="AL231" s="88" t="str">
        <f>IF(AND(SUM(AL$206:AL230)&gt;=AL$201,AK231=""),"",IF(AK231="",AL$190,IF(AK231=AL$190,AL$191,IF(AK231=AL$191,AL$192,IF(AK231=AL$192,AL$193,IF(AK231=AL$193,AL$194,$I$23))))))</f>
        <v/>
      </c>
      <c r="AM231" s="88" t="str">
        <f>IF(AND(SUM(AM$206:AM230)&gt;=AM$201,AL231=""),"",IF(AL231="",AM$190,IF(AL231=AM$190,AM$191,IF(AL231=AM$191,AM$192,IF(AL231=AM$192,AM$193,IF(AL231=AM$193,AM$194,$I$23))))))</f>
        <v/>
      </c>
      <c r="AN231" s="88" t="str">
        <f>IF(AND(SUM(AN$206:AN230)&gt;=AN$201,AM231=""),"",IF(AM231="",AN$190,IF(AM231=AN$190,AN$191,IF(AM231=AN$191,AN$192,IF(AM231=AN$192,AN$193,IF(AM231=AN$193,AN$194,$I$23))))))</f>
        <v/>
      </c>
      <c r="AO231" s="88" t="str">
        <f>IF(AND(SUM(AO$206:AO230)&gt;=AO$201,AN231=""),"",IF(AN231="",AO$190,IF(AN231=AO$190,AO$191,IF(AN231=AO$191,AO$192,IF(AN231=AO$192,AO$193,IF(AN231=AO$193,AO$194,$J$23))))))</f>
        <v/>
      </c>
      <c r="AP231" s="88" t="str">
        <f>IF(AND(SUM(AP$206:AP230)&gt;=AP$201,AO231=""),"",IF(AO231="",AP$190,IF(AO231=AP$190,AP$191,IF(AO231=AP$191,AP$192,IF(AO231=AP$192,AP$193,IF(AO231=AP$193,AP$194,$J$23))))))</f>
        <v/>
      </c>
      <c r="AQ231" s="88" t="str">
        <f>IF(AND(SUM(AQ$206:AQ230)&gt;=AQ$201,AP231=""),"",IF(AP231="",AQ$190,IF(AP231=AQ$190,AQ$191,IF(AP231=AQ$191,AQ$192,IF(AP231=AQ$192,AQ$193,IF(AP231=AQ$193,AQ$194,$J$23))))))</f>
        <v/>
      </c>
      <c r="AR231" s="88" t="str">
        <f>IF(AND(SUM(AR$206:AR230)&gt;=AR$201,AQ231=""),"",IF(AQ231="",AR$190,IF(AQ231=AR$190,AR$191,IF(AQ231=AR$191,AR$192,IF(AQ231=AR$192,AR$193,IF(AQ231=AR$193,AR$194,$J$23))))))</f>
        <v/>
      </c>
      <c r="AS231" s="88" t="str">
        <f>IF(AND(SUM(AS$206:AS230)&gt;=AS$201,AR231=""),"",IF(AR231="",AS$190,IF(AR231=AS$190,AS$191,IF(AR231=AS$191,AS$192,IF(AR231=AS$192,AS$193,IF(AR231=AS$193,AS$194,$J$23))))))</f>
        <v/>
      </c>
      <c r="AT231" s="88" t="str">
        <f>IF(AND(SUM(AT$206:AT230)&gt;=AT$201,AS231=""),"",IF(AS231="",AT$190,IF(AS231=AT$190,AT$191,IF(AS231=AT$191,AT$192,IF(AS231=AT$192,AT$193,IF(AS231=AT$193,AT$194,$J$23))))))</f>
        <v/>
      </c>
      <c r="AU231" s="88" t="str">
        <f>IF(AND(SUM(AU$206:AU230)&gt;=AU$201,AT231=""),"",IF(AT231="",AU$190,IF(AT231=AU$190,AU$191,IF(AT231=AU$191,AU$192,IF(AT231=AU$192,AU$193,IF(AT231=AU$193,AU$194,$J$23))))))</f>
        <v/>
      </c>
      <c r="AV231" s="88" t="str">
        <f>IF(AND(SUM(AV$206:AV230)&gt;=AV$201,AU231=""),"",IF(AU231="",AV$190,IF(AU231=AV$190,AV$191,IF(AU231=AV$191,AV$192,IF(AU231=AV$192,AV$193,IF(AU231=AV$193,AV$194,$J$23))))))</f>
        <v/>
      </c>
      <c r="AW231" s="88" t="str">
        <f>IF(AND(SUM(AW$206:AW230)&gt;=AW$201,AV231=""),"",IF(AV231="",AW$190,IF(AV231=AW$190,AW$191,IF(AV231=AW$191,AW$192,IF(AV231=AW$192,AW$193,IF(AV231=AW$193,AW$194,$J$23))))))</f>
        <v/>
      </c>
      <c r="AX231" s="88" t="str">
        <f>IF(AND(SUM(AX$206:AX230)&gt;=AX$201,AW231=""),"",IF(AW231="",AX$190,IF(AW231=AX$190,AX$191,IF(AW231=AX$191,AX$192,IF(AW231=AX$192,AX$193,IF(AW231=AX$193,AX$194,$J$23))))))</f>
        <v/>
      </c>
      <c r="AY231" s="88" t="str">
        <f>IF(AND(SUM(AY$206:AY230)&gt;=AY$201,AX231=""),"",IF(AX231="",AY$190,IF(AX231=AY$190,AY$191,IF(AX231=AY$191,AY$192,IF(AX231=AY$192,AY$193,IF(AX231=AY$193,AY$194,$J$23))))))</f>
        <v/>
      </c>
      <c r="AZ231" s="88" t="str">
        <f>IF(AND(SUM(AZ$206:AZ230)&gt;=AZ$201,AY231=""),"",IF(AY231="",AZ$190,IF(AY231=AZ$190,AZ$191,IF(AY231=AZ$191,AZ$192,IF(AY231=AZ$192,AZ$193,IF(AY231=AZ$193,AZ$194,$J$23))))))</f>
        <v/>
      </c>
      <c r="BA231" s="88" t="str">
        <f>IF(AND(SUM(BA$206:BA230)&gt;=BA$201,AZ231=""),"",IF(AZ231="",BA$190,IF(AZ231=BA$190,BA$191,IF(AZ231=BA$191,BA$192,IF(AZ231=BA$192,BA$193,IF(AZ231=BA$193,BA$194,$K$23))))))</f>
        <v/>
      </c>
      <c r="BB231" s="88" t="str">
        <f>IF(AND(SUM(BB$206:BB230)&gt;=BB$201,BA231=""),"",IF(BA231="",BB$190,IF(BA231=BB$190,BB$191,IF(BA231=BB$191,BB$192,IF(BA231=BB$192,BB$193,IF(BA231=BB$193,BB$194,$K$23))))))</f>
        <v/>
      </c>
      <c r="BC231" s="88" t="str">
        <f>IF(AND(SUM(BC$206:BC230)&gt;=BC$201,BB231=""),"",IF(BB231="",BC$190,IF(BB231=BC$190,BC$191,IF(BB231=BC$191,BC$192,IF(BB231=BC$192,BC$193,IF(BB231=BC$193,BC$194,$K$23))))))</f>
        <v/>
      </c>
      <c r="BD231" s="88" t="str">
        <f>IF(AND(SUM(BD$206:BD230)&gt;=BD$201,BC231=""),"",IF(BC231="",BD$190,IF(BC231=BD$190,BD$191,IF(BC231=BD$191,BD$192,IF(BC231=BD$192,BD$193,IF(BC231=BD$193,BD$194,$K$23))))))</f>
        <v/>
      </c>
      <c r="BE231" s="88" t="str">
        <f>IF(AND(SUM(BE$206:BE230)&gt;=BE$201,BD231=""),"",IF(BD231="",BE$190,IF(BD231=BE$190,BE$191,IF(BD231=BE$191,BE$192,IF(BD231=BE$192,BE$193,IF(BD231=BE$193,BE$194,$K$23))))))</f>
        <v/>
      </c>
      <c r="BF231" s="88" t="str">
        <f>IF(AND(SUM(BF$206:BF230)&gt;=BF$201,BE231=""),"",IF(BE231="",BF$190,IF(BE231=BF$190,BF$191,IF(BE231=BF$191,BF$192,IF(BE231=BF$192,BF$193,IF(BE231=BF$193,BF$194,$K$23))))))</f>
        <v/>
      </c>
      <c r="BG231" s="88" t="str">
        <f>IF(AND(SUM(BG$206:BG230)&gt;=BG$201,BF231=""),"",IF(BF231="",BG$190,IF(BF231=BG$190,BG$191,IF(BF231=BG$191,BG$192,IF(BF231=BG$192,BG$193,IF(BF231=BG$193,BG$194,$K$23))))))</f>
        <v/>
      </c>
      <c r="BH231" s="88" t="str">
        <f>IF(AND(SUM(BH$206:BH230)&gt;=BH$201,BG231=""),"",IF(BG231="",BH$190,IF(BG231=BH$190,BH$191,IF(BG231=BH$191,BH$192,IF(BG231=BH$192,BH$193,IF(BG231=BH$193,BH$194,$K$23))))))</f>
        <v/>
      </c>
      <c r="BI231" s="88" t="str">
        <f>IF(AND(SUM(BI$206:BI230)&gt;=BI$201,BH231=""),"",IF(BH231="",BI$190,IF(BH231=BI$190,BI$191,IF(BH231=BI$191,BI$192,IF(BH231=BI$192,BI$193,IF(BH231=BI$193,BI$194,$K$23))))))</f>
        <v/>
      </c>
      <c r="BJ231" s="88" t="str">
        <f>IF(AND(SUM(BJ$206:BJ230)&gt;=BJ$201,BI231=""),"",IF(BI231="",BJ$190,IF(BI231=BJ$190,BJ$191,IF(BI231=BJ$191,BJ$192,IF(BI231=BJ$192,BJ$193,IF(BI231=BJ$193,BJ$194,$K$23))))))</f>
        <v/>
      </c>
      <c r="BK231" s="88" t="str">
        <f>IF(AND(SUM(BK$206:BK230)&gt;=BK$201,BJ231=""),"",IF(BJ231="",BK$190,IF(BJ231=BK$190,BK$191,IF(BJ231=BK$191,BK$192,IF(BJ231=BK$192,BK$193,IF(BJ231=BK$193,BK$194,$K$23))))))</f>
        <v/>
      </c>
      <c r="BL231" s="88" t="str">
        <f>IF(AND(SUM(BL$206:BL230)&gt;=BL$201,BK231=""),"",IF(BK231="",BL$190,IF(BK231=BL$190,BL$191,IF(BK231=BL$191,BL$192,IF(BK231=BL$192,BL$193,IF(BK231=BL$193,BL$194,$K$23))))))</f>
        <v/>
      </c>
    </row>
    <row r="232" spans="2:64" hidden="1" outlineLevel="1" x14ac:dyDescent="0.55000000000000004">
      <c r="B232" s="3" t="s">
        <v>311</v>
      </c>
      <c r="C232" s="3">
        <f t="shared" si="62"/>
        <v>26</v>
      </c>
      <c r="E232" s="88" t="str">
        <f>IF(AND(SUM(E$206:E231)&gt;=E$201,D232=""),"",IF(D232="",E$190,IF(D232=E$190,E$191,IF(D232=E$191,E$192,IF(D232=E$192,E$193,IF(D232=E$193,E$194,$G$23))))))</f>
        <v/>
      </c>
      <c r="F232" s="88" t="str">
        <f>IF(AND(SUM(F$206:F231)&gt;=F$201,E232=""),"",IF(E232="",F$190,IF(E232=F$190,F$191,IF(E232=F$191,F$192,IF(E232=F$192,F$193,IF(E232=F$193,F$194,$G$23))))))</f>
        <v/>
      </c>
      <c r="G232" s="88" t="str">
        <f>IF(AND(SUM(G$206:G231)&gt;=G$201,F232=""),"",IF(F232="",G$190,IF(F232=G$190,G$191,IF(F232=G$191,G$192,IF(F232=G$192,G$193,IF(F232=G$193,G$194,$G$23))))))</f>
        <v/>
      </c>
      <c r="H232" s="88" t="str">
        <f>IF(AND(SUM(H$206:H231)&gt;=H$201,G232=""),"",IF(G232="",H$190,IF(G232=H$190,H$191,IF(G232=H$191,H$192,IF(G232=H$192,H$193,IF(G232=H$193,H$194,$G$23))))))</f>
        <v/>
      </c>
      <c r="I232" s="88" t="str">
        <f>IF(AND(SUM(I$206:I231)&gt;=I$201,H232=""),"",IF(H232="",I$190,IF(H232=I$190,I$191,IF(H232=I$191,I$192,IF(H232=I$192,I$193,IF(H232=I$193,I$194,$G$23))))))</f>
        <v/>
      </c>
      <c r="J232" s="88" t="str">
        <f>IF(AND(SUM(J$206:J231)&gt;=J$201,I232=""),"",IF(I232="",J$190,IF(I232=J$190,J$191,IF(I232=J$191,J$192,IF(I232=J$192,J$193,IF(I232=J$193,J$194,$G$23))))))</f>
        <v/>
      </c>
      <c r="K232" s="88" t="str">
        <f>IF(AND(SUM(K$206:K231)&gt;=K$201,J232=""),"",IF(J232="",K$190,IF(J232=K$190,K$191,IF(J232=K$191,K$192,IF(J232=K$192,K$193,IF(J232=K$193,K$194,$G$23))))))</f>
        <v/>
      </c>
      <c r="L232" s="88" t="str">
        <f>IF(AND(SUM(L$206:L231)&gt;=L$201,K232=""),"",IF(K232="",L$190,IF(K232=L$190,L$191,IF(K232=L$191,L$192,IF(K232=L$192,L$193,IF(K232=L$193,L$194,$G$23))))))</f>
        <v/>
      </c>
      <c r="M232" s="88" t="str">
        <f>IF(AND(SUM(M$206:M231)&gt;=M$201,L232=""),"",IF(L232="",M$190,IF(L232=M$190,M$191,IF(L232=M$191,M$192,IF(L232=M$192,M$193,IF(L232=M$193,M$194,$G$23))))))</f>
        <v/>
      </c>
      <c r="N232" s="88" t="str">
        <f>IF(AND(SUM(N$206:N231)&gt;=N$201,M232=""),"",IF(M232="",N$190,IF(M232=N$190,N$191,IF(M232=N$191,N$192,IF(M232=N$192,N$193,IF(M232=N$193,N$194,$G$23))))))</f>
        <v/>
      </c>
      <c r="O232" s="88" t="str">
        <f>IF(AND(SUM(O$206:O231)&gt;=O$201,N232=""),"",IF(N232="",O$190,IF(N232=O$190,O$191,IF(N232=O$191,O$192,IF(N232=O$192,O$193,IF(N232=O$193,O$194,$G$23))))))</f>
        <v/>
      </c>
      <c r="P232" s="88" t="str">
        <f>IF(AND(SUM(P$206:P231)&gt;=P$201,O232=""),"",IF(O232="",P$190,IF(O232=P$190,P$191,IF(O232=P$191,P$192,IF(O232=P$192,P$193,IF(O232=P$193,P$194,$G$23))))))</f>
        <v/>
      </c>
      <c r="Q232" s="88" t="str">
        <f>IF(AND(SUM(Q$206:Q231)&gt;=Q$201,P232=""),"",IF(P232="",Q$190,IF(P232=Q$190,Q$191,IF(P232=Q$191,Q$192,IF(P232=Q$192,Q$193,IF(P232=Q$193,Q$194,$H$23))))))</f>
        <v/>
      </c>
      <c r="R232" s="88" t="str">
        <f>IF(AND(SUM(R$206:R231)&gt;=R$201,Q232=""),"",IF(Q232="",R$190,IF(Q232=R$190,R$191,IF(Q232=R$191,R$192,IF(Q232=R$192,R$193,IF(Q232=R$193,R$194,$H$23))))))</f>
        <v/>
      </c>
      <c r="S232" s="88" t="str">
        <f>IF(AND(SUM(S$206:S231)&gt;=S$201,R232=""),"",IF(R232="",S$190,IF(R232=S$190,S$191,IF(R232=S$191,S$192,IF(R232=S$192,S$193,IF(R232=S$193,S$194,$H$23))))))</f>
        <v/>
      </c>
      <c r="T232" s="88" t="str">
        <f>IF(AND(SUM(T$206:T231)&gt;=T$201,S232=""),"",IF(S232="",T$190,IF(S232=T$190,T$191,IF(S232=T$191,T$192,IF(S232=T$192,T$193,IF(S232=T$193,T$194,$H$23))))))</f>
        <v/>
      </c>
      <c r="U232" s="88" t="str">
        <f>IF(AND(SUM(U$206:U231)&gt;=U$201,T232=""),"",IF(T232="",U$190,IF(T232=U$190,U$191,IF(T232=U$191,U$192,IF(T232=U$192,U$193,IF(T232=U$193,U$194,$H$23))))))</f>
        <v/>
      </c>
      <c r="V232" s="88" t="str">
        <f>IF(AND(SUM(V$206:V231)&gt;=V$201,U232=""),"",IF(U232="",V$190,IF(U232=V$190,V$191,IF(U232=V$191,V$192,IF(U232=V$192,V$193,IF(U232=V$193,V$194,$H$23))))))</f>
        <v/>
      </c>
      <c r="W232" s="88" t="str">
        <f>IF(AND(SUM(W$206:W231)&gt;=W$201,V232=""),"",IF(V232="",W$190,IF(V232=W$190,W$191,IF(V232=W$191,W$192,IF(V232=W$192,W$193,IF(V232=W$193,W$194,$H$23))))))</f>
        <v/>
      </c>
      <c r="X232" s="88" t="str">
        <f>IF(AND(SUM(X$206:X231)&gt;=X$201,W232=""),"",IF(W232="",X$190,IF(W232=X$190,X$191,IF(W232=X$191,X$192,IF(W232=X$192,X$193,IF(W232=X$193,X$194,$H$23))))))</f>
        <v/>
      </c>
      <c r="Y232" s="88" t="str">
        <f>IF(AND(SUM(Y$206:Y231)&gt;=Y$201,X232=""),"",IF(X232="",Y$190,IF(X232=Y$190,Y$191,IF(X232=Y$191,Y$192,IF(X232=Y$192,Y$193,IF(X232=Y$193,Y$194,$H$23))))))</f>
        <v/>
      </c>
      <c r="Z232" s="88" t="str">
        <f>IF(AND(SUM(Z$206:Z231)&gt;=Z$201,Y232=""),"",IF(Y232="",Z$190,IF(Y232=Z$190,Z$191,IF(Y232=Z$191,Z$192,IF(Y232=Z$192,Z$193,IF(Y232=Z$193,Z$194,$H$23))))))</f>
        <v/>
      </c>
      <c r="AA232" s="88" t="str">
        <f>IF(AND(SUM(AA$206:AA231)&gt;=AA$201,Z232=""),"",IF(Z232="",AA$190,IF(Z232=AA$190,AA$191,IF(Z232=AA$191,AA$192,IF(Z232=AA$192,AA$193,IF(Z232=AA$193,AA$194,$H$23))))))</f>
        <v/>
      </c>
      <c r="AB232" s="88" t="str">
        <f>IF(AND(SUM(AB$206:AB231)&gt;=AB$201,AA232=""),"",IF(AA232="",AB$190,IF(AA232=AB$190,AB$191,IF(AA232=AB$191,AB$192,IF(AA232=AB$192,AB$193,IF(AA232=AB$193,AB$194,$H$23))))))</f>
        <v/>
      </c>
      <c r="AC232" s="88" t="str">
        <f>IF(AND(SUM(AC$206:AC231)&gt;=AC$201,AB232=""),"",IF(AB232="",AC$190,IF(AB232=AC$190,AC$191,IF(AB232=AC$191,AC$192,IF(AB232=AC$192,AC$193,IF(AB232=AC$193,AC$194,$I$23))))))</f>
        <v/>
      </c>
      <c r="AD232" s="88" t="str">
        <f>IF(AND(SUM(AD$206:AD231)&gt;=AD$201,AC232=""),"",IF(AC232="",AD$190,IF(AC232=AD$190,AD$191,IF(AC232=AD$191,AD$192,IF(AC232=AD$192,AD$193,IF(AC232=AD$193,AD$194,$I$23))))))</f>
        <v/>
      </c>
      <c r="AE232" s="88" t="str">
        <f>IF(AND(SUM(AE$206:AE231)&gt;=AE$201,AD232=""),"",IF(AD232="",AE$190,IF(AD232=AE$190,AE$191,IF(AD232=AE$191,AE$192,IF(AD232=AE$192,AE$193,IF(AD232=AE$193,AE$194,$I$23))))))</f>
        <v/>
      </c>
      <c r="AF232" s="88" t="str">
        <f>IF(AND(SUM(AF$206:AF231)&gt;=AF$201,AE232=""),"",IF(AE232="",AF$190,IF(AE232=AF$190,AF$191,IF(AE232=AF$191,AF$192,IF(AE232=AF$192,AF$193,IF(AE232=AF$193,AF$194,$I$23))))))</f>
        <v/>
      </c>
      <c r="AG232" s="88" t="str">
        <f>IF(AND(SUM(AG$206:AG231)&gt;=AG$201,AF232=""),"",IF(AF232="",AG$190,IF(AF232=AG$190,AG$191,IF(AF232=AG$191,AG$192,IF(AF232=AG$192,AG$193,IF(AF232=AG$193,AG$194,$I$23))))))</f>
        <v/>
      </c>
      <c r="AH232" s="88" t="str">
        <f>IF(AND(SUM(AH$206:AH231)&gt;=AH$201,AG232=""),"",IF(AG232="",AH$190,IF(AG232=AH$190,AH$191,IF(AG232=AH$191,AH$192,IF(AG232=AH$192,AH$193,IF(AG232=AH$193,AH$194,$I$23))))))</f>
        <v/>
      </c>
      <c r="AI232" s="88" t="str">
        <f>IF(AND(SUM(AI$206:AI231)&gt;=AI$201,AH232=""),"",IF(AH232="",AI$190,IF(AH232=AI$190,AI$191,IF(AH232=AI$191,AI$192,IF(AH232=AI$192,AI$193,IF(AH232=AI$193,AI$194,$I$23))))))</f>
        <v/>
      </c>
      <c r="AJ232" s="88" t="str">
        <f>IF(AND(SUM(AJ$206:AJ231)&gt;=AJ$201,AI232=""),"",IF(AI232="",AJ$190,IF(AI232=AJ$190,AJ$191,IF(AI232=AJ$191,AJ$192,IF(AI232=AJ$192,AJ$193,IF(AI232=AJ$193,AJ$194,$I$23))))))</f>
        <v/>
      </c>
      <c r="AK232" s="88" t="str">
        <f>IF(AND(SUM(AK$206:AK231)&gt;=AK$201,AJ232=""),"",IF(AJ232="",AK$190,IF(AJ232=AK$190,AK$191,IF(AJ232=AK$191,AK$192,IF(AJ232=AK$192,AK$193,IF(AJ232=AK$193,AK$194,$I$23))))))</f>
        <v/>
      </c>
      <c r="AL232" s="88" t="str">
        <f>IF(AND(SUM(AL$206:AL231)&gt;=AL$201,AK232=""),"",IF(AK232="",AL$190,IF(AK232=AL$190,AL$191,IF(AK232=AL$191,AL$192,IF(AK232=AL$192,AL$193,IF(AK232=AL$193,AL$194,$I$23))))))</f>
        <v/>
      </c>
      <c r="AM232" s="88" t="str">
        <f>IF(AND(SUM(AM$206:AM231)&gt;=AM$201,AL232=""),"",IF(AL232="",AM$190,IF(AL232=AM$190,AM$191,IF(AL232=AM$191,AM$192,IF(AL232=AM$192,AM$193,IF(AL232=AM$193,AM$194,$I$23))))))</f>
        <v/>
      </c>
      <c r="AN232" s="88" t="str">
        <f>IF(AND(SUM(AN$206:AN231)&gt;=AN$201,AM232=""),"",IF(AM232="",AN$190,IF(AM232=AN$190,AN$191,IF(AM232=AN$191,AN$192,IF(AM232=AN$192,AN$193,IF(AM232=AN$193,AN$194,$I$23))))))</f>
        <v/>
      </c>
      <c r="AO232" s="88" t="str">
        <f>IF(AND(SUM(AO$206:AO231)&gt;=AO$201,AN232=""),"",IF(AN232="",AO$190,IF(AN232=AO$190,AO$191,IF(AN232=AO$191,AO$192,IF(AN232=AO$192,AO$193,IF(AN232=AO$193,AO$194,$J$23))))))</f>
        <v/>
      </c>
      <c r="AP232" s="88" t="str">
        <f>IF(AND(SUM(AP$206:AP231)&gt;=AP$201,AO232=""),"",IF(AO232="",AP$190,IF(AO232=AP$190,AP$191,IF(AO232=AP$191,AP$192,IF(AO232=AP$192,AP$193,IF(AO232=AP$193,AP$194,$J$23))))))</f>
        <v/>
      </c>
      <c r="AQ232" s="88" t="str">
        <f>IF(AND(SUM(AQ$206:AQ231)&gt;=AQ$201,AP232=""),"",IF(AP232="",AQ$190,IF(AP232=AQ$190,AQ$191,IF(AP232=AQ$191,AQ$192,IF(AP232=AQ$192,AQ$193,IF(AP232=AQ$193,AQ$194,$J$23))))))</f>
        <v/>
      </c>
      <c r="AR232" s="88" t="str">
        <f>IF(AND(SUM(AR$206:AR231)&gt;=AR$201,AQ232=""),"",IF(AQ232="",AR$190,IF(AQ232=AR$190,AR$191,IF(AQ232=AR$191,AR$192,IF(AQ232=AR$192,AR$193,IF(AQ232=AR$193,AR$194,$J$23))))))</f>
        <v/>
      </c>
      <c r="AS232" s="88" t="str">
        <f>IF(AND(SUM(AS$206:AS231)&gt;=AS$201,AR232=""),"",IF(AR232="",AS$190,IF(AR232=AS$190,AS$191,IF(AR232=AS$191,AS$192,IF(AR232=AS$192,AS$193,IF(AR232=AS$193,AS$194,$J$23))))))</f>
        <v/>
      </c>
      <c r="AT232" s="88" t="str">
        <f>IF(AND(SUM(AT$206:AT231)&gt;=AT$201,AS232=""),"",IF(AS232="",AT$190,IF(AS232=AT$190,AT$191,IF(AS232=AT$191,AT$192,IF(AS232=AT$192,AT$193,IF(AS232=AT$193,AT$194,$J$23))))))</f>
        <v/>
      </c>
      <c r="AU232" s="88" t="str">
        <f>IF(AND(SUM(AU$206:AU231)&gt;=AU$201,AT232=""),"",IF(AT232="",AU$190,IF(AT232=AU$190,AU$191,IF(AT232=AU$191,AU$192,IF(AT232=AU$192,AU$193,IF(AT232=AU$193,AU$194,$J$23))))))</f>
        <v/>
      </c>
      <c r="AV232" s="88" t="str">
        <f>IF(AND(SUM(AV$206:AV231)&gt;=AV$201,AU232=""),"",IF(AU232="",AV$190,IF(AU232=AV$190,AV$191,IF(AU232=AV$191,AV$192,IF(AU232=AV$192,AV$193,IF(AU232=AV$193,AV$194,$J$23))))))</f>
        <v/>
      </c>
      <c r="AW232" s="88" t="str">
        <f>IF(AND(SUM(AW$206:AW231)&gt;=AW$201,AV232=""),"",IF(AV232="",AW$190,IF(AV232=AW$190,AW$191,IF(AV232=AW$191,AW$192,IF(AV232=AW$192,AW$193,IF(AV232=AW$193,AW$194,$J$23))))))</f>
        <v/>
      </c>
      <c r="AX232" s="88" t="str">
        <f>IF(AND(SUM(AX$206:AX231)&gt;=AX$201,AW232=""),"",IF(AW232="",AX$190,IF(AW232=AX$190,AX$191,IF(AW232=AX$191,AX$192,IF(AW232=AX$192,AX$193,IF(AW232=AX$193,AX$194,$J$23))))))</f>
        <v/>
      </c>
      <c r="AY232" s="88" t="str">
        <f>IF(AND(SUM(AY$206:AY231)&gt;=AY$201,AX232=""),"",IF(AX232="",AY$190,IF(AX232=AY$190,AY$191,IF(AX232=AY$191,AY$192,IF(AX232=AY$192,AY$193,IF(AX232=AY$193,AY$194,$J$23))))))</f>
        <v/>
      </c>
      <c r="AZ232" s="88" t="str">
        <f>IF(AND(SUM(AZ$206:AZ231)&gt;=AZ$201,AY232=""),"",IF(AY232="",AZ$190,IF(AY232=AZ$190,AZ$191,IF(AY232=AZ$191,AZ$192,IF(AY232=AZ$192,AZ$193,IF(AY232=AZ$193,AZ$194,$J$23))))))</f>
        <v/>
      </c>
      <c r="BA232" s="88" t="str">
        <f>IF(AND(SUM(BA$206:BA231)&gt;=BA$201,AZ232=""),"",IF(AZ232="",BA$190,IF(AZ232=BA$190,BA$191,IF(AZ232=BA$191,BA$192,IF(AZ232=BA$192,BA$193,IF(AZ232=BA$193,BA$194,$K$23))))))</f>
        <v/>
      </c>
      <c r="BB232" s="88" t="str">
        <f>IF(AND(SUM(BB$206:BB231)&gt;=BB$201,BA232=""),"",IF(BA232="",BB$190,IF(BA232=BB$190,BB$191,IF(BA232=BB$191,BB$192,IF(BA232=BB$192,BB$193,IF(BA232=BB$193,BB$194,$K$23))))))</f>
        <v/>
      </c>
      <c r="BC232" s="88" t="str">
        <f>IF(AND(SUM(BC$206:BC231)&gt;=BC$201,BB232=""),"",IF(BB232="",BC$190,IF(BB232=BC$190,BC$191,IF(BB232=BC$191,BC$192,IF(BB232=BC$192,BC$193,IF(BB232=BC$193,BC$194,$K$23))))))</f>
        <v/>
      </c>
      <c r="BD232" s="88" t="str">
        <f>IF(AND(SUM(BD$206:BD231)&gt;=BD$201,BC232=""),"",IF(BC232="",BD$190,IF(BC232=BD$190,BD$191,IF(BC232=BD$191,BD$192,IF(BC232=BD$192,BD$193,IF(BC232=BD$193,BD$194,$K$23))))))</f>
        <v/>
      </c>
      <c r="BE232" s="88" t="str">
        <f>IF(AND(SUM(BE$206:BE231)&gt;=BE$201,BD232=""),"",IF(BD232="",BE$190,IF(BD232=BE$190,BE$191,IF(BD232=BE$191,BE$192,IF(BD232=BE$192,BE$193,IF(BD232=BE$193,BE$194,$K$23))))))</f>
        <v/>
      </c>
      <c r="BF232" s="88" t="str">
        <f>IF(AND(SUM(BF$206:BF231)&gt;=BF$201,BE232=""),"",IF(BE232="",BF$190,IF(BE232=BF$190,BF$191,IF(BE232=BF$191,BF$192,IF(BE232=BF$192,BF$193,IF(BE232=BF$193,BF$194,$K$23))))))</f>
        <v/>
      </c>
      <c r="BG232" s="88" t="str">
        <f>IF(AND(SUM(BG$206:BG231)&gt;=BG$201,BF232=""),"",IF(BF232="",BG$190,IF(BF232=BG$190,BG$191,IF(BF232=BG$191,BG$192,IF(BF232=BG$192,BG$193,IF(BF232=BG$193,BG$194,$K$23))))))</f>
        <v/>
      </c>
      <c r="BH232" s="88" t="str">
        <f>IF(AND(SUM(BH$206:BH231)&gt;=BH$201,BG232=""),"",IF(BG232="",BH$190,IF(BG232=BH$190,BH$191,IF(BG232=BH$191,BH$192,IF(BG232=BH$192,BH$193,IF(BG232=BH$193,BH$194,$K$23))))))</f>
        <v/>
      </c>
      <c r="BI232" s="88" t="str">
        <f>IF(AND(SUM(BI$206:BI231)&gt;=BI$201,BH232=""),"",IF(BH232="",BI$190,IF(BH232=BI$190,BI$191,IF(BH232=BI$191,BI$192,IF(BH232=BI$192,BI$193,IF(BH232=BI$193,BI$194,$K$23))))))</f>
        <v/>
      </c>
      <c r="BJ232" s="88" t="str">
        <f>IF(AND(SUM(BJ$206:BJ231)&gt;=BJ$201,BI232=""),"",IF(BI232="",BJ$190,IF(BI232=BJ$190,BJ$191,IF(BI232=BJ$191,BJ$192,IF(BI232=BJ$192,BJ$193,IF(BI232=BJ$193,BJ$194,$K$23))))))</f>
        <v/>
      </c>
      <c r="BK232" s="88" t="str">
        <f>IF(AND(SUM(BK$206:BK231)&gt;=BK$201,BJ232=""),"",IF(BJ232="",BK$190,IF(BJ232=BK$190,BK$191,IF(BJ232=BK$191,BK$192,IF(BJ232=BK$192,BK$193,IF(BJ232=BK$193,BK$194,$K$23))))))</f>
        <v/>
      </c>
      <c r="BL232" s="88" t="str">
        <f>IF(AND(SUM(BL$206:BL231)&gt;=BL$201,BK232=""),"",IF(BK232="",BL$190,IF(BK232=BL$190,BL$191,IF(BK232=BL$191,BL$192,IF(BK232=BL$192,BL$193,IF(BK232=BL$193,BL$194,$K$23))))))</f>
        <v/>
      </c>
    </row>
    <row r="233" spans="2:64" hidden="1" outlineLevel="1" x14ac:dyDescent="0.55000000000000004">
      <c r="B233" s="3" t="s">
        <v>311</v>
      </c>
      <c r="C233" s="3">
        <f t="shared" si="62"/>
        <v>27</v>
      </c>
      <c r="E233" s="88" t="str">
        <f>IF(AND(SUM(E$206:E232)&gt;=E$201,D233=""),"",IF(D233="",E$190,IF(D233=E$190,E$191,IF(D233=E$191,E$192,IF(D233=E$192,E$193,IF(D233=E$193,E$194,$G$23))))))</f>
        <v/>
      </c>
      <c r="F233" s="88" t="str">
        <f>IF(AND(SUM(F$206:F232)&gt;=F$201,E233=""),"",IF(E233="",F$190,IF(E233=F$190,F$191,IF(E233=F$191,F$192,IF(E233=F$192,F$193,IF(E233=F$193,F$194,$G$23))))))</f>
        <v/>
      </c>
      <c r="G233" s="88" t="str">
        <f>IF(AND(SUM(G$206:G232)&gt;=G$201,F233=""),"",IF(F233="",G$190,IF(F233=G$190,G$191,IF(F233=G$191,G$192,IF(F233=G$192,G$193,IF(F233=G$193,G$194,$G$23))))))</f>
        <v/>
      </c>
      <c r="H233" s="88" t="str">
        <f>IF(AND(SUM(H$206:H232)&gt;=H$201,G233=""),"",IF(G233="",H$190,IF(G233=H$190,H$191,IF(G233=H$191,H$192,IF(G233=H$192,H$193,IF(G233=H$193,H$194,$G$23))))))</f>
        <v/>
      </c>
      <c r="I233" s="88" t="str">
        <f>IF(AND(SUM(I$206:I232)&gt;=I$201,H233=""),"",IF(H233="",I$190,IF(H233=I$190,I$191,IF(H233=I$191,I$192,IF(H233=I$192,I$193,IF(H233=I$193,I$194,$G$23))))))</f>
        <v/>
      </c>
      <c r="J233" s="88" t="str">
        <f>IF(AND(SUM(J$206:J232)&gt;=J$201,I233=""),"",IF(I233="",J$190,IF(I233=J$190,J$191,IF(I233=J$191,J$192,IF(I233=J$192,J$193,IF(I233=J$193,J$194,$G$23))))))</f>
        <v/>
      </c>
      <c r="K233" s="88" t="str">
        <f>IF(AND(SUM(K$206:K232)&gt;=K$201,J233=""),"",IF(J233="",K$190,IF(J233=K$190,K$191,IF(J233=K$191,K$192,IF(J233=K$192,K$193,IF(J233=K$193,K$194,$G$23))))))</f>
        <v/>
      </c>
      <c r="L233" s="88" t="str">
        <f>IF(AND(SUM(L$206:L232)&gt;=L$201,K233=""),"",IF(K233="",L$190,IF(K233=L$190,L$191,IF(K233=L$191,L$192,IF(K233=L$192,L$193,IF(K233=L$193,L$194,$G$23))))))</f>
        <v/>
      </c>
      <c r="M233" s="88" t="str">
        <f>IF(AND(SUM(M$206:M232)&gt;=M$201,L233=""),"",IF(L233="",M$190,IF(L233=M$190,M$191,IF(L233=M$191,M$192,IF(L233=M$192,M$193,IF(L233=M$193,M$194,$G$23))))))</f>
        <v/>
      </c>
      <c r="N233" s="88" t="str">
        <f>IF(AND(SUM(N$206:N232)&gt;=N$201,M233=""),"",IF(M233="",N$190,IF(M233=N$190,N$191,IF(M233=N$191,N$192,IF(M233=N$192,N$193,IF(M233=N$193,N$194,$G$23))))))</f>
        <v/>
      </c>
      <c r="O233" s="88" t="str">
        <f>IF(AND(SUM(O$206:O232)&gt;=O$201,N233=""),"",IF(N233="",O$190,IF(N233=O$190,O$191,IF(N233=O$191,O$192,IF(N233=O$192,O$193,IF(N233=O$193,O$194,$G$23))))))</f>
        <v/>
      </c>
      <c r="P233" s="88" t="str">
        <f>IF(AND(SUM(P$206:P232)&gt;=P$201,O233=""),"",IF(O233="",P$190,IF(O233=P$190,P$191,IF(O233=P$191,P$192,IF(O233=P$192,P$193,IF(O233=P$193,P$194,$G$23))))))</f>
        <v/>
      </c>
      <c r="Q233" s="88" t="str">
        <f>IF(AND(SUM(Q$206:Q232)&gt;=Q$201,P233=""),"",IF(P233="",Q$190,IF(P233=Q$190,Q$191,IF(P233=Q$191,Q$192,IF(P233=Q$192,Q$193,IF(P233=Q$193,Q$194,$H$23))))))</f>
        <v/>
      </c>
      <c r="R233" s="88" t="str">
        <f>IF(AND(SUM(R$206:R232)&gt;=R$201,Q233=""),"",IF(Q233="",R$190,IF(Q233=R$190,R$191,IF(Q233=R$191,R$192,IF(Q233=R$192,R$193,IF(Q233=R$193,R$194,$H$23))))))</f>
        <v/>
      </c>
      <c r="S233" s="88" t="str">
        <f>IF(AND(SUM(S$206:S232)&gt;=S$201,R233=""),"",IF(R233="",S$190,IF(R233=S$190,S$191,IF(R233=S$191,S$192,IF(R233=S$192,S$193,IF(R233=S$193,S$194,$H$23))))))</f>
        <v/>
      </c>
      <c r="T233" s="88" t="str">
        <f>IF(AND(SUM(T$206:T232)&gt;=T$201,S233=""),"",IF(S233="",T$190,IF(S233=T$190,T$191,IF(S233=T$191,T$192,IF(S233=T$192,T$193,IF(S233=T$193,T$194,$H$23))))))</f>
        <v/>
      </c>
      <c r="U233" s="88" t="str">
        <f>IF(AND(SUM(U$206:U232)&gt;=U$201,T233=""),"",IF(T233="",U$190,IF(T233=U$190,U$191,IF(T233=U$191,U$192,IF(T233=U$192,U$193,IF(T233=U$193,U$194,$H$23))))))</f>
        <v/>
      </c>
      <c r="V233" s="88" t="str">
        <f>IF(AND(SUM(V$206:V232)&gt;=V$201,U233=""),"",IF(U233="",V$190,IF(U233=V$190,V$191,IF(U233=V$191,V$192,IF(U233=V$192,V$193,IF(U233=V$193,V$194,$H$23))))))</f>
        <v/>
      </c>
      <c r="W233" s="88" t="str">
        <f>IF(AND(SUM(W$206:W232)&gt;=W$201,V233=""),"",IF(V233="",W$190,IF(V233=W$190,W$191,IF(V233=W$191,W$192,IF(V233=W$192,W$193,IF(V233=W$193,W$194,$H$23))))))</f>
        <v/>
      </c>
      <c r="X233" s="88" t="str">
        <f>IF(AND(SUM(X$206:X232)&gt;=X$201,W233=""),"",IF(W233="",X$190,IF(W233=X$190,X$191,IF(W233=X$191,X$192,IF(W233=X$192,X$193,IF(W233=X$193,X$194,$H$23))))))</f>
        <v/>
      </c>
      <c r="Y233" s="88" t="str">
        <f>IF(AND(SUM(Y$206:Y232)&gt;=Y$201,X233=""),"",IF(X233="",Y$190,IF(X233=Y$190,Y$191,IF(X233=Y$191,Y$192,IF(X233=Y$192,Y$193,IF(X233=Y$193,Y$194,$H$23))))))</f>
        <v/>
      </c>
      <c r="Z233" s="88" t="str">
        <f>IF(AND(SUM(Z$206:Z232)&gt;=Z$201,Y233=""),"",IF(Y233="",Z$190,IF(Y233=Z$190,Z$191,IF(Y233=Z$191,Z$192,IF(Y233=Z$192,Z$193,IF(Y233=Z$193,Z$194,$H$23))))))</f>
        <v/>
      </c>
      <c r="AA233" s="88" t="str">
        <f>IF(AND(SUM(AA$206:AA232)&gt;=AA$201,Z233=""),"",IF(Z233="",AA$190,IF(Z233=AA$190,AA$191,IF(Z233=AA$191,AA$192,IF(Z233=AA$192,AA$193,IF(Z233=AA$193,AA$194,$H$23))))))</f>
        <v/>
      </c>
      <c r="AB233" s="88" t="str">
        <f>IF(AND(SUM(AB$206:AB232)&gt;=AB$201,AA233=""),"",IF(AA233="",AB$190,IF(AA233=AB$190,AB$191,IF(AA233=AB$191,AB$192,IF(AA233=AB$192,AB$193,IF(AA233=AB$193,AB$194,$H$23))))))</f>
        <v/>
      </c>
      <c r="AC233" s="88" t="str">
        <f>IF(AND(SUM(AC$206:AC232)&gt;=AC$201,AB233=""),"",IF(AB233="",AC$190,IF(AB233=AC$190,AC$191,IF(AB233=AC$191,AC$192,IF(AB233=AC$192,AC$193,IF(AB233=AC$193,AC$194,$I$23))))))</f>
        <v/>
      </c>
      <c r="AD233" s="88" t="str">
        <f>IF(AND(SUM(AD$206:AD232)&gt;=AD$201,AC233=""),"",IF(AC233="",AD$190,IF(AC233=AD$190,AD$191,IF(AC233=AD$191,AD$192,IF(AC233=AD$192,AD$193,IF(AC233=AD$193,AD$194,$I$23))))))</f>
        <v/>
      </c>
      <c r="AE233" s="88" t="str">
        <f>IF(AND(SUM(AE$206:AE232)&gt;=AE$201,AD233=""),"",IF(AD233="",AE$190,IF(AD233=AE$190,AE$191,IF(AD233=AE$191,AE$192,IF(AD233=AE$192,AE$193,IF(AD233=AE$193,AE$194,$I$23))))))</f>
        <v/>
      </c>
      <c r="AF233" s="88" t="str">
        <f>IF(AND(SUM(AF$206:AF232)&gt;=AF$201,AE233=""),"",IF(AE233="",AF$190,IF(AE233=AF$190,AF$191,IF(AE233=AF$191,AF$192,IF(AE233=AF$192,AF$193,IF(AE233=AF$193,AF$194,$I$23))))))</f>
        <v/>
      </c>
      <c r="AG233" s="88" t="str">
        <f>IF(AND(SUM(AG$206:AG232)&gt;=AG$201,AF233=""),"",IF(AF233="",AG$190,IF(AF233=AG$190,AG$191,IF(AF233=AG$191,AG$192,IF(AF233=AG$192,AG$193,IF(AF233=AG$193,AG$194,$I$23))))))</f>
        <v/>
      </c>
      <c r="AH233" s="88" t="str">
        <f>IF(AND(SUM(AH$206:AH232)&gt;=AH$201,AG233=""),"",IF(AG233="",AH$190,IF(AG233=AH$190,AH$191,IF(AG233=AH$191,AH$192,IF(AG233=AH$192,AH$193,IF(AG233=AH$193,AH$194,$I$23))))))</f>
        <v/>
      </c>
      <c r="AI233" s="88" t="str">
        <f>IF(AND(SUM(AI$206:AI232)&gt;=AI$201,AH233=""),"",IF(AH233="",AI$190,IF(AH233=AI$190,AI$191,IF(AH233=AI$191,AI$192,IF(AH233=AI$192,AI$193,IF(AH233=AI$193,AI$194,$I$23))))))</f>
        <v/>
      </c>
      <c r="AJ233" s="88" t="str">
        <f>IF(AND(SUM(AJ$206:AJ232)&gt;=AJ$201,AI233=""),"",IF(AI233="",AJ$190,IF(AI233=AJ$190,AJ$191,IF(AI233=AJ$191,AJ$192,IF(AI233=AJ$192,AJ$193,IF(AI233=AJ$193,AJ$194,$I$23))))))</f>
        <v/>
      </c>
      <c r="AK233" s="88" t="str">
        <f>IF(AND(SUM(AK$206:AK232)&gt;=AK$201,AJ233=""),"",IF(AJ233="",AK$190,IF(AJ233=AK$190,AK$191,IF(AJ233=AK$191,AK$192,IF(AJ233=AK$192,AK$193,IF(AJ233=AK$193,AK$194,$I$23))))))</f>
        <v/>
      </c>
      <c r="AL233" s="88" t="str">
        <f>IF(AND(SUM(AL$206:AL232)&gt;=AL$201,AK233=""),"",IF(AK233="",AL$190,IF(AK233=AL$190,AL$191,IF(AK233=AL$191,AL$192,IF(AK233=AL$192,AL$193,IF(AK233=AL$193,AL$194,$I$23))))))</f>
        <v/>
      </c>
      <c r="AM233" s="88" t="str">
        <f>IF(AND(SUM(AM$206:AM232)&gt;=AM$201,AL233=""),"",IF(AL233="",AM$190,IF(AL233=AM$190,AM$191,IF(AL233=AM$191,AM$192,IF(AL233=AM$192,AM$193,IF(AL233=AM$193,AM$194,$I$23))))))</f>
        <v/>
      </c>
      <c r="AN233" s="88" t="str">
        <f>IF(AND(SUM(AN$206:AN232)&gt;=AN$201,AM233=""),"",IF(AM233="",AN$190,IF(AM233=AN$190,AN$191,IF(AM233=AN$191,AN$192,IF(AM233=AN$192,AN$193,IF(AM233=AN$193,AN$194,$I$23))))))</f>
        <v/>
      </c>
      <c r="AO233" s="88" t="str">
        <f>IF(AND(SUM(AO$206:AO232)&gt;=AO$201,AN233=""),"",IF(AN233="",AO$190,IF(AN233=AO$190,AO$191,IF(AN233=AO$191,AO$192,IF(AN233=AO$192,AO$193,IF(AN233=AO$193,AO$194,$J$23))))))</f>
        <v/>
      </c>
      <c r="AP233" s="88" t="str">
        <f>IF(AND(SUM(AP$206:AP232)&gt;=AP$201,AO233=""),"",IF(AO233="",AP$190,IF(AO233=AP$190,AP$191,IF(AO233=AP$191,AP$192,IF(AO233=AP$192,AP$193,IF(AO233=AP$193,AP$194,$J$23))))))</f>
        <v/>
      </c>
      <c r="AQ233" s="88" t="str">
        <f>IF(AND(SUM(AQ$206:AQ232)&gt;=AQ$201,AP233=""),"",IF(AP233="",AQ$190,IF(AP233=AQ$190,AQ$191,IF(AP233=AQ$191,AQ$192,IF(AP233=AQ$192,AQ$193,IF(AP233=AQ$193,AQ$194,$J$23))))))</f>
        <v/>
      </c>
      <c r="AR233" s="88" t="str">
        <f>IF(AND(SUM(AR$206:AR232)&gt;=AR$201,AQ233=""),"",IF(AQ233="",AR$190,IF(AQ233=AR$190,AR$191,IF(AQ233=AR$191,AR$192,IF(AQ233=AR$192,AR$193,IF(AQ233=AR$193,AR$194,$J$23))))))</f>
        <v/>
      </c>
      <c r="AS233" s="88" t="str">
        <f>IF(AND(SUM(AS$206:AS232)&gt;=AS$201,AR233=""),"",IF(AR233="",AS$190,IF(AR233=AS$190,AS$191,IF(AR233=AS$191,AS$192,IF(AR233=AS$192,AS$193,IF(AR233=AS$193,AS$194,$J$23))))))</f>
        <v/>
      </c>
      <c r="AT233" s="88" t="str">
        <f>IF(AND(SUM(AT$206:AT232)&gt;=AT$201,AS233=""),"",IF(AS233="",AT$190,IF(AS233=AT$190,AT$191,IF(AS233=AT$191,AT$192,IF(AS233=AT$192,AT$193,IF(AS233=AT$193,AT$194,$J$23))))))</f>
        <v/>
      </c>
      <c r="AU233" s="88" t="str">
        <f>IF(AND(SUM(AU$206:AU232)&gt;=AU$201,AT233=""),"",IF(AT233="",AU$190,IF(AT233=AU$190,AU$191,IF(AT233=AU$191,AU$192,IF(AT233=AU$192,AU$193,IF(AT233=AU$193,AU$194,$J$23))))))</f>
        <v/>
      </c>
      <c r="AV233" s="88" t="str">
        <f>IF(AND(SUM(AV$206:AV232)&gt;=AV$201,AU233=""),"",IF(AU233="",AV$190,IF(AU233=AV$190,AV$191,IF(AU233=AV$191,AV$192,IF(AU233=AV$192,AV$193,IF(AU233=AV$193,AV$194,$J$23))))))</f>
        <v/>
      </c>
      <c r="AW233" s="88" t="str">
        <f>IF(AND(SUM(AW$206:AW232)&gt;=AW$201,AV233=""),"",IF(AV233="",AW$190,IF(AV233=AW$190,AW$191,IF(AV233=AW$191,AW$192,IF(AV233=AW$192,AW$193,IF(AV233=AW$193,AW$194,$J$23))))))</f>
        <v/>
      </c>
      <c r="AX233" s="88" t="str">
        <f>IF(AND(SUM(AX$206:AX232)&gt;=AX$201,AW233=""),"",IF(AW233="",AX$190,IF(AW233=AX$190,AX$191,IF(AW233=AX$191,AX$192,IF(AW233=AX$192,AX$193,IF(AW233=AX$193,AX$194,$J$23))))))</f>
        <v/>
      </c>
      <c r="AY233" s="88" t="str">
        <f>IF(AND(SUM(AY$206:AY232)&gt;=AY$201,AX233=""),"",IF(AX233="",AY$190,IF(AX233=AY$190,AY$191,IF(AX233=AY$191,AY$192,IF(AX233=AY$192,AY$193,IF(AX233=AY$193,AY$194,$J$23))))))</f>
        <v/>
      </c>
      <c r="AZ233" s="88" t="str">
        <f>IF(AND(SUM(AZ$206:AZ232)&gt;=AZ$201,AY233=""),"",IF(AY233="",AZ$190,IF(AY233=AZ$190,AZ$191,IF(AY233=AZ$191,AZ$192,IF(AY233=AZ$192,AZ$193,IF(AY233=AZ$193,AZ$194,$J$23))))))</f>
        <v/>
      </c>
      <c r="BA233" s="88" t="str">
        <f>IF(AND(SUM(BA$206:BA232)&gt;=BA$201,AZ233=""),"",IF(AZ233="",BA$190,IF(AZ233=BA$190,BA$191,IF(AZ233=BA$191,BA$192,IF(AZ233=BA$192,BA$193,IF(AZ233=BA$193,BA$194,$K$23))))))</f>
        <v/>
      </c>
      <c r="BB233" s="88" t="str">
        <f>IF(AND(SUM(BB$206:BB232)&gt;=BB$201,BA233=""),"",IF(BA233="",BB$190,IF(BA233=BB$190,BB$191,IF(BA233=BB$191,BB$192,IF(BA233=BB$192,BB$193,IF(BA233=BB$193,BB$194,$K$23))))))</f>
        <v/>
      </c>
      <c r="BC233" s="88" t="str">
        <f>IF(AND(SUM(BC$206:BC232)&gt;=BC$201,BB233=""),"",IF(BB233="",BC$190,IF(BB233=BC$190,BC$191,IF(BB233=BC$191,BC$192,IF(BB233=BC$192,BC$193,IF(BB233=BC$193,BC$194,$K$23))))))</f>
        <v/>
      </c>
      <c r="BD233" s="88" t="str">
        <f>IF(AND(SUM(BD$206:BD232)&gt;=BD$201,BC233=""),"",IF(BC233="",BD$190,IF(BC233=BD$190,BD$191,IF(BC233=BD$191,BD$192,IF(BC233=BD$192,BD$193,IF(BC233=BD$193,BD$194,$K$23))))))</f>
        <v/>
      </c>
      <c r="BE233" s="88" t="str">
        <f>IF(AND(SUM(BE$206:BE232)&gt;=BE$201,BD233=""),"",IF(BD233="",BE$190,IF(BD233=BE$190,BE$191,IF(BD233=BE$191,BE$192,IF(BD233=BE$192,BE$193,IF(BD233=BE$193,BE$194,$K$23))))))</f>
        <v/>
      </c>
      <c r="BF233" s="88" t="str">
        <f>IF(AND(SUM(BF$206:BF232)&gt;=BF$201,BE233=""),"",IF(BE233="",BF$190,IF(BE233=BF$190,BF$191,IF(BE233=BF$191,BF$192,IF(BE233=BF$192,BF$193,IF(BE233=BF$193,BF$194,$K$23))))))</f>
        <v/>
      </c>
      <c r="BG233" s="88" t="str">
        <f>IF(AND(SUM(BG$206:BG232)&gt;=BG$201,BF233=""),"",IF(BF233="",BG$190,IF(BF233=BG$190,BG$191,IF(BF233=BG$191,BG$192,IF(BF233=BG$192,BG$193,IF(BF233=BG$193,BG$194,$K$23))))))</f>
        <v/>
      </c>
      <c r="BH233" s="88" t="str">
        <f>IF(AND(SUM(BH$206:BH232)&gt;=BH$201,BG233=""),"",IF(BG233="",BH$190,IF(BG233=BH$190,BH$191,IF(BG233=BH$191,BH$192,IF(BG233=BH$192,BH$193,IF(BG233=BH$193,BH$194,$K$23))))))</f>
        <v/>
      </c>
      <c r="BI233" s="88" t="str">
        <f>IF(AND(SUM(BI$206:BI232)&gt;=BI$201,BH233=""),"",IF(BH233="",BI$190,IF(BH233=BI$190,BI$191,IF(BH233=BI$191,BI$192,IF(BH233=BI$192,BI$193,IF(BH233=BI$193,BI$194,$K$23))))))</f>
        <v/>
      </c>
      <c r="BJ233" s="88" t="str">
        <f>IF(AND(SUM(BJ$206:BJ232)&gt;=BJ$201,BI233=""),"",IF(BI233="",BJ$190,IF(BI233=BJ$190,BJ$191,IF(BI233=BJ$191,BJ$192,IF(BI233=BJ$192,BJ$193,IF(BI233=BJ$193,BJ$194,$K$23))))))</f>
        <v/>
      </c>
      <c r="BK233" s="88" t="str">
        <f>IF(AND(SUM(BK$206:BK232)&gt;=BK$201,BJ233=""),"",IF(BJ233="",BK$190,IF(BJ233=BK$190,BK$191,IF(BJ233=BK$191,BK$192,IF(BJ233=BK$192,BK$193,IF(BJ233=BK$193,BK$194,$K$23))))))</f>
        <v/>
      </c>
      <c r="BL233" s="88" t="str">
        <f>IF(AND(SUM(BL$206:BL232)&gt;=BL$201,BK233=""),"",IF(BK233="",BL$190,IF(BK233=BL$190,BL$191,IF(BK233=BL$191,BL$192,IF(BK233=BL$192,BL$193,IF(BK233=BL$193,BL$194,$K$23))))))</f>
        <v/>
      </c>
    </row>
    <row r="234" spans="2:64" hidden="1" outlineLevel="1" x14ac:dyDescent="0.55000000000000004">
      <c r="B234" s="3" t="s">
        <v>311</v>
      </c>
      <c r="C234" s="3">
        <f t="shared" si="62"/>
        <v>28</v>
      </c>
      <c r="E234" s="88" t="str">
        <f>IF(AND(SUM(E$206:E233)&gt;=E$201,D234=""),"",IF(D234="",E$190,IF(D234=E$190,E$191,IF(D234=E$191,E$192,IF(D234=E$192,E$193,IF(D234=E$193,E$194,$G$23))))))</f>
        <v/>
      </c>
      <c r="F234" s="88" t="str">
        <f>IF(AND(SUM(F$206:F233)&gt;=F$201,E234=""),"",IF(E234="",F$190,IF(E234=F$190,F$191,IF(E234=F$191,F$192,IF(E234=F$192,F$193,IF(E234=F$193,F$194,$G$23))))))</f>
        <v/>
      </c>
      <c r="G234" s="88" t="str">
        <f>IF(AND(SUM(G$206:G233)&gt;=G$201,F234=""),"",IF(F234="",G$190,IF(F234=G$190,G$191,IF(F234=G$191,G$192,IF(F234=G$192,G$193,IF(F234=G$193,G$194,$G$23))))))</f>
        <v/>
      </c>
      <c r="H234" s="88" t="str">
        <f>IF(AND(SUM(H$206:H233)&gt;=H$201,G234=""),"",IF(G234="",H$190,IF(G234=H$190,H$191,IF(G234=H$191,H$192,IF(G234=H$192,H$193,IF(G234=H$193,H$194,$G$23))))))</f>
        <v/>
      </c>
      <c r="I234" s="88" t="str">
        <f>IF(AND(SUM(I$206:I233)&gt;=I$201,H234=""),"",IF(H234="",I$190,IF(H234=I$190,I$191,IF(H234=I$191,I$192,IF(H234=I$192,I$193,IF(H234=I$193,I$194,$G$23))))))</f>
        <v/>
      </c>
      <c r="J234" s="88" t="str">
        <f>IF(AND(SUM(J$206:J233)&gt;=J$201,I234=""),"",IF(I234="",J$190,IF(I234=J$190,J$191,IF(I234=J$191,J$192,IF(I234=J$192,J$193,IF(I234=J$193,J$194,$G$23))))))</f>
        <v/>
      </c>
      <c r="K234" s="88" t="str">
        <f>IF(AND(SUM(K$206:K233)&gt;=K$201,J234=""),"",IF(J234="",K$190,IF(J234=K$190,K$191,IF(J234=K$191,K$192,IF(J234=K$192,K$193,IF(J234=K$193,K$194,$G$23))))))</f>
        <v/>
      </c>
      <c r="L234" s="88" t="str">
        <f>IF(AND(SUM(L$206:L233)&gt;=L$201,K234=""),"",IF(K234="",L$190,IF(K234=L$190,L$191,IF(K234=L$191,L$192,IF(K234=L$192,L$193,IF(K234=L$193,L$194,$G$23))))))</f>
        <v/>
      </c>
      <c r="M234" s="88" t="str">
        <f>IF(AND(SUM(M$206:M233)&gt;=M$201,L234=""),"",IF(L234="",M$190,IF(L234=M$190,M$191,IF(L234=M$191,M$192,IF(L234=M$192,M$193,IF(L234=M$193,M$194,$G$23))))))</f>
        <v/>
      </c>
      <c r="N234" s="88" t="str">
        <f>IF(AND(SUM(N$206:N233)&gt;=N$201,M234=""),"",IF(M234="",N$190,IF(M234=N$190,N$191,IF(M234=N$191,N$192,IF(M234=N$192,N$193,IF(M234=N$193,N$194,$G$23))))))</f>
        <v/>
      </c>
      <c r="O234" s="88" t="str">
        <f>IF(AND(SUM(O$206:O233)&gt;=O$201,N234=""),"",IF(N234="",O$190,IF(N234=O$190,O$191,IF(N234=O$191,O$192,IF(N234=O$192,O$193,IF(N234=O$193,O$194,$G$23))))))</f>
        <v/>
      </c>
      <c r="P234" s="88" t="str">
        <f>IF(AND(SUM(P$206:P233)&gt;=P$201,O234=""),"",IF(O234="",P$190,IF(O234=P$190,P$191,IF(O234=P$191,P$192,IF(O234=P$192,P$193,IF(O234=P$193,P$194,$G$23))))))</f>
        <v/>
      </c>
      <c r="Q234" s="88" t="str">
        <f>IF(AND(SUM(Q$206:Q233)&gt;=Q$201,P234=""),"",IF(P234="",Q$190,IF(P234=Q$190,Q$191,IF(P234=Q$191,Q$192,IF(P234=Q$192,Q$193,IF(P234=Q$193,Q$194,$H$23))))))</f>
        <v/>
      </c>
      <c r="R234" s="88" t="str">
        <f>IF(AND(SUM(R$206:R233)&gt;=R$201,Q234=""),"",IF(Q234="",R$190,IF(Q234=R$190,R$191,IF(Q234=R$191,R$192,IF(Q234=R$192,R$193,IF(Q234=R$193,R$194,$H$23))))))</f>
        <v/>
      </c>
      <c r="S234" s="88" t="str">
        <f>IF(AND(SUM(S$206:S233)&gt;=S$201,R234=""),"",IF(R234="",S$190,IF(R234=S$190,S$191,IF(R234=S$191,S$192,IF(R234=S$192,S$193,IF(R234=S$193,S$194,$H$23))))))</f>
        <v/>
      </c>
      <c r="T234" s="88" t="str">
        <f>IF(AND(SUM(T$206:T233)&gt;=T$201,S234=""),"",IF(S234="",T$190,IF(S234=T$190,T$191,IF(S234=T$191,T$192,IF(S234=T$192,T$193,IF(S234=T$193,T$194,$H$23))))))</f>
        <v/>
      </c>
      <c r="U234" s="88" t="str">
        <f>IF(AND(SUM(U$206:U233)&gt;=U$201,T234=""),"",IF(T234="",U$190,IF(T234=U$190,U$191,IF(T234=U$191,U$192,IF(T234=U$192,U$193,IF(T234=U$193,U$194,$H$23))))))</f>
        <v/>
      </c>
      <c r="V234" s="88" t="str">
        <f>IF(AND(SUM(V$206:V233)&gt;=V$201,U234=""),"",IF(U234="",V$190,IF(U234=V$190,V$191,IF(U234=V$191,V$192,IF(U234=V$192,V$193,IF(U234=V$193,V$194,$H$23))))))</f>
        <v/>
      </c>
      <c r="W234" s="88" t="str">
        <f>IF(AND(SUM(W$206:W233)&gt;=W$201,V234=""),"",IF(V234="",W$190,IF(V234=W$190,W$191,IF(V234=W$191,W$192,IF(V234=W$192,W$193,IF(V234=W$193,W$194,$H$23))))))</f>
        <v/>
      </c>
      <c r="X234" s="88" t="str">
        <f>IF(AND(SUM(X$206:X233)&gt;=X$201,W234=""),"",IF(W234="",X$190,IF(W234=X$190,X$191,IF(W234=X$191,X$192,IF(W234=X$192,X$193,IF(W234=X$193,X$194,$H$23))))))</f>
        <v/>
      </c>
      <c r="Y234" s="88" t="str">
        <f>IF(AND(SUM(Y$206:Y233)&gt;=Y$201,X234=""),"",IF(X234="",Y$190,IF(X234=Y$190,Y$191,IF(X234=Y$191,Y$192,IF(X234=Y$192,Y$193,IF(X234=Y$193,Y$194,$H$23))))))</f>
        <v/>
      </c>
      <c r="Z234" s="88" t="str">
        <f>IF(AND(SUM(Z$206:Z233)&gt;=Z$201,Y234=""),"",IF(Y234="",Z$190,IF(Y234=Z$190,Z$191,IF(Y234=Z$191,Z$192,IF(Y234=Z$192,Z$193,IF(Y234=Z$193,Z$194,$H$23))))))</f>
        <v/>
      </c>
      <c r="AA234" s="88" t="str">
        <f>IF(AND(SUM(AA$206:AA233)&gt;=AA$201,Z234=""),"",IF(Z234="",AA$190,IF(Z234=AA$190,AA$191,IF(Z234=AA$191,AA$192,IF(Z234=AA$192,AA$193,IF(Z234=AA$193,AA$194,$H$23))))))</f>
        <v/>
      </c>
      <c r="AB234" s="88" t="str">
        <f>IF(AND(SUM(AB$206:AB233)&gt;=AB$201,AA234=""),"",IF(AA234="",AB$190,IF(AA234=AB$190,AB$191,IF(AA234=AB$191,AB$192,IF(AA234=AB$192,AB$193,IF(AA234=AB$193,AB$194,$H$23))))))</f>
        <v/>
      </c>
      <c r="AC234" s="88" t="str">
        <f>IF(AND(SUM(AC$206:AC233)&gt;=AC$201,AB234=""),"",IF(AB234="",AC$190,IF(AB234=AC$190,AC$191,IF(AB234=AC$191,AC$192,IF(AB234=AC$192,AC$193,IF(AB234=AC$193,AC$194,$I$23))))))</f>
        <v/>
      </c>
      <c r="AD234" s="88" t="str">
        <f>IF(AND(SUM(AD$206:AD233)&gt;=AD$201,AC234=""),"",IF(AC234="",AD$190,IF(AC234=AD$190,AD$191,IF(AC234=AD$191,AD$192,IF(AC234=AD$192,AD$193,IF(AC234=AD$193,AD$194,$I$23))))))</f>
        <v/>
      </c>
      <c r="AE234" s="88" t="str">
        <f>IF(AND(SUM(AE$206:AE233)&gt;=AE$201,AD234=""),"",IF(AD234="",AE$190,IF(AD234=AE$190,AE$191,IF(AD234=AE$191,AE$192,IF(AD234=AE$192,AE$193,IF(AD234=AE$193,AE$194,$I$23))))))</f>
        <v/>
      </c>
      <c r="AF234" s="88" t="str">
        <f>IF(AND(SUM(AF$206:AF233)&gt;=AF$201,AE234=""),"",IF(AE234="",AF$190,IF(AE234=AF$190,AF$191,IF(AE234=AF$191,AF$192,IF(AE234=AF$192,AF$193,IF(AE234=AF$193,AF$194,$I$23))))))</f>
        <v/>
      </c>
      <c r="AG234" s="88" t="str">
        <f>IF(AND(SUM(AG$206:AG233)&gt;=AG$201,AF234=""),"",IF(AF234="",AG$190,IF(AF234=AG$190,AG$191,IF(AF234=AG$191,AG$192,IF(AF234=AG$192,AG$193,IF(AF234=AG$193,AG$194,$I$23))))))</f>
        <v/>
      </c>
      <c r="AH234" s="88" t="str">
        <f>IF(AND(SUM(AH$206:AH233)&gt;=AH$201,AG234=""),"",IF(AG234="",AH$190,IF(AG234=AH$190,AH$191,IF(AG234=AH$191,AH$192,IF(AG234=AH$192,AH$193,IF(AG234=AH$193,AH$194,$I$23))))))</f>
        <v/>
      </c>
      <c r="AI234" s="88" t="str">
        <f>IF(AND(SUM(AI$206:AI233)&gt;=AI$201,AH234=""),"",IF(AH234="",AI$190,IF(AH234=AI$190,AI$191,IF(AH234=AI$191,AI$192,IF(AH234=AI$192,AI$193,IF(AH234=AI$193,AI$194,$I$23))))))</f>
        <v/>
      </c>
      <c r="AJ234" s="88" t="str">
        <f>IF(AND(SUM(AJ$206:AJ233)&gt;=AJ$201,AI234=""),"",IF(AI234="",AJ$190,IF(AI234=AJ$190,AJ$191,IF(AI234=AJ$191,AJ$192,IF(AI234=AJ$192,AJ$193,IF(AI234=AJ$193,AJ$194,$I$23))))))</f>
        <v/>
      </c>
      <c r="AK234" s="88" t="str">
        <f>IF(AND(SUM(AK$206:AK233)&gt;=AK$201,AJ234=""),"",IF(AJ234="",AK$190,IF(AJ234=AK$190,AK$191,IF(AJ234=AK$191,AK$192,IF(AJ234=AK$192,AK$193,IF(AJ234=AK$193,AK$194,$I$23))))))</f>
        <v/>
      </c>
      <c r="AL234" s="88" t="str">
        <f>IF(AND(SUM(AL$206:AL233)&gt;=AL$201,AK234=""),"",IF(AK234="",AL$190,IF(AK234=AL$190,AL$191,IF(AK234=AL$191,AL$192,IF(AK234=AL$192,AL$193,IF(AK234=AL$193,AL$194,$I$23))))))</f>
        <v/>
      </c>
      <c r="AM234" s="88" t="str">
        <f>IF(AND(SUM(AM$206:AM233)&gt;=AM$201,AL234=""),"",IF(AL234="",AM$190,IF(AL234=AM$190,AM$191,IF(AL234=AM$191,AM$192,IF(AL234=AM$192,AM$193,IF(AL234=AM$193,AM$194,$I$23))))))</f>
        <v/>
      </c>
      <c r="AN234" s="88" t="str">
        <f>IF(AND(SUM(AN$206:AN233)&gt;=AN$201,AM234=""),"",IF(AM234="",AN$190,IF(AM234=AN$190,AN$191,IF(AM234=AN$191,AN$192,IF(AM234=AN$192,AN$193,IF(AM234=AN$193,AN$194,$I$23))))))</f>
        <v/>
      </c>
      <c r="AO234" s="88" t="str">
        <f>IF(AND(SUM(AO$206:AO233)&gt;=AO$201,AN234=""),"",IF(AN234="",AO$190,IF(AN234=AO$190,AO$191,IF(AN234=AO$191,AO$192,IF(AN234=AO$192,AO$193,IF(AN234=AO$193,AO$194,$J$23))))))</f>
        <v/>
      </c>
      <c r="AP234" s="88" t="str">
        <f>IF(AND(SUM(AP$206:AP233)&gt;=AP$201,AO234=""),"",IF(AO234="",AP$190,IF(AO234=AP$190,AP$191,IF(AO234=AP$191,AP$192,IF(AO234=AP$192,AP$193,IF(AO234=AP$193,AP$194,$J$23))))))</f>
        <v/>
      </c>
      <c r="AQ234" s="88" t="str">
        <f>IF(AND(SUM(AQ$206:AQ233)&gt;=AQ$201,AP234=""),"",IF(AP234="",AQ$190,IF(AP234=AQ$190,AQ$191,IF(AP234=AQ$191,AQ$192,IF(AP234=AQ$192,AQ$193,IF(AP234=AQ$193,AQ$194,$J$23))))))</f>
        <v/>
      </c>
      <c r="AR234" s="88" t="str">
        <f>IF(AND(SUM(AR$206:AR233)&gt;=AR$201,AQ234=""),"",IF(AQ234="",AR$190,IF(AQ234=AR$190,AR$191,IF(AQ234=AR$191,AR$192,IF(AQ234=AR$192,AR$193,IF(AQ234=AR$193,AR$194,$J$23))))))</f>
        <v/>
      </c>
      <c r="AS234" s="88" t="str">
        <f>IF(AND(SUM(AS$206:AS233)&gt;=AS$201,AR234=""),"",IF(AR234="",AS$190,IF(AR234=AS$190,AS$191,IF(AR234=AS$191,AS$192,IF(AR234=AS$192,AS$193,IF(AR234=AS$193,AS$194,$J$23))))))</f>
        <v/>
      </c>
      <c r="AT234" s="88" t="str">
        <f>IF(AND(SUM(AT$206:AT233)&gt;=AT$201,AS234=""),"",IF(AS234="",AT$190,IF(AS234=AT$190,AT$191,IF(AS234=AT$191,AT$192,IF(AS234=AT$192,AT$193,IF(AS234=AT$193,AT$194,$J$23))))))</f>
        <v/>
      </c>
      <c r="AU234" s="88" t="str">
        <f>IF(AND(SUM(AU$206:AU233)&gt;=AU$201,AT234=""),"",IF(AT234="",AU$190,IF(AT234=AU$190,AU$191,IF(AT234=AU$191,AU$192,IF(AT234=AU$192,AU$193,IF(AT234=AU$193,AU$194,$J$23))))))</f>
        <v/>
      </c>
      <c r="AV234" s="88" t="str">
        <f>IF(AND(SUM(AV$206:AV233)&gt;=AV$201,AU234=""),"",IF(AU234="",AV$190,IF(AU234=AV$190,AV$191,IF(AU234=AV$191,AV$192,IF(AU234=AV$192,AV$193,IF(AU234=AV$193,AV$194,$J$23))))))</f>
        <v/>
      </c>
      <c r="AW234" s="88" t="str">
        <f>IF(AND(SUM(AW$206:AW233)&gt;=AW$201,AV234=""),"",IF(AV234="",AW$190,IF(AV234=AW$190,AW$191,IF(AV234=AW$191,AW$192,IF(AV234=AW$192,AW$193,IF(AV234=AW$193,AW$194,$J$23))))))</f>
        <v/>
      </c>
      <c r="AX234" s="88" t="str">
        <f>IF(AND(SUM(AX$206:AX233)&gt;=AX$201,AW234=""),"",IF(AW234="",AX$190,IF(AW234=AX$190,AX$191,IF(AW234=AX$191,AX$192,IF(AW234=AX$192,AX$193,IF(AW234=AX$193,AX$194,$J$23))))))</f>
        <v/>
      </c>
      <c r="AY234" s="88" t="str">
        <f>IF(AND(SUM(AY$206:AY233)&gt;=AY$201,AX234=""),"",IF(AX234="",AY$190,IF(AX234=AY$190,AY$191,IF(AX234=AY$191,AY$192,IF(AX234=AY$192,AY$193,IF(AX234=AY$193,AY$194,$J$23))))))</f>
        <v/>
      </c>
      <c r="AZ234" s="88" t="str">
        <f>IF(AND(SUM(AZ$206:AZ233)&gt;=AZ$201,AY234=""),"",IF(AY234="",AZ$190,IF(AY234=AZ$190,AZ$191,IF(AY234=AZ$191,AZ$192,IF(AY234=AZ$192,AZ$193,IF(AY234=AZ$193,AZ$194,$J$23))))))</f>
        <v/>
      </c>
      <c r="BA234" s="88" t="str">
        <f>IF(AND(SUM(BA$206:BA233)&gt;=BA$201,AZ234=""),"",IF(AZ234="",BA$190,IF(AZ234=BA$190,BA$191,IF(AZ234=BA$191,BA$192,IF(AZ234=BA$192,BA$193,IF(AZ234=BA$193,BA$194,$K$23))))))</f>
        <v/>
      </c>
      <c r="BB234" s="88" t="str">
        <f>IF(AND(SUM(BB$206:BB233)&gt;=BB$201,BA234=""),"",IF(BA234="",BB$190,IF(BA234=BB$190,BB$191,IF(BA234=BB$191,BB$192,IF(BA234=BB$192,BB$193,IF(BA234=BB$193,BB$194,$K$23))))))</f>
        <v/>
      </c>
      <c r="BC234" s="88" t="str">
        <f>IF(AND(SUM(BC$206:BC233)&gt;=BC$201,BB234=""),"",IF(BB234="",BC$190,IF(BB234=BC$190,BC$191,IF(BB234=BC$191,BC$192,IF(BB234=BC$192,BC$193,IF(BB234=BC$193,BC$194,$K$23))))))</f>
        <v/>
      </c>
      <c r="BD234" s="88" t="str">
        <f>IF(AND(SUM(BD$206:BD233)&gt;=BD$201,BC234=""),"",IF(BC234="",BD$190,IF(BC234=BD$190,BD$191,IF(BC234=BD$191,BD$192,IF(BC234=BD$192,BD$193,IF(BC234=BD$193,BD$194,$K$23))))))</f>
        <v/>
      </c>
      <c r="BE234" s="88" t="str">
        <f>IF(AND(SUM(BE$206:BE233)&gt;=BE$201,BD234=""),"",IF(BD234="",BE$190,IF(BD234=BE$190,BE$191,IF(BD234=BE$191,BE$192,IF(BD234=BE$192,BE$193,IF(BD234=BE$193,BE$194,$K$23))))))</f>
        <v/>
      </c>
      <c r="BF234" s="88" t="str">
        <f>IF(AND(SUM(BF$206:BF233)&gt;=BF$201,BE234=""),"",IF(BE234="",BF$190,IF(BE234=BF$190,BF$191,IF(BE234=BF$191,BF$192,IF(BE234=BF$192,BF$193,IF(BE234=BF$193,BF$194,$K$23))))))</f>
        <v/>
      </c>
      <c r="BG234" s="88" t="str">
        <f>IF(AND(SUM(BG$206:BG233)&gt;=BG$201,BF234=""),"",IF(BF234="",BG$190,IF(BF234=BG$190,BG$191,IF(BF234=BG$191,BG$192,IF(BF234=BG$192,BG$193,IF(BF234=BG$193,BG$194,$K$23))))))</f>
        <v/>
      </c>
      <c r="BH234" s="88" t="str">
        <f>IF(AND(SUM(BH$206:BH233)&gt;=BH$201,BG234=""),"",IF(BG234="",BH$190,IF(BG234=BH$190,BH$191,IF(BG234=BH$191,BH$192,IF(BG234=BH$192,BH$193,IF(BG234=BH$193,BH$194,$K$23))))))</f>
        <v/>
      </c>
      <c r="BI234" s="88" t="str">
        <f>IF(AND(SUM(BI$206:BI233)&gt;=BI$201,BH234=""),"",IF(BH234="",BI$190,IF(BH234=BI$190,BI$191,IF(BH234=BI$191,BI$192,IF(BH234=BI$192,BI$193,IF(BH234=BI$193,BI$194,$K$23))))))</f>
        <v/>
      </c>
      <c r="BJ234" s="88" t="str">
        <f>IF(AND(SUM(BJ$206:BJ233)&gt;=BJ$201,BI234=""),"",IF(BI234="",BJ$190,IF(BI234=BJ$190,BJ$191,IF(BI234=BJ$191,BJ$192,IF(BI234=BJ$192,BJ$193,IF(BI234=BJ$193,BJ$194,$K$23))))))</f>
        <v/>
      </c>
      <c r="BK234" s="88" t="str">
        <f>IF(AND(SUM(BK$206:BK233)&gt;=BK$201,BJ234=""),"",IF(BJ234="",BK$190,IF(BJ234=BK$190,BK$191,IF(BJ234=BK$191,BK$192,IF(BJ234=BK$192,BK$193,IF(BJ234=BK$193,BK$194,$K$23))))))</f>
        <v/>
      </c>
      <c r="BL234" s="88" t="str">
        <f>IF(AND(SUM(BL$206:BL233)&gt;=BL$201,BK234=""),"",IF(BK234="",BL$190,IF(BK234=BL$190,BL$191,IF(BK234=BL$191,BL$192,IF(BK234=BL$192,BL$193,IF(BK234=BL$193,BL$194,$K$23))))))</f>
        <v/>
      </c>
    </row>
    <row r="235" spans="2:64" hidden="1" outlineLevel="1" x14ac:dyDescent="0.55000000000000004">
      <c r="B235" s="3" t="s">
        <v>311</v>
      </c>
      <c r="C235" s="3">
        <f t="shared" si="62"/>
        <v>29</v>
      </c>
      <c r="E235" s="88" t="str">
        <f>IF(AND(SUM(E$206:E234)&gt;=E$201,D235=""),"",IF(D235="",E$190,IF(D235=E$190,E$191,IF(D235=E$191,E$192,IF(D235=E$192,E$193,IF(D235=E$193,E$194,$G$23))))))</f>
        <v/>
      </c>
      <c r="F235" s="88" t="str">
        <f>IF(AND(SUM(F$206:F234)&gt;=F$201,E235=""),"",IF(E235="",F$190,IF(E235=F$190,F$191,IF(E235=F$191,F$192,IF(E235=F$192,F$193,IF(E235=F$193,F$194,$G$23))))))</f>
        <v/>
      </c>
      <c r="G235" s="88" t="str">
        <f>IF(AND(SUM(G$206:G234)&gt;=G$201,F235=""),"",IF(F235="",G$190,IF(F235=G$190,G$191,IF(F235=G$191,G$192,IF(F235=G$192,G$193,IF(F235=G$193,G$194,$G$23))))))</f>
        <v/>
      </c>
      <c r="H235" s="88" t="str">
        <f>IF(AND(SUM(H$206:H234)&gt;=H$201,G235=""),"",IF(G235="",H$190,IF(G235=H$190,H$191,IF(G235=H$191,H$192,IF(G235=H$192,H$193,IF(G235=H$193,H$194,$G$23))))))</f>
        <v/>
      </c>
      <c r="I235" s="88" t="str">
        <f>IF(AND(SUM(I$206:I234)&gt;=I$201,H235=""),"",IF(H235="",I$190,IF(H235=I$190,I$191,IF(H235=I$191,I$192,IF(H235=I$192,I$193,IF(H235=I$193,I$194,$G$23))))))</f>
        <v/>
      </c>
      <c r="J235" s="88" t="str">
        <f>IF(AND(SUM(J$206:J234)&gt;=J$201,I235=""),"",IF(I235="",J$190,IF(I235=J$190,J$191,IF(I235=J$191,J$192,IF(I235=J$192,J$193,IF(I235=J$193,J$194,$G$23))))))</f>
        <v/>
      </c>
      <c r="K235" s="88" t="str">
        <f>IF(AND(SUM(K$206:K234)&gt;=K$201,J235=""),"",IF(J235="",K$190,IF(J235=K$190,K$191,IF(J235=K$191,K$192,IF(J235=K$192,K$193,IF(J235=K$193,K$194,$G$23))))))</f>
        <v/>
      </c>
      <c r="L235" s="88" t="str">
        <f>IF(AND(SUM(L$206:L234)&gt;=L$201,K235=""),"",IF(K235="",L$190,IF(K235=L$190,L$191,IF(K235=L$191,L$192,IF(K235=L$192,L$193,IF(K235=L$193,L$194,$G$23))))))</f>
        <v/>
      </c>
      <c r="M235" s="88" t="str">
        <f>IF(AND(SUM(M$206:M234)&gt;=M$201,L235=""),"",IF(L235="",M$190,IF(L235=M$190,M$191,IF(L235=M$191,M$192,IF(L235=M$192,M$193,IF(L235=M$193,M$194,$G$23))))))</f>
        <v/>
      </c>
      <c r="N235" s="88" t="str">
        <f>IF(AND(SUM(N$206:N234)&gt;=N$201,M235=""),"",IF(M235="",N$190,IF(M235=N$190,N$191,IF(M235=N$191,N$192,IF(M235=N$192,N$193,IF(M235=N$193,N$194,$G$23))))))</f>
        <v/>
      </c>
      <c r="O235" s="88" t="str">
        <f>IF(AND(SUM(O$206:O234)&gt;=O$201,N235=""),"",IF(N235="",O$190,IF(N235=O$190,O$191,IF(N235=O$191,O$192,IF(N235=O$192,O$193,IF(N235=O$193,O$194,$G$23))))))</f>
        <v/>
      </c>
      <c r="P235" s="88" t="str">
        <f>IF(AND(SUM(P$206:P234)&gt;=P$201,O235=""),"",IF(O235="",P$190,IF(O235=P$190,P$191,IF(O235=P$191,P$192,IF(O235=P$192,P$193,IF(O235=P$193,P$194,$G$23))))))</f>
        <v/>
      </c>
      <c r="Q235" s="88" t="str">
        <f>IF(AND(SUM(Q$206:Q234)&gt;=Q$201,P235=""),"",IF(P235="",Q$190,IF(P235=Q$190,Q$191,IF(P235=Q$191,Q$192,IF(P235=Q$192,Q$193,IF(P235=Q$193,Q$194,$H$23))))))</f>
        <v/>
      </c>
      <c r="R235" s="88" t="str">
        <f>IF(AND(SUM(R$206:R234)&gt;=R$201,Q235=""),"",IF(Q235="",R$190,IF(Q235=R$190,R$191,IF(Q235=R$191,R$192,IF(Q235=R$192,R$193,IF(Q235=R$193,R$194,$H$23))))))</f>
        <v/>
      </c>
      <c r="S235" s="88" t="str">
        <f>IF(AND(SUM(S$206:S234)&gt;=S$201,R235=""),"",IF(R235="",S$190,IF(R235=S$190,S$191,IF(R235=S$191,S$192,IF(R235=S$192,S$193,IF(R235=S$193,S$194,$H$23))))))</f>
        <v/>
      </c>
      <c r="T235" s="88" t="str">
        <f>IF(AND(SUM(T$206:T234)&gt;=T$201,S235=""),"",IF(S235="",T$190,IF(S235=T$190,T$191,IF(S235=T$191,T$192,IF(S235=T$192,T$193,IF(S235=T$193,T$194,$H$23))))))</f>
        <v/>
      </c>
      <c r="U235" s="88" t="str">
        <f>IF(AND(SUM(U$206:U234)&gt;=U$201,T235=""),"",IF(T235="",U$190,IF(T235=U$190,U$191,IF(T235=U$191,U$192,IF(T235=U$192,U$193,IF(T235=U$193,U$194,$H$23))))))</f>
        <v/>
      </c>
      <c r="V235" s="88" t="str">
        <f>IF(AND(SUM(V$206:V234)&gt;=V$201,U235=""),"",IF(U235="",V$190,IF(U235=V$190,V$191,IF(U235=V$191,V$192,IF(U235=V$192,V$193,IF(U235=V$193,V$194,$H$23))))))</f>
        <v/>
      </c>
      <c r="W235" s="88" t="str">
        <f>IF(AND(SUM(W$206:W234)&gt;=W$201,V235=""),"",IF(V235="",W$190,IF(V235=W$190,W$191,IF(V235=W$191,W$192,IF(V235=W$192,W$193,IF(V235=W$193,W$194,$H$23))))))</f>
        <v/>
      </c>
      <c r="X235" s="88" t="str">
        <f>IF(AND(SUM(X$206:X234)&gt;=X$201,W235=""),"",IF(W235="",X$190,IF(W235=X$190,X$191,IF(W235=X$191,X$192,IF(W235=X$192,X$193,IF(W235=X$193,X$194,$H$23))))))</f>
        <v/>
      </c>
      <c r="Y235" s="88" t="str">
        <f>IF(AND(SUM(Y$206:Y234)&gt;=Y$201,X235=""),"",IF(X235="",Y$190,IF(X235=Y$190,Y$191,IF(X235=Y$191,Y$192,IF(X235=Y$192,Y$193,IF(X235=Y$193,Y$194,$H$23))))))</f>
        <v/>
      </c>
      <c r="Z235" s="88" t="str">
        <f>IF(AND(SUM(Z$206:Z234)&gt;=Z$201,Y235=""),"",IF(Y235="",Z$190,IF(Y235=Z$190,Z$191,IF(Y235=Z$191,Z$192,IF(Y235=Z$192,Z$193,IF(Y235=Z$193,Z$194,$H$23))))))</f>
        <v/>
      </c>
      <c r="AA235" s="88" t="str">
        <f>IF(AND(SUM(AA$206:AA234)&gt;=AA$201,Z235=""),"",IF(Z235="",AA$190,IF(Z235=AA$190,AA$191,IF(Z235=AA$191,AA$192,IF(Z235=AA$192,AA$193,IF(Z235=AA$193,AA$194,$H$23))))))</f>
        <v/>
      </c>
      <c r="AB235" s="88" t="str">
        <f>IF(AND(SUM(AB$206:AB234)&gt;=AB$201,AA235=""),"",IF(AA235="",AB$190,IF(AA235=AB$190,AB$191,IF(AA235=AB$191,AB$192,IF(AA235=AB$192,AB$193,IF(AA235=AB$193,AB$194,$H$23))))))</f>
        <v/>
      </c>
      <c r="AC235" s="88" t="str">
        <f>IF(AND(SUM(AC$206:AC234)&gt;=AC$201,AB235=""),"",IF(AB235="",AC$190,IF(AB235=AC$190,AC$191,IF(AB235=AC$191,AC$192,IF(AB235=AC$192,AC$193,IF(AB235=AC$193,AC$194,$I$23))))))</f>
        <v/>
      </c>
      <c r="AD235" s="88" t="str">
        <f>IF(AND(SUM(AD$206:AD234)&gt;=AD$201,AC235=""),"",IF(AC235="",AD$190,IF(AC235=AD$190,AD$191,IF(AC235=AD$191,AD$192,IF(AC235=AD$192,AD$193,IF(AC235=AD$193,AD$194,$I$23))))))</f>
        <v/>
      </c>
      <c r="AE235" s="88" t="str">
        <f>IF(AND(SUM(AE$206:AE234)&gt;=AE$201,AD235=""),"",IF(AD235="",AE$190,IF(AD235=AE$190,AE$191,IF(AD235=AE$191,AE$192,IF(AD235=AE$192,AE$193,IF(AD235=AE$193,AE$194,$I$23))))))</f>
        <v/>
      </c>
      <c r="AF235" s="88" t="str">
        <f>IF(AND(SUM(AF$206:AF234)&gt;=AF$201,AE235=""),"",IF(AE235="",AF$190,IF(AE235=AF$190,AF$191,IF(AE235=AF$191,AF$192,IF(AE235=AF$192,AF$193,IF(AE235=AF$193,AF$194,$I$23))))))</f>
        <v/>
      </c>
      <c r="AG235" s="88" t="str">
        <f>IF(AND(SUM(AG$206:AG234)&gt;=AG$201,AF235=""),"",IF(AF235="",AG$190,IF(AF235=AG$190,AG$191,IF(AF235=AG$191,AG$192,IF(AF235=AG$192,AG$193,IF(AF235=AG$193,AG$194,$I$23))))))</f>
        <v/>
      </c>
      <c r="AH235" s="88" t="str">
        <f>IF(AND(SUM(AH$206:AH234)&gt;=AH$201,AG235=""),"",IF(AG235="",AH$190,IF(AG235=AH$190,AH$191,IF(AG235=AH$191,AH$192,IF(AG235=AH$192,AH$193,IF(AG235=AH$193,AH$194,$I$23))))))</f>
        <v/>
      </c>
      <c r="AI235" s="88" t="str">
        <f>IF(AND(SUM(AI$206:AI234)&gt;=AI$201,AH235=""),"",IF(AH235="",AI$190,IF(AH235=AI$190,AI$191,IF(AH235=AI$191,AI$192,IF(AH235=AI$192,AI$193,IF(AH235=AI$193,AI$194,$I$23))))))</f>
        <v/>
      </c>
      <c r="AJ235" s="88" t="str">
        <f>IF(AND(SUM(AJ$206:AJ234)&gt;=AJ$201,AI235=""),"",IF(AI235="",AJ$190,IF(AI235=AJ$190,AJ$191,IF(AI235=AJ$191,AJ$192,IF(AI235=AJ$192,AJ$193,IF(AI235=AJ$193,AJ$194,$I$23))))))</f>
        <v/>
      </c>
      <c r="AK235" s="88" t="str">
        <f>IF(AND(SUM(AK$206:AK234)&gt;=AK$201,AJ235=""),"",IF(AJ235="",AK$190,IF(AJ235=AK$190,AK$191,IF(AJ235=AK$191,AK$192,IF(AJ235=AK$192,AK$193,IF(AJ235=AK$193,AK$194,$I$23))))))</f>
        <v/>
      </c>
      <c r="AL235" s="88" t="str">
        <f>IF(AND(SUM(AL$206:AL234)&gt;=AL$201,AK235=""),"",IF(AK235="",AL$190,IF(AK235=AL$190,AL$191,IF(AK235=AL$191,AL$192,IF(AK235=AL$192,AL$193,IF(AK235=AL$193,AL$194,$I$23))))))</f>
        <v/>
      </c>
      <c r="AM235" s="88" t="str">
        <f>IF(AND(SUM(AM$206:AM234)&gt;=AM$201,AL235=""),"",IF(AL235="",AM$190,IF(AL235=AM$190,AM$191,IF(AL235=AM$191,AM$192,IF(AL235=AM$192,AM$193,IF(AL235=AM$193,AM$194,$I$23))))))</f>
        <v/>
      </c>
      <c r="AN235" s="88" t="str">
        <f>IF(AND(SUM(AN$206:AN234)&gt;=AN$201,AM235=""),"",IF(AM235="",AN$190,IF(AM235=AN$190,AN$191,IF(AM235=AN$191,AN$192,IF(AM235=AN$192,AN$193,IF(AM235=AN$193,AN$194,$I$23))))))</f>
        <v/>
      </c>
      <c r="AO235" s="88" t="str">
        <f>IF(AND(SUM(AO$206:AO234)&gt;=AO$201,AN235=""),"",IF(AN235="",AO$190,IF(AN235=AO$190,AO$191,IF(AN235=AO$191,AO$192,IF(AN235=AO$192,AO$193,IF(AN235=AO$193,AO$194,$J$23))))))</f>
        <v/>
      </c>
      <c r="AP235" s="88" t="str">
        <f>IF(AND(SUM(AP$206:AP234)&gt;=AP$201,AO235=""),"",IF(AO235="",AP$190,IF(AO235=AP$190,AP$191,IF(AO235=AP$191,AP$192,IF(AO235=AP$192,AP$193,IF(AO235=AP$193,AP$194,$J$23))))))</f>
        <v/>
      </c>
      <c r="AQ235" s="88" t="str">
        <f>IF(AND(SUM(AQ$206:AQ234)&gt;=AQ$201,AP235=""),"",IF(AP235="",AQ$190,IF(AP235=AQ$190,AQ$191,IF(AP235=AQ$191,AQ$192,IF(AP235=AQ$192,AQ$193,IF(AP235=AQ$193,AQ$194,$J$23))))))</f>
        <v/>
      </c>
      <c r="AR235" s="88" t="str">
        <f>IF(AND(SUM(AR$206:AR234)&gt;=AR$201,AQ235=""),"",IF(AQ235="",AR$190,IF(AQ235=AR$190,AR$191,IF(AQ235=AR$191,AR$192,IF(AQ235=AR$192,AR$193,IF(AQ235=AR$193,AR$194,$J$23))))))</f>
        <v/>
      </c>
      <c r="AS235" s="88" t="str">
        <f>IF(AND(SUM(AS$206:AS234)&gt;=AS$201,AR235=""),"",IF(AR235="",AS$190,IF(AR235=AS$190,AS$191,IF(AR235=AS$191,AS$192,IF(AR235=AS$192,AS$193,IF(AR235=AS$193,AS$194,$J$23))))))</f>
        <v/>
      </c>
      <c r="AT235" s="88" t="str">
        <f>IF(AND(SUM(AT$206:AT234)&gt;=AT$201,AS235=""),"",IF(AS235="",AT$190,IF(AS235=AT$190,AT$191,IF(AS235=AT$191,AT$192,IF(AS235=AT$192,AT$193,IF(AS235=AT$193,AT$194,$J$23))))))</f>
        <v/>
      </c>
      <c r="AU235" s="88" t="str">
        <f>IF(AND(SUM(AU$206:AU234)&gt;=AU$201,AT235=""),"",IF(AT235="",AU$190,IF(AT235=AU$190,AU$191,IF(AT235=AU$191,AU$192,IF(AT235=AU$192,AU$193,IF(AT235=AU$193,AU$194,$J$23))))))</f>
        <v/>
      </c>
      <c r="AV235" s="88" t="str">
        <f>IF(AND(SUM(AV$206:AV234)&gt;=AV$201,AU235=""),"",IF(AU235="",AV$190,IF(AU235=AV$190,AV$191,IF(AU235=AV$191,AV$192,IF(AU235=AV$192,AV$193,IF(AU235=AV$193,AV$194,$J$23))))))</f>
        <v/>
      </c>
      <c r="AW235" s="88" t="str">
        <f>IF(AND(SUM(AW$206:AW234)&gt;=AW$201,AV235=""),"",IF(AV235="",AW$190,IF(AV235=AW$190,AW$191,IF(AV235=AW$191,AW$192,IF(AV235=AW$192,AW$193,IF(AV235=AW$193,AW$194,$J$23))))))</f>
        <v/>
      </c>
      <c r="AX235" s="88" t="str">
        <f>IF(AND(SUM(AX$206:AX234)&gt;=AX$201,AW235=""),"",IF(AW235="",AX$190,IF(AW235=AX$190,AX$191,IF(AW235=AX$191,AX$192,IF(AW235=AX$192,AX$193,IF(AW235=AX$193,AX$194,$J$23))))))</f>
        <v/>
      </c>
      <c r="AY235" s="88" t="str">
        <f>IF(AND(SUM(AY$206:AY234)&gt;=AY$201,AX235=""),"",IF(AX235="",AY$190,IF(AX235=AY$190,AY$191,IF(AX235=AY$191,AY$192,IF(AX235=AY$192,AY$193,IF(AX235=AY$193,AY$194,$J$23))))))</f>
        <v/>
      </c>
      <c r="AZ235" s="88" t="str">
        <f>IF(AND(SUM(AZ$206:AZ234)&gt;=AZ$201,AY235=""),"",IF(AY235="",AZ$190,IF(AY235=AZ$190,AZ$191,IF(AY235=AZ$191,AZ$192,IF(AY235=AZ$192,AZ$193,IF(AY235=AZ$193,AZ$194,$J$23))))))</f>
        <v/>
      </c>
      <c r="BA235" s="88" t="str">
        <f>IF(AND(SUM(BA$206:BA234)&gt;=BA$201,AZ235=""),"",IF(AZ235="",BA$190,IF(AZ235=BA$190,BA$191,IF(AZ235=BA$191,BA$192,IF(AZ235=BA$192,BA$193,IF(AZ235=BA$193,BA$194,$K$23))))))</f>
        <v/>
      </c>
      <c r="BB235" s="88" t="str">
        <f>IF(AND(SUM(BB$206:BB234)&gt;=BB$201,BA235=""),"",IF(BA235="",BB$190,IF(BA235=BB$190,BB$191,IF(BA235=BB$191,BB$192,IF(BA235=BB$192,BB$193,IF(BA235=BB$193,BB$194,$K$23))))))</f>
        <v/>
      </c>
      <c r="BC235" s="88" t="str">
        <f>IF(AND(SUM(BC$206:BC234)&gt;=BC$201,BB235=""),"",IF(BB235="",BC$190,IF(BB235=BC$190,BC$191,IF(BB235=BC$191,BC$192,IF(BB235=BC$192,BC$193,IF(BB235=BC$193,BC$194,$K$23))))))</f>
        <v/>
      </c>
      <c r="BD235" s="88" t="str">
        <f>IF(AND(SUM(BD$206:BD234)&gt;=BD$201,BC235=""),"",IF(BC235="",BD$190,IF(BC235=BD$190,BD$191,IF(BC235=BD$191,BD$192,IF(BC235=BD$192,BD$193,IF(BC235=BD$193,BD$194,$K$23))))))</f>
        <v/>
      </c>
      <c r="BE235" s="88" t="str">
        <f>IF(AND(SUM(BE$206:BE234)&gt;=BE$201,BD235=""),"",IF(BD235="",BE$190,IF(BD235=BE$190,BE$191,IF(BD235=BE$191,BE$192,IF(BD235=BE$192,BE$193,IF(BD235=BE$193,BE$194,$K$23))))))</f>
        <v/>
      </c>
      <c r="BF235" s="88" t="str">
        <f>IF(AND(SUM(BF$206:BF234)&gt;=BF$201,BE235=""),"",IF(BE235="",BF$190,IF(BE235=BF$190,BF$191,IF(BE235=BF$191,BF$192,IF(BE235=BF$192,BF$193,IF(BE235=BF$193,BF$194,$K$23))))))</f>
        <v/>
      </c>
      <c r="BG235" s="88" t="str">
        <f>IF(AND(SUM(BG$206:BG234)&gt;=BG$201,BF235=""),"",IF(BF235="",BG$190,IF(BF235=BG$190,BG$191,IF(BF235=BG$191,BG$192,IF(BF235=BG$192,BG$193,IF(BF235=BG$193,BG$194,$K$23))))))</f>
        <v/>
      </c>
      <c r="BH235" s="88" t="str">
        <f>IF(AND(SUM(BH$206:BH234)&gt;=BH$201,BG235=""),"",IF(BG235="",BH$190,IF(BG235=BH$190,BH$191,IF(BG235=BH$191,BH$192,IF(BG235=BH$192,BH$193,IF(BG235=BH$193,BH$194,$K$23))))))</f>
        <v/>
      </c>
      <c r="BI235" s="88" t="str">
        <f>IF(AND(SUM(BI$206:BI234)&gt;=BI$201,BH235=""),"",IF(BH235="",BI$190,IF(BH235=BI$190,BI$191,IF(BH235=BI$191,BI$192,IF(BH235=BI$192,BI$193,IF(BH235=BI$193,BI$194,$K$23))))))</f>
        <v/>
      </c>
      <c r="BJ235" s="88" t="str">
        <f>IF(AND(SUM(BJ$206:BJ234)&gt;=BJ$201,BI235=""),"",IF(BI235="",BJ$190,IF(BI235=BJ$190,BJ$191,IF(BI235=BJ$191,BJ$192,IF(BI235=BJ$192,BJ$193,IF(BI235=BJ$193,BJ$194,$K$23))))))</f>
        <v/>
      </c>
      <c r="BK235" s="88" t="str">
        <f>IF(AND(SUM(BK$206:BK234)&gt;=BK$201,BJ235=""),"",IF(BJ235="",BK$190,IF(BJ235=BK$190,BK$191,IF(BJ235=BK$191,BK$192,IF(BJ235=BK$192,BK$193,IF(BJ235=BK$193,BK$194,$K$23))))))</f>
        <v/>
      </c>
      <c r="BL235" s="88" t="str">
        <f>IF(AND(SUM(BL$206:BL234)&gt;=BL$201,BK235=""),"",IF(BK235="",BL$190,IF(BK235=BL$190,BL$191,IF(BK235=BL$191,BL$192,IF(BK235=BL$192,BL$193,IF(BK235=BL$193,BL$194,$K$23))))))</f>
        <v/>
      </c>
    </row>
    <row r="236" spans="2:64" hidden="1" outlineLevel="1" x14ac:dyDescent="0.55000000000000004">
      <c r="B236" s="3" t="s">
        <v>311</v>
      </c>
      <c r="C236" s="3">
        <f t="shared" si="62"/>
        <v>30</v>
      </c>
      <c r="E236" s="88" t="str">
        <f>IF(AND(SUM(E$206:E235)&gt;=E$201,D236=""),"",IF(D236="",E$190,IF(D236=E$190,E$191,IF(D236=E$191,E$192,IF(D236=E$192,E$193,IF(D236=E$193,E$194,$G$23))))))</f>
        <v/>
      </c>
      <c r="F236" s="88" t="str">
        <f>IF(AND(SUM(F$206:F235)&gt;=F$201,E236=""),"",IF(E236="",F$190,IF(E236=F$190,F$191,IF(E236=F$191,F$192,IF(E236=F$192,F$193,IF(E236=F$193,F$194,$G$23))))))</f>
        <v/>
      </c>
      <c r="G236" s="88" t="str">
        <f>IF(AND(SUM(G$206:G235)&gt;=G$201,F236=""),"",IF(F236="",G$190,IF(F236=G$190,G$191,IF(F236=G$191,G$192,IF(F236=G$192,G$193,IF(F236=G$193,G$194,$G$23))))))</f>
        <v/>
      </c>
      <c r="H236" s="88" t="str">
        <f>IF(AND(SUM(H$206:H235)&gt;=H$201,G236=""),"",IF(G236="",H$190,IF(G236=H$190,H$191,IF(G236=H$191,H$192,IF(G236=H$192,H$193,IF(G236=H$193,H$194,$G$23))))))</f>
        <v/>
      </c>
      <c r="I236" s="88" t="str">
        <f>IF(AND(SUM(I$206:I235)&gt;=I$201,H236=""),"",IF(H236="",I$190,IF(H236=I$190,I$191,IF(H236=I$191,I$192,IF(H236=I$192,I$193,IF(H236=I$193,I$194,$G$23))))))</f>
        <v/>
      </c>
      <c r="J236" s="88" t="str">
        <f>IF(AND(SUM(J$206:J235)&gt;=J$201,I236=""),"",IF(I236="",J$190,IF(I236=J$190,J$191,IF(I236=J$191,J$192,IF(I236=J$192,J$193,IF(I236=J$193,J$194,$G$23))))))</f>
        <v/>
      </c>
      <c r="K236" s="88" t="str">
        <f>IF(AND(SUM(K$206:K235)&gt;=K$201,J236=""),"",IF(J236="",K$190,IF(J236=K$190,K$191,IF(J236=K$191,K$192,IF(J236=K$192,K$193,IF(J236=K$193,K$194,$G$23))))))</f>
        <v/>
      </c>
      <c r="L236" s="88" t="str">
        <f>IF(AND(SUM(L$206:L235)&gt;=L$201,K236=""),"",IF(K236="",L$190,IF(K236=L$190,L$191,IF(K236=L$191,L$192,IF(K236=L$192,L$193,IF(K236=L$193,L$194,$G$23))))))</f>
        <v/>
      </c>
      <c r="M236" s="88" t="str">
        <f>IF(AND(SUM(M$206:M235)&gt;=M$201,L236=""),"",IF(L236="",M$190,IF(L236=M$190,M$191,IF(L236=M$191,M$192,IF(L236=M$192,M$193,IF(L236=M$193,M$194,$G$23))))))</f>
        <v/>
      </c>
      <c r="N236" s="88" t="str">
        <f>IF(AND(SUM(N$206:N235)&gt;=N$201,M236=""),"",IF(M236="",N$190,IF(M236=N$190,N$191,IF(M236=N$191,N$192,IF(M236=N$192,N$193,IF(M236=N$193,N$194,$G$23))))))</f>
        <v/>
      </c>
      <c r="O236" s="88" t="str">
        <f>IF(AND(SUM(O$206:O235)&gt;=O$201,N236=""),"",IF(N236="",O$190,IF(N236=O$190,O$191,IF(N236=O$191,O$192,IF(N236=O$192,O$193,IF(N236=O$193,O$194,$G$23))))))</f>
        <v/>
      </c>
      <c r="P236" s="88" t="str">
        <f>IF(AND(SUM(P$206:P235)&gt;=P$201,O236=""),"",IF(O236="",P$190,IF(O236=P$190,P$191,IF(O236=P$191,P$192,IF(O236=P$192,P$193,IF(O236=P$193,P$194,$G$23))))))</f>
        <v/>
      </c>
      <c r="Q236" s="88" t="str">
        <f>IF(AND(SUM(Q$206:Q235)&gt;=Q$201,P236=""),"",IF(P236="",Q$190,IF(P236=Q$190,Q$191,IF(P236=Q$191,Q$192,IF(P236=Q$192,Q$193,IF(P236=Q$193,Q$194,$H$23))))))</f>
        <v/>
      </c>
      <c r="R236" s="88" t="str">
        <f>IF(AND(SUM(R$206:R235)&gt;=R$201,Q236=""),"",IF(Q236="",R$190,IF(Q236=R$190,R$191,IF(Q236=R$191,R$192,IF(Q236=R$192,R$193,IF(Q236=R$193,R$194,$H$23))))))</f>
        <v/>
      </c>
      <c r="S236" s="88" t="str">
        <f>IF(AND(SUM(S$206:S235)&gt;=S$201,R236=""),"",IF(R236="",S$190,IF(R236=S$190,S$191,IF(R236=S$191,S$192,IF(R236=S$192,S$193,IF(R236=S$193,S$194,$H$23))))))</f>
        <v/>
      </c>
      <c r="T236" s="88" t="str">
        <f>IF(AND(SUM(T$206:T235)&gt;=T$201,S236=""),"",IF(S236="",T$190,IF(S236=T$190,T$191,IF(S236=T$191,T$192,IF(S236=T$192,T$193,IF(S236=T$193,T$194,$H$23))))))</f>
        <v/>
      </c>
      <c r="U236" s="88" t="str">
        <f>IF(AND(SUM(U$206:U235)&gt;=U$201,T236=""),"",IF(T236="",U$190,IF(T236=U$190,U$191,IF(T236=U$191,U$192,IF(T236=U$192,U$193,IF(T236=U$193,U$194,$H$23))))))</f>
        <v/>
      </c>
      <c r="V236" s="88" t="str">
        <f>IF(AND(SUM(V$206:V235)&gt;=V$201,U236=""),"",IF(U236="",V$190,IF(U236=V$190,V$191,IF(U236=V$191,V$192,IF(U236=V$192,V$193,IF(U236=V$193,V$194,$H$23))))))</f>
        <v/>
      </c>
      <c r="W236" s="88" t="str">
        <f>IF(AND(SUM(W$206:W235)&gt;=W$201,V236=""),"",IF(V236="",W$190,IF(V236=W$190,W$191,IF(V236=W$191,W$192,IF(V236=W$192,W$193,IF(V236=W$193,W$194,$H$23))))))</f>
        <v/>
      </c>
      <c r="X236" s="88" t="str">
        <f>IF(AND(SUM(X$206:X235)&gt;=X$201,W236=""),"",IF(W236="",X$190,IF(W236=X$190,X$191,IF(W236=X$191,X$192,IF(W236=X$192,X$193,IF(W236=X$193,X$194,$H$23))))))</f>
        <v/>
      </c>
      <c r="Y236" s="88" t="str">
        <f>IF(AND(SUM(Y$206:Y235)&gt;=Y$201,X236=""),"",IF(X236="",Y$190,IF(X236=Y$190,Y$191,IF(X236=Y$191,Y$192,IF(X236=Y$192,Y$193,IF(X236=Y$193,Y$194,$H$23))))))</f>
        <v/>
      </c>
      <c r="Z236" s="88" t="str">
        <f>IF(AND(SUM(Z$206:Z235)&gt;=Z$201,Y236=""),"",IF(Y236="",Z$190,IF(Y236=Z$190,Z$191,IF(Y236=Z$191,Z$192,IF(Y236=Z$192,Z$193,IF(Y236=Z$193,Z$194,$H$23))))))</f>
        <v/>
      </c>
      <c r="AA236" s="88" t="str">
        <f>IF(AND(SUM(AA$206:AA235)&gt;=AA$201,Z236=""),"",IF(Z236="",AA$190,IF(Z236=AA$190,AA$191,IF(Z236=AA$191,AA$192,IF(Z236=AA$192,AA$193,IF(Z236=AA$193,AA$194,$H$23))))))</f>
        <v/>
      </c>
      <c r="AB236" s="88" t="str">
        <f>IF(AND(SUM(AB$206:AB235)&gt;=AB$201,AA236=""),"",IF(AA236="",AB$190,IF(AA236=AB$190,AB$191,IF(AA236=AB$191,AB$192,IF(AA236=AB$192,AB$193,IF(AA236=AB$193,AB$194,$H$23))))))</f>
        <v/>
      </c>
      <c r="AC236" s="88" t="str">
        <f>IF(AND(SUM(AC$206:AC235)&gt;=AC$201,AB236=""),"",IF(AB236="",AC$190,IF(AB236=AC$190,AC$191,IF(AB236=AC$191,AC$192,IF(AB236=AC$192,AC$193,IF(AB236=AC$193,AC$194,$I$23))))))</f>
        <v/>
      </c>
      <c r="AD236" s="88" t="str">
        <f>IF(AND(SUM(AD$206:AD235)&gt;=AD$201,AC236=""),"",IF(AC236="",AD$190,IF(AC236=AD$190,AD$191,IF(AC236=AD$191,AD$192,IF(AC236=AD$192,AD$193,IF(AC236=AD$193,AD$194,$I$23))))))</f>
        <v/>
      </c>
      <c r="AE236" s="88" t="str">
        <f>IF(AND(SUM(AE$206:AE235)&gt;=AE$201,AD236=""),"",IF(AD236="",AE$190,IF(AD236=AE$190,AE$191,IF(AD236=AE$191,AE$192,IF(AD236=AE$192,AE$193,IF(AD236=AE$193,AE$194,$I$23))))))</f>
        <v/>
      </c>
      <c r="AF236" s="88" t="str">
        <f>IF(AND(SUM(AF$206:AF235)&gt;=AF$201,AE236=""),"",IF(AE236="",AF$190,IF(AE236=AF$190,AF$191,IF(AE236=AF$191,AF$192,IF(AE236=AF$192,AF$193,IF(AE236=AF$193,AF$194,$I$23))))))</f>
        <v/>
      </c>
      <c r="AG236" s="88" t="str">
        <f>IF(AND(SUM(AG$206:AG235)&gt;=AG$201,AF236=""),"",IF(AF236="",AG$190,IF(AF236=AG$190,AG$191,IF(AF236=AG$191,AG$192,IF(AF236=AG$192,AG$193,IF(AF236=AG$193,AG$194,$I$23))))))</f>
        <v/>
      </c>
      <c r="AH236" s="88" t="str">
        <f>IF(AND(SUM(AH$206:AH235)&gt;=AH$201,AG236=""),"",IF(AG236="",AH$190,IF(AG236=AH$190,AH$191,IF(AG236=AH$191,AH$192,IF(AG236=AH$192,AH$193,IF(AG236=AH$193,AH$194,$I$23))))))</f>
        <v/>
      </c>
      <c r="AI236" s="88" t="str">
        <f>IF(AND(SUM(AI$206:AI235)&gt;=AI$201,AH236=""),"",IF(AH236="",AI$190,IF(AH236=AI$190,AI$191,IF(AH236=AI$191,AI$192,IF(AH236=AI$192,AI$193,IF(AH236=AI$193,AI$194,$I$23))))))</f>
        <v/>
      </c>
      <c r="AJ236" s="88" t="str">
        <f>IF(AND(SUM(AJ$206:AJ235)&gt;=AJ$201,AI236=""),"",IF(AI236="",AJ$190,IF(AI236=AJ$190,AJ$191,IF(AI236=AJ$191,AJ$192,IF(AI236=AJ$192,AJ$193,IF(AI236=AJ$193,AJ$194,$I$23))))))</f>
        <v/>
      </c>
      <c r="AK236" s="88" t="str">
        <f>IF(AND(SUM(AK$206:AK235)&gt;=AK$201,AJ236=""),"",IF(AJ236="",AK$190,IF(AJ236=AK$190,AK$191,IF(AJ236=AK$191,AK$192,IF(AJ236=AK$192,AK$193,IF(AJ236=AK$193,AK$194,$I$23))))))</f>
        <v/>
      </c>
      <c r="AL236" s="88" t="str">
        <f>IF(AND(SUM(AL$206:AL235)&gt;=AL$201,AK236=""),"",IF(AK236="",AL$190,IF(AK236=AL$190,AL$191,IF(AK236=AL$191,AL$192,IF(AK236=AL$192,AL$193,IF(AK236=AL$193,AL$194,$I$23))))))</f>
        <v/>
      </c>
      <c r="AM236" s="88" t="str">
        <f>IF(AND(SUM(AM$206:AM235)&gt;=AM$201,AL236=""),"",IF(AL236="",AM$190,IF(AL236=AM$190,AM$191,IF(AL236=AM$191,AM$192,IF(AL236=AM$192,AM$193,IF(AL236=AM$193,AM$194,$I$23))))))</f>
        <v/>
      </c>
      <c r="AN236" s="88" t="str">
        <f>IF(AND(SUM(AN$206:AN235)&gt;=AN$201,AM236=""),"",IF(AM236="",AN$190,IF(AM236=AN$190,AN$191,IF(AM236=AN$191,AN$192,IF(AM236=AN$192,AN$193,IF(AM236=AN$193,AN$194,$I$23))))))</f>
        <v/>
      </c>
      <c r="AO236" s="88" t="str">
        <f>IF(AND(SUM(AO$206:AO235)&gt;=AO$201,AN236=""),"",IF(AN236="",AO$190,IF(AN236=AO$190,AO$191,IF(AN236=AO$191,AO$192,IF(AN236=AO$192,AO$193,IF(AN236=AO$193,AO$194,$J$23))))))</f>
        <v/>
      </c>
      <c r="AP236" s="88" t="str">
        <f>IF(AND(SUM(AP$206:AP235)&gt;=AP$201,AO236=""),"",IF(AO236="",AP$190,IF(AO236=AP$190,AP$191,IF(AO236=AP$191,AP$192,IF(AO236=AP$192,AP$193,IF(AO236=AP$193,AP$194,$J$23))))))</f>
        <v/>
      </c>
      <c r="AQ236" s="88" t="str">
        <f>IF(AND(SUM(AQ$206:AQ235)&gt;=AQ$201,AP236=""),"",IF(AP236="",AQ$190,IF(AP236=AQ$190,AQ$191,IF(AP236=AQ$191,AQ$192,IF(AP236=AQ$192,AQ$193,IF(AP236=AQ$193,AQ$194,$J$23))))))</f>
        <v/>
      </c>
      <c r="AR236" s="88" t="str">
        <f>IF(AND(SUM(AR$206:AR235)&gt;=AR$201,AQ236=""),"",IF(AQ236="",AR$190,IF(AQ236=AR$190,AR$191,IF(AQ236=AR$191,AR$192,IF(AQ236=AR$192,AR$193,IF(AQ236=AR$193,AR$194,$J$23))))))</f>
        <v/>
      </c>
      <c r="AS236" s="88" t="str">
        <f>IF(AND(SUM(AS$206:AS235)&gt;=AS$201,AR236=""),"",IF(AR236="",AS$190,IF(AR236=AS$190,AS$191,IF(AR236=AS$191,AS$192,IF(AR236=AS$192,AS$193,IF(AR236=AS$193,AS$194,$J$23))))))</f>
        <v/>
      </c>
      <c r="AT236" s="88" t="str">
        <f>IF(AND(SUM(AT$206:AT235)&gt;=AT$201,AS236=""),"",IF(AS236="",AT$190,IF(AS236=AT$190,AT$191,IF(AS236=AT$191,AT$192,IF(AS236=AT$192,AT$193,IF(AS236=AT$193,AT$194,$J$23))))))</f>
        <v/>
      </c>
      <c r="AU236" s="88" t="str">
        <f>IF(AND(SUM(AU$206:AU235)&gt;=AU$201,AT236=""),"",IF(AT236="",AU$190,IF(AT236=AU$190,AU$191,IF(AT236=AU$191,AU$192,IF(AT236=AU$192,AU$193,IF(AT236=AU$193,AU$194,$J$23))))))</f>
        <v/>
      </c>
      <c r="AV236" s="88" t="str">
        <f>IF(AND(SUM(AV$206:AV235)&gt;=AV$201,AU236=""),"",IF(AU236="",AV$190,IF(AU236=AV$190,AV$191,IF(AU236=AV$191,AV$192,IF(AU236=AV$192,AV$193,IF(AU236=AV$193,AV$194,$J$23))))))</f>
        <v/>
      </c>
      <c r="AW236" s="88" t="str">
        <f>IF(AND(SUM(AW$206:AW235)&gt;=AW$201,AV236=""),"",IF(AV236="",AW$190,IF(AV236=AW$190,AW$191,IF(AV236=AW$191,AW$192,IF(AV236=AW$192,AW$193,IF(AV236=AW$193,AW$194,$J$23))))))</f>
        <v/>
      </c>
      <c r="AX236" s="88" t="str">
        <f>IF(AND(SUM(AX$206:AX235)&gt;=AX$201,AW236=""),"",IF(AW236="",AX$190,IF(AW236=AX$190,AX$191,IF(AW236=AX$191,AX$192,IF(AW236=AX$192,AX$193,IF(AW236=AX$193,AX$194,$J$23))))))</f>
        <v/>
      </c>
      <c r="AY236" s="88" t="str">
        <f>IF(AND(SUM(AY$206:AY235)&gt;=AY$201,AX236=""),"",IF(AX236="",AY$190,IF(AX236=AY$190,AY$191,IF(AX236=AY$191,AY$192,IF(AX236=AY$192,AY$193,IF(AX236=AY$193,AY$194,$J$23))))))</f>
        <v/>
      </c>
      <c r="AZ236" s="88" t="str">
        <f>IF(AND(SUM(AZ$206:AZ235)&gt;=AZ$201,AY236=""),"",IF(AY236="",AZ$190,IF(AY236=AZ$190,AZ$191,IF(AY236=AZ$191,AZ$192,IF(AY236=AZ$192,AZ$193,IF(AY236=AZ$193,AZ$194,$J$23))))))</f>
        <v/>
      </c>
      <c r="BA236" s="88" t="str">
        <f>IF(AND(SUM(BA$206:BA235)&gt;=BA$201,AZ236=""),"",IF(AZ236="",BA$190,IF(AZ236=BA$190,BA$191,IF(AZ236=BA$191,BA$192,IF(AZ236=BA$192,BA$193,IF(AZ236=BA$193,BA$194,$K$23))))))</f>
        <v/>
      </c>
      <c r="BB236" s="88" t="str">
        <f>IF(AND(SUM(BB$206:BB235)&gt;=BB$201,BA236=""),"",IF(BA236="",BB$190,IF(BA236=BB$190,BB$191,IF(BA236=BB$191,BB$192,IF(BA236=BB$192,BB$193,IF(BA236=BB$193,BB$194,$K$23))))))</f>
        <v/>
      </c>
      <c r="BC236" s="88" t="str">
        <f>IF(AND(SUM(BC$206:BC235)&gt;=BC$201,BB236=""),"",IF(BB236="",BC$190,IF(BB236=BC$190,BC$191,IF(BB236=BC$191,BC$192,IF(BB236=BC$192,BC$193,IF(BB236=BC$193,BC$194,$K$23))))))</f>
        <v/>
      </c>
      <c r="BD236" s="88" t="str">
        <f>IF(AND(SUM(BD$206:BD235)&gt;=BD$201,BC236=""),"",IF(BC236="",BD$190,IF(BC236=BD$190,BD$191,IF(BC236=BD$191,BD$192,IF(BC236=BD$192,BD$193,IF(BC236=BD$193,BD$194,$K$23))))))</f>
        <v/>
      </c>
      <c r="BE236" s="88" t="str">
        <f>IF(AND(SUM(BE$206:BE235)&gt;=BE$201,BD236=""),"",IF(BD236="",BE$190,IF(BD236=BE$190,BE$191,IF(BD236=BE$191,BE$192,IF(BD236=BE$192,BE$193,IF(BD236=BE$193,BE$194,$K$23))))))</f>
        <v/>
      </c>
      <c r="BF236" s="88" t="str">
        <f>IF(AND(SUM(BF$206:BF235)&gt;=BF$201,BE236=""),"",IF(BE236="",BF$190,IF(BE236=BF$190,BF$191,IF(BE236=BF$191,BF$192,IF(BE236=BF$192,BF$193,IF(BE236=BF$193,BF$194,$K$23))))))</f>
        <v/>
      </c>
      <c r="BG236" s="88" t="str">
        <f>IF(AND(SUM(BG$206:BG235)&gt;=BG$201,BF236=""),"",IF(BF236="",BG$190,IF(BF236=BG$190,BG$191,IF(BF236=BG$191,BG$192,IF(BF236=BG$192,BG$193,IF(BF236=BG$193,BG$194,$K$23))))))</f>
        <v/>
      </c>
      <c r="BH236" s="88" t="str">
        <f>IF(AND(SUM(BH$206:BH235)&gt;=BH$201,BG236=""),"",IF(BG236="",BH$190,IF(BG236=BH$190,BH$191,IF(BG236=BH$191,BH$192,IF(BG236=BH$192,BH$193,IF(BG236=BH$193,BH$194,$K$23))))))</f>
        <v/>
      </c>
      <c r="BI236" s="88" t="str">
        <f>IF(AND(SUM(BI$206:BI235)&gt;=BI$201,BH236=""),"",IF(BH236="",BI$190,IF(BH236=BI$190,BI$191,IF(BH236=BI$191,BI$192,IF(BH236=BI$192,BI$193,IF(BH236=BI$193,BI$194,$K$23))))))</f>
        <v/>
      </c>
      <c r="BJ236" s="88" t="str">
        <f>IF(AND(SUM(BJ$206:BJ235)&gt;=BJ$201,BI236=""),"",IF(BI236="",BJ$190,IF(BI236=BJ$190,BJ$191,IF(BI236=BJ$191,BJ$192,IF(BI236=BJ$192,BJ$193,IF(BI236=BJ$193,BJ$194,$K$23))))))</f>
        <v/>
      </c>
      <c r="BK236" s="88" t="str">
        <f>IF(AND(SUM(BK$206:BK235)&gt;=BK$201,BJ236=""),"",IF(BJ236="",BK$190,IF(BJ236=BK$190,BK$191,IF(BJ236=BK$191,BK$192,IF(BJ236=BK$192,BK$193,IF(BJ236=BK$193,BK$194,$K$23))))))</f>
        <v/>
      </c>
      <c r="BL236" s="88" t="str">
        <f>IF(AND(SUM(BL$206:BL235)&gt;=BL$201,BK236=""),"",IF(BK236="",BL$190,IF(BK236=BL$190,BL$191,IF(BK236=BL$191,BL$192,IF(BK236=BL$192,BL$193,IF(BK236=BL$193,BL$194,$K$23))))))</f>
        <v/>
      </c>
    </row>
    <row r="237" spans="2:64" hidden="1" outlineLevel="1" x14ac:dyDescent="0.55000000000000004">
      <c r="B237" s="3" t="s">
        <v>311</v>
      </c>
      <c r="C237" s="3">
        <f t="shared" si="62"/>
        <v>31</v>
      </c>
      <c r="E237" s="88" t="str">
        <f>IF(AND(SUM(E$206:E236)&gt;=E$201,D237=""),"",IF(D237="",E$190,IF(D237=E$190,E$191,IF(D237=E$191,E$192,IF(D237=E$192,E$193,IF(D237=E$193,E$194,$G$23))))))</f>
        <v/>
      </c>
      <c r="F237" s="88" t="str">
        <f>IF(AND(SUM(F$206:F236)&gt;=F$201,E237=""),"",IF(E237="",F$190,IF(E237=F$190,F$191,IF(E237=F$191,F$192,IF(E237=F$192,F$193,IF(E237=F$193,F$194,$G$23))))))</f>
        <v/>
      </c>
      <c r="G237" s="88" t="str">
        <f>IF(AND(SUM(G$206:G236)&gt;=G$201,F237=""),"",IF(F237="",G$190,IF(F237=G$190,G$191,IF(F237=G$191,G$192,IF(F237=G$192,G$193,IF(F237=G$193,G$194,$G$23))))))</f>
        <v/>
      </c>
      <c r="H237" s="88" t="str">
        <f>IF(AND(SUM(H$206:H236)&gt;=H$201,G237=""),"",IF(G237="",H$190,IF(G237=H$190,H$191,IF(G237=H$191,H$192,IF(G237=H$192,H$193,IF(G237=H$193,H$194,$G$23))))))</f>
        <v/>
      </c>
      <c r="I237" s="88" t="str">
        <f>IF(AND(SUM(I$206:I236)&gt;=I$201,H237=""),"",IF(H237="",I$190,IF(H237=I$190,I$191,IF(H237=I$191,I$192,IF(H237=I$192,I$193,IF(H237=I$193,I$194,$G$23))))))</f>
        <v/>
      </c>
      <c r="J237" s="88" t="str">
        <f>IF(AND(SUM(J$206:J236)&gt;=J$201,I237=""),"",IF(I237="",J$190,IF(I237=J$190,J$191,IF(I237=J$191,J$192,IF(I237=J$192,J$193,IF(I237=J$193,J$194,$G$23))))))</f>
        <v/>
      </c>
      <c r="K237" s="88" t="str">
        <f>IF(AND(SUM(K$206:K236)&gt;=K$201,J237=""),"",IF(J237="",K$190,IF(J237=K$190,K$191,IF(J237=K$191,K$192,IF(J237=K$192,K$193,IF(J237=K$193,K$194,$G$23))))))</f>
        <v/>
      </c>
      <c r="L237" s="88" t="str">
        <f>IF(AND(SUM(L$206:L236)&gt;=L$201,K237=""),"",IF(K237="",L$190,IF(K237=L$190,L$191,IF(K237=L$191,L$192,IF(K237=L$192,L$193,IF(K237=L$193,L$194,$G$23))))))</f>
        <v/>
      </c>
      <c r="M237" s="88" t="str">
        <f>IF(AND(SUM(M$206:M236)&gt;=M$201,L237=""),"",IF(L237="",M$190,IF(L237=M$190,M$191,IF(L237=M$191,M$192,IF(L237=M$192,M$193,IF(L237=M$193,M$194,$G$23))))))</f>
        <v/>
      </c>
      <c r="N237" s="88" t="str">
        <f>IF(AND(SUM(N$206:N236)&gt;=N$201,M237=""),"",IF(M237="",N$190,IF(M237=N$190,N$191,IF(M237=N$191,N$192,IF(M237=N$192,N$193,IF(M237=N$193,N$194,$G$23))))))</f>
        <v/>
      </c>
      <c r="O237" s="88" t="str">
        <f>IF(AND(SUM(O$206:O236)&gt;=O$201,N237=""),"",IF(N237="",O$190,IF(N237=O$190,O$191,IF(N237=O$191,O$192,IF(N237=O$192,O$193,IF(N237=O$193,O$194,$G$23))))))</f>
        <v/>
      </c>
      <c r="P237" s="88" t="str">
        <f>IF(AND(SUM(P$206:P236)&gt;=P$201,O237=""),"",IF(O237="",P$190,IF(O237=P$190,P$191,IF(O237=P$191,P$192,IF(O237=P$192,P$193,IF(O237=P$193,P$194,$G$23))))))</f>
        <v/>
      </c>
      <c r="Q237" s="88" t="str">
        <f>IF(AND(SUM(Q$206:Q236)&gt;=Q$201,P237=""),"",IF(P237="",Q$190,IF(P237=Q$190,Q$191,IF(P237=Q$191,Q$192,IF(P237=Q$192,Q$193,IF(P237=Q$193,Q$194,$H$23))))))</f>
        <v/>
      </c>
      <c r="R237" s="88" t="str">
        <f>IF(AND(SUM(R$206:R236)&gt;=R$201,Q237=""),"",IF(Q237="",R$190,IF(Q237=R$190,R$191,IF(Q237=R$191,R$192,IF(Q237=R$192,R$193,IF(Q237=R$193,R$194,$H$23))))))</f>
        <v/>
      </c>
      <c r="S237" s="88" t="str">
        <f>IF(AND(SUM(S$206:S236)&gt;=S$201,R237=""),"",IF(R237="",S$190,IF(R237=S$190,S$191,IF(R237=S$191,S$192,IF(R237=S$192,S$193,IF(R237=S$193,S$194,$H$23))))))</f>
        <v/>
      </c>
      <c r="T237" s="88" t="str">
        <f>IF(AND(SUM(T$206:T236)&gt;=T$201,S237=""),"",IF(S237="",T$190,IF(S237=T$190,T$191,IF(S237=T$191,T$192,IF(S237=T$192,T$193,IF(S237=T$193,T$194,$H$23))))))</f>
        <v/>
      </c>
      <c r="U237" s="88" t="str">
        <f>IF(AND(SUM(U$206:U236)&gt;=U$201,T237=""),"",IF(T237="",U$190,IF(T237=U$190,U$191,IF(T237=U$191,U$192,IF(T237=U$192,U$193,IF(T237=U$193,U$194,$H$23))))))</f>
        <v/>
      </c>
      <c r="V237" s="88" t="str">
        <f>IF(AND(SUM(V$206:V236)&gt;=V$201,U237=""),"",IF(U237="",V$190,IF(U237=V$190,V$191,IF(U237=V$191,V$192,IF(U237=V$192,V$193,IF(U237=V$193,V$194,$H$23))))))</f>
        <v/>
      </c>
      <c r="W237" s="88" t="str">
        <f>IF(AND(SUM(W$206:W236)&gt;=W$201,V237=""),"",IF(V237="",W$190,IF(V237=W$190,W$191,IF(V237=W$191,W$192,IF(V237=W$192,W$193,IF(V237=W$193,W$194,$H$23))))))</f>
        <v/>
      </c>
      <c r="X237" s="88" t="str">
        <f>IF(AND(SUM(X$206:X236)&gt;=X$201,W237=""),"",IF(W237="",X$190,IF(W237=X$190,X$191,IF(W237=X$191,X$192,IF(W237=X$192,X$193,IF(W237=X$193,X$194,$H$23))))))</f>
        <v/>
      </c>
      <c r="Y237" s="88" t="str">
        <f>IF(AND(SUM(Y$206:Y236)&gt;=Y$201,X237=""),"",IF(X237="",Y$190,IF(X237=Y$190,Y$191,IF(X237=Y$191,Y$192,IF(X237=Y$192,Y$193,IF(X237=Y$193,Y$194,$H$23))))))</f>
        <v/>
      </c>
      <c r="Z237" s="88" t="str">
        <f>IF(AND(SUM(Z$206:Z236)&gt;=Z$201,Y237=""),"",IF(Y237="",Z$190,IF(Y237=Z$190,Z$191,IF(Y237=Z$191,Z$192,IF(Y237=Z$192,Z$193,IF(Y237=Z$193,Z$194,$H$23))))))</f>
        <v/>
      </c>
      <c r="AA237" s="88" t="str">
        <f>IF(AND(SUM(AA$206:AA236)&gt;=AA$201,Z237=""),"",IF(Z237="",AA$190,IF(Z237=AA$190,AA$191,IF(Z237=AA$191,AA$192,IF(Z237=AA$192,AA$193,IF(Z237=AA$193,AA$194,$H$23))))))</f>
        <v/>
      </c>
      <c r="AB237" s="88" t="str">
        <f>IF(AND(SUM(AB$206:AB236)&gt;=AB$201,AA237=""),"",IF(AA237="",AB$190,IF(AA237=AB$190,AB$191,IF(AA237=AB$191,AB$192,IF(AA237=AB$192,AB$193,IF(AA237=AB$193,AB$194,$H$23))))))</f>
        <v/>
      </c>
      <c r="AC237" s="88" t="str">
        <f>IF(AND(SUM(AC$206:AC236)&gt;=AC$201,AB237=""),"",IF(AB237="",AC$190,IF(AB237=AC$190,AC$191,IF(AB237=AC$191,AC$192,IF(AB237=AC$192,AC$193,IF(AB237=AC$193,AC$194,$I$23))))))</f>
        <v/>
      </c>
      <c r="AD237" s="88" t="str">
        <f>IF(AND(SUM(AD$206:AD236)&gt;=AD$201,AC237=""),"",IF(AC237="",AD$190,IF(AC237=AD$190,AD$191,IF(AC237=AD$191,AD$192,IF(AC237=AD$192,AD$193,IF(AC237=AD$193,AD$194,$I$23))))))</f>
        <v/>
      </c>
      <c r="AE237" s="88" t="str">
        <f>IF(AND(SUM(AE$206:AE236)&gt;=AE$201,AD237=""),"",IF(AD237="",AE$190,IF(AD237=AE$190,AE$191,IF(AD237=AE$191,AE$192,IF(AD237=AE$192,AE$193,IF(AD237=AE$193,AE$194,$I$23))))))</f>
        <v/>
      </c>
      <c r="AF237" s="88" t="str">
        <f>IF(AND(SUM(AF$206:AF236)&gt;=AF$201,AE237=""),"",IF(AE237="",AF$190,IF(AE237=AF$190,AF$191,IF(AE237=AF$191,AF$192,IF(AE237=AF$192,AF$193,IF(AE237=AF$193,AF$194,$I$23))))))</f>
        <v/>
      </c>
      <c r="AG237" s="88" t="str">
        <f>IF(AND(SUM(AG$206:AG236)&gt;=AG$201,AF237=""),"",IF(AF237="",AG$190,IF(AF237=AG$190,AG$191,IF(AF237=AG$191,AG$192,IF(AF237=AG$192,AG$193,IF(AF237=AG$193,AG$194,$I$23))))))</f>
        <v/>
      </c>
      <c r="AH237" s="88" t="str">
        <f>IF(AND(SUM(AH$206:AH236)&gt;=AH$201,AG237=""),"",IF(AG237="",AH$190,IF(AG237=AH$190,AH$191,IF(AG237=AH$191,AH$192,IF(AG237=AH$192,AH$193,IF(AG237=AH$193,AH$194,$I$23))))))</f>
        <v/>
      </c>
      <c r="AI237" s="88" t="str">
        <f>IF(AND(SUM(AI$206:AI236)&gt;=AI$201,AH237=""),"",IF(AH237="",AI$190,IF(AH237=AI$190,AI$191,IF(AH237=AI$191,AI$192,IF(AH237=AI$192,AI$193,IF(AH237=AI$193,AI$194,$I$23))))))</f>
        <v/>
      </c>
      <c r="AJ237" s="88" t="str">
        <f>IF(AND(SUM(AJ$206:AJ236)&gt;=AJ$201,AI237=""),"",IF(AI237="",AJ$190,IF(AI237=AJ$190,AJ$191,IF(AI237=AJ$191,AJ$192,IF(AI237=AJ$192,AJ$193,IF(AI237=AJ$193,AJ$194,$I$23))))))</f>
        <v/>
      </c>
      <c r="AK237" s="88" t="str">
        <f>IF(AND(SUM(AK$206:AK236)&gt;=AK$201,AJ237=""),"",IF(AJ237="",AK$190,IF(AJ237=AK$190,AK$191,IF(AJ237=AK$191,AK$192,IF(AJ237=AK$192,AK$193,IF(AJ237=AK$193,AK$194,$I$23))))))</f>
        <v/>
      </c>
      <c r="AL237" s="88" t="str">
        <f>IF(AND(SUM(AL$206:AL236)&gt;=AL$201,AK237=""),"",IF(AK237="",AL$190,IF(AK237=AL$190,AL$191,IF(AK237=AL$191,AL$192,IF(AK237=AL$192,AL$193,IF(AK237=AL$193,AL$194,$I$23))))))</f>
        <v/>
      </c>
      <c r="AM237" s="88" t="str">
        <f>IF(AND(SUM(AM$206:AM236)&gt;=AM$201,AL237=""),"",IF(AL237="",AM$190,IF(AL237=AM$190,AM$191,IF(AL237=AM$191,AM$192,IF(AL237=AM$192,AM$193,IF(AL237=AM$193,AM$194,$I$23))))))</f>
        <v/>
      </c>
      <c r="AN237" s="88" t="str">
        <f>IF(AND(SUM(AN$206:AN236)&gt;=AN$201,AM237=""),"",IF(AM237="",AN$190,IF(AM237=AN$190,AN$191,IF(AM237=AN$191,AN$192,IF(AM237=AN$192,AN$193,IF(AM237=AN$193,AN$194,$I$23))))))</f>
        <v/>
      </c>
      <c r="AO237" s="88" t="str">
        <f>IF(AND(SUM(AO$206:AO236)&gt;=AO$201,AN237=""),"",IF(AN237="",AO$190,IF(AN237=AO$190,AO$191,IF(AN237=AO$191,AO$192,IF(AN237=AO$192,AO$193,IF(AN237=AO$193,AO$194,$J$23))))))</f>
        <v/>
      </c>
      <c r="AP237" s="88" t="str">
        <f>IF(AND(SUM(AP$206:AP236)&gt;=AP$201,AO237=""),"",IF(AO237="",AP$190,IF(AO237=AP$190,AP$191,IF(AO237=AP$191,AP$192,IF(AO237=AP$192,AP$193,IF(AO237=AP$193,AP$194,$J$23))))))</f>
        <v/>
      </c>
      <c r="AQ237" s="88" t="str">
        <f>IF(AND(SUM(AQ$206:AQ236)&gt;=AQ$201,AP237=""),"",IF(AP237="",AQ$190,IF(AP237=AQ$190,AQ$191,IF(AP237=AQ$191,AQ$192,IF(AP237=AQ$192,AQ$193,IF(AP237=AQ$193,AQ$194,$J$23))))))</f>
        <v/>
      </c>
      <c r="AR237" s="88" t="str">
        <f>IF(AND(SUM(AR$206:AR236)&gt;=AR$201,AQ237=""),"",IF(AQ237="",AR$190,IF(AQ237=AR$190,AR$191,IF(AQ237=AR$191,AR$192,IF(AQ237=AR$192,AR$193,IF(AQ237=AR$193,AR$194,$J$23))))))</f>
        <v/>
      </c>
      <c r="AS237" s="88" t="str">
        <f>IF(AND(SUM(AS$206:AS236)&gt;=AS$201,AR237=""),"",IF(AR237="",AS$190,IF(AR237=AS$190,AS$191,IF(AR237=AS$191,AS$192,IF(AR237=AS$192,AS$193,IF(AR237=AS$193,AS$194,$J$23))))))</f>
        <v/>
      </c>
      <c r="AT237" s="88" t="str">
        <f>IF(AND(SUM(AT$206:AT236)&gt;=AT$201,AS237=""),"",IF(AS237="",AT$190,IF(AS237=AT$190,AT$191,IF(AS237=AT$191,AT$192,IF(AS237=AT$192,AT$193,IF(AS237=AT$193,AT$194,$J$23))))))</f>
        <v/>
      </c>
      <c r="AU237" s="88" t="str">
        <f>IF(AND(SUM(AU$206:AU236)&gt;=AU$201,AT237=""),"",IF(AT237="",AU$190,IF(AT237=AU$190,AU$191,IF(AT237=AU$191,AU$192,IF(AT237=AU$192,AU$193,IF(AT237=AU$193,AU$194,$J$23))))))</f>
        <v/>
      </c>
      <c r="AV237" s="88" t="str">
        <f>IF(AND(SUM(AV$206:AV236)&gt;=AV$201,AU237=""),"",IF(AU237="",AV$190,IF(AU237=AV$190,AV$191,IF(AU237=AV$191,AV$192,IF(AU237=AV$192,AV$193,IF(AU237=AV$193,AV$194,$J$23))))))</f>
        <v/>
      </c>
      <c r="AW237" s="88" t="str">
        <f>IF(AND(SUM(AW$206:AW236)&gt;=AW$201,AV237=""),"",IF(AV237="",AW$190,IF(AV237=AW$190,AW$191,IF(AV237=AW$191,AW$192,IF(AV237=AW$192,AW$193,IF(AV237=AW$193,AW$194,$J$23))))))</f>
        <v/>
      </c>
      <c r="AX237" s="88" t="str">
        <f>IF(AND(SUM(AX$206:AX236)&gt;=AX$201,AW237=""),"",IF(AW237="",AX$190,IF(AW237=AX$190,AX$191,IF(AW237=AX$191,AX$192,IF(AW237=AX$192,AX$193,IF(AW237=AX$193,AX$194,$J$23))))))</f>
        <v/>
      </c>
      <c r="AY237" s="88" t="str">
        <f>IF(AND(SUM(AY$206:AY236)&gt;=AY$201,AX237=""),"",IF(AX237="",AY$190,IF(AX237=AY$190,AY$191,IF(AX237=AY$191,AY$192,IF(AX237=AY$192,AY$193,IF(AX237=AY$193,AY$194,$J$23))))))</f>
        <v/>
      </c>
      <c r="AZ237" s="88" t="str">
        <f>IF(AND(SUM(AZ$206:AZ236)&gt;=AZ$201,AY237=""),"",IF(AY237="",AZ$190,IF(AY237=AZ$190,AZ$191,IF(AY237=AZ$191,AZ$192,IF(AY237=AZ$192,AZ$193,IF(AY237=AZ$193,AZ$194,$J$23))))))</f>
        <v/>
      </c>
      <c r="BA237" s="88" t="str">
        <f>IF(AND(SUM(BA$206:BA236)&gt;=BA$201,AZ237=""),"",IF(AZ237="",BA$190,IF(AZ237=BA$190,BA$191,IF(AZ237=BA$191,BA$192,IF(AZ237=BA$192,BA$193,IF(AZ237=BA$193,BA$194,$K$23))))))</f>
        <v/>
      </c>
      <c r="BB237" s="88" t="str">
        <f>IF(AND(SUM(BB$206:BB236)&gt;=BB$201,BA237=""),"",IF(BA237="",BB$190,IF(BA237=BB$190,BB$191,IF(BA237=BB$191,BB$192,IF(BA237=BB$192,BB$193,IF(BA237=BB$193,BB$194,$K$23))))))</f>
        <v/>
      </c>
      <c r="BC237" s="88" t="str">
        <f>IF(AND(SUM(BC$206:BC236)&gt;=BC$201,BB237=""),"",IF(BB237="",BC$190,IF(BB237=BC$190,BC$191,IF(BB237=BC$191,BC$192,IF(BB237=BC$192,BC$193,IF(BB237=BC$193,BC$194,$K$23))))))</f>
        <v/>
      </c>
      <c r="BD237" s="88" t="str">
        <f>IF(AND(SUM(BD$206:BD236)&gt;=BD$201,BC237=""),"",IF(BC237="",BD$190,IF(BC237=BD$190,BD$191,IF(BC237=BD$191,BD$192,IF(BC237=BD$192,BD$193,IF(BC237=BD$193,BD$194,$K$23))))))</f>
        <v/>
      </c>
      <c r="BE237" s="88" t="str">
        <f>IF(AND(SUM(BE$206:BE236)&gt;=BE$201,BD237=""),"",IF(BD237="",BE$190,IF(BD237=BE$190,BE$191,IF(BD237=BE$191,BE$192,IF(BD237=BE$192,BE$193,IF(BD237=BE$193,BE$194,$K$23))))))</f>
        <v/>
      </c>
      <c r="BF237" s="88" t="str">
        <f>IF(AND(SUM(BF$206:BF236)&gt;=BF$201,BE237=""),"",IF(BE237="",BF$190,IF(BE237=BF$190,BF$191,IF(BE237=BF$191,BF$192,IF(BE237=BF$192,BF$193,IF(BE237=BF$193,BF$194,$K$23))))))</f>
        <v/>
      </c>
      <c r="BG237" s="88" t="str">
        <f>IF(AND(SUM(BG$206:BG236)&gt;=BG$201,BF237=""),"",IF(BF237="",BG$190,IF(BF237=BG$190,BG$191,IF(BF237=BG$191,BG$192,IF(BF237=BG$192,BG$193,IF(BF237=BG$193,BG$194,$K$23))))))</f>
        <v/>
      </c>
      <c r="BH237" s="88" t="str">
        <f>IF(AND(SUM(BH$206:BH236)&gt;=BH$201,BG237=""),"",IF(BG237="",BH$190,IF(BG237=BH$190,BH$191,IF(BG237=BH$191,BH$192,IF(BG237=BH$192,BH$193,IF(BG237=BH$193,BH$194,$K$23))))))</f>
        <v/>
      </c>
      <c r="BI237" s="88" t="str">
        <f>IF(AND(SUM(BI$206:BI236)&gt;=BI$201,BH237=""),"",IF(BH237="",BI$190,IF(BH237=BI$190,BI$191,IF(BH237=BI$191,BI$192,IF(BH237=BI$192,BI$193,IF(BH237=BI$193,BI$194,$K$23))))))</f>
        <v/>
      </c>
      <c r="BJ237" s="88" t="str">
        <f>IF(AND(SUM(BJ$206:BJ236)&gt;=BJ$201,BI237=""),"",IF(BI237="",BJ$190,IF(BI237=BJ$190,BJ$191,IF(BI237=BJ$191,BJ$192,IF(BI237=BJ$192,BJ$193,IF(BI237=BJ$193,BJ$194,$K$23))))))</f>
        <v/>
      </c>
      <c r="BK237" s="88" t="str">
        <f>IF(AND(SUM(BK$206:BK236)&gt;=BK$201,BJ237=""),"",IF(BJ237="",BK$190,IF(BJ237=BK$190,BK$191,IF(BJ237=BK$191,BK$192,IF(BJ237=BK$192,BK$193,IF(BJ237=BK$193,BK$194,$K$23))))))</f>
        <v/>
      </c>
      <c r="BL237" s="88" t="str">
        <f>IF(AND(SUM(BL$206:BL236)&gt;=BL$201,BK237=""),"",IF(BK237="",BL$190,IF(BK237=BL$190,BL$191,IF(BK237=BL$191,BL$192,IF(BK237=BL$192,BL$193,IF(BK237=BL$193,BL$194,$K$23))))))</f>
        <v/>
      </c>
    </row>
    <row r="238" spans="2:64" hidden="1" outlineLevel="1" x14ac:dyDescent="0.55000000000000004">
      <c r="B238" s="3" t="s">
        <v>311</v>
      </c>
      <c r="C238" s="3">
        <f t="shared" si="62"/>
        <v>32</v>
      </c>
      <c r="E238" s="88" t="str">
        <f>IF(AND(SUM(E$206:E237)&gt;=E$201,D238=""),"",IF(D238="",E$190,IF(D238=E$190,E$191,IF(D238=E$191,E$192,IF(D238=E$192,E$193,IF(D238=E$193,E$194,$G$23))))))</f>
        <v/>
      </c>
      <c r="F238" s="88" t="str">
        <f>IF(AND(SUM(F$206:F237)&gt;=F$201,E238=""),"",IF(E238="",F$190,IF(E238=F$190,F$191,IF(E238=F$191,F$192,IF(E238=F$192,F$193,IF(E238=F$193,F$194,$G$23))))))</f>
        <v/>
      </c>
      <c r="G238" s="88" t="str">
        <f>IF(AND(SUM(G$206:G237)&gt;=G$201,F238=""),"",IF(F238="",G$190,IF(F238=G$190,G$191,IF(F238=G$191,G$192,IF(F238=G$192,G$193,IF(F238=G$193,G$194,$G$23))))))</f>
        <v/>
      </c>
      <c r="H238" s="88" t="str">
        <f>IF(AND(SUM(H$206:H237)&gt;=H$201,G238=""),"",IF(G238="",H$190,IF(G238=H$190,H$191,IF(G238=H$191,H$192,IF(G238=H$192,H$193,IF(G238=H$193,H$194,$G$23))))))</f>
        <v/>
      </c>
      <c r="I238" s="88" t="str">
        <f>IF(AND(SUM(I$206:I237)&gt;=I$201,H238=""),"",IF(H238="",I$190,IF(H238=I$190,I$191,IF(H238=I$191,I$192,IF(H238=I$192,I$193,IF(H238=I$193,I$194,$G$23))))))</f>
        <v/>
      </c>
      <c r="J238" s="88" t="str">
        <f>IF(AND(SUM(J$206:J237)&gt;=J$201,I238=""),"",IF(I238="",J$190,IF(I238=J$190,J$191,IF(I238=J$191,J$192,IF(I238=J$192,J$193,IF(I238=J$193,J$194,$G$23))))))</f>
        <v/>
      </c>
      <c r="K238" s="88" t="str">
        <f>IF(AND(SUM(K$206:K237)&gt;=K$201,J238=""),"",IF(J238="",K$190,IF(J238=K$190,K$191,IF(J238=K$191,K$192,IF(J238=K$192,K$193,IF(J238=K$193,K$194,$G$23))))))</f>
        <v/>
      </c>
      <c r="L238" s="88" t="str">
        <f>IF(AND(SUM(L$206:L237)&gt;=L$201,K238=""),"",IF(K238="",L$190,IF(K238=L$190,L$191,IF(K238=L$191,L$192,IF(K238=L$192,L$193,IF(K238=L$193,L$194,$G$23))))))</f>
        <v/>
      </c>
      <c r="M238" s="88" t="str">
        <f>IF(AND(SUM(M$206:M237)&gt;=M$201,L238=""),"",IF(L238="",M$190,IF(L238=M$190,M$191,IF(L238=M$191,M$192,IF(L238=M$192,M$193,IF(L238=M$193,M$194,$G$23))))))</f>
        <v/>
      </c>
      <c r="N238" s="88" t="str">
        <f>IF(AND(SUM(N$206:N237)&gt;=N$201,M238=""),"",IF(M238="",N$190,IF(M238=N$190,N$191,IF(M238=N$191,N$192,IF(M238=N$192,N$193,IF(M238=N$193,N$194,$G$23))))))</f>
        <v/>
      </c>
      <c r="O238" s="88" t="str">
        <f>IF(AND(SUM(O$206:O237)&gt;=O$201,N238=""),"",IF(N238="",O$190,IF(N238=O$190,O$191,IF(N238=O$191,O$192,IF(N238=O$192,O$193,IF(N238=O$193,O$194,$G$23))))))</f>
        <v/>
      </c>
      <c r="P238" s="88" t="str">
        <f>IF(AND(SUM(P$206:P237)&gt;=P$201,O238=""),"",IF(O238="",P$190,IF(O238=P$190,P$191,IF(O238=P$191,P$192,IF(O238=P$192,P$193,IF(O238=P$193,P$194,$G$23))))))</f>
        <v/>
      </c>
      <c r="Q238" s="88" t="str">
        <f>IF(AND(SUM(Q$206:Q237)&gt;=Q$201,P238=""),"",IF(P238="",Q$190,IF(P238=Q$190,Q$191,IF(P238=Q$191,Q$192,IF(P238=Q$192,Q$193,IF(P238=Q$193,Q$194,$H$23))))))</f>
        <v/>
      </c>
      <c r="R238" s="88" t="str">
        <f>IF(AND(SUM(R$206:R237)&gt;=R$201,Q238=""),"",IF(Q238="",R$190,IF(Q238=R$190,R$191,IF(Q238=R$191,R$192,IF(Q238=R$192,R$193,IF(Q238=R$193,R$194,$H$23))))))</f>
        <v/>
      </c>
      <c r="S238" s="88" t="str">
        <f>IF(AND(SUM(S$206:S237)&gt;=S$201,R238=""),"",IF(R238="",S$190,IF(R238=S$190,S$191,IF(R238=S$191,S$192,IF(R238=S$192,S$193,IF(R238=S$193,S$194,$H$23))))))</f>
        <v/>
      </c>
      <c r="T238" s="88" t="str">
        <f>IF(AND(SUM(T$206:T237)&gt;=T$201,S238=""),"",IF(S238="",T$190,IF(S238=T$190,T$191,IF(S238=T$191,T$192,IF(S238=T$192,T$193,IF(S238=T$193,T$194,$H$23))))))</f>
        <v/>
      </c>
      <c r="U238" s="88" t="str">
        <f>IF(AND(SUM(U$206:U237)&gt;=U$201,T238=""),"",IF(T238="",U$190,IF(T238=U$190,U$191,IF(T238=U$191,U$192,IF(T238=U$192,U$193,IF(T238=U$193,U$194,$H$23))))))</f>
        <v/>
      </c>
      <c r="V238" s="88" t="str">
        <f>IF(AND(SUM(V$206:V237)&gt;=V$201,U238=""),"",IF(U238="",V$190,IF(U238=V$190,V$191,IF(U238=V$191,V$192,IF(U238=V$192,V$193,IF(U238=V$193,V$194,$H$23))))))</f>
        <v/>
      </c>
      <c r="W238" s="88" t="str">
        <f>IF(AND(SUM(W$206:W237)&gt;=W$201,V238=""),"",IF(V238="",W$190,IF(V238=W$190,W$191,IF(V238=W$191,W$192,IF(V238=W$192,W$193,IF(V238=W$193,W$194,$H$23))))))</f>
        <v/>
      </c>
      <c r="X238" s="88" t="str">
        <f>IF(AND(SUM(X$206:X237)&gt;=X$201,W238=""),"",IF(W238="",X$190,IF(W238=X$190,X$191,IF(W238=X$191,X$192,IF(W238=X$192,X$193,IF(W238=X$193,X$194,$H$23))))))</f>
        <v/>
      </c>
      <c r="Y238" s="88" t="str">
        <f>IF(AND(SUM(Y$206:Y237)&gt;=Y$201,X238=""),"",IF(X238="",Y$190,IF(X238=Y$190,Y$191,IF(X238=Y$191,Y$192,IF(X238=Y$192,Y$193,IF(X238=Y$193,Y$194,$H$23))))))</f>
        <v/>
      </c>
      <c r="Z238" s="88" t="str">
        <f>IF(AND(SUM(Z$206:Z237)&gt;=Z$201,Y238=""),"",IF(Y238="",Z$190,IF(Y238=Z$190,Z$191,IF(Y238=Z$191,Z$192,IF(Y238=Z$192,Z$193,IF(Y238=Z$193,Z$194,$H$23))))))</f>
        <v/>
      </c>
      <c r="AA238" s="88" t="str">
        <f>IF(AND(SUM(AA$206:AA237)&gt;=AA$201,Z238=""),"",IF(Z238="",AA$190,IF(Z238=AA$190,AA$191,IF(Z238=AA$191,AA$192,IF(Z238=AA$192,AA$193,IF(Z238=AA$193,AA$194,$H$23))))))</f>
        <v/>
      </c>
      <c r="AB238" s="88" t="str">
        <f>IF(AND(SUM(AB$206:AB237)&gt;=AB$201,AA238=""),"",IF(AA238="",AB$190,IF(AA238=AB$190,AB$191,IF(AA238=AB$191,AB$192,IF(AA238=AB$192,AB$193,IF(AA238=AB$193,AB$194,$H$23))))))</f>
        <v/>
      </c>
      <c r="AC238" s="88" t="str">
        <f>IF(AND(SUM(AC$206:AC237)&gt;=AC$201,AB238=""),"",IF(AB238="",AC$190,IF(AB238=AC$190,AC$191,IF(AB238=AC$191,AC$192,IF(AB238=AC$192,AC$193,IF(AB238=AC$193,AC$194,$I$23))))))</f>
        <v/>
      </c>
      <c r="AD238" s="88" t="str">
        <f>IF(AND(SUM(AD$206:AD237)&gt;=AD$201,AC238=""),"",IF(AC238="",AD$190,IF(AC238=AD$190,AD$191,IF(AC238=AD$191,AD$192,IF(AC238=AD$192,AD$193,IF(AC238=AD$193,AD$194,$I$23))))))</f>
        <v/>
      </c>
      <c r="AE238" s="88" t="str">
        <f>IF(AND(SUM(AE$206:AE237)&gt;=AE$201,AD238=""),"",IF(AD238="",AE$190,IF(AD238=AE$190,AE$191,IF(AD238=AE$191,AE$192,IF(AD238=AE$192,AE$193,IF(AD238=AE$193,AE$194,$I$23))))))</f>
        <v/>
      </c>
      <c r="AF238" s="88" t="str">
        <f>IF(AND(SUM(AF$206:AF237)&gt;=AF$201,AE238=""),"",IF(AE238="",AF$190,IF(AE238=AF$190,AF$191,IF(AE238=AF$191,AF$192,IF(AE238=AF$192,AF$193,IF(AE238=AF$193,AF$194,$I$23))))))</f>
        <v/>
      </c>
      <c r="AG238" s="88" t="str">
        <f>IF(AND(SUM(AG$206:AG237)&gt;=AG$201,AF238=""),"",IF(AF238="",AG$190,IF(AF238=AG$190,AG$191,IF(AF238=AG$191,AG$192,IF(AF238=AG$192,AG$193,IF(AF238=AG$193,AG$194,$I$23))))))</f>
        <v/>
      </c>
      <c r="AH238" s="88" t="str">
        <f>IF(AND(SUM(AH$206:AH237)&gt;=AH$201,AG238=""),"",IF(AG238="",AH$190,IF(AG238=AH$190,AH$191,IF(AG238=AH$191,AH$192,IF(AG238=AH$192,AH$193,IF(AG238=AH$193,AH$194,$I$23))))))</f>
        <v/>
      </c>
      <c r="AI238" s="88" t="str">
        <f>IF(AND(SUM(AI$206:AI237)&gt;=AI$201,AH238=""),"",IF(AH238="",AI$190,IF(AH238=AI$190,AI$191,IF(AH238=AI$191,AI$192,IF(AH238=AI$192,AI$193,IF(AH238=AI$193,AI$194,$I$23))))))</f>
        <v/>
      </c>
      <c r="AJ238" s="88" t="str">
        <f>IF(AND(SUM(AJ$206:AJ237)&gt;=AJ$201,AI238=""),"",IF(AI238="",AJ$190,IF(AI238=AJ$190,AJ$191,IF(AI238=AJ$191,AJ$192,IF(AI238=AJ$192,AJ$193,IF(AI238=AJ$193,AJ$194,$I$23))))))</f>
        <v/>
      </c>
      <c r="AK238" s="88" t="str">
        <f>IF(AND(SUM(AK$206:AK237)&gt;=AK$201,AJ238=""),"",IF(AJ238="",AK$190,IF(AJ238=AK$190,AK$191,IF(AJ238=AK$191,AK$192,IF(AJ238=AK$192,AK$193,IF(AJ238=AK$193,AK$194,$I$23))))))</f>
        <v/>
      </c>
      <c r="AL238" s="88" t="str">
        <f>IF(AND(SUM(AL$206:AL237)&gt;=AL$201,AK238=""),"",IF(AK238="",AL$190,IF(AK238=AL$190,AL$191,IF(AK238=AL$191,AL$192,IF(AK238=AL$192,AL$193,IF(AK238=AL$193,AL$194,$I$23))))))</f>
        <v/>
      </c>
      <c r="AM238" s="88" t="str">
        <f>IF(AND(SUM(AM$206:AM237)&gt;=AM$201,AL238=""),"",IF(AL238="",AM$190,IF(AL238=AM$190,AM$191,IF(AL238=AM$191,AM$192,IF(AL238=AM$192,AM$193,IF(AL238=AM$193,AM$194,$I$23))))))</f>
        <v/>
      </c>
      <c r="AN238" s="88" t="str">
        <f>IF(AND(SUM(AN$206:AN237)&gt;=AN$201,AM238=""),"",IF(AM238="",AN$190,IF(AM238=AN$190,AN$191,IF(AM238=AN$191,AN$192,IF(AM238=AN$192,AN$193,IF(AM238=AN$193,AN$194,$I$23))))))</f>
        <v/>
      </c>
      <c r="AO238" s="88" t="str">
        <f>IF(AND(SUM(AO$206:AO237)&gt;=AO$201,AN238=""),"",IF(AN238="",AO$190,IF(AN238=AO$190,AO$191,IF(AN238=AO$191,AO$192,IF(AN238=AO$192,AO$193,IF(AN238=AO$193,AO$194,$J$23))))))</f>
        <v/>
      </c>
      <c r="AP238" s="88" t="str">
        <f>IF(AND(SUM(AP$206:AP237)&gt;=AP$201,AO238=""),"",IF(AO238="",AP$190,IF(AO238=AP$190,AP$191,IF(AO238=AP$191,AP$192,IF(AO238=AP$192,AP$193,IF(AO238=AP$193,AP$194,$J$23))))))</f>
        <v/>
      </c>
      <c r="AQ238" s="88" t="str">
        <f>IF(AND(SUM(AQ$206:AQ237)&gt;=AQ$201,AP238=""),"",IF(AP238="",AQ$190,IF(AP238=AQ$190,AQ$191,IF(AP238=AQ$191,AQ$192,IF(AP238=AQ$192,AQ$193,IF(AP238=AQ$193,AQ$194,$J$23))))))</f>
        <v/>
      </c>
      <c r="AR238" s="88" t="str">
        <f>IF(AND(SUM(AR$206:AR237)&gt;=AR$201,AQ238=""),"",IF(AQ238="",AR$190,IF(AQ238=AR$190,AR$191,IF(AQ238=AR$191,AR$192,IF(AQ238=AR$192,AR$193,IF(AQ238=AR$193,AR$194,$J$23))))))</f>
        <v/>
      </c>
      <c r="AS238" s="88" t="str">
        <f>IF(AND(SUM(AS$206:AS237)&gt;=AS$201,AR238=""),"",IF(AR238="",AS$190,IF(AR238=AS$190,AS$191,IF(AR238=AS$191,AS$192,IF(AR238=AS$192,AS$193,IF(AR238=AS$193,AS$194,$J$23))))))</f>
        <v/>
      </c>
      <c r="AT238" s="88" t="str">
        <f>IF(AND(SUM(AT$206:AT237)&gt;=AT$201,AS238=""),"",IF(AS238="",AT$190,IF(AS238=AT$190,AT$191,IF(AS238=AT$191,AT$192,IF(AS238=AT$192,AT$193,IF(AS238=AT$193,AT$194,$J$23))))))</f>
        <v/>
      </c>
      <c r="AU238" s="88" t="str">
        <f>IF(AND(SUM(AU$206:AU237)&gt;=AU$201,AT238=""),"",IF(AT238="",AU$190,IF(AT238=AU$190,AU$191,IF(AT238=AU$191,AU$192,IF(AT238=AU$192,AU$193,IF(AT238=AU$193,AU$194,$J$23))))))</f>
        <v/>
      </c>
      <c r="AV238" s="88" t="str">
        <f>IF(AND(SUM(AV$206:AV237)&gt;=AV$201,AU238=""),"",IF(AU238="",AV$190,IF(AU238=AV$190,AV$191,IF(AU238=AV$191,AV$192,IF(AU238=AV$192,AV$193,IF(AU238=AV$193,AV$194,$J$23))))))</f>
        <v/>
      </c>
      <c r="AW238" s="88" t="str">
        <f>IF(AND(SUM(AW$206:AW237)&gt;=AW$201,AV238=""),"",IF(AV238="",AW$190,IF(AV238=AW$190,AW$191,IF(AV238=AW$191,AW$192,IF(AV238=AW$192,AW$193,IF(AV238=AW$193,AW$194,$J$23))))))</f>
        <v/>
      </c>
      <c r="AX238" s="88" t="str">
        <f>IF(AND(SUM(AX$206:AX237)&gt;=AX$201,AW238=""),"",IF(AW238="",AX$190,IF(AW238=AX$190,AX$191,IF(AW238=AX$191,AX$192,IF(AW238=AX$192,AX$193,IF(AW238=AX$193,AX$194,$J$23))))))</f>
        <v/>
      </c>
      <c r="AY238" s="88" t="str">
        <f>IF(AND(SUM(AY$206:AY237)&gt;=AY$201,AX238=""),"",IF(AX238="",AY$190,IF(AX238=AY$190,AY$191,IF(AX238=AY$191,AY$192,IF(AX238=AY$192,AY$193,IF(AX238=AY$193,AY$194,$J$23))))))</f>
        <v/>
      </c>
      <c r="AZ238" s="88" t="str">
        <f>IF(AND(SUM(AZ$206:AZ237)&gt;=AZ$201,AY238=""),"",IF(AY238="",AZ$190,IF(AY238=AZ$190,AZ$191,IF(AY238=AZ$191,AZ$192,IF(AY238=AZ$192,AZ$193,IF(AY238=AZ$193,AZ$194,$J$23))))))</f>
        <v/>
      </c>
      <c r="BA238" s="88" t="str">
        <f>IF(AND(SUM(BA$206:BA237)&gt;=BA$201,AZ238=""),"",IF(AZ238="",BA$190,IF(AZ238=BA$190,BA$191,IF(AZ238=BA$191,BA$192,IF(AZ238=BA$192,BA$193,IF(AZ238=BA$193,BA$194,$K$23))))))</f>
        <v/>
      </c>
      <c r="BB238" s="88" t="str">
        <f>IF(AND(SUM(BB$206:BB237)&gt;=BB$201,BA238=""),"",IF(BA238="",BB$190,IF(BA238=BB$190,BB$191,IF(BA238=BB$191,BB$192,IF(BA238=BB$192,BB$193,IF(BA238=BB$193,BB$194,$K$23))))))</f>
        <v/>
      </c>
      <c r="BC238" s="88" t="str">
        <f>IF(AND(SUM(BC$206:BC237)&gt;=BC$201,BB238=""),"",IF(BB238="",BC$190,IF(BB238=BC$190,BC$191,IF(BB238=BC$191,BC$192,IF(BB238=BC$192,BC$193,IF(BB238=BC$193,BC$194,$K$23))))))</f>
        <v/>
      </c>
      <c r="BD238" s="88" t="str">
        <f>IF(AND(SUM(BD$206:BD237)&gt;=BD$201,BC238=""),"",IF(BC238="",BD$190,IF(BC238=BD$190,BD$191,IF(BC238=BD$191,BD$192,IF(BC238=BD$192,BD$193,IF(BC238=BD$193,BD$194,$K$23))))))</f>
        <v/>
      </c>
      <c r="BE238" s="88" t="str">
        <f>IF(AND(SUM(BE$206:BE237)&gt;=BE$201,BD238=""),"",IF(BD238="",BE$190,IF(BD238=BE$190,BE$191,IF(BD238=BE$191,BE$192,IF(BD238=BE$192,BE$193,IF(BD238=BE$193,BE$194,$K$23))))))</f>
        <v/>
      </c>
      <c r="BF238" s="88" t="str">
        <f>IF(AND(SUM(BF$206:BF237)&gt;=BF$201,BE238=""),"",IF(BE238="",BF$190,IF(BE238=BF$190,BF$191,IF(BE238=BF$191,BF$192,IF(BE238=BF$192,BF$193,IF(BE238=BF$193,BF$194,$K$23))))))</f>
        <v/>
      </c>
      <c r="BG238" s="88" t="str">
        <f>IF(AND(SUM(BG$206:BG237)&gt;=BG$201,BF238=""),"",IF(BF238="",BG$190,IF(BF238=BG$190,BG$191,IF(BF238=BG$191,BG$192,IF(BF238=BG$192,BG$193,IF(BF238=BG$193,BG$194,$K$23))))))</f>
        <v/>
      </c>
      <c r="BH238" s="88" t="str">
        <f>IF(AND(SUM(BH$206:BH237)&gt;=BH$201,BG238=""),"",IF(BG238="",BH$190,IF(BG238=BH$190,BH$191,IF(BG238=BH$191,BH$192,IF(BG238=BH$192,BH$193,IF(BG238=BH$193,BH$194,$K$23))))))</f>
        <v/>
      </c>
      <c r="BI238" s="88" t="str">
        <f>IF(AND(SUM(BI$206:BI237)&gt;=BI$201,BH238=""),"",IF(BH238="",BI$190,IF(BH238=BI$190,BI$191,IF(BH238=BI$191,BI$192,IF(BH238=BI$192,BI$193,IF(BH238=BI$193,BI$194,$K$23))))))</f>
        <v/>
      </c>
      <c r="BJ238" s="88" t="str">
        <f>IF(AND(SUM(BJ$206:BJ237)&gt;=BJ$201,BI238=""),"",IF(BI238="",BJ$190,IF(BI238=BJ$190,BJ$191,IF(BI238=BJ$191,BJ$192,IF(BI238=BJ$192,BJ$193,IF(BI238=BJ$193,BJ$194,$K$23))))))</f>
        <v/>
      </c>
      <c r="BK238" s="88" t="str">
        <f>IF(AND(SUM(BK$206:BK237)&gt;=BK$201,BJ238=""),"",IF(BJ238="",BK$190,IF(BJ238=BK$190,BK$191,IF(BJ238=BK$191,BK$192,IF(BJ238=BK$192,BK$193,IF(BJ238=BK$193,BK$194,$K$23))))))</f>
        <v/>
      </c>
      <c r="BL238" s="88" t="str">
        <f>IF(AND(SUM(BL$206:BL237)&gt;=BL$201,BK238=""),"",IF(BK238="",BL$190,IF(BK238=BL$190,BL$191,IF(BK238=BL$191,BL$192,IF(BK238=BL$192,BL$193,IF(BK238=BL$193,BL$194,$K$23))))))</f>
        <v/>
      </c>
    </row>
    <row r="239" spans="2:64" hidden="1" outlineLevel="1" x14ac:dyDescent="0.55000000000000004">
      <c r="B239" s="3" t="s">
        <v>311</v>
      </c>
      <c r="C239" s="3">
        <f t="shared" si="62"/>
        <v>33</v>
      </c>
      <c r="E239" s="88" t="str">
        <f>IF(AND(SUM(E$206:E238)&gt;=E$201,D239=""),"",IF(D239="",E$190,IF(D239=E$190,E$191,IF(D239=E$191,E$192,IF(D239=E$192,E$193,IF(D239=E$193,E$194,$G$23))))))</f>
        <v/>
      </c>
      <c r="F239" s="88" t="str">
        <f>IF(AND(SUM(F$206:F238)&gt;=F$201,E239=""),"",IF(E239="",F$190,IF(E239=F$190,F$191,IF(E239=F$191,F$192,IF(E239=F$192,F$193,IF(E239=F$193,F$194,$G$23))))))</f>
        <v/>
      </c>
      <c r="G239" s="88" t="str">
        <f>IF(AND(SUM(G$206:G238)&gt;=G$201,F239=""),"",IF(F239="",G$190,IF(F239=G$190,G$191,IF(F239=G$191,G$192,IF(F239=G$192,G$193,IF(F239=G$193,G$194,$G$23))))))</f>
        <v/>
      </c>
      <c r="H239" s="88" t="str">
        <f>IF(AND(SUM(H$206:H238)&gt;=H$201,G239=""),"",IF(G239="",H$190,IF(G239=H$190,H$191,IF(G239=H$191,H$192,IF(G239=H$192,H$193,IF(G239=H$193,H$194,$G$23))))))</f>
        <v/>
      </c>
      <c r="I239" s="88" t="str">
        <f>IF(AND(SUM(I$206:I238)&gt;=I$201,H239=""),"",IF(H239="",I$190,IF(H239=I$190,I$191,IF(H239=I$191,I$192,IF(H239=I$192,I$193,IF(H239=I$193,I$194,$G$23))))))</f>
        <v/>
      </c>
      <c r="J239" s="88" t="str">
        <f>IF(AND(SUM(J$206:J238)&gt;=J$201,I239=""),"",IF(I239="",J$190,IF(I239=J$190,J$191,IF(I239=J$191,J$192,IF(I239=J$192,J$193,IF(I239=J$193,J$194,$G$23))))))</f>
        <v/>
      </c>
      <c r="K239" s="88" t="str">
        <f>IF(AND(SUM(K$206:K238)&gt;=K$201,J239=""),"",IF(J239="",K$190,IF(J239=K$190,K$191,IF(J239=K$191,K$192,IF(J239=K$192,K$193,IF(J239=K$193,K$194,$G$23))))))</f>
        <v/>
      </c>
      <c r="L239" s="88" t="str">
        <f>IF(AND(SUM(L$206:L238)&gt;=L$201,K239=""),"",IF(K239="",L$190,IF(K239=L$190,L$191,IF(K239=L$191,L$192,IF(K239=L$192,L$193,IF(K239=L$193,L$194,$G$23))))))</f>
        <v/>
      </c>
      <c r="M239" s="88" t="str">
        <f>IF(AND(SUM(M$206:M238)&gt;=M$201,L239=""),"",IF(L239="",M$190,IF(L239=M$190,M$191,IF(L239=M$191,M$192,IF(L239=M$192,M$193,IF(L239=M$193,M$194,$G$23))))))</f>
        <v/>
      </c>
      <c r="N239" s="88" t="str">
        <f>IF(AND(SUM(N$206:N238)&gt;=N$201,M239=""),"",IF(M239="",N$190,IF(M239=N$190,N$191,IF(M239=N$191,N$192,IF(M239=N$192,N$193,IF(M239=N$193,N$194,$G$23))))))</f>
        <v/>
      </c>
      <c r="O239" s="88" t="str">
        <f>IF(AND(SUM(O$206:O238)&gt;=O$201,N239=""),"",IF(N239="",O$190,IF(N239=O$190,O$191,IF(N239=O$191,O$192,IF(N239=O$192,O$193,IF(N239=O$193,O$194,$G$23))))))</f>
        <v/>
      </c>
      <c r="P239" s="88" t="str">
        <f>IF(AND(SUM(P$206:P238)&gt;=P$201,O239=""),"",IF(O239="",P$190,IF(O239=P$190,P$191,IF(O239=P$191,P$192,IF(O239=P$192,P$193,IF(O239=P$193,P$194,$G$23))))))</f>
        <v/>
      </c>
      <c r="Q239" s="88" t="str">
        <f>IF(AND(SUM(Q$206:Q238)&gt;=Q$201,P239=""),"",IF(P239="",Q$190,IF(P239=Q$190,Q$191,IF(P239=Q$191,Q$192,IF(P239=Q$192,Q$193,IF(P239=Q$193,Q$194,$H$23))))))</f>
        <v/>
      </c>
      <c r="R239" s="88" t="str">
        <f>IF(AND(SUM(R$206:R238)&gt;=R$201,Q239=""),"",IF(Q239="",R$190,IF(Q239=R$190,R$191,IF(Q239=R$191,R$192,IF(Q239=R$192,R$193,IF(Q239=R$193,R$194,$H$23))))))</f>
        <v/>
      </c>
      <c r="S239" s="88" t="str">
        <f>IF(AND(SUM(S$206:S238)&gt;=S$201,R239=""),"",IF(R239="",S$190,IF(R239=S$190,S$191,IF(R239=S$191,S$192,IF(R239=S$192,S$193,IF(R239=S$193,S$194,$H$23))))))</f>
        <v/>
      </c>
      <c r="T239" s="88" t="str">
        <f>IF(AND(SUM(T$206:T238)&gt;=T$201,S239=""),"",IF(S239="",T$190,IF(S239=T$190,T$191,IF(S239=T$191,T$192,IF(S239=T$192,T$193,IF(S239=T$193,T$194,$H$23))))))</f>
        <v/>
      </c>
      <c r="U239" s="88" t="str">
        <f>IF(AND(SUM(U$206:U238)&gt;=U$201,T239=""),"",IF(T239="",U$190,IF(T239=U$190,U$191,IF(T239=U$191,U$192,IF(T239=U$192,U$193,IF(T239=U$193,U$194,$H$23))))))</f>
        <v/>
      </c>
      <c r="V239" s="88" t="str">
        <f>IF(AND(SUM(V$206:V238)&gt;=V$201,U239=""),"",IF(U239="",V$190,IF(U239=V$190,V$191,IF(U239=V$191,V$192,IF(U239=V$192,V$193,IF(U239=V$193,V$194,$H$23))))))</f>
        <v/>
      </c>
      <c r="W239" s="88" t="str">
        <f>IF(AND(SUM(W$206:W238)&gt;=W$201,V239=""),"",IF(V239="",W$190,IF(V239=W$190,W$191,IF(V239=W$191,W$192,IF(V239=W$192,W$193,IF(V239=W$193,W$194,$H$23))))))</f>
        <v/>
      </c>
      <c r="X239" s="88" t="str">
        <f>IF(AND(SUM(X$206:X238)&gt;=X$201,W239=""),"",IF(W239="",X$190,IF(W239=X$190,X$191,IF(W239=X$191,X$192,IF(W239=X$192,X$193,IF(W239=X$193,X$194,$H$23))))))</f>
        <v/>
      </c>
      <c r="Y239" s="88" t="str">
        <f>IF(AND(SUM(Y$206:Y238)&gt;=Y$201,X239=""),"",IF(X239="",Y$190,IF(X239=Y$190,Y$191,IF(X239=Y$191,Y$192,IF(X239=Y$192,Y$193,IF(X239=Y$193,Y$194,$H$23))))))</f>
        <v/>
      </c>
      <c r="Z239" s="88" t="str">
        <f>IF(AND(SUM(Z$206:Z238)&gt;=Z$201,Y239=""),"",IF(Y239="",Z$190,IF(Y239=Z$190,Z$191,IF(Y239=Z$191,Z$192,IF(Y239=Z$192,Z$193,IF(Y239=Z$193,Z$194,$H$23))))))</f>
        <v/>
      </c>
      <c r="AA239" s="88" t="str">
        <f>IF(AND(SUM(AA$206:AA238)&gt;=AA$201,Z239=""),"",IF(Z239="",AA$190,IF(Z239=AA$190,AA$191,IF(Z239=AA$191,AA$192,IF(Z239=AA$192,AA$193,IF(Z239=AA$193,AA$194,$H$23))))))</f>
        <v/>
      </c>
      <c r="AB239" s="88" t="str">
        <f>IF(AND(SUM(AB$206:AB238)&gt;=AB$201,AA239=""),"",IF(AA239="",AB$190,IF(AA239=AB$190,AB$191,IF(AA239=AB$191,AB$192,IF(AA239=AB$192,AB$193,IF(AA239=AB$193,AB$194,$H$23))))))</f>
        <v/>
      </c>
      <c r="AC239" s="88" t="str">
        <f>IF(AND(SUM(AC$206:AC238)&gt;=AC$201,AB239=""),"",IF(AB239="",AC$190,IF(AB239=AC$190,AC$191,IF(AB239=AC$191,AC$192,IF(AB239=AC$192,AC$193,IF(AB239=AC$193,AC$194,$I$23))))))</f>
        <v/>
      </c>
      <c r="AD239" s="88" t="str">
        <f>IF(AND(SUM(AD$206:AD238)&gt;=AD$201,AC239=""),"",IF(AC239="",AD$190,IF(AC239=AD$190,AD$191,IF(AC239=AD$191,AD$192,IF(AC239=AD$192,AD$193,IF(AC239=AD$193,AD$194,$I$23))))))</f>
        <v/>
      </c>
      <c r="AE239" s="88" t="str">
        <f>IF(AND(SUM(AE$206:AE238)&gt;=AE$201,AD239=""),"",IF(AD239="",AE$190,IF(AD239=AE$190,AE$191,IF(AD239=AE$191,AE$192,IF(AD239=AE$192,AE$193,IF(AD239=AE$193,AE$194,$I$23))))))</f>
        <v/>
      </c>
      <c r="AF239" s="88" t="str">
        <f>IF(AND(SUM(AF$206:AF238)&gt;=AF$201,AE239=""),"",IF(AE239="",AF$190,IF(AE239=AF$190,AF$191,IF(AE239=AF$191,AF$192,IF(AE239=AF$192,AF$193,IF(AE239=AF$193,AF$194,$I$23))))))</f>
        <v/>
      </c>
      <c r="AG239" s="88" t="str">
        <f>IF(AND(SUM(AG$206:AG238)&gt;=AG$201,AF239=""),"",IF(AF239="",AG$190,IF(AF239=AG$190,AG$191,IF(AF239=AG$191,AG$192,IF(AF239=AG$192,AG$193,IF(AF239=AG$193,AG$194,$I$23))))))</f>
        <v/>
      </c>
      <c r="AH239" s="88" t="str">
        <f>IF(AND(SUM(AH$206:AH238)&gt;=AH$201,AG239=""),"",IF(AG239="",AH$190,IF(AG239=AH$190,AH$191,IF(AG239=AH$191,AH$192,IF(AG239=AH$192,AH$193,IF(AG239=AH$193,AH$194,$I$23))))))</f>
        <v/>
      </c>
      <c r="AI239" s="88" t="str">
        <f>IF(AND(SUM(AI$206:AI238)&gt;=AI$201,AH239=""),"",IF(AH239="",AI$190,IF(AH239=AI$190,AI$191,IF(AH239=AI$191,AI$192,IF(AH239=AI$192,AI$193,IF(AH239=AI$193,AI$194,$I$23))))))</f>
        <v/>
      </c>
      <c r="AJ239" s="88" t="str">
        <f>IF(AND(SUM(AJ$206:AJ238)&gt;=AJ$201,AI239=""),"",IF(AI239="",AJ$190,IF(AI239=AJ$190,AJ$191,IF(AI239=AJ$191,AJ$192,IF(AI239=AJ$192,AJ$193,IF(AI239=AJ$193,AJ$194,$I$23))))))</f>
        <v/>
      </c>
      <c r="AK239" s="88" t="str">
        <f>IF(AND(SUM(AK$206:AK238)&gt;=AK$201,AJ239=""),"",IF(AJ239="",AK$190,IF(AJ239=AK$190,AK$191,IF(AJ239=AK$191,AK$192,IF(AJ239=AK$192,AK$193,IF(AJ239=AK$193,AK$194,$I$23))))))</f>
        <v/>
      </c>
      <c r="AL239" s="88" t="str">
        <f>IF(AND(SUM(AL$206:AL238)&gt;=AL$201,AK239=""),"",IF(AK239="",AL$190,IF(AK239=AL$190,AL$191,IF(AK239=AL$191,AL$192,IF(AK239=AL$192,AL$193,IF(AK239=AL$193,AL$194,$I$23))))))</f>
        <v/>
      </c>
      <c r="AM239" s="88" t="str">
        <f>IF(AND(SUM(AM$206:AM238)&gt;=AM$201,AL239=""),"",IF(AL239="",AM$190,IF(AL239=AM$190,AM$191,IF(AL239=AM$191,AM$192,IF(AL239=AM$192,AM$193,IF(AL239=AM$193,AM$194,$I$23))))))</f>
        <v/>
      </c>
      <c r="AN239" s="88" t="str">
        <f>IF(AND(SUM(AN$206:AN238)&gt;=AN$201,AM239=""),"",IF(AM239="",AN$190,IF(AM239=AN$190,AN$191,IF(AM239=AN$191,AN$192,IF(AM239=AN$192,AN$193,IF(AM239=AN$193,AN$194,$I$23))))))</f>
        <v/>
      </c>
      <c r="AO239" s="88" t="str">
        <f>IF(AND(SUM(AO$206:AO238)&gt;=AO$201,AN239=""),"",IF(AN239="",AO$190,IF(AN239=AO$190,AO$191,IF(AN239=AO$191,AO$192,IF(AN239=AO$192,AO$193,IF(AN239=AO$193,AO$194,$J$23))))))</f>
        <v/>
      </c>
      <c r="AP239" s="88" t="str">
        <f>IF(AND(SUM(AP$206:AP238)&gt;=AP$201,AO239=""),"",IF(AO239="",AP$190,IF(AO239=AP$190,AP$191,IF(AO239=AP$191,AP$192,IF(AO239=AP$192,AP$193,IF(AO239=AP$193,AP$194,$J$23))))))</f>
        <v/>
      </c>
      <c r="AQ239" s="88" t="str">
        <f>IF(AND(SUM(AQ$206:AQ238)&gt;=AQ$201,AP239=""),"",IF(AP239="",AQ$190,IF(AP239=AQ$190,AQ$191,IF(AP239=AQ$191,AQ$192,IF(AP239=AQ$192,AQ$193,IF(AP239=AQ$193,AQ$194,$J$23))))))</f>
        <v/>
      </c>
      <c r="AR239" s="88" t="str">
        <f>IF(AND(SUM(AR$206:AR238)&gt;=AR$201,AQ239=""),"",IF(AQ239="",AR$190,IF(AQ239=AR$190,AR$191,IF(AQ239=AR$191,AR$192,IF(AQ239=AR$192,AR$193,IF(AQ239=AR$193,AR$194,$J$23))))))</f>
        <v/>
      </c>
      <c r="AS239" s="88" t="str">
        <f>IF(AND(SUM(AS$206:AS238)&gt;=AS$201,AR239=""),"",IF(AR239="",AS$190,IF(AR239=AS$190,AS$191,IF(AR239=AS$191,AS$192,IF(AR239=AS$192,AS$193,IF(AR239=AS$193,AS$194,$J$23))))))</f>
        <v/>
      </c>
      <c r="AT239" s="88" t="str">
        <f>IF(AND(SUM(AT$206:AT238)&gt;=AT$201,AS239=""),"",IF(AS239="",AT$190,IF(AS239=AT$190,AT$191,IF(AS239=AT$191,AT$192,IF(AS239=AT$192,AT$193,IF(AS239=AT$193,AT$194,$J$23))))))</f>
        <v/>
      </c>
      <c r="AU239" s="88" t="str">
        <f>IF(AND(SUM(AU$206:AU238)&gt;=AU$201,AT239=""),"",IF(AT239="",AU$190,IF(AT239=AU$190,AU$191,IF(AT239=AU$191,AU$192,IF(AT239=AU$192,AU$193,IF(AT239=AU$193,AU$194,$J$23))))))</f>
        <v/>
      </c>
      <c r="AV239" s="88" t="str">
        <f>IF(AND(SUM(AV$206:AV238)&gt;=AV$201,AU239=""),"",IF(AU239="",AV$190,IF(AU239=AV$190,AV$191,IF(AU239=AV$191,AV$192,IF(AU239=AV$192,AV$193,IF(AU239=AV$193,AV$194,$J$23))))))</f>
        <v/>
      </c>
      <c r="AW239" s="88" t="str">
        <f>IF(AND(SUM(AW$206:AW238)&gt;=AW$201,AV239=""),"",IF(AV239="",AW$190,IF(AV239=AW$190,AW$191,IF(AV239=AW$191,AW$192,IF(AV239=AW$192,AW$193,IF(AV239=AW$193,AW$194,$J$23))))))</f>
        <v/>
      </c>
      <c r="AX239" s="88" t="str">
        <f>IF(AND(SUM(AX$206:AX238)&gt;=AX$201,AW239=""),"",IF(AW239="",AX$190,IF(AW239=AX$190,AX$191,IF(AW239=AX$191,AX$192,IF(AW239=AX$192,AX$193,IF(AW239=AX$193,AX$194,$J$23))))))</f>
        <v/>
      </c>
      <c r="AY239" s="88" t="str">
        <f>IF(AND(SUM(AY$206:AY238)&gt;=AY$201,AX239=""),"",IF(AX239="",AY$190,IF(AX239=AY$190,AY$191,IF(AX239=AY$191,AY$192,IF(AX239=AY$192,AY$193,IF(AX239=AY$193,AY$194,$J$23))))))</f>
        <v/>
      </c>
      <c r="AZ239" s="88" t="str">
        <f>IF(AND(SUM(AZ$206:AZ238)&gt;=AZ$201,AY239=""),"",IF(AY239="",AZ$190,IF(AY239=AZ$190,AZ$191,IF(AY239=AZ$191,AZ$192,IF(AY239=AZ$192,AZ$193,IF(AY239=AZ$193,AZ$194,$J$23))))))</f>
        <v/>
      </c>
      <c r="BA239" s="88" t="str">
        <f>IF(AND(SUM(BA$206:BA238)&gt;=BA$201,AZ239=""),"",IF(AZ239="",BA$190,IF(AZ239=BA$190,BA$191,IF(AZ239=BA$191,BA$192,IF(AZ239=BA$192,BA$193,IF(AZ239=BA$193,BA$194,$K$23))))))</f>
        <v/>
      </c>
      <c r="BB239" s="88" t="str">
        <f>IF(AND(SUM(BB$206:BB238)&gt;=BB$201,BA239=""),"",IF(BA239="",BB$190,IF(BA239=BB$190,BB$191,IF(BA239=BB$191,BB$192,IF(BA239=BB$192,BB$193,IF(BA239=BB$193,BB$194,$K$23))))))</f>
        <v/>
      </c>
      <c r="BC239" s="88" t="str">
        <f>IF(AND(SUM(BC$206:BC238)&gt;=BC$201,BB239=""),"",IF(BB239="",BC$190,IF(BB239=BC$190,BC$191,IF(BB239=BC$191,BC$192,IF(BB239=BC$192,BC$193,IF(BB239=BC$193,BC$194,$K$23))))))</f>
        <v/>
      </c>
      <c r="BD239" s="88" t="str">
        <f>IF(AND(SUM(BD$206:BD238)&gt;=BD$201,BC239=""),"",IF(BC239="",BD$190,IF(BC239=BD$190,BD$191,IF(BC239=BD$191,BD$192,IF(BC239=BD$192,BD$193,IF(BC239=BD$193,BD$194,$K$23))))))</f>
        <v/>
      </c>
      <c r="BE239" s="88" t="str">
        <f>IF(AND(SUM(BE$206:BE238)&gt;=BE$201,BD239=""),"",IF(BD239="",BE$190,IF(BD239=BE$190,BE$191,IF(BD239=BE$191,BE$192,IF(BD239=BE$192,BE$193,IF(BD239=BE$193,BE$194,$K$23))))))</f>
        <v/>
      </c>
      <c r="BF239" s="88" t="str">
        <f>IF(AND(SUM(BF$206:BF238)&gt;=BF$201,BE239=""),"",IF(BE239="",BF$190,IF(BE239=BF$190,BF$191,IF(BE239=BF$191,BF$192,IF(BE239=BF$192,BF$193,IF(BE239=BF$193,BF$194,$K$23))))))</f>
        <v/>
      </c>
      <c r="BG239" s="88" t="str">
        <f>IF(AND(SUM(BG$206:BG238)&gt;=BG$201,BF239=""),"",IF(BF239="",BG$190,IF(BF239=BG$190,BG$191,IF(BF239=BG$191,BG$192,IF(BF239=BG$192,BG$193,IF(BF239=BG$193,BG$194,$K$23))))))</f>
        <v/>
      </c>
      <c r="BH239" s="88" t="str">
        <f>IF(AND(SUM(BH$206:BH238)&gt;=BH$201,BG239=""),"",IF(BG239="",BH$190,IF(BG239=BH$190,BH$191,IF(BG239=BH$191,BH$192,IF(BG239=BH$192,BH$193,IF(BG239=BH$193,BH$194,$K$23))))))</f>
        <v/>
      </c>
      <c r="BI239" s="88" t="str">
        <f>IF(AND(SUM(BI$206:BI238)&gt;=BI$201,BH239=""),"",IF(BH239="",BI$190,IF(BH239=BI$190,BI$191,IF(BH239=BI$191,BI$192,IF(BH239=BI$192,BI$193,IF(BH239=BI$193,BI$194,$K$23))))))</f>
        <v/>
      </c>
      <c r="BJ239" s="88" t="str">
        <f>IF(AND(SUM(BJ$206:BJ238)&gt;=BJ$201,BI239=""),"",IF(BI239="",BJ$190,IF(BI239=BJ$190,BJ$191,IF(BI239=BJ$191,BJ$192,IF(BI239=BJ$192,BJ$193,IF(BI239=BJ$193,BJ$194,$K$23))))))</f>
        <v/>
      </c>
      <c r="BK239" s="88" t="str">
        <f>IF(AND(SUM(BK$206:BK238)&gt;=BK$201,BJ239=""),"",IF(BJ239="",BK$190,IF(BJ239=BK$190,BK$191,IF(BJ239=BK$191,BK$192,IF(BJ239=BK$192,BK$193,IF(BJ239=BK$193,BK$194,$K$23))))))</f>
        <v/>
      </c>
      <c r="BL239" s="88" t="str">
        <f>IF(AND(SUM(BL$206:BL238)&gt;=BL$201,BK239=""),"",IF(BK239="",BL$190,IF(BK239=BL$190,BL$191,IF(BK239=BL$191,BL$192,IF(BK239=BL$192,BL$193,IF(BK239=BL$193,BL$194,$K$23))))))</f>
        <v/>
      </c>
    </row>
    <row r="240" spans="2:64" hidden="1" outlineLevel="1" x14ac:dyDescent="0.55000000000000004">
      <c r="B240" s="3" t="s">
        <v>311</v>
      </c>
      <c r="C240" s="3">
        <f t="shared" si="62"/>
        <v>34</v>
      </c>
      <c r="E240" s="88" t="str">
        <f>IF(AND(SUM(E$206:E239)&gt;=E$201,D240=""),"",IF(D240="",E$190,IF(D240=E$190,E$191,IF(D240=E$191,E$192,IF(D240=E$192,E$193,IF(D240=E$193,E$194,$G$23))))))</f>
        <v/>
      </c>
      <c r="F240" s="88" t="str">
        <f>IF(AND(SUM(F$206:F239)&gt;=F$201,E240=""),"",IF(E240="",F$190,IF(E240=F$190,F$191,IF(E240=F$191,F$192,IF(E240=F$192,F$193,IF(E240=F$193,F$194,$G$23))))))</f>
        <v/>
      </c>
      <c r="G240" s="88" t="str">
        <f>IF(AND(SUM(G$206:G239)&gt;=G$201,F240=""),"",IF(F240="",G$190,IF(F240=G$190,G$191,IF(F240=G$191,G$192,IF(F240=G$192,G$193,IF(F240=G$193,G$194,$G$23))))))</f>
        <v/>
      </c>
      <c r="H240" s="88" t="str">
        <f>IF(AND(SUM(H$206:H239)&gt;=H$201,G240=""),"",IF(G240="",H$190,IF(G240=H$190,H$191,IF(G240=H$191,H$192,IF(G240=H$192,H$193,IF(G240=H$193,H$194,$G$23))))))</f>
        <v/>
      </c>
      <c r="I240" s="88" t="str">
        <f>IF(AND(SUM(I$206:I239)&gt;=I$201,H240=""),"",IF(H240="",I$190,IF(H240=I$190,I$191,IF(H240=I$191,I$192,IF(H240=I$192,I$193,IF(H240=I$193,I$194,$G$23))))))</f>
        <v/>
      </c>
      <c r="J240" s="88" t="str">
        <f>IF(AND(SUM(J$206:J239)&gt;=J$201,I240=""),"",IF(I240="",J$190,IF(I240=J$190,J$191,IF(I240=J$191,J$192,IF(I240=J$192,J$193,IF(I240=J$193,J$194,$G$23))))))</f>
        <v/>
      </c>
      <c r="K240" s="88" t="str">
        <f>IF(AND(SUM(K$206:K239)&gt;=K$201,J240=""),"",IF(J240="",K$190,IF(J240=K$190,K$191,IF(J240=K$191,K$192,IF(J240=K$192,K$193,IF(J240=K$193,K$194,$G$23))))))</f>
        <v/>
      </c>
      <c r="L240" s="88" t="str">
        <f>IF(AND(SUM(L$206:L239)&gt;=L$201,K240=""),"",IF(K240="",L$190,IF(K240=L$190,L$191,IF(K240=L$191,L$192,IF(K240=L$192,L$193,IF(K240=L$193,L$194,$G$23))))))</f>
        <v/>
      </c>
      <c r="M240" s="88" t="str">
        <f>IF(AND(SUM(M$206:M239)&gt;=M$201,L240=""),"",IF(L240="",M$190,IF(L240=M$190,M$191,IF(L240=M$191,M$192,IF(L240=M$192,M$193,IF(L240=M$193,M$194,$G$23))))))</f>
        <v/>
      </c>
      <c r="N240" s="88" t="str">
        <f>IF(AND(SUM(N$206:N239)&gt;=N$201,M240=""),"",IF(M240="",N$190,IF(M240=N$190,N$191,IF(M240=N$191,N$192,IF(M240=N$192,N$193,IF(M240=N$193,N$194,$G$23))))))</f>
        <v/>
      </c>
      <c r="O240" s="88" t="str">
        <f>IF(AND(SUM(O$206:O239)&gt;=O$201,N240=""),"",IF(N240="",O$190,IF(N240=O$190,O$191,IF(N240=O$191,O$192,IF(N240=O$192,O$193,IF(N240=O$193,O$194,$G$23))))))</f>
        <v/>
      </c>
      <c r="P240" s="88" t="str">
        <f>IF(AND(SUM(P$206:P239)&gt;=P$201,O240=""),"",IF(O240="",P$190,IF(O240=P$190,P$191,IF(O240=P$191,P$192,IF(O240=P$192,P$193,IF(O240=P$193,P$194,$G$23))))))</f>
        <v/>
      </c>
      <c r="Q240" s="88" t="str">
        <f>IF(AND(SUM(Q$206:Q239)&gt;=Q$201,P240=""),"",IF(P240="",Q$190,IF(P240=Q$190,Q$191,IF(P240=Q$191,Q$192,IF(P240=Q$192,Q$193,IF(P240=Q$193,Q$194,$H$23))))))</f>
        <v/>
      </c>
      <c r="R240" s="88" t="str">
        <f>IF(AND(SUM(R$206:R239)&gt;=R$201,Q240=""),"",IF(Q240="",R$190,IF(Q240=R$190,R$191,IF(Q240=R$191,R$192,IF(Q240=R$192,R$193,IF(Q240=R$193,R$194,$H$23))))))</f>
        <v/>
      </c>
      <c r="S240" s="88" t="str">
        <f>IF(AND(SUM(S$206:S239)&gt;=S$201,R240=""),"",IF(R240="",S$190,IF(R240=S$190,S$191,IF(R240=S$191,S$192,IF(R240=S$192,S$193,IF(R240=S$193,S$194,$H$23))))))</f>
        <v/>
      </c>
      <c r="T240" s="88" t="str">
        <f>IF(AND(SUM(T$206:T239)&gt;=T$201,S240=""),"",IF(S240="",T$190,IF(S240=T$190,T$191,IF(S240=T$191,T$192,IF(S240=T$192,T$193,IF(S240=T$193,T$194,$H$23))))))</f>
        <v/>
      </c>
      <c r="U240" s="88" t="str">
        <f>IF(AND(SUM(U$206:U239)&gt;=U$201,T240=""),"",IF(T240="",U$190,IF(T240=U$190,U$191,IF(T240=U$191,U$192,IF(T240=U$192,U$193,IF(T240=U$193,U$194,$H$23))))))</f>
        <v/>
      </c>
      <c r="V240" s="88" t="str">
        <f>IF(AND(SUM(V$206:V239)&gt;=V$201,U240=""),"",IF(U240="",V$190,IF(U240=V$190,V$191,IF(U240=V$191,V$192,IF(U240=V$192,V$193,IF(U240=V$193,V$194,$H$23))))))</f>
        <v/>
      </c>
      <c r="W240" s="88" t="str">
        <f>IF(AND(SUM(W$206:W239)&gt;=W$201,V240=""),"",IF(V240="",W$190,IF(V240=W$190,W$191,IF(V240=W$191,W$192,IF(V240=W$192,W$193,IF(V240=W$193,W$194,$H$23))))))</f>
        <v/>
      </c>
      <c r="X240" s="88" t="str">
        <f>IF(AND(SUM(X$206:X239)&gt;=X$201,W240=""),"",IF(W240="",X$190,IF(W240=X$190,X$191,IF(W240=X$191,X$192,IF(W240=X$192,X$193,IF(W240=X$193,X$194,$H$23))))))</f>
        <v/>
      </c>
      <c r="Y240" s="88" t="str">
        <f>IF(AND(SUM(Y$206:Y239)&gt;=Y$201,X240=""),"",IF(X240="",Y$190,IF(X240=Y$190,Y$191,IF(X240=Y$191,Y$192,IF(X240=Y$192,Y$193,IF(X240=Y$193,Y$194,$H$23))))))</f>
        <v/>
      </c>
      <c r="Z240" s="88" t="str">
        <f>IF(AND(SUM(Z$206:Z239)&gt;=Z$201,Y240=""),"",IF(Y240="",Z$190,IF(Y240=Z$190,Z$191,IF(Y240=Z$191,Z$192,IF(Y240=Z$192,Z$193,IF(Y240=Z$193,Z$194,$H$23))))))</f>
        <v/>
      </c>
      <c r="AA240" s="88" t="str">
        <f>IF(AND(SUM(AA$206:AA239)&gt;=AA$201,Z240=""),"",IF(Z240="",AA$190,IF(Z240=AA$190,AA$191,IF(Z240=AA$191,AA$192,IF(Z240=AA$192,AA$193,IF(Z240=AA$193,AA$194,$H$23))))))</f>
        <v/>
      </c>
      <c r="AB240" s="88" t="str">
        <f>IF(AND(SUM(AB$206:AB239)&gt;=AB$201,AA240=""),"",IF(AA240="",AB$190,IF(AA240=AB$190,AB$191,IF(AA240=AB$191,AB$192,IF(AA240=AB$192,AB$193,IF(AA240=AB$193,AB$194,$H$23))))))</f>
        <v/>
      </c>
      <c r="AC240" s="88" t="str">
        <f>IF(AND(SUM(AC$206:AC239)&gt;=AC$201,AB240=""),"",IF(AB240="",AC$190,IF(AB240=AC$190,AC$191,IF(AB240=AC$191,AC$192,IF(AB240=AC$192,AC$193,IF(AB240=AC$193,AC$194,$I$23))))))</f>
        <v/>
      </c>
      <c r="AD240" s="88" t="str">
        <f>IF(AND(SUM(AD$206:AD239)&gt;=AD$201,AC240=""),"",IF(AC240="",AD$190,IF(AC240=AD$190,AD$191,IF(AC240=AD$191,AD$192,IF(AC240=AD$192,AD$193,IF(AC240=AD$193,AD$194,$I$23))))))</f>
        <v/>
      </c>
      <c r="AE240" s="88" t="str">
        <f>IF(AND(SUM(AE$206:AE239)&gt;=AE$201,AD240=""),"",IF(AD240="",AE$190,IF(AD240=AE$190,AE$191,IF(AD240=AE$191,AE$192,IF(AD240=AE$192,AE$193,IF(AD240=AE$193,AE$194,$I$23))))))</f>
        <v/>
      </c>
      <c r="AF240" s="88" t="str">
        <f>IF(AND(SUM(AF$206:AF239)&gt;=AF$201,AE240=""),"",IF(AE240="",AF$190,IF(AE240=AF$190,AF$191,IF(AE240=AF$191,AF$192,IF(AE240=AF$192,AF$193,IF(AE240=AF$193,AF$194,$I$23))))))</f>
        <v/>
      </c>
      <c r="AG240" s="88" t="str">
        <f>IF(AND(SUM(AG$206:AG239)&gt;=AG$201,AF240=""),"",IF(AF240="",AG$190,IF(AF240=AG$190,AG$191,IF(AF240=AG$191,AG$192,IF(AF240=AG$192,AG$193,IF(AF240=AG$193,AG$194,$I$23))))))</f>
        <v/>
      </c>
      <c r="AH240" s="88" t="str">
        <f>IF(AND(SUM(AH$206:AH239)&gt;=AH$201,AG240=""),"",IF(AG240="",AH$190,IF(AG240=AH$190,AH$191,IF(AG240=AH$191,AH$192,IF(AG240=AH$192,AH$193,IF(AG240=AH$193,AH$194,$I$23))))))</f>
        <v/>
      </c>
      <c r="AI240" s="88" t="str">
        <f>IF(AND(SUM(AI$206:AI239)&gt;=AI$201,AH240=""),"",IF(AH240="",AI$190,IF(AH240=AI$190,AI$191,IF(AH240=AI$191,AI$192,IF(AH240=AI$192,AI$193,IF(AH240=AI$193,AI$194,$I$23))))))</f>
        <v/>
      </c>
      <c r="AJ240" s="88" t="str">
        <f>IF(AND(SUM(AJ$206:AJ239)&gt;=AJ$201,AI240=""),"",IF(AI240="",AJ$190,IF(AI240=AJ$190,AJ$191,IF(AI240=AJ$191,AJ$192,IF(AI240=AJ$192,AJ$193,IF(AI240=AJ$193,AJ$194,$I$23))))))</f>
        <v/>
      </c>
      <c r="AK240" s="88" t="str">
        <f>IF(AND(SUM(AK$206:AK239)&gt;=AK$201,AJ240=""),"",IF(AJ240="",AK$190,IF(AJ240=AK$190,AK$191,IF(AJ240=AK$191,AK$192,IF(AJ240=AK$192,AK$193,IF(AJ240=AK$193,AK$194,$I$23))))))</f>
        <v/>
      </c>
      <c r="AL240" s="88" t="str">
        <f>IF(AND(SUM(AL$206:AL239)&gt;=AL$201,AK240=""),"",IF(AK240="",AL$190,IF(AK240=AL$190,AL$191,IF(AK240=AL$191,AL$192,IF(AK240=AL$192,AL$193,IF(AK240=AL$193,AL$194,$I$23))))))</f>
        <v/>
      </c>
      <c r="AM240" s="88" t="str">
        <f>IF(AND(SUM(AM$206:AM239)&gt;=AM$201,AL240=""),"",IF(AL240="",AM$190,IF(AL240=AM$190,AM$191,IF(AL240=AM$191,AM$192,IF(AL240=AM$192,AM$193,IF(AL240=AM$193,AM$194,$I$23))))))</f>
        <v/>
      </c>
      <c r="AN240" s="88" t="str">
        <f>IF(AND(SUM(AN$206:AN239)&gt;=AN$201,AM240=""),"",IF(AM240="",AN$190,IF(AM240=AN$190,AN$191,IF(AM240=AN$191,AN$192,IF(AM240=AN$192,AN$193,IF(AM240=AN$193,AN$194,$I$23))))))</f>
        <v/>
      </c>
      <c r="AO240" s="88" t="str">
        <f>IF(AND(SUM(AO$206:AO239)&gt;=AO$201,AN240=""),"",IF(AN240="",AO$190,IF(AN240=AO$190,AO$191,IF(AN240=AO$191,AO$192,IF(AN240=AO$192,AO$193,IF(AN240=AO$193,AO$194,$J$23))))))</f>
        <v/>
      </c>
      <c r="AP240" s="88" t="str">
        <f>IF(AND(SUM(AP$206:AP239)&gt;=AP$201,AO240=""),"",IF(AO240="",AP$190,IF(AO240=AP$190,AP$191,IF(AO240=AP$191,AP$192,IF(AO240=AP$192,AP$193,IF(AO240=AP$193,AP$194,$J$23))))))</f>
        <v/>
      </c>
      <c r="AQ240" s="88" t="str">
        <f>IF(AND(SUM(AQ$206:AQ239)&gt;=AQ$201,AP240=""),"",IF(AP240="",AQ$190,IF(AP240=AQ$190,AQ$191,IF(AP240=AQ$191,AQ$192,IF(AP240=AQ$192,AQ$193,IF(AP240=AQ$193,AQ$194,$J$23))))))</f>
        <v/>
      </c>
      <c r="AR240" s="88" t="str">
        <f>IF(AND(SUM(AR$206:AR239)&gt;=AR$201,AQ240=""),"",IF(AQ240="",AR$190,IF(AQ240=AR$190,AR$191,IF(AQ240=AR$191,AR$192,IF(AQ240=AR$192,AR$193,IF(AQ240=AR$193,AR$194,$J$23))))))</f>
        <v/>
      </c>
      <c r="AS240" s="88" t="str">
        <f>IF(AND(SUM(AS$206:AS239)&gt;=AS$201,AR240=""),"",IF(AR240="",AS$190,IF(AR240=AS$190,AS$191,IF(AR240=AS$191,AS$192,IF(AR240=AS$192,AS$193,IF(AR240=AS$193,AS$194,$J$23))))))</f>
        <v/>
      </c>
      <c r="AT240" s="88" t="str">
        <f>IF(AND(SUM(AT$206:AT239)&gt;=AT$201,AS240=""),"",IF(AS240="",AT$190,IF(AS240=AT$190,AT$191,IF(AS240=AT$191,AT$192,IF(AS240=AT$192,AT$193,IF(AS240=AT$193,AT$194,$J$23))))))</f>
        <v/>
      </c>
      <c r="AU240" s="88" t="str">
        <f>IF(AND(SUM(AU$206:AU239)&gt;=AU$201,AT240=""),"",IF(AT240="",AU$190,IF(AT240=AU$190,AU$191,IF(AT240=AU$191,AU$192,IF(AT240=AU$192,AU$193,IF(AT240=AU$193,AU$194,$J$23))))))</f>
        <v/>
      </c>
      <c r="AV240" s="88" t="str">
        <f>IF(AND(SUM(AV$206:AV239)&gt;=AV$201,AU240=""),"",IF(AU240="",AV$190,IF(AU240=AV$190,AV$191,IF(AU240=AV$191,AV$192,IF(AU240=AV$192,AV$193,IF(AU240=AV$193,AV$194,$J$23))))))</f>
        <v/>
      </c>
      <c r="AW240" s="88" t="str">
        <f>IF(AND(SUM(AW$206:AW239)&gt;=AW$201,AV240=""),"",IF(AV240="",AW$190,IF(AV240=AW$190,AW$191,IF(AV240=AW$191,AW$192,IF(AV240=AW$192,AW$193,IF(AV240=AW$193,AW$194,$J$23))))))</f>
        <v/>
      </c>
      <c r="AX240" s="88" t="str">
        <f>IF(AND(SUM(AX$206:AX239)&gt;=AX$201,AW240=""),"",IF(AW240="",AX$190,IF(AW240=AX$190,AX$191,IF(AW240=AX$191,AX$192,IF(AW240=AX$192,AX$193,IF(AW240=AX$193,AX$194,$J$23))))))</f>
        <v/>
      </c>
      <c r="AY240" s="88" t="str">
        <f>IF(AND(SUM(AY$206:AY239)&gt;=AY$201,AX240=""),"",IF(AX240="",AY$190,IF(AX240=AY$190,AY$191,IF(AX240=AY$191,AY$192,IF(AX240=AY$192,AY$193,IF(AX240=AY$193,AY$194,$J$23))))))</f>
        <v/>
      </c>
      <c r="AZ240" s="88" t="str">
        <f>IF(AND(SUM(AZ$206:AZ239)&gt;=AZ$201,AY240=""),"",IF(AY240="",AZ$190,IF(AY240=AZ$190,AZ$191,IF(AY240=AZ$191,AZ$192,IF(AY240=AZ$192,AZ$193,IF(AY240=AZ$193,AZ$194,$J$23))))))</f>
        <v/>
      </c>
      <c r="BA240" s="88" t="str">
        <f>IF(AND(SUM(BA$206:BA239)&gt;=BA$201,AZ240=""),"",IF(AZ240="",BA$190,IF(AZ240=BA$190,BA$191,IF(AZ240=BA$191,BA$192,IF(AZ240=BA$192,BA$193,IF(AZ240=BA$193,BA$194,$K$23))))))</f>
        <v/>
      </c>
      <c r="BB240" s="88" t="str">
        <f>IF(AND(SUM(BB$206:BB239)&gt;=BB$201,BA240=""),"",IF(BA240="",BB$190,IF(BA240=BB$190,BB$191,IF(BA240=BB$191,BB$192,IF(BA240=BB$192,BB$193,IF(BA240=BB$193,BB$194,$K$23))))))</f>
        <v/>
      </c>
      <c r="BC240" s="88" t="str">
        <f>IF(AND(SUM(BC$206:BC239)&gt;=BC$201,BB240=""),"",IF(BB240="",BC$190,IF(BB240=BC$190,BC$191,IF(BB240=BC$191,BC$192,IF(BB240=BC$192,BC$193,IF(BB240=BC$193,BC$194,$K$23))))))</f>
        <v/>
      </c>
      <c r="BD240" s="88" t="str">
        <f>IF(AND(SUM(BD$206:BD239)&gt;=BD$201,BC240=""),"",IF(BC240="",BD$190,IF(BC240=BD$190,BD$191,IF(BC240=BD$191,BD$192,IF(BC240=BD$192,BD$193,IF(BC240=BD$193,BD$194,$K$23))))))</f>
        <v/>
      </c>
      <c r="BE240" s="88" t="str">
        <f>IF(AND(SUM(BE$206:BE239)&gt;=BE$201,BD240=""),"",IF(BD240="",BE$190,IF(BD240=BE$190,BE$191,IF(BD240=BE$191,BE$192,IF(BD240=BE$192,BE$193,IF(BD240=BE$193,BE$194,$K$23))))))</f>
        <v/>
      </c>
      <c r="BF240" s="88" t="str">
        <f>IF(AND(SUM(BF$206:BF239)&gt;=BF$201,BE240=""),"",IF(BE240="",BF$190,IF(BE240=BF$190,BF$191,IF(BE240=BF$191,BF$192,IF(BE240=BF$192,BF$193,IF(BE240=BF$193,BF$194,$K$23))))))</f>
        <v/>
      </c>
      <c r="BG240" s="88" t="str">
        <f>IF(AND(SUM(BG$206:BG239)&gt;=BG$201,BF240=""),"",IF(BF240="",BG$190,IF(BF240=BG$190,BG$191,IF(BF240=BG$191,BG$192,IF(BF240=BG$192,BG$193,IF(BF240=BG$193,BG$194,$K$23))))))</f>
        <v/>
      </c>
      <c r="BH240" s="88" t="str">
        <f>IF(AND(SUM(BH$206:BH239)&gt;=BH$201,BG240=""),"",IF(BG240="",BH$190,IF(BG240=BH$190,BH$191,IF(BG240=BH$191,BH$192,IF(BG240=BH$192,BH$193,IF(BG240=BH$193,BH$194,$K$23))))))</f>
        <v/>
      </c>
      <c r="BI240" s="88" t="str">
        <f>IF(AND(SUM(BI$206:BI239)&gt;=BI$201,BH240=""),"",IF(BH240="",BI$190,IF(BH240=BI$190,BI$191,IF(BH240=BI$191,BI$192,IF(BH240=BI$192,BI$193,IF(BH240=BI$193,BI$194,$K$23))))))</f>
        <v/>
      </c>
      <c r="BJ240" s="88" t="str">
        <f>IF(AND(SUM(BJ$206:BJ239)&gt;=BJ$201,BI240=""),"",IF(BI240="",BJ$190,IF(BI240=BJ$190,BJ$191,IF(BI240=BJ$191,BJ$192,IF(BI240=BJ$192,BJ$193,IF(BI240=BJ$193,BJ$194,$K$23))))))</f>
        <v/>
      </c>
      <c r="BK240" s="88" t="str">
        <f>IF(AND(SUM(BK$206:BK239)&gt;=BK$201,BJ240=""),"",IF(BJ240="",BK$190,IF(BJ240=BK$190,BK$191,IF(BJ240=BK$191,BK$192,IF(BJ240=BK$192,BK$193,IF(BJ240=BK$193,BK$194,$K$23))))))</f>
        <v/>
      </c>
      <c r="BL240" s="88" t="str">
        <f>IF(AND(SUM(BL$206:BL239)&gt;=BL$201,BK240=""),"",IF(BK240="",BL$190,IF(BK240=BL$190,BL$191,IF(BK240=BL$191,BL$192,IF(BK240=BL$192,BL$193,IF(BK240=BL$193,BL$194,$K$23))))))</f>
        <v/>
      </c>
    </row>
    <row r="241" spans="2:64" hidden="1" outlineLevel="1" x14ac:dyDescent="0.55000000000000004">
      <c r="B241" s="3" t="s">
        <v>311</v>
      </c>
      <c r="C241" s="3">
        <f t="shared" si="62"/>
        <v>35</v>
      </c>
      <c r="E241" s="88" t="str">
        <f>IF(AND(SUM(E$206:E240)&gt;=E$201,D241=""),"",IF(D241="",E$190,IF(D241=E$190,E$191,IF(D241=E$191,E$192,IF(D241=E$192,E$193,IF(D241=E$193,E$194,$G$23))))))</f>
        <v/>
      </c>
      <c r="F241" s="88" t="str">
        <f>IF(AND(SUM(F$206:F240)&gt;=F$201,E241=""),"",IF(E241="",F$190,IF(E241=F$190,F$191,IF(E241=F$191,F$192,IF(E241=F$192,F$193,IF(E241=F$193,F$194,$G$23))))))</f>
        <v/>
      </c>
      <c r="G241" s="88" t="str">
        <f>IF(AND(SUM(G$206:G240)&gt;=G$201,F241=""),"",IF(F241="",G$190,IF(F241=G$190,G$191,IF(F241=G$191,G$192,IF(F241=G$192,G$193,IF(F241=G$193,G$194,$G$23))))))</f>
        <v/>
      </c>
      <c r="H241" s="88" t="str">
        <f>IF(AND(SUM(H$206:H240)&gt;=H$201,G241=""),"",IF(G241="",H$190,IF(G241=H$190,H$191,IF(G241=H$191,H$192,IF(G241=H$192,H$193,IF(G241=H$193,H$194,$G$23))))))</f>
        <v/>
      </c>
      <c r="I241" s="88" t="str">
        <f>IF(AND(SUM(I$206:I240)&gt;=I$201,H241=""),"",IF(H241="",I$190,IF(H241=I$190,I$191,IF(H241=I$191,I$192,IF(H241=I$192,I$193,IF(H241=I$193,I$194,$G$23))))))</f>
        <v/>
      </c>
      <c r="J241" s="88" t="str">
        <f>IF(AND(SUM(J$206:J240)&gt;=J$201,I241=""),"",IF(I241="",J$190,IF(I241=J$190,J$191,IF(I241=J$191,J$192,IF(I241=J$192,J$193,IF(I241=J$193,J$194,$G$23))))))</f>
        <v/>
      </c>
      <c r="K241" s="88" t="str">
        <f>IF(AND(SUM(K$206:K240)&gt;=K$201,J241=""),"",IF(J241="",K$190,IF(J241=K$190,K$191,IF(J241=K$191,K$192,IF(J241=K$192,K$193,IF(J241=K$193,K$194,$G$23))))))</f>
        <v/>
      </c>
      <c r="L241" s="88" t="str">
        <f>IF(AND(SUM(L$206:L240)&gt;=L$201,K241=""),"",IF(K241="",L$190,IF(K241=L$190,L$191,IF(K241=L$191,L$192,IF(K241=L$192,L$193,IF(K241=L$193,L$194,$G$23))))))</f>
        <v/>
      </c>
      <c r="M241" s="88" t="str">
        <f>IF(AND(SUM(M$206:M240)&gt;=M$201,L241=""),"",IF(L241="",M$190,IF(L241=M$190,M$191,IF(L241=M$191,M$192,IF(L241=M$192,M$193,IF(L241=M$193,M$194,$G$23))))))</f>
        <v/>
      </c>
      <c r="N241" s="88" t="str">
        <f>IF(AND(SUM(N$206:N240)&gt;=N$201,M241=""),"",IF(M241="",N$190,IF(M241=N$190,N$191,IF(M241=N$191,N$192,IF(M241=N$192,N$193,IF(M241=N$193,N$194,$G$23))))))</f>
        <v/>
      </c>
      <c r="O241" s="88" t="str">
        <f>IF(AND(SUM(O$206:O240)&gt;=O$201,N241=""),"",IF(N241="",O$190,IF(N241=O$190,O$191,IF(N241=O$191,O$192,IF(N241=O$192,O$193,IF(N241=O$193,O$194,$G$23))))))</f>
        <v/>
      </c>
      <c r="P241" s="88" t="str">
        <f>IF(AND(SUM(P$206:P240)&gt;=P$201,O241=""),"",IF(O241="",P$190,IF(O241=P$190,P$191,IF(O241=P$191,P$192,IF(O241=P$192,P$193,IF(O241=P$193,P$194,$G$23))))))</f>
        <v/>
      </c>
      <c r="Q241" s="88" t="str">
        <f>IF(AND(SUM(Q$206:Q240)&gt;=Q$201,P241=""),"",IF(P241="",Q$190,IF(P241=Q$190,Q$191,IF(P241=Q$191,Q$192,IF(P241=Q$192,Q$193,IF(P241=Q$193,Q$194,$H$23))))))</f>
        <v/>
      </c>
      <c r="R241" s="88" t="str">
        <f>IF(AND(SUM(R$206:R240)&gt;=R$201,Q241=""),"",IF(Q241="",R$190,IF(Q241=R$190,R$191,IF(Q241=R$191,R$192,IF(Q241=R$192,R$193,IF(Q241=R$193,R$194,$H$23))))))</f>
        <v/>
      </c>
      <c r="S241" s="88" t="str">
        <f>IF(AND(SUM(S$206:S240)&gt;=S$201,R241=""),"",IF(R241="",S$190,IF(R241=S$190,S$191,IF(R241=S$191,S$192,IF(R241=S$192,S$193,IF(R241=S$193,S$194,$H$23))))))</f>
        <v/>
      </c>
      <c r="T241" s="88" t="str">
        <f>IF(AND(SUM(T$206:T240)&gt;=T$201,S241=""),"",IF(S241="",T$190,IF(S241=T$190,T$191,IF(S241=T$191,T$192,IF(S241=T$192,T$193,IF(S241=T$193,T$194,$H$23))))))</f>
        <v/>
      </c>
      <c r="U241" s="88" t="str">
        <f>IF(AND(SUM(U$206:U240)&gt;=U$201,T241=""),"",IF(T241="",U$190,IF(T241=U$190,U$191,IF(T241=U$191,U$192,IF(T241=U$192,U$193,IF(T241=U$193,U$194,$H$23))))))</f>
        <v/>
      </c>
      <c r="V241" s="88" t="str">
        <f>IF(AND(SUM(V$206:V240)&gt;=V$201,U241=""),"",IF(U241="",V$190,IF(U241=V$190,V$191,IF(U241=V$191,V$192,IF(U241=V$192,V$193,IF(U241=V$193,V$194,$H$23))))))</f>
        <v/>
      </c>
      <c r="W241" s="88" t="str">
        <f>IF(AND(SUM(W$206:W240)&gt;=W$201,V241=""),"",IF(V241="",W$190,IF(V241=W$190,W$191,IF(V241=W$191,W$192,IF(V241=W$192,W$193,IF(V241=W$193,W$194,$H$23))))))</f>
        <v/>
      </c>
      <c r="X241" s="88" t="str">
        <f>IF(AND(SUM(X$206:X240)&gt;=X$201,W241=""),"",IF(W241="",X$190,IF(W241=X$190,X$191,IF(W241=X$191,X$192,IF(W241=X$192,X$193,IF(W241=X$193,X$194,$H$23))))))</f>
        <v/>
      </c>
      <c r="Y241" s="88" t="str">
        <f>IF(AND(SUM(Y$206:Y240)&gt;=Y$201,X241=""),"",IF(X241="",Y$190,IF(X241=Y$190,Y$191,IF(X241=Y$191,Y$192,IF(X241=Y$192,Y$193,IF(X241=Y$193,Y$194,$H$23))))))</f>
        <v/>
      </c>
      <c r="Z241" s="88" t="str">
        <f>IF(AND(SUM(Z$206:Z240)&gt;=Z$201,Y241=""),"",IF(Y241="",Z$190,IF(Y241=Z$190,Z$191,IF(Y241=Z$191,Z$192,IF(Y241=Z$192,Z$193,IF(Y241=Z$193,Z$194,$H$23))))))</f>
        <v/>
      </c>
      <c r="AA241" s="88" t="str">
        <f>IF(AND(SUM(AA$206:AA240)&gt;=AA$201,Z241=""),"",IF(Z241="",AA$190,IF(Z241=AA$190,AA$191,IF(Z241=AA$191,AA$192,IF(Z241=AA$192,AA$193,IF(Z241=AA$193,AA$194,$H$23))))))</f>
        <v/>
      </c>
      <c r="AB241" s="88" t="str">
        <f>IF(AND(SUM(AB$206:AB240)&gt;=AB$201,AA241=""),"",IF(AA241="",AB$190,IF(AA241=AB$190,AB$191,IF(AA241=AB$191,AB$192,IF(AA241=AB$192,AB$193,IF(AA241=AB$193,AB$194,$H$23))))))</f>
        <v/>
      </c>
      <c r="AC241" s="88" t="str">
        <f>IF(AND(SUM(AC$206:AC240)&gt;=AC$201,AB241=""),"",IF(AB241="",AC$190,IF(AB241=AC$190,AC$191,IF(AB241=AC$191,AC$192,IF(AB241=AC$192,AC$193,IF(AB241=AC$193,AC$194,$I$23))))))</f>
        <v/>
      </c>
      <c r="AD241" s="88" t="str">
        <f>IF(AND(SUM(AD$206:AD240)&gt;=AD$201,AC241=""),"",IF(AC241="",AD$190,IF(AC241=AD$190,AD$191,IF(AC241=AD$191,AD$192,IF(AC241=AD$192,AD$193,IF(AC241=AD$193,AD$194,$I$23))))))</f>
        <v/>
      </c>
      <c r="AE241" s="88" t="str">
        <f>IF(AND(SUM(AE$206:AE240)&gt;=AE$201,AD241=""),"",IF(AD241="",AE$190,IF(AD241=AE$190,AE$191,IF(AD241=AE$191,AE$192,IF(AD241=AE$192,AE$193,IF(AD241=AE$193,AE$194,$I$23))))))</f>
        <v/>
      </c>
      <c r="AF241" s="88" t="str">
        <f>IF(AND(SUM(AF$206:AF240)&gt;=AF$201,AE241=""),"",IF(AE241="",AF$190,IF(AE241=AF$190,AF$191,IF(AE241=AF$191,AF$192,IF(AE241=AF$192,AF$193,IF(AE241=AF$193,AF$194,$I$23))))))</f>
        <v/>
      </c>
      <c r="AG241" s="88" t="str">
        <f>IF(AND(SUM(AG$206:AG240)&gt;=AG$201,AF241=""),"",IF(AF241="",AG$190,IF(AF241=AG$190,AG$191,IF(AF241=AG$191,AG$192,IF(AF241=AG$192,AG$193,IF(AF241=AG$193,AG$194,$I$23))))))</f>
        <v/>
      </c>
      <c r="AH241" s="88" t="str">
        <f>IF(AND(SUM(AH$206:AH240)&gt;=AH$201,AG241=""),"",IF(AG241="",AH$190,IF(AG241=AH$190,AH$191,IF(AG241=AH$191,AH$192,IF(AG241=AH$192,AH$193,IF(AG241=AH$193,AH$194,$I$23))))))</f>
        <v/>
      </c>
      <c r="AI241" s="88" t="str">
        <f>IF(AND(SUM(AI$206:AI240)&gt;=AI$201,AH241=""),"",IF(AH241="",AI$190,IF(AH241=AI$190,AI$191,IF(AH241=AI$191,AI$192,IF(AH241=AI$192,AI$193,IF(AH241=AI$193,AI$194,$I$23))))))</f>
        <v/>
      </c>
      <c r="AJ241" s="88" t="str">
        <f>IF(AND(SUM(AJ$206:AJ240)&gt;=AJ$201,AI241=""),"",IF(AI241="",AJ$190,IF(AI241=AJ$190,AJ$191,IF(AI241=AJ$191,AJ$192,IF(AI241=AJ$192,AJ$193,IF(AI241=AJ$193,AJ$194,$I$23))))))</f>
        <v/>
      </c>
      <c r="AK241" s="88" t="str">
        <f>IF(AND(SUM(AK$206:AK240)&gt;=AK$201,AJ241=""),"",IF(AJ241="",AK$190,IF(AJ241=AK$190,AK$191,IF(AJ241=AK$191,AK$192,IF(AJ241=AK$192,AK$193,IF(AJ241=AK$193,AK$194,$I$23))))))</f>
        <v/>
      </c>
      <c r="AL241" s="88" t="str">
        <f>IF(AND(SUM(AL$206:AL240)&gt;=AL$201,AK241=""),"",IF(AK241="",AL$190,IF(AK241=AL$190,AL$191,IF(AK241=AL$191,AL$192,IF(AK241=AL$192,AL$193,IF(AK241=AL$193,AL$194,$I$23))))))</f>
        <v/>
      </c>
      <c r="AM241" s="88" t="str">
        <f>IF(AND(SUM(AM$206:AM240)&gt;=AM$201,AL241=""),"",IF(AL241="",AM$190,IF(AL241=AM$190,AM$191,IF(AL241=AM$191,AM$192,IF(AL241=AM$192,AM$193,IF(AL241=AM$193,AM$194,$I$23))))))</f>
        <v/>
      </c>
      <c r="AN241" s="88" t="str">
        <f>IF(AND(SUM(AN$206:AN240)&gt;=AN$201,AM241=""),"",IF(AM241="",AN$190,IF(AM241=AN$190,AN$191,IF(AM241=AN$191,AN$192,IF(AM241=AN$192,AN$193,IF(AM241=AN$193,AN$194,$I$23))))))</f>
        <v/>
      </c>
      <c r="AO241" s="88" t="str">
        <f>IF(AND(SUM(AO$206:AO240)&gt;=AO$201,AN241=""),"",IF(AN241="",AO$190,IF(AN241=AO$190,AO$191,IF(AN241=AO$191,AO$192,IF(AN241=AO$192,AO$193,IF(AN241=AO$193,AO$194,$J$23))))))</f>
        <v/>
      </c>
      <c r="AP241" s="88" t="str">
        <f>IF(AND(SUM(AP$206:AP240)&gt;=AP$201,AO241=""),"",IF(AO241="",AP$190,IF(AO241=AP$190,AP$191,IF(AO241=AP$191,AP$192,IF(AO241=AP$192,AP$193,IF(AO241=AP$193,AP$194,$J$23))))))</f>
        <v/>
      </c>
      <c r="AQ241" s="88" t="str">
        <f>IF(AND(SUM(AQ$206:AQ240)&gt;=AQ$201,AP241=""),"",IF(AP241="",AQ$190,IF(AP241=AQ$190,AQ$191,IF(AP241=AQ$191,AQ$192,IF(AP241=AQ$192,AQ$193,IF(AP241=AQ$193,AQ$194,$J$23))))))</f>
        <v/>
      </c>
      <c r="AR241" s="88" t="str">
        <f>IF(AND(SUM(AR$206:AR240)&gt;=AR$201,AQ241=""),"",IF(AQ241="",AR$190,IF(AQ241=AR$190,AR$191,IF(AQ241=AR$191,AR$192,IF(AQ241=AR$192,AR$193,IF(AQ241=AR$193,AR$194,$J$23))))))</f>
        <v/>
      </c>
      <c r="AS241" s="88" t="str">
        <f>IF(AND(SUM(AS$206:AS240)&gt;=AS$201,AR241=""),"",IF(AR241="",AS$190,IF(AR241=AS$190,AS$191,IF(AR241=AS$191,AS$192,IF(AR241=AS$192,AS$193,IF(AR241=AS$193,AS$194,$J$23))))))</f>
        <v/>
      </c>
      <c r="AT241" s="88" t="str">
        <f>IF(AND(SUM(AT$206:AT240)&gt;=AT$201,AS241=""),"",IF(AS241="",AT$190,IF(AS241=AT$190,AT$191,IF(AS241=AT$191,AT$192,IF(AS241=AT$192,AT$193,IF(AS241=AT$193,AT$194,$J$23))))))</f>
        <v/>
      </c>
      <c r="AU241" s="88" t="str">
        <f>IF(AND(SUM(AU$206:AU240)&gt;=AU$201,AT241=""),"",IF(AT241="",AU$190,IF(AT241=AU$190,AU$191,IF(AT241=AU$191,AU$192,IF(AT241=AU$192,AU$193,IF(AT241=AU$193,AU$194,$J$23))))))</f>
        <v/>
      </c>
      <c r="AV241" s="88" t="str">
        <f>IF(AND(SUM(AV$206:AV240)&gt;=AV$201,AU241=""),"",IF(AU241="",AV$190,IF(AU241=AV$190,AV$191,IF(AU241=AV$191,AV$192,IF(AU241=AV$192,AV$193,IF(AU241=AV$193,AV$194,$J$23))))))</f>
        <v/>
      </c>
      <c r="AW241" s="88" t="str">
        <f>IF(AND(SUM(AW$206:AW240)&gt;=AW$201,AV241=""),"",IF(AV241="",AW$190,IF(AV241=AW$190,AW$191,IF(AV241=AW$191,AW$192,IF(AV241=AW$192,AW$193,IF(AV241=AW$193,AW$194,$J$23))))))</f>
        <v/>
      </c>
      <c r="AX241" s="88" t="str">
        <f>IF(AND(SUM(AX$206:AX240)&gt;=AX$201,AW241=""),"",IF(AW241="",AX$190,IF(AW241=AX$190,AX$191,IF(AW241=AX$191,AX$192,IF(AW241=AX$192,AX$193,IF(AW241=AX$193,AX$194,$J$23))))))</f>
        <v/>
      </c>
      <c r="AY241" s="88" t="str">
        <f>IF(AND(SUM(AY$206:AY240)&gt;=AY$201,AX241=""),"",IF(AX241="",AY$190,IF(AX241=AY$190,AY$191,IF(AX241=AY$191,AY$192,IF(AX241=AY$192,AY$193,IF(AX241=AY$193,AY$194,$J$23))))))</f>
        <v/>
      </c>
      <c r="AZ241" s="88" t="str">
        <f>IF(AND(SUM(AZ$206:AZ240)&gt;=AZ$201,AY241=""),"",IF(AY241="",AZ$190,IF(AY241=AZ$190,AZ$191,IF(AY241=AZ$191,AZ$192,IF(AY241=AZ$192,AZ$193,IF(AY241=AZ$193,AZ$194,$J$23))))))</f>
        <v/>
      </c>
      <c r="BA241" s="88" t="str">
        <f>IF(AND(SUM(BA$206:BA240)&gt;=BA$201,AZ241=""),"",IF(AZ241="",BA$190,IF(AZ241=BA$190,BA$191,IF(AZ241=BA$191,BA$192,IF(AZ241=BA$192,BA$193,IF(AZ241=BA$193,BA$194,$K$23))))))</f>
        <v/>
      </c>
      <c r="BB241" s="88" t="str">
        <f>IF(AND(SUM(BB$206:BB240)&gt;=BB$201,BA241=""),"",IF(BA241="",BB$190,IF(BA241=BB$190,BB$191,IF(BA241=BB$191,BB$192,IF(BA241=BB$192,BB$193,IF(BA241=BB$193,BB$194,$K$23))))))</f>
        <v/>
      </c>
      <c r="BC241" s="88" t="str">
        <f>IF(AND(SUM(BC$206:BC240)&gt;=BC$201,BB241=""),"",IF(BB241="",BC$190,IF(BB241=BC$190,BC$191,IF(BB241=BC$191,BC$192,IF(BB241=BC$192,BC$193,IF(BB241=BC$193,BC$194,$K$23))))))</f>
        <v/>
      </c>
      <c r="BD241" s="88" t="str">
        <f>IF(AND(SUM(BD$206:BD240)&gt;=BD$201,BC241=""),"",IF(BC241="",BD$190,IF(BC241=BD$190,BD$191,IF(BC241=BD$191,BD$192,IF(BC241=BD$192,BD$193,IF(BC241=BD$193,BD$194,$K$23))))))</f>
        <v/>
      </c>
      <c r="BE241" s="88" t="str">
        <f>IF(AND(SUM(BE$206:BE240)&gt;=BE$201,BD241=""),"",IF(BD241="",BE$190,IF(BD241=BE$190,BE$191,IF(BD241=BE$191,BE$192,IF(BD241=BE$192,BE$193,IF(BD241=BE$193,BE$194,$K$23))))))</f>
        <v/>
      </c>
      <c r="BF241" s="88" t="str">
        <f>IF(AND(SUM(BF$206:BF240)&gt;=BF$201,BE241=""),"",IF(BE241="",BF$190,IF(BE241=BF$190,BF$191,IF(BE241=BF$191,BF$192,IF(BE241=BF$192,BF$193,IF(BE241=BF$193,BF$194,$K$23))))))</f>
        <v/>
      </c>
      <c r="BG241" s="88" t="str">
        <f>IF(AND(SUM(BG$206:BG240)&gt;=BG$201,BF241=""),"",IF(BF241="",BG$190,IF(BF241=BG$190,BG$191,IF(BF241=BG$191,BG$192,IF(BF241=BG$192,BG$193,IF(BF241=BG$193,BG$194,$K$23))))))</f>
        <v/>
      </c>
      <c r="BH241" s="88" t="str">
        <f>IF(AND(SUM(BH$206:BH240)&gt;=BH$201,BG241=""),"",IF(BG241="",BH$190,IF(BG241=BH$190,BH$191,IF(BG241=BH$191,BH$192,IF(BG241=BH$192,BH$193,IF(BG241=BH$193,BH$194,$K$23))))))</f>
        <v/>
      </c>
      <c r="BI241" s="88" t="str">
        <f>IF(AND(SUM(BI$206:BI240)&gt;=BI$201,BH241=""),"",IF(BH241="",BI$190,IF(BH241=BI$190,BI$191,IF(BH241=BI$191,BI$192,IF(BH241=BI$192,BI$193,IF(BH241=BI$193,BI$194,$K$23))))))</f>
        <v/>
      </c>
      <c r="BJ241" s="88" t="str">
        <f>IF(AND(SUM(BJ$206:BJ240)&gt;=BJ$201,BI241=""),"",IF(BI241="",BJ$190,IF(BI241=BJ$190,BJ$191,IF(BI241=BJ$191,BJ$192,IF(BI241=BJ$192,BJ$193,IF(BI241=BJ$193,BJ$194,$K$23))))))</f>
        <v/>
      </c>
      <c r="BK241" s="88" t="str">
        <f>IF(AND(SUM(BK$206:BK240)&gt;=BK$201,BJ241=""),"",IF(BJ241="",BK$190,IF(BJ241=BK$190,BK$191,IF(BJ241=BK$191,BK$192,IF(BJ241=BK$192,BK$193,IF(BJ241=BK$193,BK$194,$K$23))))))</f>
        <v/>
      </c>
      <c r="BL241" s="88" t="str">
        <f>IF(AND(SUM(BL$206:BL240)&gt;=BL$201,BK241=""),"",IF(BK241="",BL$190,IF(BK241=BL$190,BL$191,IF(BK241=BL$191,BL$192,IF(BK241=BL$192,BL$193,IF(BK241=BL$193,BL$194,$K$23))))))</f>
        <v/>
      </c>
    </row>
    <row r="242" spans="2:64" hidden="1" outlineLevel="1" x14ac:dyDescent="0.55000000000000004">
      <c r="B242" s="3" t="s">
        <v>311</v>
      </c>
      <c r="C242" s="3">
        <f t="shared" si="62"/>
        <v>36</v>
      </c>
      <c r="E242" s="88" t="str">
        <f>IF(AND(SUM(E$206:E241)&gt;=E$201,D242=""),"",IF(D242="",E$190,IF(D242=E$190,E$191,IF(D242=E$191,E$192,IF(D242=E$192,E$193,IF(D242=E$193,E$194,$G$23))))))</f>
        <v/>
      </c>
      <c r="F242" s="88" t="str">
        <f>IF(AND(SUM(F$206:F241)&gt;=F$201,E242=""),"",IF(E242="",F$190,IF(E242=F$190,F$191,IF(E242=F$191,F$192,IF(E242=F$192,F$193,IF(E242=F$193,F$194,$G$23))))))</f>
        <v/>
      </c>
      <c r="G242" s="88" t="str">
        <f>IF(AND(SUM(G$206:G241)&gt;=G$201,F242=""),"",IF(F242="",G$190,IF(F242=G$190,G$191,IF(F242=G$191,G$192,IF(F242=G$192,G$193,IF(F242=G$193,G$194,$G$23))))))</f>
        <v/>
      </c>
      <c r="H242" s="88" t="str">
        <f>IF(AND(SUM(H$206:H241)&gt;=H$201,G242=""),"",IF(G242="",H$190,IF(G242=H$190,H$191,IF(G242=H$191,H$192,IF(G242=H$192,H$193,IF(G242=H$193,H$194,$G$23))))))</f>
        <v/>
      </c>
      <c r="I242" s="88" t="str">
        <f>IF(AND(SUM(I$206:I241)&gt;=I$201,H242=""),"",IF(H242="",I$190,IF(H242=I$190,I$191,IF(H242=I$191,I$192,IF(H242=I$192,I$193,IF(H242=I$193,I$194,$G$23))))))</f>
        <v/>
      </c>
      <c r="J242" s="88" t="str">
        <f>IF(AND(SUM(J$206:J241)&gt;=J$201,I242=""),"",IF(I242="",J$190,IF(I242=J$190,J$191,IF(I242=J$191,J$192,IF(I242=J$192,J$193,IF(I242=J$193,J$194,$G$23))))))</f>
        <v/>
      </c>
      <c r="K242" s="88" t="str">
        <f>IF(AND(SUM(K$206:K241)&gt;=K$201,J242=""),"",IF(J242="",K$190,IF(J242=K$190,K$191,IF(J242=K$191,K$192,IF(J242=K$192,K$193,IF(J242=K$193,K$194,$G$23))))))</f>
        <v/>
      </c>
      <c r="L242" s="88" t="str">
        <f>IF(AND(SUM(L$206:L241)&gt;=L$201,K242=""),"",IF(K242="",L$190,IF(K242=L$190,L$191,IF(K242=L$191,L$192,IF(K242=L$192,L$193,IF(K242=L$193,L$194,$G$23))))))</f>
        <v/>
      </c>
      <c r="M242" s="88" t="str">
        <f>IF(AND(SUM(M$206:M241)&gt;=M$201,L242=""),"",IF(L242="",M$190,IF(L242=M$190,M$191,IF(L242=M$191,M$192,IF(L242=M$192,M$193,IF(L242=M$193,M$194,$G$23))))))</f>
        <v/>
      </c>
      <c r="N242" s="88" t="str">
        <f>IF(AND(SUM(N$206:N241)&gt;=N$201,M242=""),"",IF(M242="",N$190,IF(M242=N$190,N$191,IF(M242=N$191,N$192,IF(M242=N$192,N$193,IF(M242=N$193,N$194,$G$23))))))</f>
        <v/>
      </c>
      <c r="O242" s="88" t="str">
        <f>IF(AND(SUM(O$206:O241)&gt;=O$201,N242=""),"",IF(N242="",O$190,IF(N242=O$190,O$191,IF(N242=O$191,O$192,IF(N242=O$192,O$193,IF(N242=O$193,O$194,$G$23))))))</f>
        <v/>
      </c>
      <c r="P242" s="88" t="str">
        <f>IF(AND(SUM(P$206:P241)&gt;=P$201,O242=""),"",IF(O242="",P$190,IF(O242=P$190,P$191,IF(O242=P$191,P$192,IF(O242=P$192,P$193,IF(O242=P$193,P$194,$G$23))))))</f>
        <v/>
      </c>
      <c r="Q242" s="88" t="str">
        <f>IF(AND(SUM(Q$206:Q241)&gt;=Q$201,P242=""),"",IF(P242="",Q$190,IF(P242=Q$190,Q$191,IF(P242=Q$191,Q$192,IF(P242=Q$192,Q$193,IF(P242=Q$193,Q$194,$H$23))))))</f>
        <v/>
      </c>
      <c r="R242" s="88" t="str">
        <f>IF(AND(SUM(R$206:R241)&gt;=R$201,Q242=""),"",IF(Q242="",R$190,IF(Q242=R$190,R$191,IF(Q242=R$191,R$192,IF(Q242=R$192,R$193,IF(Q242=R$193,R$194,$H$23))))))</f>
        <v/>
      </c>
      <c r="S242" s="88" t="str">
        <f>IF(AND(SUM(S$206:S241)&gt;=S$201,R242=""),"",IF(R242="",S$190,IF(R242=S$190,S$191,IF(R242=S$191,S$192,IF(R242=S$192,S$193,IF(R242=S$193,S$194,$H$23))))))</f>
        <v/>
      </c>
      <c r="T242" s="88" t="str">
        <f>IF(AND(SUM(T$206:T241)&gt;=T$201,S242=""),"",IF(S242="",T$190,IF(S242=T$190,T$191,IF(S242=T$191,T$192,IF(S242=T$192,T$193,IF(S242=T$193,T$194,$H$23))))))</f>
        <v/>
      </c>
      <c r="U242" s="88" t="str">
        <f>IF(AND(SUM(U$206:U241)&gt;=U$201,T242=""),"",IF(T242="",U$190,IF(T242=U$190,U$191,IF(T242=U$191,U$192,IF(T242=U$192,U$193,IF(T242=U$193,U$194,$H$23))))))</f>
        <v/>
      </c>
      <c r="V242" s="88" t="str">
        <f>IF(AND(SUM(V$206:V241)&gt;=V$201,U242=""),"",IF(U242="",V$190,IF(U242=V$190,V$191,IF(U242=V$191,V$192,IF(U242=V$192,V$193,IF(U242=V$193,V$194,$H$23))))))</f>
        <v/>
      </c>
      <c r="W242" s="88" t="str">
        <f>IF(AND(SUM(W$206:W241)&gt;=W$201,V242=""),"",IF(V242="",W$190,IF(V242=W$190,W$191,IF(V242=W$191,W$192,IF(V242=W$192,W$193,IF(V242=W$193,W$194,$H$23))))))</f>
        <v/>
      </c>
      <c r="X242" s="88" t="str">
        <f>IF(AND(SUM(X$206:X241)&gt;=X$201,W242=""),"",IF(W242="",X$190,IF(W242=X$190,X$191,IF(W242=X$191,X$192,IF(W242=X$192,X$193,IF(W242=X$193,X$194,$H$23))))))</f>
        <v/>
      </c>
      <c r="Y242" s="88" t="str">
        <f>IF(AND(SUM(Y$206:Y241)&gt;=Y$201,X242=""),"",IF(X242="",Y$190,IF(X242=Y$190,Y$191,IF(X242=Y$191,Y$192,IF(X242=Y$192,Y$193,IF(X242=Y$193,Y$194,$H$23))))))</f>
        <v/>
      </c>
      <c r="Z242" s="88" t="str">
        <f>IF(AND(SUM(Z$206:Z241)&gt;=Z$201,Y242=""),"",IF(Y242="",Z$190,IF(Y242=Z$190,Z$191,IF(Y242=Z$191,Z$192,IF(Y242=Z$192,Z$193,IF(Y242=Z$193,Z$194,$H$23))))))</f>
        <v/>
      </c>
      <c r="AA242" s="88" t="str">
        <f>IF(AND(SUM(AA$206:AA241)&gt;=AA$201,Z242=""),"",IF(Z242="",AA$190,IF(Z242=AA$190,AA$191,IF(Z242=AA$191,AA$192,IF(Z242=AA$192,AA$193,IF(Z242=AA$193,AA$194,$H$23))))))</f>
        <v/>
      </c>
      <c r="AB242" s="88" t="str">
        <f>IF(AND(SUM(AB$206:AB241)&gt;=AB$201,AA242=""),"",IF(AA242="",AB$190,IF(AA242=AB$190,AB$191,IF(AA242=AB$191,AB$192,IF(AA242=AB$192,AB$193,IF(AA242=AB$193,AB$194,$H$23))))))</f>
        <v/>
      </c>
      <c r="AC242" s="88" t="str">
        <f>IF(AND(SUM(AC$206:AC241)&gt;=AC$201,AB242=""),"",IF(AB242="",AC$190,IF(AB242=AC$190,AC$191,IF(AB242=AC$191,AC$192,IF(AB242=AC$192,AC$193,IF(AB242=AC$193,AC$194,$I$23))))))</f>
        <v/>
      </c>
      <c r="AD242" s="88" t="str">
        <f>IF(AND(SUM(AD$206:AD241)&gt;=AD$201,AC242=""),"",IF(AC242="",AD$190,IF(AC242=AD$190,AD$191,IF(AC242=AD$191,AD$192,IF(AC242=AD$192,AD$193,IF(AC242=AD$193,AD$194,$I$23))))))</f>
        <v/>
      </c>
      <c r="AE242" s="88" t="str">
        <f>IF(AND(SUM(AE$206:AE241)&gt;=AE$201,AD242=""),"",IF(AD242="",AE$190,IF(AD242=AE$190,AE$191,IF(AD242=AE$191,AE$192,IF(AD242=AE$192,AE$193,IF(AD242=AE$193,AE$194,$I$23))))))</f>
        <v/>
      </c>
      <c r="AF242" s="88" t="str">
        <f>IF(AND(SUM(AF$206:AF241)&gt;=AF$201,AE242=""),"",IF(AE242="",AF$190,IF(AE242=AF$190,AF$191,IF(AE242=AF$191,AF$192,IF(AE242=AF$192,AF$193,IF(AE242=AF$193,AF$194,$I$23))))))</f>
        <v/>
      </c>
      <c r="AG242" s="88" t="str">
        <f>IF(AND(SUM(AG$206:AG241)&gt;=AG$201,AF242=""),"",IF(AF242="",AG$190,IF(AF242=AG$190,AG$191,IF(AF242=AG$191,AG$192,IF(AF242=AG$192,AG$193,IF(AF242=AG$193,AG$194,$I$23))))))</f>
        <v/>
      </c>
      <c r="AH242" s="88" t="str">
        <f>IF(AND(SUM(AH$206:AH241)&gt;=AH$201,AG242=""),"",IF(AG242="",AH$190,IF(AG242=AH$190,AH$191,IF(AG242=AH$191,AH$192,IF(AG242=AH$192,AH$193,IF(AG242=AH$193,AH$194,$I$23))))))</f>
        <v/>
      </c>
      <c r="AI242" s="88" t="str">
        <f>IF(AND(SUM(AI$206:AI241)&gt;=AI$201,AH242=""),"",IF(AH242="",AI$190,IF(AH242=AI$190,AI$191,IF(AH242=AI$191,AI$192,IF(AH242=AI$192,AI$193,IF(AH242=AI$193,AI$194,$I$23))))))</f>
        <v/>
      </c>
      <c r="AJ242" s="88" t="str">
        <f>IF(AND(SUM(AJ$206:AJ241)&gt;=AJ$201,AI242=""),"",IF(AI242="",AJ$190,IF(AI242=AJ$190,AJ$191,IF(AI242=AJ$191,AJ$192,IF(AI242=AJ$192,AJ$193,IF(AI242=AJ$193,AJ$194,$I$23))))))</f>
        <v/>
      </c>
      <c r="AK242" s="88" t="str">
        <f>IF(AND(SUM(AK$206:AK241)&gt;=AK$201,AJ242=""),"",IF(AJ242="",AK$190,IF(AJ242=AK$190,AK$191,IF(AJ242=AK$191,AK$192,IF(AJ242=AK$192,AK$193,IF(AJ242=AK$193,AK$194,$I$23))))))</f>
        <v/>
      </c>
      <c r="AL242" s="88" t="str">
        <f>IF(AND(SUM(AL$206:AL241)&gt;=AL$201,AK242=""),"",IF(AK242="",AL$190,IF(AK242=AL$190,AL$191,IF(AK242=AL$191,AL$192,IF(AK242=AL$192,AL$193,IF(AK242=AL$193,AL$194,$I$23))))))</f>
        <v/>
      </c>
      <c r="AM242" s="88" t="str">
        <f>IF(AND(SUM(AM$206:AM241)&gt;=AM$201,AL242=""),"",IF(AL242="",AM$190,IF(AL242=AM$190,AM$191,IF(AL242=AM$191,AM$192,IF(AL242=AM$192,AM$193,IF(AL242=AM$193,AM$194,$I$23))))))</f>
        <v/>
      </c>
      <c r="AN242" s="88" t="str">
        <f>IF(AND(SUM(AN$206:AN241)&gt;=AN$201,AM242=""),"",IF(AM242="",AN$190,IF(AM242=AN$190,AN$191,IF(AM242=AN$191,AN$192,IF(AM242=AN$192,AN$193,IF(AM242=AN$193,AN$194,$I$23))))))</f>
        <v/>
      </c>
      <c r="AO242" s="88" t="str">
        <f>IF(AND(SUM(AO$206:AO241)&gt;=AO$201,AN242=""),"",IF(AN242="",AO$190,IF(AN242=AO$190,AO$191,IF(AN242=AO$191,AO$192,IF(AN242=AO$192,AO$193,IF(AN242=AO$193,AO$194,$J$23))))))</f>
        <v/>
      </c>
      <c r="AP242" s="88" t="str">
        <f>IF(AND(SUM(AP$206:AP241)&gt;=AP$201,AO242=""),"",IF(AO242="",AP$190,IF(AO242=AP$190,AP$191,IF(AO242=AP$191,AP$192,IF(AO242=AP$192,AP$193,IF(AO242=AP$193,AP$194,$J$23))))))</f>
        <v/>
      </c>
      <c r="AQ242" s="88" t="str">
        <f>IF(AND(SUM(AQ$206:AQ241)&gt;=AQ$201,AP242=""),"",IF(AP242="",AQ$190,IF(AP242=AQ$190,AQ$191,IF(AP242=AQ$191,AQ$192,IF(AP242=AQ$192,AQ$193,IF(AP242=AQ$193,AQ$194,$J$23))))))</f>
        <v/>
      </c>
      <c r="AR242" s="88" t="str">
        <f>IF(AND(SUM(AR$206:AR241)&gt;=AR$201,AQ242=""),"",IF(AQ242="",AR$190,IF(AQ242=AR$190,AR$191,IF(AQ242=AR$191,AR$192,IF(AQ242=AR$192,AR$193,IF(AQ242=AR$193,AR$194,$J$23))))))</f>
        <v/>
      </c>
      <c r="AS242" s="88" t="str">
        <f>IF(AND(SUM(AS$206:AS241)&gt;=AS$201,AR242=""),"",IF(AR242="",AS$190,IF(AR242=AS$190,AS$191,IF(AR242=AS$191,AS$192,IF(AR242=AS$192,AS$193,IF(AR242=AS$193,AS$194,$J$23))))))</f>
        <v/>
      </c>
      <c r="AT242" s="88" t="str">
        <f>IF(AND(SUM(AT$206:AT241)&gt;=AT$201,AS242=""),"",IF(AS242="",AT$190,IF(AS242=AT$190,AT$191,IF(AS242=AT$191,AT$192,IF(AS242=AT$192,AT$193,IF(AS242=AT$193,AT$194,$J$23))))))</f>
        <v/>
      </c>
      <c r="AU242" s="88" t="str">
        <f>IF(AND(SUM(AU$206:AU241)&gt;=AU$201,AT242=""),"",IF(AT242="",AU$190,IF(AT242=AU$190,AU$191,IF(AT242=AU$191,AU$192,IF(AT242=AU$192,AU$193,IF(AT242=AU$193,AU$194,$J$23))))))</f>
        <v/>
      </c>
      <c r="AV242" s="88" t="str">
        <f>IF(AND(SUM(AV$206:AV241)&gt;=AV$201,AU242=""),"",IF(AU242="",AV$190,IF(AU242=AV$190,AV$191,IF(AU242=AV$191,AV$192,IF(AU242=AV$192,AV$193,IF(AU242=AV$193,AV$194,$J$23))))))</f>
        <v/>
      </c>
      <c r="AW242" s="88" t="str">
        <f>IF(AND(SUM(AW$206:AW241)&gt;=AW$201,AV242=""),"",IF(AV242="",AW$190,IF(AV242=AW$190,AW$191,IF(AV242=AW$191,AW$192,IF(AV242=AW$192,AW$193,IF(AV242=AW$193,AW$194,$J$23))))))</f>
        <v/>
      </c>
      <c r="AX242" s="88" t="str">
        <f>IF(AND(SUM(AX$206:AX241)&gt;=AX$201,AW242=""),"",IF(AW242="",AX$190,IF(AW242=AX$190,AX$191,IF(AW242=AX$191,AX$192,IF(AW242=AX$192,AX$193,IF(AW242=AX$193,AX$194,$J$23))))))</f>
        <v/>
      </c>
      <c r="AY242" s="88" t="str">
        <f>IF(AND(SUM(AY$206:AY241)&gt;=AY$201,AX242=""),"",IF(AX242="",AY$190,IF(AX242=AY$190,AY$191,IF(AX242=AY$191,AY$192,IF(AX242=AY$192,AY$193,IF(AX242=AY$193,AY$194,$J$23))))))</f>
        <v/>
      </c>
      <c r="AZ242" s="88" t="str">
        <f>IF(AND(SUM(AZ$206:AZ241)&gt;=AZ$201,AY242=""),"",IF(AY242="",AZ$190,IF(AY242=AZ$190,AZ$191,IF(AY242=AZ$191,AZ$192,IF(AY242=AZ$192,AZ$193,IF(AY242=AZ$193,AZ$194,$J$23))))))</f>
        <v/>
      </c>
      <c r="BA242" s="88" t="str">
        <f>IF(AND(SUM(BA$206:BA241)&gt;=BA$201,AZ242=""),"",IF(AZ242="",BA$190,IF(AZ242=BA$190,BA$191,IF(AZ242=BA$191,BA$192,IF(AZ242=BA$192,BA$193,IF(AZ242=BA$193,BA$194,$K$23))))))</f>
        <v/>
      </c>
      <c r="BB242" s="88" t="str">
        <f>IF(AND(SUM(BB$206:BB241)&gt;=BB$201,BA242=""),"",IF(BA242="",BB$190,IF(BA242=BB$190,BB$191,IF(BA242=BB$191,BB$192,IF(BA242=BB$192,BB$193,IF(BA242=BB$193,BB$194,$K$23))))))</f>
        <v/>
      </c>
      <c r="BC242" s="88" t="str">
        <f>IF(AND(SUM(BC$206:BC241)&gt;=BC$201,BB242=""),"",IF(BB242="",BC$190,IF(BB242=BC$190,BC$191,IF(BB242=BC$191,BC$192,IF(BB242=BC$192,BC$193,IF(BB242=BC$193,BC$194,$K$23))))))</f>
        <v/>
      </c>
      <c r="BD242" s="88" t="str">
        <f>IF(AND(SUM(BD$206:BD241)&gt;=BD$201,BC242=""),"",IF(BC242="",BD$190,IF(BC242=BD$190,BD$191,IF(BC242=BD$191,BD$192,IF(BC242=BD$192,BD$193,IF(BC242=BD$193,BD$194,$K$23))))))</f>
        <v/>
      </c>
      <c r="BE242" s="88" t="str">
        <f>IF(AND(SUM(BE$206:BE241)&gt;=BE$201,BD242=""),"",IF(BD242="",BE$190,IF(BD242=BE$190,BE$191,IF(BD242=BE$191,BE$192,IF(BD242=BE$192,BE$193,IF(BD242=BE$193,BE$194,$K$23))))))</f>
        <v/>
      </c>
      <c r="BF242" s="88" t="str">
        <f>IF(AND(SUM(BF$206:BF241)&gt;=BF$201,BE242=""),"",IF(BE242="",BF$190,IF(BE242=BF$190,BF$191,IF(BE242=BF$191,BF$192,IF(BE242=BF$192,BF$193,IF(BE242=BF$193,BF$194,$K$23))))))</f>
        <v/>
      </c>
      <c r="BG242" s="88" t="str">
        <f>IF(AND(SUM(BG$206:BG241)&gt;=BG$201,BF242=""),"",IF(BF242="",BG$190,IF(BF242=BG$190,BG$191,IF(BF242=BG$191,BG$192,IF(BF242=BG$192,BG$193,IF(BF242=BG$193,BG$194,$K$23))))))</f>
        <v/>
      </c>
      <c r="BH242" s="88" t="str">
        <f>IF(AND(SUM(BH$206:BH241)&gt;=BH$201,BG242=""),"",IF(BG242="",BH$190,IF(BG242=BH$190,BH$191,IF(BG242=BH$191,BH$192,IF(BG242=BH$192,BH$193,IF(BG242=BH$193,BH$194,$K$23))))))</f>
        <v/>
      </c>
      <c r="BI242" s="88" t="str">
        <f>IF(AND(SUM(BI$206:BI241)&gt;=BI$201,BH242=""),"",IF(BH242="",BI$190,IF(BH242=BI$190,BI$191,IF(BH242=BI$191,BI$192,IF(BH242=BI$192,BI$193,IF(BH242=BI$193,BI$194,$K$23))))))</f>
        <v/>
      </c>
      <c r="BJ242" s="88" t="str">
        <f>IF(AND(SUM(BJ$206:BJ241)&gt;=BJ$201,BI242=""),"",IF(BI242="",BJ$190,IF(BI242=BJ$190,BJ$191,IF(BI242=BJ$191,BJ$192,IF(BI242=BJ$192,BJ$193,IF(BI242=BJ$193,BJ$194,$K$23))))))</f>
        <v/>
      </c>
      <c r="BK242" s="88" t="str">
        <f>IF(AND(SUM(BK$206:BK241)&gt;=BK$201,BJ242=""),"",IF(BJ242="",BK$190,IF(BJ242=BK$190,BK$191,IF(BJ242=BK$191,BK$192,IF(BJ242=BK$192,BK$193,IF(BJ242=BK$193,BK$194,$K$23))))))</f>
        <v/>
      </c>
      <c r="BL242" s="88" t="str">
        <f>IF(AND(SUM(BL$206:BL241)&gt;=BL$201,BK242=""),"",IF(BK242="",BL$190,IF(BK242=BL$190,BL$191,IF(BK242=BL$191,BL$192,IF(BK242=BL$192,BL$193,IF(BK242=BL$193,BL$194,$K$23))))))</f>
        <v/>
      </c>
    </row>
    <row r="243" spans="2:64" hidden="1" outlineLevel="1" x14ac:dyDescent="0.55000000000000004">
      <c r="B243" s="3" t="s">
        <v>311</v>
      </c>
      <c r="C243" s="3">
        <f t="shared" si="62"/>
        <v>37</v>
      </c>
      <c r="E243" s="88" t="str">
        <f>IF(AND(SUM(E$206:E242)&gt;=E$201,D243=""),"",IF(D243="",E$190,IF(D243=E$190,E$191,IF(D243=E$191,E$192,IF(D243=E$192,E$193,IF(D243=E$193,E$194,$G$23))))))</f>
        <v/>
      </c>
      <c r="F243" s="88" t="str">
        <f>IF(AND(SUM(F$206:F242)&gt;=F$201,E243=""),"",IF(E243="",F$190,IF(E243=F$190,F$191,IF(E243=F$191,F$192,IF(E243=F$192,F$193,IF(E243=F$193,F$194,$G$23))))))</f>
        <v/>
      </c>
      <c r="G243" s="88" t="str">
        <f>IF(AND(SUM(G$206:G242)&gt;=G$201,F243=""),"",IF(F243="",G$190,IF(F243=G$190,G$191,IF(F243=G$191,G$192,IF(F243=G$192,G$193,IF(F243=G$193,G$194,$G$23))))))</f>
        <v/>
      </c>
      <c r="H243" s="88" t="str">
        <f>IF(AND(SUM(H$206:H242)&gt;=H$201,G243=""),"",IF(G243="",H$190,IF(G243=H$190,H$191,IF(G243=H$191,H$192,IF(G243=H$192,H$193,IF(G243=H$193,H$194,$G$23))))))</f>
        <v/>
      </c>
      <c r="I243" s="88" t="str">
        <f>IF(AND(SUM(I$206:I242)&gt;=I$201,H243=""),"",IF(H243="",I$190,IF(H243=I$190,I$191,IF(H243=I$191,I$192,IF(H243=I$192,I$193,IF(H243=I$193,I$194,$G$23))))))</f>
        <v/>
      </c>
      <c r="J243" s="88" t="str">
        <f>IF(AND(SUM(J$206:J242)&gt;=J$201,I243=""),"",IF(I243="",J$190,IF(I243=J$190,J$191,IF(I243=J$191,J$192,IF(I243=J$192,J$193,IF(I243=J$193,J$194,$G$23))))))</f>
        <v/>
      </c>
      <c r="K243" s="88" t="str">
        <f>IF(AND(SUM(K$206:K242)&gt;=K$201,J243=""),"",IF(J243="",K$190,IF(J243=K$190,K$191,IF(J243=K$191,K$192,IF(J243=K$192,K$193,IF(J243=K$193,K$194,$G$23))))))</f>
        <v/>
      </c>
      <c r="L243" s="88" t="str">
        <f>IF(AND(SUM(L$206:L242)&gt;=L$201,K243=""),"",IF(K243="",L$190,IF(K243=L$190,L$191,IF(K243=L$191,L$192,IF(K243=L$192,L$193,IF(K243=L$193,L$194,$G$23))))))</f>
        <v/>
      </c>
      <c r="M243" s="88" t="str">
        <f>IF(AND(SUM(M$206:M242)&gt;=M$201,L243=""),"",IF(L243="",M$190,IF(L243=M$190,M$191,IF(L243=M$191,M$192,IF(L243=M$192,M$193,IF(L243=M$193,M$194,$G$23))))))</f>
        <v/>
      </c>
      <c r="N243" s="88" t="str">
        <f>IF(AND(SUM(N$206:N242)&gt;=N$201,M243=""),"",IF(M243="",N$190,IF(M243=N$190,N$191,IF(M243=N$191,N$192,IF(M243=N$192,N$193,IF(M243=N$193,N$194,$G$23))))))</f>
        <v/>
      </c>
      <c r="O243" s="88" t="str">
        <f>IF(AND(SUM(O$206:O242)&gt;=O$201,N243=""),"",IF(N243="",O$190,IF(N243=O$190,O$191,IF(N243=O$191,O$192,IF(N243=O$192,O$193,IF(N243=O$193,O$194,$G$23))))))</f>
        <v/>
      </c>
      <c r="P243" s="88" t="str">
        <f>IF(AND(SUM(P$206:P242)&gt;=P$201,O243=""),"",IF(O243="",P$190,IF(O243=P$190,P$191,IF(O243=P$191,P$192,IF(O243=P$192,P$193,IF(O243=P$193,P$194,$G$23))))))</f>
        <v/>
      </c>
      <c r="Q243" s="88" t="str">
        <f>IF(AND(SUM(Q$206:Q242)&gt;=Q$201,P243=""),"",IF(P243="",Q$190,IF(P243=Q$190,Q$191,IF(P243=Q$191,Q$192,IF(P243=Q$192,Q$193,IF(P243=Q$193,Q$194,$H$23))))))</f>
        <v/>
      </c>
      <c r="R243" s="88" t="str">
        <f>IF(AND(SUM(R$206:R242)&gt;=R$201,Q243=""),"",IF(Q243="",R$190,IF(Q243=R$190,R$191,IF(Q243=R$191,R$192,IF(Q243=R$192,R$193,IF(Q243=R$193,R$194,$H$23))))))</f>
        <v/>
      </c>
      <c r="S243" s="88" t="str">
        <f>IF(AND(SUM(S$206:S242)&gt;=S$201,R243=""),"",IF(R243="",S$190,IF(R243=S$190,S$191,IF(R243=S$191,S$192,IF(R243=S$192,S$193,IF(R243=S$193,S$194,$H$23))))))</f>
        <v/>
      </c>
      <c r="T243" s="88" t="str">
        <f>IF(AND(SUM(T$206:T242)&gt;=T$201,S243=""),"",IF(S243="",T$190,IF(S243=T$190,T$191,IF(S243=T$191,T$192,IF(S243=T$192,T$193,IF(S243=T$193,T$194,$H$23))))))</f>
        <v/>
      </c>
      <c r="U243" s="88" t="str">
        <f>IF(AND(SUM(U$206:U242)&gt;=U$201,T243=""),"",IF(T243="",U$190,IF(T243=U$190,U$191,IF(T243=U$191,U$192,IF(T243=U$192,U$193,IF(T243=U$193,U$194,$H$23))))))</f>
        <v/>
      </c>
      <c r="V243" s="88" t="str">
        <f>IF(AND(SUM(V$206:V242)&gt;=V$201,U243=""),"",IF(U243="",V$190,IF(U243=V$190,V$191,IF(U243=V$191,V$192,IF(U243=V$192,V$193,IF(U243=V$193,V$194,$H$23))))))</f>
        <v/>
      </c>
      <c r="W243" s="88" t="str">
        <f>IF(AND(SUM(W$206:W242)&gt;=W$201,V243=""),"",IF(V243="",W$190,IF(V243=W$190,W$191,IF(V243=W$191,W$192,IF(V243=W$192,W$193,IF(V243=W$193,W$194,$H$23))))))</f>
        <v/>
      </c>
      <c r="X243" s="88" t="str">
        <f>IF(AND(SUM(X$206:X242)&gt;=X$201,W243=""),"",IF(W243="",X$190,IF(W243=X$190,X$191,IF(W243=X$191,X$192,IF(W243=X$192,X$193,IF(W243=X$193,X$194,$H$23))))))</f>
        <v/>
      </c>
      <c r="Y243" s="88" t="str">
        <f>IF(AND(SUM(Y$206:Y242)&gt;=Y$201,X243=""),"",IF(X243="",Y$190,IF(X243=Y$190,Y$191,IF(X243=Y$191,Y$192,IF(X243=Y$192,Y$193,IF(X243=Y$193,Y$194,$H$23))))))</f>
        <v/>
      </c>
      <c r="Z243" s="88" t="str">
        <f>IF(AND(SUM(Z$206:Z242)&gt;=Z$201,Y243=""),"",IF(Y243="",Z$190,IF(Y243=Z$190,Z$191,IF(Y243=Z$191,Z$192,IF(Y243=Z$192,Z$193,IF(Y243=Z$193,Z$194,$H$23))))))</f>
        <v/>
      </c>
      <c r="AA243" s="88" t="str">
        <f>IF(AND(SUM(AA$206:AA242)&gt;=AA$201,Z243=""),"",IF(Z243="",AA$190,IF(Z243=AA$190,AA$191,IF(Z243=AA$191,AA$192,IF(Z243=AA$192,AA$193,IF(Z243=AA$193,AA$194,$H$23))))))</f>
        <v/>
      </c>
      <c r="AB243" s="88" t="str">
        <f>IF(AND(SUM(AB$206:AB242)&gt;=AB$201,AA243=""),"",IF(AA243="",AB$190,IF(AA243=AB$190,AB$191,IF(AA243=AB$191,AB$192,IF(AA243=AB$192,AB$193,IF(AA243=AB$193,AB$194,$H$23))))))</f>
        <v/>
      </c>
      <c r="AC243" s="88" t="str">
        <f>IF(AND(SUM(AC$206:AC242)&gt;=AC$201,AB243=""),"",IF(AB243="",AC$190,IF(AB243=AC$190,AC$191,IF(AB243=AC$191,AC$192,IF(AB243=AC$192,AC$193,IF(AB243=AC$193,AC$194,$I$23))))))</f>
        <v/>
      </c>
      <c r="AD243" s="88" t="str">
        <f>IF(AND(SUM(AD$206:AD242)&gt;=AD$201,AC243=""),"",IF(AC243="",AD$190,IF(AC243=AD$190,AD$191,IF(AC243=AD$191,AD$192,IF(AC243=AD$192,AD$193,IF(AC243=AD$193,AD$194,$I$23))))))</f>
        <v/>
      </c>
      <c r="AE243" s="88" t="str">
        <f>IF(AND(SUM(AE$206:AE242)&gt;=AE$201,AD243=""),"",IF(AD243="",AE$190,IF(AD243=AE$190,AE$191,IF(AD243=AE$191,AE$192,IF(AD243=AE$192,AE$193,IF(AD243=AE$193,AE$194,$I$23))))))</f>
        <v/>
      </c>
      <c r="AF243" s="88" t="str">
        <f>IF(AND(SUM(AF$206:AF242)&gt;=AF$201,AE243=""),"",IF(AE243="",AF$190,IF(AE243=AF$190,AF$191,IF(AE243=AF$191,AF$192,IF(AE243=AF$192,AF$193,IF(AE243=AF$193,AF$194,$I$23))))))</f>
        <v/>
      </c>
      <c r="AG243" s="88" t="str">
        <f>IF(AND(SUM(AG$206:AG242)&gt;=AG$201,AF243=""),"",IF(AF243="",AG$190,IF(AF243=AG$190,AG$191,IF(AF243=AG$191,AG$192,IF(AF243=AG$192,AG$193,IF(AF243=AG$193,AG$194,$I$23))))))</f>
        <v/>
      </c>
      <c r="AH243" s="88" t="str">
        <f>IF(AND(SUM(AH$206:AH242)&gt;=AH$201,AG243=""),"",IF(AG243="",AH$190,IF(AG243=AH$190,AH$191,IF(AG243=AH$191,AH$192,IF(AG243=AH$192,AH$193,IF(AG243=AH$193,AH$194,$I$23))))))</f>
        <v/>
      </c>
      <c r="AI243" s="88" t="str">
        <f>IF(AND(SUM(AI$206:AI242)&gt;=AI$201,AH243=""),"",IF(AH243="",AI$190,IF(AH243=AI$190,AI$191,IF(AH243=AI$191,AI$192,IF(AH243=AI$192,AI$193,IF(AH243=AI$193,AI$194,$I$23))))))</f>
        <v/>
      </c>
      <c r="AJ243" s="88" t="str">
        <f>IF(AND(SUM(AJ$206:AJ242)&gt;=AJ$201,AI243=""),"",IF(AI243="",AJ$190,IF(AI243=AJ$190,AJ$191,IF(AI243=AJ$191,AJ$192,IF(AI243=AJ$192,AJ$193,IF(AI243=AJ$193,AJ$194,$I$23))))))</f>
        <v/>
      </c>
      <c r="AK243" s="88" t="str">
        <f>IF(AND(SUM(AK$206:AK242)&gt;=AK$201,AJ243=""),"",IF(AJ243="",AK$190,IF(AJ243=AK$190,AK$191,IF(AJ243=AK$191,AK$192,IF(AJ243=AK$192,AK$193,IF(AJ243=AK$193,AK$194,$I$23))))))</f>
        <v/>
      </c>
      <c r="AL243" s="88" t="str">
        <f>IF(AND(SUM(AL$206:AL242)&gt;=AL$201,AK243=""),"",IF(AK243="",AL$190,IF(AK243=AL$190,AL$191,IF(AK243=AL$191,AL$192,IF(AK243=AL$192,AL$193,IF(AK243=AL$193,AL$194,$I$23))))))</f>
        <v/>
      </c>
      <c r="AM243" s="88" t="str">
        <f>IF(AND(SUM(AM$206:AM242)&gt;=AM$201,AL243=""),"",IF(AL243="",AM$190,IF(AL243=AM$190,AM$191,IF(AL243=AM$191,AM$192,IF(AL243=AM$192,AM$193,IF(AL243=AM$193,AM$194,$I$23))))))</f>
        <v/>
      </c>
      <c r="AN243" s="88" t="str">
        <f>IF(AND(SUM(AN$206:AN242)&gt;=AN$201,AM243=""),"",IF(AM243="",AN$190,IF(AM243=AN$190,AN$191,IF(AM243=AN$191,AN$192,IF(AM243=AN$192,AN$193,IF(AM243=AN$193,AN$194,$I$23))))))</f>
        <v/>
      </c>
      <c r="AO243" s="88" t="str">
        <f>IF(AND(SUM(AO$206:AO242)&gt;=AO$201,AN243=""),"",IF(AN243="",AO$190,IF(AN243=AO$190,AO$191,IF(AN243=AO$191,AO$192,IF(AN243=AO$192,AO$193,IF(AN243=AO$193,AO$194,$J$23))))))</f>
        <v/>
      </c>
      <c r="AP243" s="88" t="str">
        <f>IF(AND(SUM(AP$206:AP242)&gt;=AP$201,AO243=""),"",IF(AO243="",AP$190,IF(AO243=AP$190,AP$191,IF(AO243=AP$191,AP$192,IF(AO243=AP$192,AP$193,IF(AO243=AP$193,AP$194,$J$23))))))</f>
        <v/>
      </c>
      <c r="AQ243" s="88" t="str">
        <f>IF(AND(SUM(AQ$206:AQ242)&gt;=AQ$201,AP243=""),"",IF(AP243="",AQ$190,IF(AP243=AQ$190,AQ$191,IF(AP243=AQ$191,AQ$192,IF(AP243=AQ$192,AQ$193,IF(AP243=AQ$193,AQ$194,$J$23))))))</f>
        <v/>
      </c>
      <c r="AR243" s="88" t="str">
        <f>IF(AND(SUM(AR$206:AR242)&gt;=AR$201,AQ243=""),"",IF(AQ243="",AR$190,IF(AQ243=AR$190,AR$191,IF(AQ243=AR$191,AR$192,IF(AQ243=AR$192,AR$193,IF(AQ243=AR$193,AR$194,$J$23))))))</f>
        <v/>
      </c>
      <c r="AS243" s="88" t="str">
        <f>IF(AND(SUM(AS$206:AS242)&gt;=AS$201,AR243=""),"",IF(AR243="",AS$190,IF(AR243=AS$190,AS$191,IF(AR243=AS$191,AS$192,IF(AR243=AS$192,AS$193,IF(AR243=AS$193,AS$194,$J$23))))))</f>
        <v/>
      </c>
      <c r="AT243" s="88" t="str">
        <f>IF(AND(SUM(AT$206:AT242)&gt;=AT$201,AS243=""),"",IF(AS243="",AT$190,IF(AS243=AT$190,AT$191,IF(AS243=AT$191,AT$192,IF(AS243=AT$192,AT$193,IF(AS243=AT$193,AT$194,$J$23))))))</f>
        <v/>
      </c>
      <c r="AU243" s="88" t="str">
        <f>IF(AND(SUM(AU$206:AU242)&gt;=AU$201,AT243=""),"",IF(AT243="",AU$190,IF(AT243=AU$190,AU$191,IF(AT243=AU$191,AU$192,IF(AT243=AU$192,AU$193,IF(AT243=AU$193,AU$194,$J$23))))))</f>
        <v/>
      </c>
      <c r="AV243" s="88" t="str">
        <f>IF(AND(SUM(AV$206:AV242)&gt;=AV$201,AU243=""),"",IF(AU243="",AV$190,IF(AU243=AV$190,AV$191,IF(AU243=AV$191,AV$192,IF(AU243=AV$192,AV$193,IF(AU243=AV$193,AV$194,$J$23))))))</f>
        <v/>
      </c>
      <c r="AW243" s="88" t="str">
        <f>IF(AND(SUM(AW$206:AW242)&gt;=AW$201,AV243=""),"",IF(AV243="",AW$190,IF(AV243=AW$190,AW$191,IF(AV243=AW$191,AW$192,IF(AV243=AW$192,AW$193,IF(AV243=AW$193,AW$194,$J$23))))))</f>
        <v/>
      </c>
      <c r="AX243" s="88" t="str">
        <f>IF(AND(SUM(AX$206:AX242)&gt;=AX$201,AW243=""),"",IF(AW243="",AX$190,IF(AW243=AX$190,AX$191,IF(AW243=AX$191,AX$192,IF(AW243=AX$192,AX$193,IF(AW243=AX$193,AX$194,$J$23))))))</f>
        <v/>
      </c>
      <c r="AY243" s="88" t="str">
        <f>IF(AND(SUM(AY$206:AY242)&gt;=AY$201,AX243=""),"",IF(AX243="",AY$190,IF(AX243=AY$190,AY$191,IF(AX243=AY$191,AY$192,IF(AX243=AY$192,AY$193,IF(AX243=AY$193,AY$194,$J$23))))))</f>
        <v/>
      </c>
      <c r="AZ243" s="88" t="str">
        <f>IF(AND(SUM(AZ$206:AZ242)&gt;=AZ$201,AY243=""),"",IF(AY243="",AZ$190,IF(AY243=AZ$190,AZ$191,IF(AY243=AZ$191,AZ$192,IF(AY243=AZ$192,AZ$193,IF(AY243=AZ$193,AZ$194,$J$23))))))</f>
        <v/>
      </c>
      <c r="BA243" s="88" t="str">
        <f>IF(AND(SUM(BA$206:BA242)&gt;=BA$201,AZ243=""),"",IF(AZ243="",BA$190,IF(AZ243=BA$190,BA$191,IF(AZ243=BA$191,BA$192,IF(AZ243=BA$192,BA$193,IF(AZ243=BA$193,BA$194,$K$23))))))</f>
        <v/>
      </c>
      <c r="BB243" s="88" t="str">
        <f>IF(AND(SUM(BB$206:BB242)&gt;=BB$201,BA243=""),"",IF(BA243="",BB$190,IF(BA243=BB$190,BB$191,IF(BA243=BB$191,BB$192,IF(BA243=BB$192,BB$193,IF(BA243=BB$193,BB$194,$K$23))))))</f>
        <v/>
      </c>
      <c r="BC243" s="88" t="str">
        <f>IF(AND(SUM(BC$206:BC242)&gt;=BC$201,BB243=""),"",IF(BB243="",BC$190,IF(BB243=BC$190,BC$191,IF(BB243=BC$191,BC$192,IF(BB243=BC$192,BC$193,IF(BB243=BC$193,BC$194,$K$23))))))</f>
        <v/>
      </c>
      <c r="BD243" s="88" t="str">
        <f>IF(AND(SUM(BD$206:BD242)&gt;=BD$201,BC243=""),"",IF(BC243="",BD$190,IF(BC243=BD$190,BD$191,IF(BC243=BD$191,BD$192,IF(BC243=BD$192,BD$193,IF(BC243=BD$193,BD$194,$K$23))))))</f>
        <v/>
      </c>
      <c r="BE243" s="88" t="str">
        <f>IF(AND(SUM(BE$206:BE242)&gt;=BE$201,BD243=""),"",IF(BD243="",BE$190,IF(BD243=BE$190,BE$191,IF(BD243=BE$191,BE$192,IF(BD243=BE$192,BE$193,IF(BD243=BE$193,BE$194,$K$23))))))</f>
        <v/>
      </c>
      <c r="BF243" s="88" t="str">
        <f>IF(AND(SUM(BF$206:BF242)&gt;=BF$201,BE243=""),"",IF(BE243="",BF$190,IF(BE243=BF$190,BF$191,IF(BE243=BF$191,BF$192,IF(BE243=BF$192,BF$193,IF(BE243=BF$193,BF$194,$K$23))))))</f>
        <v/>
      </c>
      <c r="BG243" s="88" t="str">
        <f>IF(AND(SUM(BG$206:BG242)&gt;=BG$201,BF243=""),"",IF(BF243="",BG$190,IF(BF243=BG$190,BG$191,IF(BF243=BG$191,BG$192,IF(BF243=BG$192,BG$193,IF(BF243=BG$193,BG$194,$K$23))))))</f>
        <v/>
      </c>
      <c r="BH243" s="88" t="str">
        <f>IF(AND(SUM(BH$206:BH242)&gt;=BH$201,BG243=""),"",IF(BG243="",BH$190,IF(BG243=BH$190,BH$191,IF(BG243=BH$191,BH$192,IF(BG243=BH$192,BH$193,IF(BG243=BH$193,BH$194,$K$23))))))</f>
        <v/>
      </c>
      <c r="BI243" s="88" t="str">
        <f>IF(AND(SUM(BI$206:BI242)&gt;=BI$201,BH243=""),"",IF(BH243="",BI$190,IF(BH243=BI$190,BI$191,IF(BH243=BI$191,BI$192,IF(BH243=BI$192,BI$193,IF(BH243=BI$193,BI$194,$K$23))))))</f>
        <v/>
      </c>
      <c r="BJ243" s="88" t="str">
        <f>IF(AND(SUM(BJ$206:BJ242)&gt;=BJ$201,BI243=""),"",IF(BI243="",BJ$190,IF(BI243=BJ$190,BJ$191,IF(BI243=BJ$191,BJ$192,IF(BI243=BJ$192,BJ$193,IF(BI243=BJ$193,BJ$194,$K$23))))))</f>
        <v/>
      </c>
      <c r="BK243" s="88" t="str">
        <f>IF(AND(SUM(BK$206:BK242)&gt;=BK$201,BJ243=""),"",IF(BJ243="",BK$190,IF(BJ243=BK$190,BK$191,IF(BJ243=BK$191,BK$192,IF(BJ243=BK$192,BK$193,IF(BJ243=BK$193,BK$194,$K$23))))))</f>
        <v/>
      </c>
      <c r="BL243" s="88" t="str">
        <f>IF(AND(SUM(BL$206:BL242)&gt;=BL$201,BK243=""),"",IF(BK243="",BL$190,IF(BK243=BL$190,BL$191,IF(BK243=BL$191,BL$192,IF(BK243=BL$192,BL$193,IF(BK243=BL$193,BL$194,$K$23))))))</f>
        <v/>
      </c>
    </row>
    <row r="244" spans="2:64" hidden="1" outlineLevel="1" x14ac:dyDescent="0.55000000000000004">
      <c r="B244" s="3" t="s">
        <v>311</v>
      </c>
      <c r="C244" s="3">
        <f t="shared" si="62"/>
        <v>38</v>
      </c>
      <c r="E244" s="88" t="str">
        <f>IF(AND(SUM(E$206:E243)&gt;=E$201,D244=""),"",IF(D244="",E$190,IF(D244=E$190,E$191,IF(D244=E$191,E$192,IF(D244=E$192,E$193,IF(D244=E$193,E$194,$G$23))))))</f>
        <v/>
      </c>
      <c r="F244" s="88" t="str">
        <f>IF(AND(SUM(F$206:F243)&gt;=F$201,E244=""),"",IF(E244="",F$190,IF(E244=F$190,F$191,IF(E244=F$191,F$192,IF(E244=F$192,F$193,IF(E244=F$193,F$194,$G$23))))))</f>
        <v/>
      </c>
      <c r="G244" s="88" t="str">
        <f>IF(AND(SUM(G$206:G243)&gt;=G$201,F244=""),"",IF(F244="",G$190,IF(F244=G$190,G$191,IF(F244=G$191,G$192,IF(F244=G$192,G$193,IF(F244=G$193,G$194,$G$23))))))</f>
        <v/>
      </c>
      <c r="H244" s="88" t="str">
        <f>IF(AND(SUM(H$206:H243)&gt;=H$201,G244=""),"",IF(G244="",H$190,IF(G244=H$190,H$191,IF(G244=H$191,H$192,IF(G244=H$192,H$193,IF(G244=H$193,H$194,$G$23))))))</f>
        <v/>
      </c>
      <c r="I244" s="88" t="str">
        <f>IF(AND(SUM(I$206:I243)&gt;=I$201,H244=""),"",IF(H244="",I$190,IF(H244=I$190,I$191,IF(H244=I$191,I$192,IF(H244=I$192,I$193,IF(H244=I$193,I$194,$G$23))))))</f>
        <v/>
      </c>
      <c r="J244" s="88" t="str">
        <f>IF(AND(SUM(J$206:J243)&gt;=J$201,I244=""),"",IF(I244="",J$190,IF(I244=J$190,J$191,IF(I244=J$191,J$192,IF(I244=J$192,J$193,IF(I244=J$193,J$194,$G$23))))))</f>
        <v/>
      </c>
      <c r="K244" s="88" t="str">
        <f>IF(AND(SUM(K$206:K243)&gt;=K$201,J244=""),"",IF(J244="",K$190,IF(J244=K$190,K$191,IF(J244=K$191,K$192,IF(J244=K$192,K$193,IF(J244=K$193,K$194,$G$23))))))</f>
        <v/>
      </c>
      <c r="L244" s="88" t="str">
        <f>IF(AND(SUM(L$206:L243)&gt;=L$201,K244=""),"",IF(K244="",L$190,IF(K244=L$190,L$191,IF(K244=L$191,L$192,IF(K244=L$192,L$193,IF(K244=L$193,L$194,$G$23))))))</f>
        <v/>
      </c>
      <c r="M244" s="88" t="str">
        <f>IF(AND(SUM(M$206:M243)&gt;=M$201,L244=""),"",IF(L244="",M$190,IF(L244=M$190,M$191,IF(L244=M$191,M$192,IF(L244=M$192,M$193,IF(L244=M$193,M$194,$G$23))))))</f>
        <v/>
      </c>
      <c r="N244" s="88" t="str">
        <f>IF(AND(SUM(N$206:N243)&gt;=N$201,M244=""),"",IF(M244="",N$190,IF(M244=N$190,N$191,IF(M244=N$191,N$192,IF(M244=N$192,N$193,IF(M244=N$193,N$194,$G$23))))))</f>
        <v/>
      </c>
      <c r="O244" s="88" t="str">
        <f>IF(AND(SUM(O$206:O243)&gt;=O$201,N244=""),"",IF(N244="",O$190,IF(N244=O$190,O$191,IF(N244=O$191,O$192,IF(N244=O$192,O$193,IF(N244=O$193,O$194,$G$23))))))</f>
        <v/>
      </c>
      <c r="P244" s="88" t="str">
        <f>IF(AND(SUM(P$206:P243)&gt;=P$201,O244=""),"",IF(O244="",P$190,IF(O244=P$190,P$191,IF(O244=P$191,P$192,IF(O244=P$192,P$193,IF(O244=P$193,P$194,$G$23))))))</f>
        <v/>
      </c>
      <c r="Q244" s="88" t="str">
        <f>IF(AND(SUM(Q$206:Q243)&gt;=Q$201,P244=""),"",IF(P244="",Q$190,IF(P244=Q$190,Q$191,IF(P244=Q$191,Q$192,IF(P244=Q$192,Q$193,IF(P244=Q$193,Q$194,$H$23))))))</f>
        <v/>
      </c>
      <c r="R244" s="88" t="str">
        <f>IF(AND(SUM(R$206:R243)&gt;=R$201,Q244=""),"",IF(Q244="",R$190,IF(Q244=R$190,R$191,IF(Q244=R$191,R$192,IF(Q244=R$192,R$193,IF(Q244=R$193,R$194,$H$23))))))</f>
        <v/>
      </c>
      <c r="S244" s="88" t="str">
        <f>IF(AND(SUM(S$206:S243)&gt;=S$201,R244=""),"",IF(R244="",S$190,IF(R244=S$190,S$191,IF(R244=S$191,S$192,IF(R244=S$192,S$193,IF(R244=S$193,S$194,$H$23))))))</f>
        <v/>
      </c>
      <c r="T244" s="88" t="str">
        <f>IF(AND(SUM(T$206:T243)&gt;=T$201,S244=""),"",IF(S244="",T$190,IF(S244=T$190,T$191,IF(S244=T$191,T$192,IF(S244=T$192,T$193,IF(S244=T$193,T$194,$H$23))))))</f>
        <v/>
      </c>
      <c r="U244" s="88" t="str">
        <f>IF(AND(SUM(U$206:U243)&gt;=U$201,T244=""),"",IF(T244="",U$190,IF(T244=U$190,U$191,IF(T244=U$191,U$192,IF(T244=U$192,U$193,IF(T244=U$193,U$194,$H$23))))))</f>
        <v/>
      </c>
      <c r="V244" s="88" t="str">
        <f>IF(AND(SUM(V$206:V243)&gt;=V$201,U244=""),"",IF(U244="",V$190,IF(U244=V$190,V$191,IF(U244=V$191,V$192,IF(U244=V$192,V$193,IF(U244=V$193,V$194,$H$23))))))</f>
        <v/>
      </c>
      <c r="W244" s="88" t="str">
        <f>IF(AND(SUM(W$206:W243)&gt;=W$201,V244=""),"",IF(V244="",W$190,IF(V244=W$190,W$191,IF(V244=W$191,W$192,IF(V244=W$192,W$193,IF(V244=W$193,W$194,$H$23))))))</f>
        <v/>
      </c>
      <c r="X244" s="88" t="str">
        <f>IF(AND(SUM(X$206:X243)&gt;=X$201,W244=""),"",IF(W244="",X$190,IF(W244=X$190,X$191,IF(W244=X$191,X$192,IF(W244=X$192,X$193,IF(W244=X$193,X$194,$H$23))))))</f>
        <v/>
      </c>
      <c r="Y244" s="88" t="str">
        <f>IF(AND(SUM(Y$206:Y243)&gt;=Y$201,X244=""),"",IF(X244="",Y$190,IF(X244=Y$190,Y$191,IF(X244=Y$191,Y$192,IF(X244=Y$192,Y$193,IF(X244=Y$193,Y$194,$H$23))))))</f>
        <v/>
      </c>
      <c r="Z244" s="88" t="str">
        <f>IF(AND(SUM(Z$206:Z243)&gt;=Z$201,Y244=""),"",IF(Y244="",Z$190,IF(Y244=Z$190,Z$191,IF(Y244=Z$191,Z$192,IF(Y244=Z$192,Z$193,IF(Y244=Z$193,Z$194,$H$23))))))</f>
        <v/>
      </c>
      <c r="AA244" s="88" t="str">
        <f>IF(AND(SUM(AA$206:AA243)&gt;=AA$201,Z244=""),"",IF(Z244="",AA$190,IF(Z244=AA$190,AA$191,IF(Z244=AA$191,AA$192,IF(Z244=AA$192,AA$193,IF(Z244=AA$193,AA$194,$H$23))))))</f>
        <v/>
      </c>
      <c r="AB244" s="88" t="str">
        <f>IF(AND(SUM(AB$206:AB243)&gt;=AB$201,AA244=""),"",IF(AA244="",AB$190,IF(AA244=AB$190,AB$191,IF(AA244=AB$191,AB$192,IF(AA244=AB$192,AB$193,IF(AA244=AB$193,AB$194,$H$23))))))</f>
        <v/>
      </c>
      <c r="AC244" s="88" t="str">
        <f>IF(AND(SUM(AC$206:AC243)&gt;=AC$201,AB244=""),"",IF(AB244="",AC$190,IF(AB244=AC$190,AC$191,IF(AB244=AC$191,AC$192,IF(AB244=AC$192,AC$193,IF(AB244=AC$193,AC$194,$I$23))))))</f>
        <v/>
      </c>
      <c r="AD244" s="88" t="str">
        <f>IF(AND(SUM(AD$206:AD243)&gt;=AD$201,AC244=""),"",IF(AC244="",AD$190,IF(AC244=AD$190,AD$191,IF(AC244=AD$191,AD$192,IF(AC244=AD$192,AD$193,IF(AC244=AD$193,AD$194,$I$23))))))</f>
        <v/>
      </c>
      <c r="AE244" s="88" t="str">
        <f>IF(AND(SUM(AE$206:AE243)&gt;=AE$201,AD244=""),"",IF(AD244="",AE$190,IF(AD244=AE$190,AE$191,IF(AD244=AE$191,AE$192,IF(AD244=AE$192,AE$193,IF(AD244=AE$193,AE$194,$I$23))))))</f>
        <v/>
      </c>
      <c r="AF244" s="88" t="str">
        <f>IF(AND(SUM(AF$206:AF243)&gt;=AF$201,AE244=""),"",IF(AE244="",AF$190,IF(AE244=AF$190,AF$191,IF(AE244=AF$191,AF$192,IF(AE244=AF$192,AF$193,IF(AE244=AF$193,AF$194,$I$23))))))</f>
        <v/>
      </c>
      <c r="AG244" s="88" t="str">
        <f>IF(AND(SUM(AG$206:AG243)&gt;=AG$201,AF244=""),"",IF(AF244="",AG$190,IF(AF244=AG$190,AG$191,IF(AF244=AG$191,AG$192,IF(AF244=AG$192,AG$193,IF(AF244=AG$193,AG$194,$I$23))))))</f>
        <v/>
      </c>
      <c r="AH244" s="88" t="str">
        <f>IF(AND(SUM(AH$206:AH243)&gt;=AH$201,AG244=""),"",IF(AG244="",AH$190,IF(AG244=AH$190,AH$191,IF(AG244=AH$191,AH$192,IF(AG244=AH$192,AH$193,IF(AG244=AH$193,AH$194,$I$23))))))</f>
        <v/>
      </c>
      <c r="AI244" s="88" t="str">
        <f>IF(AND(SUM(AI$206:AI243)&gt;=AI$201,AH244=""),"",IF(AH244="",AI$190,IF(AH244=AI$190,AI$191,IF(AH244=AI$191,AI$192,IF(AH244=AI$192,AI$193,IF(AH244=AI$193,AI$194,$I$23))))))</f>
        <v/>
      </c>
      <c r="AJ244" s="88" t="str">
        <f>IF(AND(SUM(AJ$206:AJ243)&gt;=AJ$201,AI244=""),"",IF(AI244="",AJ$190,IF(AI244=AJ$190,AJ$191,IF(AI244=AJ$191,AJ$192,IF(AI244=AJ$192,AJ$193,IF(AI244=AJ$193,AJ$194,$I$23))))))</f>
        <v/>
      </c>
      <c r="AK244" s="88" t="str">
        <f>IF(AND(SUM(AK$206:AK243)&gt;=AK$201,AJ244=""),"",IF(AJ244="",AK$190,IF(AJ244=AK$190,AK$191,IF(AJ244=AK$191,AK$192,IF(AJ244=AK$192,AK$193,IF(AJ244=AK$193,AK$194,$I$23))))))</f>
        <v/>
      </c>
      <c r="AL244" s="88" t="str">
        <f>IF(AND(SUM(AL$206:AL243)&gt;=AL$201,AK244=""),"",IF(AK244="",AL$190,IF(AK244=AL$190,AL$191,IF(AK244=AL$191,AL$192,IF(AK244=AL$192,AL$193,IF(AK244=AL$193,AL$194,$I$23))))))</f>
        <v/>
      </c>
      <c r="AM244" s="88" t="str">
        <f>IF(AND(SUM(AM$206:AM243)&gt;=AM$201,AL244=""),"",IF(AL244="",AM$190,IF(AL244=AM$190,AM$191,IF(AL244=AM$191,AM$192,IF(AL244=AM$192,AM$193,IF(AL244=AM$193,AM$194,$I$23))))))</f>
        <v/>
      </c>
      <c r="AN244" s="88" t="str">
        <f>IF(AND(SUM(AN$206:AN243)&gt;=AN$201,AM244=""),"",IF(AM244="",AN$190,IF(AM244=AN$190,AN$191,IF(AM244=AN$191,AN$192,IF(AM244=AN$192,AN$193,IF(AM244=AN$193,AN$194,$I$23))))))</f>
        <v/>
      </c>
      <c r="AO244" s="88" t="str">
        <f>IF(AND(SUM(AO$206:AO243)&gt;=AO$201,AN244=""),"",IF(AN244="",AO$190,IF(AN244=AO$190,AO$191,IF(AN244=AO$191,AO$192,IF(AN244=AO$192,AO$193,IF(AN244=AO$193,AO$194,$J$23))))))</f>
        <v/>
      </c>
      <c r="AP244" s="88" t="str">
        <f>IF(AND(SUM(AP$206:AP243)&gt;=AP$201,AO244=""),"",IF(AO244="",AP$190,IF(AO244=AP$190,AP$191,IF(AO244=AP$191,AP$192,IF(AO244=AP$192,AP$193,IF(AO244=AP$193,AP$194,$J$23))))))</f>
        <v/>
      </c>
      <c r="AQ244" s="88" t="str">
        <f>IF(AND(SUM(AQ$206:AQ243)&gt;=AQ$201,AP244=""),"",IF(AP244="",AQ$190,IF(AP244=AQ$190,AQ$191,IF(AP244=AQ$191,AQ$192,IF(AP244=AQ$192,AQ$193,IF(AP244=AQ$193,AQ$194,$J$23))))))</f>
        <v/>
      </c>
      <c r="AR244" s="88" t="str">
        <f>IF(AND(SUM(AR$206:AR243)&gt;=AR$201,AQ244=""),"",IF(AQ244="",AR$190,IF(AQ244=AR$190,AR$191,IF(AQ244=AR$191,AR$192,IF(AQ244=AR$192,AR$193,IF(AQ244=AR$193,AR$194,$J$23))))))</f>
        <v/>
      </c>
      <c r="AS244" s="88" t="str">
        <f>IF(AND(SUM(AS$206:AS243)&gt;=AS$201,AR244=""),"",IF(AR244="",AS$190,IF(AR244=AS$190,AS$191,IF(AR244=AS$191,AS$192,IF(AR244=AS$192,AS$193,IF(AR244=AS$193,AS$194,$J$23))))))</f>
        <v/>
      </c>
      <c r="AT244" s="88" t="str">
        <f>IF(AND(SUM(AT$206:AT243)&gt;=AT$201,AS244=""),"",IF(AS244="",AT$190,IF(AS244=AT$190,AT$191,IF(AS244=AT$191,AT$192,IF(AS244=AT$192,AT$193,IF(AS244=AT$193,AT$194,$J$23))))))</f>
        <v/>
      </c>
      <c r="AU244" s="88" t="str">
        <f>IF(AND(SUM(AU$206:AU243)&gt;=AU$201,AT244=""),"",IF(AT244="",AU$190,IF(AT244=AU$190,AU$191,IF(AT244=AU$191,AU$192,IF(AT244=AU$192,AU$193,IF(AT244=AU$193,AU$194,$J$23))))))</f>
        <v/>
      </c>
      <c r="AV244" s="88" t="str">
        <f>IF(AND(SUM(AV$206:AV243)&gt;=AV$201,AU244=""),"",IF(AU244="",AV$190,IF(AU244=AV$190,AV$191,IF(AU244=AV$191,AV$192,IF(AU244=AV$192,AV$193,IF(AU244=AV$193,AV$194,$J$23))))))</f>
        <v/>
      </c>
      <c r="AW244" s="88" t="str">
        <f>IF(AND(SUM(AW$206:AW243)&gt;=AW$201,AV244=""),"",IF(AV244="",AW$190,IF(AV244=AW$190,AW$191,IF(AV244=AW$191,AW$192,IF(AV244=AW$192,AW$193,IF(AV244=AW$193,AW$194,$J$23))))))</f>
        <v/>
      </c>
      <c r="AX244" s="88" t="str">
        <f>IF(AND(SUM(AX$206:AX243)&gt;=AX$201,AW244=""),"",IF(AW244="",AX$190,IF(AW244=AX$190,AX$191,IF(AW244=AX$191,AX$192,IF(AW244=AX$192,AX$193,IF(AW244=AX$193,AX$194,$J$23))))))</f>
        <v/>
      </c>
      <c r="AY244" s="88" t="str">
        <f>IF(AND(SUM(AY$206:AY243)&gt;=AY$201,AX244=""),"",IF(AX244="",AY$190,IF(AX244=AY$190,AY$191,IF(AX244=AY$191,AY$192,IF(AX244=AY$192,AY$193,IF(AX244=AY$193,AY$194,$J$23))))))</f>
        <v/>
      </c>
      <c r="AZ244" s="88" t="str">
        <f>IF(AND(SUM(AZ$206:AZ243)&gt;=AZ$201,AY244=""),"",IF(AY244="",AZ$190,IF(AY244=AZ$190,AZ$191,IF(AY244=AZ$191,AZ$192,IF(AY244=AZ$192,AZ$193,IF(AY244=AZ$193,AZ$194,$J$23))))))</f>
        <v/>
      </c>
      <c r="BA244" s="88" t="str">
        <f>IF(AND(SUM(BA$206:BA243)&gt;=BA$201,AZ244=""),"",IF(AZ244="",BA$190,IF(AZ244=BA$190,BA$191,IF(AZ244=BA$191,BA$192,IF(AZ244=BA$192,BA$193,IF(AZ244=BA$193,BA$194,$K$23))))))</f>
        <v/>
      </c>
      <c r="BB244" s="88" t="str">
        <f>IF(AND(SUM(BB$206:BB243)&gt;=BB$201,BA244=""),"",IF(BA244="",BB$190,IF(BA244=BB$190,BB$191,IF(BA244=BB$191,BB$192,IF(BA244=BB$192,BB$193,IF(BA244=BB$193,BB$194,$K$23))))))</f>
        <v/>
      </c>
      <c r="BC244" s="88" t="str">
        <f>IF(AND(SUM(BC$206:BC243)&gt;=BC$201,BB244=""),"",IF(BB244="",BC$190,IF(BB244=BC$190,BC$191,IF(BB244=BC$191,BC$192,IF(BB244=BC$192,BC$193,IF(BB244=BC$193,BC$194,$K$23))))))</f>
        <v/>
      </c>
      <c r="BD244" s="88" t="str">
        <f>IF(AND(SUM(BD$206:BD243)&gt;=BD$201,BC244=""),"",IF(BC244="",BD$190,IF(BC244=BD$190,BD$191,IF(BC244=BD$191,BD$192,IF(BC244=BD$192,BD$193,IF(BC244=BD$193,BD$194,$K$23))))))</f>
        <v/>
      </c>
      <c r="BE244" s="88" t="str">
        <f>IF(AND(SUM(BE$206:BE243)&gt;=BE$201,BD244=""),"",IF(BD244="",BE$190,IF(BD244=BE$190,BE$191,IF(BD244=BE$191,BE$192,IF(BD244=BE$192,BE$193,IF(BD244=BE$193,BE$194,$K$23))))))</f>
        <v/>
      </c>
      <c r="BF244" s="88" t="str">
        <f>IF(AND(SUM(BF$206:BF243)&gt;=BF$201,BE244=""),"",IF(BE244="",BF$190,IF(BE244=BF$190,BF$191,IF(BE244=BF$191,BF$192,IF(BE244=BF$192,BF$193,IF(BE244=BF$193,BF$194,$K$23))))))</f>
        <v/>
      </c>
      <c r="BG244" s="88" t="str">
        <f>IF(AND(SUM(BG$206:BG243)&gt;=BG$201,BF244=""),"",IF(BF244="",BG$190,IF(BF244=BG$190,BG$191,IF(BF244=BG$191,BG$192,IF(BF244=BG$192,BG$193,IF(BF244=BG$193,BG$194,$K$23))))))</f>
        <v/>
      </c>
      <c r="BH244" s="88" t="str">
        <f>IF(AND(SUM(BH$206:BH243)&gt;=BH$201,BG244=""),"",IF(BG244="",BH$190,IF(BG244=BH$190,BH$191,IF(BG244=BH$191,BH$192,IF(BG244=BH$192,BH$193,IF(BG244=BH$193,BH$194,$K$23))))))</f>
        <v/>
      </c>
      <c r="BI244" s="88" t="str">
        <f>IF(AND(SUM(BI$206:BI243)&gt;=BI$201,BH244=""),"",IF(BH244="",BI$190,IF(BH244=BI$190,BI$191,IF(BH244=BI$191,BI$192,IF(BH244=BI$192,BI$193,IF(BH244=BI$193,BI$194,$K$23))))))</f>
        <v/>
      </c>
      <c r="BJ244" s="88" t="str">
        <f>IF(AND(SUM(BJ$206:BJ243)&gt;=BJ$201,BI244=""),"",IF(BI244="",BJ$190,IF(BI244=BJ$190,BJ$191,IF(BI244=BJ$191,BJ$192,IF(BI244=BJ$192,BJ$193,IF(BI244=BJ$193,BJ$194,$K$23))))))</f>
        <v/>
      </c>
      <c r="BK244" s="88" t="str">
        <f>IF(AND(SUM(BK$206:BK243)&gt;=BK$201,BJ244=""),"",IF(BJ244="",BK$190,IF(BJ244=BK$190,BK$191,IF(BJ244=BK$191,BK$192,IF(BJ244=BK$192,BK$193,IF(BJ244=BK$193,BK$194,$K$23))))))</f>
        <v/>
      </c>
      <c r="BL244" s="88" t="str">
        <f>IF(AND(SUM(BL$206:BL243)&gt;=BL$201,BK244=""),"",IF(BK244="",BL$190,IF(BK244=BL$190,BL$191,IF(BK244=BL$191,BL$192,IF(BK244=BL$192,BL$193,IF(BK244=BL$193,BL$194,$K$23))))))</f>
        <v/>
      </c>
    </row>
    <row r="245" spans="2:64" hidden="1" outlineLevel="1" x14ac:dyDescent="0.55000000000000004">
      <c r="B245" s="3" t="s">
        <v>311</v>
      </c>
      <c r="C245" s="3">
        <f t="shared" si="62"/>
        <v>39</v>
      </c>
      <c r="E245" s="88" t="str">
        <f>IF(AND(SUM(E$206:E244)&gt;=E$201,D245=""),"",IF(D245="",E$190,IF(D245=E$190,E$191,IF(D245=E$191,E$192,IF(D245=E$192,E$193,IF(D245=E$193,E$194,$G$23))))))</f>
        <v/>
      </c>
      <c r="F245" s="88" t="str">
        <f>IF(AND(SUM(F$206:F244)&gt;=F$201,E245=""),"",IF(E245="",F$190,IF(E245=F$190,F$191,IF(E245=F$191,F$192,IF(E245=F$192,F$193,IF(E245=F$193,F$194,$G$23))))))</f>
        <v/>
      </c>
      <c r="G245" s="88" t="str">
        <f>IF(AND(SUM(G$206:G244)&gt;=G$201,F245=""),"",IF(F245="",G$190,IF(F245=G$190,G$191,IF(F245=G$191,G$192,IF(F245=G$192,G$193,IF(F245=G$193,G$194,$G$23))))))</f>
        <v/>
      </c>
      <c r="H245" s="88" t="str">
        <f>IF(AND(SUM(H$206:H244)&gt;=H$201,G245=""),"",IF(G245="",H$190,IF(G245=H$190,H$191,IF(G245=H$191,H$192,IF(G245=H$192,H$193,IF(G245=H$193,H$194,$G$23))))))</f>
        <v/>
      </c>
      <c r="I245" s="88" t="str">
        <f>IF(AND(SUM(I$206:I244)&gt;=I$201,H245=""),"",IF(H245="",I$190,IF(H245=I$190,I$191,IF(H245=I$191,I$192,IF(H245=I$192,I$193,IF(H245=I$193,I$194,$G$23))))))</f>
        <v/>
      </c>
      <c r="J245" s="88" t="str">
        <f>IF(AND(SUM(J$206:J244)&gt;=J$201,I245=""),"",IF(I245="",J$190,IF(I245=J$190,J$191,IF(I245=J$191,J$192,IF(I245=J$192,J$193,IF(I245=J$193,J$194,$G$23))))))</f>
        <v/>
      </c>
      <c r="K245" s="88" t="str">
        <f>IF(AND(SUM(K$206:K244)&gt;=K$201,J245=""),"",IF(J245="",K$190,IF(J245=K$190,K$191,IF(J245=K$191,K$192,IF(J245=K$192,K$193,IF(J245=K$193,K$194,$G$23))))))</f>
        <v/>
      </c>
      <c r="L245" s="88" t="str">
        <f>IF(AND(SUM(L$206:L244)&gt;=L$201,K245=""),"",IF(K245="",L$190,IF(K245=L$190,L$191,IF(K245=L$191,L$192,IF(K245=L$192,L$193,IF(K245=L$193,L$194,$G$23))))))</f>
        <v/>
      </c>
      <c r="M245" s="88" t="str">
        <f>IF(AND(SUM(M$206:M244)&gt;=M$201,L245=""),"",IF(L245="",M$190,IF(L245=M$190,M$191,IF(L245=M$191,M$192,IF(L245=M$192,M$193,IF(L245=M$193,M$194,$G$23))))))</f>
        <v/>
      </c>
      <c r="N245" s="88" t="str">
        <f>IF(AND(SUM(N$206:N244)&gt;=N$201,M245=""),"",IF(M245="",N$190,IF(M245=N$190,N$191,IF(M245=N$191,N$192,IF(M245=N$192,N$193,IF(M245=N$193,N$194,$G$23))))))</f>
        <v/>
      </c>
      <c r="O245" s="88" t="str">
        <f>IF(AND(SUM(O$206:O244)&gt;=O$201,N245=""),"",IF(N245="",O$190,IF(N245=O$190,O$191,IF(N245=O$191,O$192,IF(N245=O$192,O$193,IF(N245=O$193,O$194,$G$23))))))</f>
        <v/>
      </c>
      <c r="P245" s="88" t="str">
        <f>IF(AND(SUM(P$206:P244)&gt;=P$201,O245=""),"",IF(O245="",P$190,IF(O245=P$190,P$191,IF(O245=P$191,P$192,IF(O245=P$192,P$193,IF(O245=P$193,P$194,$G$23))))))</f>
        <v/>
      </c>
      <c r="Q245" s="88" t="str">
        <f>IF(AND(SUM(Q$206:Q244)&gt;=Q$201,P245=""),"",IF(P245="",Q$190,IF(P245=Q$190,Q$191,IF(P245=Q$191,Q$192,IF(P245=Q$192,Q$193,IF(P245=Q$193,Q$194,$H$23))))))</f>
        <v/>
      </c>
      <c r="R245" s="88" t="str">
        <f>IF(AND(SUM(R$206:R244)&gt;=R$201,Q245=""),"",IF(Q245="",R$190,IF(Q245=R$190,R$191,IF(Q245=R$191,R$192,IF(Q245=R$192,R$193,IF(Q245=R$193,R$194,$H$23))))))</f>
        <v/>
      </c>
      <c r="S245" s="88" t="str">
        <f>IF(AND(SUM(S$206:S244)&gt;=S$201,R245=""),"",IF(R245="",S$190,IF(R245=S$190,S$191,IF(R245=S$191,S$192,IF(R245=S$192,S$193,IF(R245=S$193,S$194,$H$23))))))</f>
        <v/>
      </c>
      <c r="T245" s="88" t="str">
        <f>IF(AND(SUM(T$206:T244)&gt;=T$201,S245=""),"",IF(S245="",T$190,IF(S245=T$190,T$191,IF(S245=T$191,T$192,IF(S245=T$192,T$193,IF(S245=T$193,T$194,$H$23))))))</f>
        <v/>
      </c>
      <c r="U245" s="88" t="str">
        <f>IF(AND(SUM(U$206:U244)&gt;=U$201,T245=""),"",IF(T245="",U$190,IF(T245=U$190,U$191,IF(T245=U$191,U$192,IF(T245=U$192,U$193,IF(T245=U$193,U$194,$H$23))))))</f>
        <v/>
      </c>
      <c r="V245" s="88" t="str">
        <f>IF(AND(SUM(V$206:V244)&gt;=V$201,U245=""),"",IF(U245="",V$190,IF(U245=V$190,V$191,IF(U245=V$191,V$192,IF(U245=V$192,V$193,IF(U245=V$193,V$194,$H$23))))))</f>
        <v/>
      </c>
      <c r="W245" s="88" t="str">
        <f>IF(AND(SUM(W$206:W244)&gt;=W$201,V245=""),"",IF(V245="",W$190,IF(V245=W$190,W$191,IF(V245=W$191,W$192,IF(V245=W$192,W$193,IF(V245=W$193,W$194,$H$23))))))</f>
        <v/>
      </c>
      <c r="X245" s="88" t="str">
        <f>IF(AND(SUM(X$206:X244)&gt;=X$201,W245=""),"",IF(W245="",X$190,IF(W245=X$190,X$191,IF(W245=X$191,X$192,IF(W245=X$192,X$193,IF(W245=X$193,X$194,$H$23))))))</f>
        <v/>
      </c>
      <c r="Y245" s="88" t="str">
        <f>IF(AND(SUM(Y$206:Y244)&gt;=Y$201,X245=""),"",IF(X245="",Y$190,IF(X245=Y$190,Y$191,IF(X245=Y$191,Y$192,IF(X245=Y$192,Y$193,IF(X245=Y$193,Y$194,$H$23))))))</f>
        <v/>
      </c>
      <c r="Z245" s="88" t="str">
        <f>IF(AND(SUM(Z$206:Z244)&gt;=Z$201,Y245=""),"",IF(Y245="",Z$190,IF(Y245=Z$190,Z$191,IF(Y245=Z$191,Z$192,IF(Y245=Z$192,Z$193,IF(Y245=Z$193,Z$194,$H$23))))))</f>
        <v/>
      </c>
      <c r="AA245" s="88" t="str">
        <f>IF(AND(SUM(AA$206:AA244)&gt;=AA$201,Z245=""),"",IF(Z245="",AA$190,IF(Z245=AA$190,AA$191,IF(Z245=AA$191,AA$192,IF(Z245=AA$192,AA$193,IF(Z245=AA$193,AA$194,$H$23))))))</f>
        <v/>
      </c>
      <c r="AB245" s="88" t="str">
        <f>IF(AND(SUM(AB$206:AB244)&gt;=AB$201,AA245=""),"",IF(AA245="",AB$190,IF(AA245=AB$190,AB$191,IF(AA245=AB$191,AB$192,IF(AA245=AB$192,AB$193,IF(AA245=AB$193,AB$194,$H$23))))))</f>
        <v/>
      </c>
      <c r="AC245" s="88" t="str">
        <f>IF(AND(SUM(AC$206:AC244)&gt;=AC$201,AB245=""),"",IF(AB245="",AC$190,IF(AB245=AC$190,AC$191,IF(AB245=AC$191,AC$192,IF(AB245=AC$192,AC$193,IF(AB245=AC$193,AC$194,$I$23))))))</f>
        <v/>
      </c>
      <c r="AD245" s="88" t="str">
        <f>IF(AND(SUM(AD$206:AD244)&gt;=AD$201,AC245=""),"",IF(AC245="",AD$190,IF(AC245=AD$190,AD$191,IF(AC245=AD$191,AD$192,IF(AC245=AD$192,AD$193,IF(AC245=AD$193,AD$194,$I$23))))))</f>
        <v/>
      </c>
      <c r="AE245" s="88" t="str">
        <f>IF(AND(SUM(AE$206:AE244)&gt;=AE$201,AD245=""),"",IF(AD245="",AE$190,IF(AD245=AE$190,AE$191,IF(AD245=AE$191,AE$192,IF(AD245=AE$192,AE$193,IF(AD245=AE$193,AE$194,$I$23))))))</f>
        <v/>
      </c>
      <c r="AF245" s="88" t="str">
        <f>IF(AND(SUM(AF$206:AF244)&gt;=AF$201,AE245=""),"",IF(AE245="",AF$190,IF(AE245=AF$190,AF$191,IF(AE245=AF$191,AF$192,IF(AE245=AF$192,AF$193,IF(AE245=AF$193,AF$194,$I$23))))))</f>
        <v/>
      </c>
      <c r="AG245" s="88" t="str">
        <f>IF(AND(SUM(AG$206:AG244)&gt;=AG$201,AF245=""),"",IF(AF245="",AG$190,IF(AF245=AG$190,AG$191,IF(AF245=AG$191,AG$192,IF(AF245=AG$192,AG$193,IF(AF245=AG$193,AG$194,$I$23))))))</f>
        <v/>
      </c>
      <c r="AH245" s="88" t="str">
        <f>IF(AND(SUM(AH$206:AH244)&gt;=AH$201,AG245=""),"",IF(AG245="",AH$190,IF(AG245=AH$190,AH$191,IF(AG245=AH$191,AH$192,IF(AG245=AH$192,AH$193,IF(AG245=AH$193,AH$194,$I$23))))))</f>
        <v/>
      </c>
      <c r="AI245" s="88" t="str">
        <f>IF(AND(SUM(AI$206:AI244)&gt;=AI$201,AH245=""),"",IF(AH245="",AI$190,IF(AH245=AI$190,AI$191,IF(AH245=AI$191,AI$192,IF(AH245=AI$192,AI$193,IF(AH245=AI$193,AI$194,$I$23))))))</f>
        <v/>
      </c>
      <c r="AJ245" s="88" t="str">
        <f>IF(AND(SUM(AJ$206:AJ244)&gt;=AJ$201,AI245=""),"",IF(AI245="",AJ$190,IF(AI245=AJ$190,AJ$191,IF(AI245=AJ$191,AJ$192,IF(AI245=AJ$192,AJ$193,IF(AI245=AJ$193,AJ$194,$I$23))))))</f>
        <v/>
      </c>
      <c r="AK245" s="88" t="str">
        <f>IF(AND(SUM(AK$206:AK244)&gt;=AK$201,AJ245=""),"",IF(AJ245="",AK$190,IF(AJ245=AK$190,AK$191,IF(AJ245=AK$191,AK$192,IF(AJ245=AK$192,AK$193,IF(AJ245=AK$193,AK$194,$I$23))))))</f>
        <v/>
      </c>
      <c r="AL245" s="88" t="str">
        <f>IF(AND(SUM(AL$206:AL244)&gt;=AL$201,AK245=""),"",IF(AK245="",AL$190,IF(AK245=AL$190,AL$191,IF(AK245=AL$191,AL$192,IF(AK245=AL$192,AL$193,IF(AK245=AL$193,AL$194,$I$23))))))</f>
        <v/>
      </c>
      <c r="AM245" s="88" t="str">
        <f>IF(AND(SUM(AM$206:AM244)&gt;=AM$201,AL245=""),"",IF(AL245="",AM$190,IF(AL245=AM$190,AM$191,IF(AL245=AM$191,AM$192,IF(AL245=AM$192,AM$193,IF(AL245=AM$193,AM$194,$I$23))))))</f>
        <v/>
      </c>
      <c r="AN245" s="88" t="str">
        <f>IF(AND(SUM(AN$206:AN244)&gt;=AN$201,AM245=""),"",IF(AM245="",AN$190,IF(AM245=AN$190,AN$191,IF(AM245=AN$191,AN$192,IF(AM245=AN$192,AN$193,IF(AM245=AN$193,AN$194,$I$23))))))</f>
        <v/>
      </c>
      <c r="AO245" s="88" t="str">
        <f>IF(AND(SUM(AO$206:AO244)&gt;=AO$201,AN245=""),"",IF(AN245="",AO$190,IF(AN245=AO$190,AO$191,IF(AN245=AO$191,AO$192,IF(AN245=AO$192,AO$193,IF(AN245=AO$193,AO$194,$J$23))))))</f>
        <v/>
      </c>
      <c r="AP245" s="88" t="str">
        <f>IF(AND(SUM(AP$206:AP244)&gt;=AP$201,AO245=""),"",IF(AO245="",AP$190,IF(AO245=AP$190,AP$191,IF(AO245=AP$191,AP$192,IF(AO245=AP$192,AP$193,IF(AO245=AP$193,AP$194,$J$23))))))</f>
        <v/>
      </c>
      <c r="AQ245" s="88" t="str">
        <f>IF(AND(SUM(AQ$206:AQ244)&gt;=AQ$201,AP245=""),"",IF(AP245="",AQ$190,IF(AP245=AQ$190,AQ$191,IF(AP245=AQ$191,AQ$192,IF(AP245=AQ$192,AQ$193,IF(AP245=AQ$193,AQ$194,$J$23))))))</f>
        <v/>
      </c>
      <c r="AR245" s="88" t="str">
        <f>IF(AND(SUM(AR$206:AR244)&gt;=AR$201,AQ245=""),"",IF(AQ245="",AR$190,IF(AQ245=AR$190,AR$191,IF(AQ245=AR$191,AR$192,IF(AQ245=AR$192,AR$193,IF(AQ245=AR$193,AR$194,$J$23))))))</f>
        <v/>
      </c>
      <c r="AS245" s="88" t="str">
        <f>IF(AND(SUM(AS$206:AS244)&gt;=AS$201,AR245=""),"",IF(AR245="",AS$190,IF(AR245=AS$190,AS$191,IF(AR245=AS$191,AS$192,IF(AR245=AS$192,AS$193,IF(AR245=AS$193,AS$194,$J$23))))))</f>
        <v/>
      </c>
      <c r="AT245" s="88" t="str">
        <f>IF(AND(SUM(AT$206:AT244)&gt;=AT$201,AS245=""),"",IF(AS245="",AT$190,IF(AS245=AT$190,AT$191,IF(AS245=AT$191,AT$192,IF(AS245=AT$192,AT$193,IF(AS245=AT$193,AT$194,$J$23))))))</f>
        <v/>
      </c>
      <c r="AU245" s="88" t="str">
        <f>IF(AND(SUM(AU$206:AU244)&gt;=AU$201,AT245=""),"",IF(AT245="",AU$190,IF(AT245=AU$190,AU$191,IF(AT245=AU$191,AU$192,IF(AT245=AU$192,AU$193,IF(AT245=AU$193,AU$194,$J$23))))))</f>
        <v/>
      </c>
      <c r="AV245" s="88" t="str">
        <f>IF(AND(SUM(AV$206:AV244)&gt;=AV$201,AU245=""),"",IF(AU245="",AV$190,IF(AU245=AV$190,AV$191,IF(AU245=AV$191,AV$192,IF(AU245=AV$192,AV$193,IF(AU245=AV$193,AV$194,$J$23))))))</f>
        <v/>
      </c>
      <c r="AW245" s="88" t="str">
        <f>IF(AND(SUM(AW$206:AW244)&gt;=AW$201,AV245=""),"",IF(AV245="",AW$190,IF(AV245=AW$190,AW$191,IF(AV245=AW$191,AW$192,IF(AV245=AW$192,AW$193,IF(AV245=AW$193,AW$194,$J$23))))))</f>
        <v/>
      </c>
      <c r="AX245" s="88" t="str">
        <f>IF(AND(SUM(AX$206:AX244)&gt;=AX$201,AW245=""),"",IF(AW245="",AX$190,IF(AW245=AX$190,AX$191,IF(AW245=AX$191,AX$192,IF(AW245=AX$192,AX$193,IF(AW245=AX$193,AX$194,$J$23))))))</f>
        <v/>
      </c>
      <c r="AY245" s="88" t="str">
        <f>IF(AND(SUM(AY$206:AY244)&gt;=AY$201,AX245=""),"",IF(AX245="",AY$190,IF(AX245=AY$190,AY$191,IF(AX245=AY$191,AY$192,IF(AX245=AY$192,AY$193,IF(AX245=AY$193,AY$194,$J$23))))))</f>
        <v/>
      </c>
      <c r="AZ245" s="88" t="str">
        <f>IF(AND(SUM(AZ$206:AZ244)&gt;=AZ$201,AY245=""),"",IF(AY245="",AZ$190,IF(AY245=AZ$190,AZ$191,IF(AY245=AZ$191,AZ$192,IF(AY245=AZ$192,AZ$193,IF(AY245=AZ$193,AZ$194,$J$23))))))</f>
        <v/>
      </c>
      <c r="BA245" s="88" t="str">
        <f>IF(AND(SUM(BA$206:BA244)&gt;=BA$201,AZ245=""),"",IF(AZ245="",BA$190,IF(AZ245=BA$190,BA$191,IF(AZ245=BA$191,BA$192,IF(AZ245=BA$192,BA$193,IF(AZ245=BA$193,BA$194,$K$23))))))</f>
        <v/>
      </c>
      <c r="BB245" s="88" t="str">
        <f>IF(AND(SUM(BB$206:BB244)&gt;=BB$201,BA245=""),"",IF(BA245="",BB$190,IF(BA245=BB$190,BB$191,IF(BA245=BB$191,BB$192,IF(BA245=BB$192,BB$193,IF(BA245=BB$193,BB$194,$K$23))))))</f>
        <v/>
      </c>
      <c r="BC245" s="88" t="str">
        <f>IF(AND(SUM(BC$206:BC244)&gt;=BC$201,BB245=""),"",IF(BB245="",BC$190,IF(BB245=BC$190,BC$191,IF(BB245=BC$191,BC$192,IF(BB245=BC$192,BC$193,IF(BB245=BC$193,BC$194,$K$23))))))</f>
        <v/>
      </c>
      <c r="BD245" s="88" t="str">
        <f>IF(AND(SUM(BD$206:BD244)&gt;=BD$201,BC245=""),"",IF(BC245="",BD$190,IF(BC245=BD$190,BD$191,IF(BC245=BD$191,BD$192,IF(BC245=BD$192,BD$193,IF(BC245=BD$193,BD$194,$K$23))))))</f>
        <v/>
      </c>
      <c r="BE245" s="88" t="str">
        <f>IF(AND(SUM(BE$206:BE244)&gt;=BE$201,BD245=""),"",IF(BD245="",BE$190,IF(BD245=BE$190,BE$191,IF(BD245=BE$191,BE$192,IF(BD245=BE$192,BE$193,IF(BD245=BE$193,BE$194,$K$23))))))</f>
        <v/>
      </c>
      <c r="BF245" s="88" t="str">
        <f>IF(AND(SUM(BF$206:BF244)&gt;=BF$201,BE245=""),"",IF(BE245="",BF$190,IF(BE245=BF$190,BF$191,IF(BE245=BF$191,BF$192,IF(BE245=BF$192,BF$193,IF(BE245=BF$193,BF$194,$K$23))))))</f>
        <v/>
      </c>
      <c r="BG245" s="88" t="str">
        <f>IF(AND(SUM(BG$206:BG244)&gt;=BG$201,BF245=""),"",IF(BF245="",BG$190,IF(BF245=BG$190,BG$191,IF(BF245=BG$191,BG$192,IF(BF245=BG$192,BG$193,IF(BF245=BG$193,BG$194,$K$23))))))</f>
        <v/>
      </c>
      <c r="BH245" s="88" t="str">
        <f>IF(AND(SUM(BH$206:BH244)&gt;=BH$201,BG245=""),"",IF(BG245="",BH$190,IF(BG245=BH$190,BH$191,IF(BG245=BH$191,BH$192,IF(BG245=BH$192,BH$193,IF(BG245=BH$193,BH$194,$K$23))))))</f>
        <v/>
      </c>
      <c r="BI245" s="88" t="str">
        <f>IF(AND(SUM(BI$206:BI244)&gt;=BI$201,BH245=""),"",IF(BH245="",BI$190,IF(BH245=BI$190,BI$191,IF(BH245=BI$191,BI$192,IF(BH245=BI$192,BI$193,IF(BH245=BI$193,BI$194,$K$23))))))</f>
        <v/>
      </c>
      <c r="BJ245" s="88" t="str">
        <f>IF(AND(SUM(BJ$206:BJ244)&gt;=BJ$201,BI245=""),"",IF(BI245="",BJ$190,IF(BI245=BJ$190,BJ$191,IF(BI245=BJ$191,BJ$192,IF(BI245=BJ$192,BJ$193,IF(BI245=BJ$193,BJ$194,$K$23))))))</f>
        <v/>
      </c>
      <c r="BK245" s="88" t="str">
        <f>IF(AND(SUM(BK$206:BK244)&gt;=BK$201,BJ245=""),"",IF(BJ245="",BK$190,IF(BJ245=BK$190,BK$191,IF(BJ245=BK$191,BK$192,IF(BJ245=BK$192,BK$193,IF(BJ245=BK$193,BK$194,$K$23))))))</f>
        <v/>
      </c>
      <c r="BL245" s="88" t="str">
        <f>IF(AND(SUM(BL$206:BL244)&gt;=BL$201,BK245=""),"",IF(BK245="",BL$190,IF(BK245=BL$190,BL$191,IF(BK245=BL$191,BL$192,IF(BK245=BL$192,BL$193,IF(BK245=BL$193,BL$194,$K$23))))))</f>
        <v/>
      </c>
    </row>
    <row r="246" spans="2:64" hidden="1" outlineLevel="1" x14ac:dyDescent="0.55000000000000004">
      <c r="B246" s="3" t="s">
        <v>311</v>
      </c>
      <c r="C246" s="3">
        <f t="shared" si="62"/>
        <v>40</v>
      </c>
      <c r="E246" s="88" t="str">
        <f>IF(AND(SUM(E$206:E245)&gt;=E$201,D246=""),"",IF(D246="",E$190,IF(D246=E$190,E$191,IF(D246=E$191,E$192,IF(D246=E$192,E$193,IF(D246=E$193,E$194,$G$23))))))</f>
        <v/>
      </c>
      <c r="F246" s="88" t="str">
        <f>IF(AND(SUM(F$206:F245)&gt;=F$201,E246=""),"",IF(E246="",F$190,IF(E246=F$190,F$191,IF(E246=F$191,F$192,IF(E246=F$192,F$193,IF(E246=F$193,F$194,$G$23))))))</f>
        <v/>
      </c>
      <c r="G246" s="88" t="str">
        <f>IF(AND(SUM(G$206:G245)&gt;=G$201,F246=""),"",IF(F246="",G$190,IF(F246=G$190,G$191,IF(F246=G$191,G$192,IF(F246=G$192,G$193,IF(F246=G$193,G$194,$G$23))))))</f>
        <v/>
      </c>
      <c r="H246" s="88" t="str">
        <f>IF(AND(SUM(H$206:H245)&gt;=H$201,G246=""),"",IF(G246="",H$190,IF(G246=H$190,H$191,IF(G246=H$191,H$192,IF(G246=H$192,H$193,IF(G246=H$193,H$194,$G$23))))))</f>
        <v/>
      </c>
      <c r="I246" s="88" t="str">
        <f>IF(AND(SUM(I$206:I245)&gt;=I$201,H246=""),"",IF(H246="",I$190,IF(H246=I$190,I$191,IF(H246=I$191,I$192,IF(H246=I$192,I$193,IF(H246=I$193,I$194,$G$23))))))</f>
        <v/>
      </c>
      <c r="J246" s="88" t="str">
        <f>IF(AND(SUM(J$206:J245)&gt;=J$201,I246=""),"",IF(I246="",J$190,IF(I246=J$190,J$191,IF(I246=J$191,J$192,IF(I246=J$192,J$193,IF(I246=J$193,J$194,$G$23))))))</f>
        <v/>
      </c>
      <c r="K246" s="88" t="str">
        <f>IF(AND(SUM(K$206:K245)&gt;=K$201,J246=""),"",IF(J246="",K$190,IF(J246=K$190,K$191,IF(J246=K$191,K$192,IF(J246=K$192,K$193,IF(J246=K$193,K$194,$G$23))))))</f>
        <v/>
      </c>
      <c r="L246" s="88" t="str">
        <f>IF(AND(SUM(L$206:L245)&gt;=L$201,K246=""),"",IF(K246="",L$190,IF(K246=L$190,L$191,IF(K246=L$191,L$192,IF(K246=L$192,L$193,IF(K246=L$193,L$194,$G$23))))))</f>
        <v/>
      </c>
      <c r="M246" s="88" t="str">
        <f>IF(AND(SUM(M$206:M245)&gt;=M$201,L246=""),"",IF(L246="",M$190,IF(L246=M$190,M$191,IF(L246=M$191,M$192,IF(L246=M$192,M$193,IF(L246=M$193,M$194,$G$23))))))</f>
        <v/>
      </c>
      <c r="N246" s="88" t="str">
        <f>IF(AND(SUM(N$206:N245)&gt;=N$201,M246=""),"",IF(M246="",N$190,IF(M246=N$190,N$191,IF(M246=N$191,N$192,IF(M246=N$192,N$193,IF(M246=N$193,N$194,$G$23))))))</f>
        <v/>
      </c>
      <c r="O246" s="88" t="str">
        <f>IF(AND(SUM(O$206:O245)&gt;=O$201,N246=""),"",IF(N246="",O$190,IF(N246=O$190,O$191,IF(N246=O$191,O$192,IF(N246=O$192,O$193,IF(N246=O$193,O$194,$G$23))))))</f>
        <v/>
      </c>
      <c r="P246" s="88" t="str">
        <f>IF(AND(SUM(P$206:P245)&gt;=P$201,O246=""),"",IF(O246="",P$190,IF(O246=P$190,P$191,IF(O246=P$191,P$192,IF(O246=P$192,P$193,IF(O246=P$193,P$194,$G$23))))))</f>
        <v/>
      </c>
      <c r="Q246" s="88" t="str">
        <f>IF(AND(SUM(Q$206:Q245)&gt;=Q$201,P246=""),"",IF(P246="",Q$190,IF(P246=Q$190,Q$191,IF(P246=Q$191,Q$192,IF(P246=Q$192,Q$193,IF(P246=Q$193,Q$194,$H$23))))))</f>
        <v/>
      </c>
      <c r="R246" s="88" t="str">
        <f>IF(AND(SUM(R$206:R245)&gt;=R$201,Q246=""),"",IF(Q246="",R$190,IF(Q246=R$190,R$191,IF(Q246=R$191,R$192,IF(Q246=R$192,R$193,IF(Q246=R$193,R$194,$H$23))))))</f>
        <v/>
      </c>
      <c r="S246" s="88" t="str">
        <f>IF(AND(SUM(S$206:S245)&gt;=S$201,R246=""),"",IF(R246="",S$190,IF(R246=S$190,S$191,IF(R246=S$191,S$192,IF(R246=S$192,S$193,IF(R246=S$193,S$194,$H$23))))))</f>
        <v/>
      </c>
      <c r="T246" s="88" t="str">
        <f>IF(AND(SUM(T$206:T245)&gt;=T$201,S246=""),"",IF(S246="",T$190,IF(S246=T$190,T$191,IF(S246=T$191,T$192,IF(S246=T$192,T$193,IF(S246=T$193,T$194,$H$23))))))</f>
        <v/>
      </c>
      <c r="U246" s="88" t="str">
        <f>IF(AND(SUM(U$206:U245)&gt;=U$201,T246=""),"",IF(T246="",U$190,IF(T246=U$190,U$191,IF(T246=U$191,U$192,IF(T246=U$192,U$193,IF(T246=U$193,U$194,$H$23))))))</f>
        <v/>
      </c>
      <c r="V246" s="88" t="str">
        <f>IF(AND(SUM(V$206:V245)&gt;=V$201,U246=""),"",IF(U246="",V$190,IF(U246=V$190,V$191,IF(U246=V$191,V$192,IF(U246=V$192,V$193,IF(U246=V$193,V$194,$H$23))))))</f>
        <v/>
      </c>
      <c r="W246" s="88" t="str">
        <f>IF(AND(SUM(W$206:W245)&gt;=W$201,V246=""),"",IF(V246="",W$190,IF(V246=W$190,W$191,IF(V246=W$191,W$192,IF(V246=W$192,W$193,IF(V246=W$193,W$194,$H$23))))))</f>
        <v/>
      </c>
      <c r="X246" s="88" t="str">
        <f>IF(AND(SUM(X$206:X245)&gt;=X$201,W246=""),"",IF(W246="",X$190,IF(W246=X$190,X$191,IF(W246=X$191,X$192,IF(W246=X$192,X$193,IF(W246=X$193,X$194,$H$23))))))</f>
        <v/>
      </c>
      <c r="Y246" s="88" t="str">
        <f>IF(AND(SUM(Y$206:Y245)&gt;=Y$201,X246=""),"",IF(X246="",Y$190,IF(X246=Y$190,Y$191,IF(X246=Y$191,Y$192,IF(X246=Y$192,Y$193,IF(X246=Y$193,Y$194,$H$23))))))</f>
        <v/>
      </c>
      <c r="Z246" s="88" t="str">
        <f>IF(AND(SUM(Z$206:Z245)&gt;=Z$201,Y246=""),"",IF(Y246="",Z$190,IF(Y246=Z$190,Z$191,IF(Y246=Z$191,Z$192,IF(Y246=Z$192,Z$193,IF(Y246=Z$193,Z$194,$H$23))))))</f>
        <v/>
      </c>
      <c r="AA246" s="88" t="str">
        <f>IF(AND(SUM(AA$206:AA245)&gt;=AA$201,Z246=""),"",IF(Z246="",AA$190,IF(Z246=AA$190,AA$191,IF(Z246=AA$191,AA$192,IF(Z246=AA$192,AA$193,IF(Z246=AA$193,AA$194,$H$23))))))</f>
        <v/>
      </c>
      <c r="AB246" s="88" t="str">
        <f>IF(AND(SUM(AB$206:AB245)&gt;=AB$201,AA246=""),"",IF(AA246="",AB$190,IF(AA246=AB$190,AB$191,IF(AA246=AB$191,AB$192,IF(AA246=AB$192,AB$193,IF(AA246=AB$193,AB$194,$H$23))))))</f>
        <v/>
      </c>
      <c r="AC246" s="88" t="str">
        <f>IF(AND(SUM(AC$206:AC245)&gt;=AC$201,AB246=""),"",IF(AB246="",AC$190,IF(AB246=AC$190,AC$191,IF(AB246=AC$191,AC$192,IF(AB246=AC$192,AC$193,IF(AB246=AC$193,AC$194,$I$23))))))</f>
        <v/>
      </c>
      <c r="AD246" s="88" t="str">
        <f>IF(AND(SUM(AD$206:AD245)&gt;=AD$201,AC246=""),"",IF(AC246="",AD$190,IF(AC246=AD$190,AD$191,IF(AC246=AD$191,AD$192,IF(AC246=AD$192,AD$193,IF(AC246=AD$193,AD$194,$I$23))))))</f>
        <v/>
      </c>
      <c r="AE246" s="88" t="str">
        <f>IF(AND(SUM(AE$206:AE245)&gt;=AE$201,AD246=""),"",IF(AD246="",AE$190,IF(AD246=AE$190,AE$191,IF(AD246=AE$191,AE$192,IF(AD246=AE$192,AE$193,IF(AD246=AE$193,AE$194,$I$23))))))</f>
        <v/>
      </c>
      <c r="AF246" s="88" t="str">
        <f>IF(AND(SUM(AF$206:AF245)&gt;=AF$201,AE246=""),"",IF(AE246="",AF$190,IF(AE246=AF$190,AF$191,IF(AE246=AF$191,AF$192,IF(AE246=AF$192,AF$193,IF(AE246=AF$193,AF$194,$I$23))))))</f>
        <v/>
      </c>
      <c r="AG246" s="88" t="str">
        <f>IF(AND(SUM(AG$206:AG245)&gt;=AG$201,AF246=""),"",IF(AF246="",AG$190,IF(AF246=AG$190,AG$191,IF(AF246=AG$191,AG$192,IF(AF246=AG$192,AG$193,IF(AF246=AG$193,AG$194,$I$23))))))</f>
        <v/>
      </c>
      <c r="AH246" s="88" t="str">
        <f>IF(AND(SUM(AH$206:AH245)&gt;=AH$201,AG246=""),"",IF(AG246="",AH$190,IF(AG246=AH$190,AH$191,IF(AG246=AH$191,AH$192,IF(AG246=AH$192,AH$193,IF(AG246=AH$193,AH$194,$I$23))))))</f>
        <v/>
      </c>
      <c r="AI246" s="88" t="str">
        <f>IF(AND(SUM(AI$206:AI245)&gt;=AI$201,AH246=""),"",IF(AH246="",AI$190,IF(AH246=AI$190,AI$191,IF(AH246=AI$191,AI$192,IF(AH246=AI$192,AI$193,IF(AH246=AI$193,AI$194,$I$23))))))</f>
        <v/>
      </c>
      <c r="AJ246" s="88" t="str">
        <f>IF(AND(SUM(AJ$206:AJ245)&gt;=AJ$201,AI246=""),"",IF(AI246="",AJ$190,IF(AI246=AJ$190,AJ$191,IF(AI246=AJ$191,AJ$192,IF(AI246=AJ$192,AJ$193,IF(AI246=AJ$193,AJ$194,$I$23))))))</f>
        <v/>
      </c>
      <c r="AK246" s="88" t="str">
        <f>IF(AND(SUM(AK$206:AK245)&gt;=AK$201,AJ246=""),"",IF(AJ246="",AK$190,IF(AJ246=AK$190,AK$191,IF(AJ246=AK$191,AK$192,IF(AJ246=AK$192,AK$193,IF(AJ246=AK$193,AK$194,$I$23))))))</f>
        <v/>
      </c>
      <c r="AL246" s="88" t="str">
        <f>IF(AND(SUM(AL$206:AL245)&gt;=AL$201,AK246=""),"",IF(AK246="",AL$190,IF(AK246=AL$190,AL$191,IF(AK246=AL$191,AL$192,IF(AK246=AL$192,AL$193,IF(AK246=AL$193,AL$194,$I$23))))))</f>
        <v/>
      </c>
      <c r="AM246" s="88" t="str">
        <f>IF(AND(SUM(AM$206:AM245)&gt;=AM$201,AL246=""),"",IF(AL246="",AM$190,IF(AL246=AM$190,AM$191,IF(AL246=AM$191,AM$192,IF(AL246=AM$192,AM$193,IF(AL246=AM$193,AM$194,$I$23))))))</f>
        <v/>
      </c>
      <c r="AN246" s="88" t="str">
        <f>IF(AND(SUM(AN$206:AN245)&gt;=AN$201,AM246=""),"",IF(AM246="",AN$190,IF(AM246=AN$190,AN$191,IF(AM246=AN$191,AN$192,IF(AM246=AN$192,AN$193,IF(AM246=AN$193,AN$194,$I$23))))))</f>
        <v/>
      </c>
      <c r="AO246" s="88" t="str">
        <f>IF(AND(SUM(AO$206:AO245)&gt;=AO$201,AN246=""),"",IF(AN246="",AO$190,IF(AN246=AO$190,AO$191,IF(AN246=AO$191,AO$192,IF(AN246=AO$192,AO$193,IF(AN246=AO$193,AO$194,$J$23))))))</f>
        <v/>
      </c>
      <c r="AP246" s="88" t="str">
        <f>IF(AND(SUM(AP$206:AP245)&gt;=AP$201,AO246=""),"",IF(AO246="",AP$190,IF(AO246=AP$190,AP$191,IF(AO246=AP$191,AP$192,IF(AO246=AP$192,AP$193,IF(AO246=AP$193,AP$194,$J$23))))))</f>
        <v/>
      </c>
      <c r="AQ246" s="88" t="str">
        <f>IF(AND(SUM(AQ$206:AQ245)&gt;=AQ$201,AP246=""),"",IF(AP246="",AQ$190,IF(AP246=AQ$190,AQ$191,IF(AP246=AQ$191,AQ$192,IF(AP246=AQ$192,AQ$193,IF(AP246=AQ$193,AQ$194,$J$23))))))</f>
        <v/>
      </c>
      <c r="AR246" s="88" t="str">
        <f>IF(AND(SUM(AR$206:AR245)&gt;=AR$201,AQ246=""),"",IF(AQ246="",AR$190,IF(AQ246=AR$190,AR$191,IF(AQ246=AR$191,AR$192,IF(AQ246=AR$192,AR$193,IF(AQ246=AR$193,AR$194,$J$23))))))</f>
        <v/>
      </c>
      <c r="AS246" s="88" t="str">
        <f>IF(AND(SUM(AS$206:AS245)&gt;=AS$201,AR246=""),"",IF(AR246="",AS$190,IF(AR246=AS$190,AS$191,IF(AR246=AS$191,AS$192,IF(AR246=AS$192,AS$193,IF(AR246=AS$193,AS$194,$J$23))))))</f>
        <v/>
      </c>
      <c r="AT246" s="88" t="str">
        <f>IF(AND(SUM(AT$206:AT245)&gt;=AT$201,AS246=""),"",IF(AS246="",AT$190,IF(AS246=AT$190,AT$191,IF(AS246=AT$191,AT$192,IF(AS246=AT$192,AT$193,IF(AS246=AT$193,AT$194,$J$23))))))</f>
        <v/>
      </c>
      <c r="AU246" s="88" t="str">
        <f>IF(AND(SUM(AU$206:AU245)&gt;=AU$201,AT246=""),"",IF(AT246="",AU$190,IF(AT246=AU$190,AU$191,IF(AT246=AU$191,AU$192,IF(AT246=AU$192,AU$193,IF(AT246=AU$193,AU$194,$J$23))))))</f>
        <v/>
      </c>
      <c r="AV246" s="88" t="str">
        <f>IF(AND(SUM(AV$206:AV245)&gt;=AV$201,AU246=""),"",IF(AU246="",AV$190,IF(AU246=AV$190,AV$191,IF(AU246=AV$191,AV$192,IF(AU246=AV$192,AV$193,IF(AU246=AV$193,AV$194,$J$23))))))</f>
        <v/>
      </c>
      <c r="AW246" s="88" t="str">
        <f>IF(AND(SUM(AW$206:AW245)&gt;=AW$201,AV246=""),"",IF(AV246="",AW$190,IF(AV246=AW$190,AW$191,IF(AV246=AW$191,AW$192,IF(AV246=AW$192,AW$193,IF(AV246=AW$193,AW$194,$J$23))))))</f>
        <v/>
      </c>
      <c r="AX246" s="88" t="str">
        <f>IF(AND(SUM(AX$206:AX245)&gt;=AX$201,AW246=""),"",IF(AW246="",AX$190,IF(AW246=AX$190,AX$191,IF(AW246=AX$191,AX$192,IF(AW246=AX$192,AX$193,IF(AW246=AX$193,AX$194,$J$23))))))</f>
        <v/>
      </c>
      <c r="AY246" s="88" t="str">
        <f>IF(AND(SUM(AY$206:AY245)&gt;=AY$201,AX246=""),"",IF(AX246="",AY$190,IF(AX246=AY$190,AY$191,IF(AX246=AY$191,AY$192,IF(AX246=AY$192,AY$193,IF(AX246=AY$193,AY$194,$J$23))))))</f>
        <v/>
      </c>
      <c r="AZ246" s="88" t="str">
        <f>IF(AND(SUM(AZ$206:AZ245)&gt;=AZ$201,AY246=""),"",IF(AY246="",AZ$190,IF(AY246=AZ$190,AZ$191,IF(AY246=AZ$191,AZ$192,IF(AY246=AZ$192,AZ$193,IF(AY246=AZ$193,AZ$194,$J$23))))))</f>
        <v/>
      </c>
      <c r="BA246" s="88" t="str">
        <f>IF(AND(SUM(BA$206:BA245)&gt;=BA$201,AZ246=""),"",IF(AZ246="",BA$190,IF(AZ246=BA$190,BA$191,IF(AZ246=BA$191,BA$192,IF(AZ246=BA$192,BA$193,IF(AZ246=BA$193,BA$194,$K$23))))))</f>
        <v/>
      </c>
      <c r="BB246" s="88" t="str">
        <f>IF(AND(SUM(BB$206:BB245)&gt;=BB$201,BA246=""),"",IF(BA246="",BB$190,IF(BA246=BB$190,BB$191,IF(BA246=BB$191,BB$192,IF(BA246=BB$192,BB$193,IF(BA246=BB$193,BB$194,$K$23))))))</f>
        <v/>
      </c>
      <c r="BC246" s="88" t="str">
        <f>IF(AND(SUM(BC$206:BC245)&gt;=BC$201,BB246=""),"",IF(BB246="",BC$190,IF(BB246=BC$190,BC$191,IF(BB246=BC$191,BC$192,IF(BB246=BC$192,BC$193,IF(BB246=BC$193,BC$194,$K$23))))))</f>
        <v/>
      </c>
      <c r="BD246" s="88" t="str">
        <f>IF(AND(SUM(BD$206:BD245)&gt;=BD$201,BC246=""),"",IF(BC246="",BD$190,IF(BC246=BD$190,BD$191,IF(BC246=BD$191,BD$192,IF(BC246=BD$192,BD$193,IF(BC246=BD$193,BD$194,$K$23))))))</f>
        <v/>
      </c>
      <c r="BE246" s="88" t="str">
        <f>IF(AND(SUM(BE$206:BE245)&gt;=BE$201,BD246=""),"",IF(BD246="",BE$190,IF(BD246=BE$190,BE$191,IF(BD246=BE$191,BE$192,IF(BD246=BE$192,BE$193,IF(BD246=BE$193,BE$194,$K$23))))))</f>
        <v/>
      </c>
      <c r="BF246" s="88" t="str">
        <f>IF(AND(SUM(BF$206:BF245)&gt;=BF$201,BE246=""),"",IF(BE246="",BF$190,IF(BE246=BF$190,BF$191,IF(BE246=BF$191,BF$192,IF(BE246=BF$192,BF$193,IF(BE246=BF$193,BF$194,$K$23))))))</f>
        <v/>
      </c>
      <c r="BG246" s="88" t="str">
        <f>IF(AND(SUM(BG$206:BG245)&gt;=BG$201,BF246=""),"",IF(BF246="",BG$190,IF(BF246=BG$190,BG$191,IF(BF246=BG$191,BG$192,IF(BF246=BG$192,BG$193,IF(BF246=BG$193,BG$194,$K$23))))))</f>
        <v/>
      </c>
      <c r="BH246" s="88" t="str">
        <f>IF(AND(SUM(BH$206:BH245)&gt;=BH$201,BG246=""),"",IF(BG246="",BH$190,IF(BG246=BH$190,BH$191,IF(BG246=BH$191,BH$192,IF(BG246=BH$192,BH$193,IF(BG246=BH$193,BH$194,$K$23))))))</f>
        <v/>
      </c>
      <c r="BI246" s="88" t="str">
        <f>IF(AND(SUM(BI$206:BI245)&gt;=BI$201,BH246=""),"",IF(BH246="",BI$190,IF(BH246=BI$190,BI$191,IF(BH246=BI$191,BI$192,IF(BH246=BI$192,BI$193,IF(BH246=BI$193,BI$194,$K$23))))))</f>
        <v/>
      </c>
      <c r="BJ246" s="88" t="str">
        <f>IF(AND(SUM(BJ$206:BJ245)&gt;=BJ$201,BI246=""),"",IF(BI246="",BJ$190,IF(BI246=BJ$190,BJ$191,IF(BI246=BJ$191,BJ$192,IF(BI246=BJ$192,BJ$193,IF(BI246=BJ$193,BJ$194,$K$23))))))</f>
        <v/>
      </c>
      <c r="BK246" s="88" t="str">
        <f>IF(AND(SUM(BK$206:BK245)&gt;=BK$201,BJ246=""),"",IF(BJ246="",BK$190,IF(BJ246=BK$190,BK$191,IF(BJ246=BK$191,BK$192,IF(BJ246=BK$192,BK$193,IF(BJ246=BK$193,BK$194,$K$23))))))</f>
        <v/>
      </c>
      <c r="BL246" s="88" t="str">
        <f>IF(AND(SUM(BL$206:BL245)&gt;=BL$201,BK246=""),"",IF(BK246="",BL$190,IF(BK246=BL$190,BL$191,IF(BK246=BL$191,BL$192,IF(BK246=BL$192,BL$193,IF(BK246=BL$193,BL$194,$K$23))))))</f>
        <v/>
      </c>
    </row>
    <row r="247" spans="2:64" hidden="1" outlineLevel="1" x14ac:dyDescent="0.55000000000000004">
      <c r="B247" s="3" t="s">
        <v>311</v>
      </c>
      <c r="C247" s="3">
        <f t="shared" si="62"/>
        <v>41</v>
      </c>
      <c r="E247" s="88" t="str">
        <f>IF(AND(SUM(E$206:E246)&gt;=E$201,D247=""),"",IF(D247="",E$190,IF(D247=E$190,E$191,IF(D247=E$191,E$192,IF(D247=E$192,E$193,IF(D247=E$193,E$194,$G$23))))))</f>
        <v/>
      </c>
      <c r="F247" s="88" t="str">
        <f>IF(AND(SUM(F$206:F246)&gt;=F$201,E247=""),"",IF(E247="",F$190,IF(E247=F$190,F$191,IF(E247=F$191,F$192,IF(E247=F$192,F$193,IF(E247=F$193,F$194,$G$23))))))</f>
        <v/>
      </c>
      <c r="G247" s="88" t="str">
        <f>IF(AND(SUM(G$206:G246)&gt;=G$201,F247=""),"",IF(F247="",G$190,IF(F247=G$190,G$191,IF(F247=G$191,G$192,IF(F247=G$192,G$193,IF(F247=G$193,G$194,$G$23))))))</f>
        <v/>
      </c>
      <c r="H247" s="88" t="str">
        <f>IF(AND(SUM(H$206:H246)&gt;=H$201,G247=""),"",IF(G247="",H$190,IF(G247=H$190,H$191,IF(G247=H$191,H$192,IF(G247=H$192,H$193,IF(G247=H$193,H$194,$G$23))))))</f>
        <v/>
      </c>
      <c r="I247" s="88" t="str">
        <f>IF(AND(SUM(I$206:I246)&gt;=I$201,H247=""),"",IF(H247="",I$190,IF(H247=I$190,I$191,IF(H247=I$191,I$192,IF(H247=I$192,I$193,IF(H247=I$193,I$194,$G$23))))))</f>
        <v/>
      </c>
      <c r="J247" s="88" t="str">
        <f>IF(AND(SUM(J$206:J246)&gt;=J$201,I247=""),"",IF(I247="",J$190,IF(I247=J$190,J$191,IF(I247=J$191,J$192,IF(I247=J$192,J$193,IF(I247=J$193,J$194,$G$23))))))</f>
        <v/>
      </c>
      <c r="K247" s="88" t="str">
        <f>IF(AND(SUM(K$206:K246)&gt;=K$201,J247=""),"",IF(J247="",K$190,IF(J247=K$190,K$191,IF(J247=K$191,K$192,IF(J247=K$192,K$193,IF(J247=K$193,K$194,$G$23))))))</f>
        <v/>
      </c>
      <c r="L247" s="88" t="str">
        <f>IF(AND(SUM(L$206:L246)&gt;=L$201,K247=""),"",IF(K247="",L$190,IF(K247=L$190,L$191,IF(K247=L$191,L$192,IF(K247=L$192,L$193,IF(K247=L$193,L$194,$G$23))))))</f>
        <v/>
      </c>
      <c r="M247" s="88" t="str">
        <f>IF(AND(SUM(M$206:M246)&gt;=M$201,L247=""),"",IF(L247="",M$190,IF(L247=M$190,M$191,IF(L247=M$191,M$192,IF(L247=M$192,M$193,IF(L247=M$193,M$194,$G$23))))))</f>
        <v/>
      </c>
      <c r="N247" s="88" t="str">
        <f>IF(AND(SUM(N$206:N246)&gt;=N$201,M247=""),"",IF(M247="",N$190,IF(M247=N$190,N$191,IF(M247=N$191,N$192,IF(M247=N$192,N$193,IF(M247=N$193,N$194,$G$23))))))</f>
        <v/>
      </c>
      <c r="O247" s="88" t="str">
        <f>IF(AND(SUM(O$206:O246)&gt;=O$201,N247=""),"",IF(N247="",O$190,IF(N247=O$190,O$191,IF(N247=O$191,O$192,IF(N247=O$192,O$193,IF(N247=O$193,O$194,$G$23))))))</f>
        <v/>
      </c>
      <c r="P247" s="88" t="str">
        <f>IF(AND(SUM(P$206:P246)&gt;=P$201,O247=""),"",IF(O247="",P$190,IF(O247=P$190,P$191,IF(O247=P$191,P$192,IF(O247=P$192,P$193,IF(O247=P$193,P$194,$G$23))))))</f>
        <v/>
      </c>
      <c r="Q247" s="88" t="str">
        <f>IF(AND(SUM(Q$206:Q246)&gt;=Q$201,P247=""),"",IF(P247="",Q$190,IF(P247=Q$190,Q$191,IF(P247=Q$191,Q$192,IF(P247=Q$192,Q$193,IF(P247=Q$193,Q$194,$H$23))))))</f>
        <v/>
      </c>
      <c r="R247" s="88" t="str">
        <f>IF(AND(SUM(R$206:R246)&gt;=R$201,Q247=""),"",IF(Q247="",R$190,IF(Q247=R$190,R$191,IF(Q247=R$191,R$192,IF(Q247=R$192,R$193,IF(Q247=R$193,R$194,$H$23))))))</f>
        <v/>
      </c>
      <c r="S247" s="88" t="str">
        <f>IF(AND(SUM(S$206:S246)&gt;=S$201,R247=""),"",IF(R247="",S$190,IF(R247=S$190,S$191,IF(R247=S$191,S$192,IF(R247=S$192,S$193,IF(R247=S$193,S$194,$H$23))))))</f>
        <v/>
      </c>
      <c r="T247" s="88" t="str">
        <f>IF(AND(SUM(T$206:T246)&gt;=T$201,S247=""),"",IF(S247="",T$190,IF(S247=T$190,T$191,IF(S247=T$191,T$192,IF(S247=T$192,T$193,IF(S247=T$193,T$194,$H$23))))))</f>
        <v/>
      </c>
      <c r="U247" s="88" t="str">
        <f>IF(AND(SUM(U$206:U246)&gt;=U$201,T247=""),"",IF(T247="",U$190,IF(T247=U$190,U$191,IF(T247=U$191,U$192,IF(T247=U$192,U$193,IF(T247=U$193,U$194,$H$23))))))</f>
        <v/>
      </c>
      <c r="V247" s="88" t="str">
        <f>IF(AND(SUM(V$206:V246)&gt;=V$201,U247=""),"",IF(U247="",V$190,IF(U247=V$190,V$191,IF(U247=V$191,V$192,IF(U247=V$192,V$193,IF(U247=V$193,V$194,$H$23))))))</f>
        <v/>
      </c>
      <c r="W247" s="88" t="str">
        <f>IF(AND(SUM(W$206:W246)&gt;=W$201,V247=""),"",IF(V247="",W$190,IF(V247=W$190,W$191,IF(V247=W$191,W$192,IF(V247=W$192,W$193,IF(V247=W$193,W$194,$H$23))))))</f>
        <v/>
      </c>
      <c r="X247" s="88" t="str">
        <f>IF(AND(SUM(X$206:X246)&gt;=X$201,W247=""),"",IF(W247="",X$190,IF(W247=X$190,X$191,IF(W247=X$191,X$192,IF(W247=X$192,X$193,IF(W247=X$193,X$194,$H$23))))))</f>
        <v/>
      </c>
      <c r="Y247" s="88" t="str">
        <f>IF(AND(SUM(Y$206:Y246)&gt;=Y$201,X247=""),"",IF(X247="",Y$190,IF(X247=Y$190,Y$191,IF(X247=Y$191,Y$192,IF(X247=Y$192,Y$193,IF(X247=Y$193,Y$194,$H$23))))))</f>
        <v/>
      </c>
      <c r="Z247" s="88" t="str">
        <f>IF(AND(SUM(Z$206:Z246)&gt;=Z$201,Y247=""),"",IF(Y247="",Z$190,IF(Y247=Z$190,Z$191,IF(Y247=Z$191,Z$192,IF(Y247=Z$192,Z$193,IF(Y247=Z$193,Z$194,$H$23))))))</f>
        <v/>
      </c>
      <c r="AA247" s="88" t="str">
        <f>IF(AND(SUM(AA$206:AA246)&gt;=AA$201,Z247=""),"",IF(Z247="",AA$190,IF(Z247=AA$190,AA$191,IF(Z247=AA$191,AA$192,IF(Z247=AA$192,AA$193,IF(Z247=AA$193,AA$194,$H$23))))))</f>
        <v/>
      </c>
      <c r="AB247" s="88" t="str">
        <f>IF(AND(SUM(AB$206:AB246)&gt;=AB$201,AA247=""),"",IF(AA247="",AB$190,IF(AA247=AB$190,AB$191,IF(AA247=AB$191,AB$192,IF(AA247=AB$192,AB$193,IF(AA247=AB$193,AB$194,$H$23))))))</f>
        <v/>
      </c>
      <c r="AC247" s="88" t="str">
        <f>IF(AND(SUM(AC$206:AC246)&gt;=AC$201,AB247=""),"",IF(AB247="",AC$190,IF(AB247=AC$190,AC$191,IF(AB247=AC$191,AC$192,IF(AB247=AC$192,AC$193,IF(AB247=AC$193,AC$194,$I$23))))))</f>
        <v/>
      </c>
      <c r="AD247" s="88" t="str">
        <f>IF(AND(SUM(AD$206:AD246)&gt;=AD$201,AC247=""),"",IF(AC247="",AD$190,IF(AC247=AD$190,AD$191,IF(AC247=AD$191,AD$192,IF(AC247=AD$192,AD$193,IF(AC247=AD$193,AD$194,$I$23))))))</f>
        <v/>
      </c>
      <c r="AE247" s="88" t="str">
        <f>IF(AND(SUM(AE$206:AE246)&gt;=AE$201,AD247=""),"",IF(AD247="",AE$190,IF(AD247=AE$190,AE$191,IF(AD247=AE$191,AE$192,IF(AD247=AE$192,AE$193,IF(AD247=AE$193,AE$194,$I$23))))))</f>
        <v/>
      </c>
      <c r="AF247" s="88" t="str">
        <f>IF(AND(SUM(AF$206:AF246)&gt;=AF$201,AE247=""),"",IF(AE247="",AF$190,IF(AE247=AF$190,AF$191,IF(AE247=AF$191,AF$192,IF(AE247=AF$192,AF$193,IF(AE247=AF$193,AF$194,$I$23))))))</f>
        <v/>
      </c>
      <c r="AG247" s="88" t="str">
        <f>IF(AND(SUM(AG$206:AG246)&gt;=AG$201,AF247=""),"",IF(AF247="",AG$190,IF(AF247=AG$190,AG$191,IF(AF247=AG$191,AG$192,IF(AF247=AG$192,AG$193,IF(AF247=AG$193,AG$194,$I$23))))))</f>
        <v/>
      </c>
      <c r="AH247" s="88" t="str">
        <f>IF(AND(SUM(AH$206:AH246)&gt;=AH$201,AG247=""),"",IF(AG247="",AH$190,IF(AG247=AH$190,AH$191,IF(AG247=AH$191,AH$192,IF(AG247=AH$192,AH$193,IF(AG247=AH$193,AH$194,$I$23))))))</f>
        <v/>
      </c>
      <c r="AI247" s="88" t="str">
        <f>IF(AND(SUM(AI$206:AI246)&gt;=AI$201,AH247=""),"",IF(AH247="",AI$190,IF(AH247=AI$190,AI$191,IF(AH247=AI$191,AI$192,IF(AH247=AI$192,AI$193,IF(AH247=AI$193,AI$194,$I$23))))))</f>
        <v/>
      </c>
      <c r="AJ247" s="88" t="str">
        <f>IF(AND(SUM(AJ$206:AJ246)&gt;=AJ$201,AI247=""),"",IF(AI247="",AJ$190,IF(AI247=AJ$190,AJ$191,IF(AI247=AJ$191,AJ$192,IF(AI247=AJ$192,AJ$193,IF(AI247=AJ$193,AJ$194,$I$23))))))</f>
        <v/>
      </c>
      <c r="AK247" s="88" t="str">
        <f>IF(AND(SUM(AK$206:AK246)&gt;=AK$201,AJ247=""),"",IF(AJ247="",AK$190,IF(AJ247=AK$190,AK$191,IF(AJ247=AK$191,AK$192,IF(AJ247=AK$192,AK$193,IF(AJ247=AK$193,AK$194,$I$23))))))</f>
        <v/>
      </c>
      <c r="AL247" s="88" t="str">
        <f>IF(AND(SUM(AL$206:AL246)&gt;=AL$201,AK247=""),"",IF(AK247="",AL$190,IF(AK247=AL$190,AL$191,IF(AK247=AL$191,AL$192,IF(AK247=AL$192,AL$193,IF(AK247=AL$193,AL$194,$I$23))))))</f>
        <v/>
      </c>
      <c r="AM247" s="88" t="str">
        <f>IF(AND(SUM(AM$206:AM246)&gt;=AM$201,AL247=""),"",IF(AL247="",AM$190,IF(AL247=AM$190,AM$191,IF(AL247=AM$191,AM$192,IF(AL247=AM$192,AM$193,IF(AL247=AM$193,AM$194,$I$23))))))</f>
        <v/>
      </c>
      <c r="AN247" s="88" t="str">
        <f>IF(AND(SUM(AN$206:AN246)&gt;=AN$201,AM247=""),"",IF(AM247="",AN$190,IF(AM247=AN$190,AN$191,IF(AM247=AN$191,AN$192,IF(AM247=AN$192,AN$193,IF(AM247=AN$193,AN$194,$I$23))))))</f>
        <v/>
      </c>
      <c r="AO247" s="88" t="str">
        <f>IF(AND(SUM(AO$206:AO246)&gt;=AO$201,AN247=""),"",IF(AN247="",AO$190,IF(AN247=AO$190,AO$191,IF(AN247=AO$191,AO$192,IF(AN247=AO$192,AO$193,IF(AN247=AO$193,AO$194,$J$23))))))</f>
        <v/>
      </c>
      <c r="AP247" s="88" t="str">
        <f>IF(AND(SUM(AP$206:AP246)&gt;=AP$201,AO247=""),"",IF(AO247="",AP$190,IF(AO247=AP$190,AP$191,IF(AO247=AP$191,AP$192,IF(AO247=AP$192,AP$193,IF(AO247=AP$193,AP$194,$J$23))))))</f>
        <v/>
      </c>
      <c r="AQ247" s="88" t="str">
        <f>IF(AND(SUM(AQ$206:AQ246)&gt;=AQ$201,AP247=""),"",IF(AP247="",AQ$190,IF(AP247=AQ$190,AQ$191,IF(AP247=AQ$191,AQ$192,IF(AP247=AQ$192,AQ$193,IF(AP247=AQ$193,AQ$194,$J$23))))))</f>
        <v/>
      </c>
      <c r="AR247" s="88" t="str">
        <f>IF(AND(SUM(AR$206:AR246)&gt;=AR$201,AQ247=""),"",IF(AQ247="",AR$190,IF(AQ247=AR$190,AR$191,IF(AQ247=AR$191,AR$192,IF(AQ247=AR$192,AR$193,IF(AQ247=AR$193,AR$194,$J$23))))))</f>
        <v/>
      </c>
      <c r="AS247" s="88" t="str">
        <f>IF(AND(SUM(AS$206:AS246)&gt;=AS$201,AR247=""),"",IF(AR247="",AS$190,IF(AR247=AS$190,AS$191,IF(AR247=AS$191,AS$192,IF(AR247=AS$192,AS$193,IF(AR247=AS$193,AS$194,$J$23))))))</f>
        <v/>
      </c>
      <c r="AT247" s="88" t="str">
        <f>IF(AND(SUM(AT$206:AT246)&gt;=AT$201,AS247=""),"",IF(AS247="",AT$190,IF(AS247=AT$190,AT$191,IF(AS247=AT$191,AT$192,IF(AS247=AT$192,AT$193,IF(AS247=AT$193,AT$194,$J$23))))))</f>
        <v/>
      </c>
      <c r="AU247" s="88" t="str">
        <f>IF(AND(SUM(AU$206:AU246)&gt;=AU$201,AT247=""),"",IF(AT247="",AU$190,IF(AT247=AU$190,AU$191,IF(AT247=AU$191,AU$192,IF(AT247=AU$192,AU$193,IF(AT247=AU$193,AU$194,$J$23))))))</f>
        <v/>
      </c>
      <c r="AV247" s="88" t="str">
        <f>IF(AND(SUM(AV$206:AV246)&gt;=AV$201,AU247=""),"",IF(AU247="",AV$190,IF(AU247=AV$190,AV$191,IF(AU247=AV$191,AV$192,IF(AU247=AV$192,AV$193,IF(AU247=AV$193,AV$194,$J$23))))))</f>
        <v/>
      </c>
      <c r="AW247" s="88" t="str">
        <f>IF(AND(SUM(AW$206:AW246)&gt;=AW$201,AV247=""),"",IF(AV247="",AW$190,IF(AV247=AW$190,AW$191,IF(AV247=AW$191,AW$192,IF(AV247=AW$192,AW$193,IF(AV247=AW$193,AW$194,$J$23))))))</f>
        <v/>
      </c>
      <c r="AX247" s="88" t="str">
        <f>IF(AND(SUM(AX$206:AX246)&gt;=AX$201,AW247=""),"",IF(AW247="",AX$190,IF(AW247=AX$190,AX$191,IF(AW247=AX$191,AX$192,IF(AW247=AX$192,AX$193,IF(AW247=AX$193,AX$194,$J$23))))))</f>
        <v/>
      </c>
      <c r="AY247" s="88" t="str">
        <f>IF(AND(SUM(AY$206:AY246)&gt;=AY$201,AX247=""),"",IF(AX247="",AY$190,IF(AX247=AY$190,AY$191,IF(AX247=AY$191,AY$192,IF(AX247=AY$192,AY$193,IF(AX247=AY$193,AY$194,$J$23))))))</f>
        <v/>
      </c>
      <c r="AZ247" s="88" t="str">
        <f>IF(AND(SUM(AZ$206:AZ246)&gt;=AZ$201,AY247=""),"",IF(AY247="",AZ$190,IF(AY247=AZ$190,AZ$191,IF(AY247=AZ$191,AZ$192,IF(AY247=AZ$192,AZ$193,IF(AY247=AZ$193,AZ$194,$J$23))))))</f>
        <v/>
      </c>
      <c r="BA247" s="88" t="str">
        <f>IF(AND(SUM(BA$206:BA246)&gt;=BA$201,AZ247=""),"",IF(AZ247="",BA$190,IF(AZ247=BA$190,BA$191,IF(AZ247=BA$191,BA$192,IF(AZ247=BA$192,BA$193,IF(AZ247=BA$193,BA$194,$K$23))))))</f>
        <v/>
      </c>
      <c r="BB247" s="88" t="str">
        <f>IF(AND(SUM(BB$206:BB246)&gt;=BB$201,BA247=""),"",IF(BA247="",BB$190,IF(BA247=BB$190,BB$191,IF(BA247=BB$191,BB$192,IF(BA247=BB$192,BB$193,IF(BA247=BB$193,BB$194,$K$23))))))</f>
        <v/>
      </c>
      <c r="BC247" s="88" t="str">
        <f>IF(AND(SUM(BC$206:BC246)&gt;=BC$201,BB247=""),"",IF(BB247="",BC$190,IF(BB247=BC$190,BC$191,IF(BB247=BC$191,BC$192,IF(BB247=BC$192,BC$193,IF(BB247=BC$193,BC$194,$K$23))))))</f>
        <v/>
      </c>
      <c r="BD247" s="88" t="str">
        <f>IF(AND(SUM(BD$206:BD246)&gt;=BD$201,BC247=""),"",IF(BC247="",BD$190,IF(BC247=BD$190,BD$191,IF(BC247=BD$191,BD$192,IF(BC247=BD$192,BD$193,IF(BC247=BD$193,BD$194,$K$23))))))</f>
        <v/>
      </c>
      <c r="BE247" s="88" t="str">
        <f>IF(AND(SUM(BE$206:BE246)&gt;=BE$201,BD247=""),"",IF(BD247="",BE$190,IF(BD247=BE$190,BE$191,IF(BD247=BE$191,BE$192,IF(BD247=BE$192,BE$193,IF(BD247=BE$193,BE$194,$K$23))))))</f>
        <v/>
      </c>
      <c r="BF247" s="88" t="str">
        <f>IF(AND(SUM(BF$206:BF246)&gt;=BF$201,BE247=""),"",IF(BE247="",BF$190,IF(BE247=BF$190,BF$191,IF(BE247=BF$191,BF$192,IF(BE247=BF$192,BF$193,IF(BE247=BF$193,BF$194,$K$23))))))</f>
        <v/>
      </c>
      <c r="BG247" s="88" t="str">
        <f>IF(AND(SUM(BG$206:BG246)&gt;=BG$201,BF247=""),"",IF(BF247="",BG$190,IF(BF247=BG$190,BG$191,IF(BF247=BG$191,BG$192,IF(BF247=BG$192,BG$193,IF(BF247=BG$193,BG$194,$K$23))))))</f>
        <v/>
      </c>
      <c r="BH247" s="88" t="str">
        <f>IF(AND(SUM(BH$206:BH246)&gt;=BH$201,BG247=""),"",IF(BG247="",BH$190,IF(BG247=BH$190,BH$191,IF(BG247=BH$191,BH$192,IF(BG247=BH$192,BH$193,IF(BG247=BH$193,BH$194,$K$23))))))</f>
        <v/>
      </c>
      <c r="BI247" s="88" t="str">
        <f>IF(AND(SUM(BI$206:BI246)&gt;=BI$201,BH247=""),"",IF(BH247="",BI$190,IF(BH247=BI$190,BI$191,IF(BH247=BI$191,BI$192,IF(BH247=BI$192,BI$193,IF(BH247=BI$193,BI$194,$K$23))))))</f>
        <v/>
      </c>
      <c r="BJ247" s="88" t="str">
        <f>IF(AND(SUM(BJ$206:BJ246)&gt;=BJ$201,BI247=""),"",IF(BI247="",BJ$190,IF(BI247=BJ$190,BJ$191,IF(BI247=BJ$191,BJ$192,IF(BI247=BJ$192,BJ$193,IF(BI247=BJ$193,BJ$194,$K$23))))))</f>
        <v/>
      </c>
      <c r="BK247" s="88" t="str">
        <f>IF(AND(SUM(BK$206:BK246)&gt;=BK$201,BJ247=""),"",IF(BJ247="",BK$190,IF(BJ247=BK$190,BK$191,IF(BJ247=BK$191,BK$192,IF(BJ247=BK$192,BK$193,IF(BJ247=BK$193,BK$194,$K$23))))))</f>
        <v/>
      </c>
      <c r="BL247" s="88" t="str">
        <f>IF(AND(SUM(BL$206:BL246)&gt;=BL$201,BK247=""),"",IF(BK247="",BL$190,IF(BK247=BL$190,BL$191,IF(BK247=BL$191,BL$192,IF(BK247=BL$192,BL$193,IF(BK247=BL$193,BL$194,$K$23))))))</f>
        <v/>
      </c>
    </row>
    <row r="248" spans="2:64" hidden="1" outlineLevel="1" x14ac:dyDescent="0.55000000000000004">
      <c r="B248" s="3" t="s">
        <v>311</v>
      </c>
      <c r="C248" s="3">
        <f t="shared" si="62"/>
        <v>42</v>
      </c>
      <c r="E248" s="88" t="str">
        <f>IF(AND(SUM(E$206:E247)&gt;=E$201,D248=""),"",IF(D248="",E$190,IF(D248=E$190,E$191,IF(D248=E$191,E$192,IF(D248=E$192,E$193,IF(D248=E$193,E$194,$G$23))))))</f>
        <v/>
      </c>
      <c r="F248" s="88" t="str">
        <f>IF(AND(SUM(F$206:F247)&gt;=F$201,E248=""),"",IF(E248="",F$190,IF(E248=F$190,F$191,IF(E248=F$191,F$192,IF(E248=F$192,F$193,IF(E248=F$193,F$194,$G$23))))))</f>
        <v/>
      </c>
      <c r="G248" s="88" t="str">
        <f>IF(AND(SUM(G$206:G247)&gt;=G$201,F248=""),"",IF(F248="",G$190,IF(F248=G$190,G$191,IF(F248=G$191,G$192,IF(F248=G$192,G$193,IF(F248=G$193,G$194,$G$23))))))</f>
        <v/>
      </c>
      <c r="H248" s="88" t="str">
        <f>IF(AND(SUM(H$206:H247)&gt;=H$201,G248=""),"",IF(G248="",H$190,IF(G248=H$190,H$191,IF(G248=H$191,H$192,IF(G248=H$192,H$193,IF(G248=H$193,H$194,$G$23))))))</f>
        <v/>
      </c>
      <c r="I248" s="88" t="str">
        <f>IF(AND(SUM(I$206:I247)&gt;=I$201,H248=""),"",IF(H248="",I$190,IF(H248=I$190,I$191,IF(H248=I$191,I$192,IF(H248=I$192,I$193,IF(H248=I$193,I$194,$G$23))))))</f>
        <v/>
      </c>
      <c r="J248" s="88" t="str">
        <f>IF(AND(SUM(J$206:J247)&gt;=J$201,I248=""),"",IF(I248="",J$190,IF(I248=J$190,J$191,IF(I248=J$191,J$192,IF(I248=J$192,J$193,IF(I248=J$193,J$194,$G$23))))))</f>
        <v/>
      </c>
      <c r="K248" s="88" t="str">
        <f>IF(AND(SUM(K$206:K247)&gt;=K$201,J248=""),"",IF(J248="",K$190,IF(J248=K$190,K$191,IF(J248=K$191,K$192,IF(J248=K$192,K$193,IF(J248=K$193,K$194,$G$23))))))</f>
        <v/>
      </c>
      <c r="L248" s="88" t="str">
        <f>IF(AND(SUM(L$206:L247)&gt;=L$201,K248=""),"",IF(K248="",L$190,IF(K248=L$190,L$191,IF(K248=L$191,L$192,IF(K248=L$192,L$193,IF(K248=L$193,L$194,$G$23))))))</f>
        <v/>
      </c>
      <c r="M248" s="88" t="str">
        <f>IF(AND(SUM(M$206:M247)&gt;=M$201,L248=""),"",IF(L248="",M$190,IF(L248=M$190,M$191,IF(L248=M$191,M$192,IF(L248=M$192,M$193,IF(L248=M$193,M$194,$G$23))))))</f>
        <v/>
      </c>
      <c r="N248" s="88" t="str">
        <f>IF(AND(SUM(N$206:N247)&gt;=N$201,M248=""),"",IF(M248="",N$190,IF(M248=N$190,N$191,IF(M248=N$191,N$192,IF(M248=N$192,N$193,IF(M248=N$193,N$194,$G$23))))))</f>
        <v/>
      </c>
      <c r="O248" s="88" t="str">
        <f>IF(AND(SUM(O$206:O247)&gt;=O$201,N248=""),"",IF(N248="",O$190,IF(N248=O$190,O$191,IF(N248=O$191,O$192,IF(N248=O$192,O$193,IF(N248=O$193,O$194,$G$23))))))</f>
        <v/>
      </c>
      <c r="P248" s="88" t="str">
        <f>IF(AND(SUM(P$206:P247)&gt;=P$201,O248=""),"",IF(O248="",P$190,IF(O248=P$190,P$191,IF(O248=P$191,P$192,IF(O248=P$192,P$193,IF(O248=P$193,P$194,$G$23))))))</f>
        <v/>
      </c>
      <c r="Q248" s="88" t="str">
        <f>IF(AND(SUM(Q$206:Q247)&gt;=Q$201,P248=""),"",IF(P248="",Q$190,IF(P248=Q$190,Q$191,IF(P248=Q$191,Q$192,IF(P248=Q$192,Q$193,IF(P248=Q$193,Q$194,$H$23))))))</f>
        <v/>
      </c>
      <c r="R248" s="88" t="str">
        <f>IF(AND(SUM(R$206:R247)&gt;=R$201,Q248=""),"",IF(Q248="",R$190,IF(Q248=R$190,R$191,IF(Q248=R$191,R$192,IF(Q248=R$192,R$193,IF(Q248=R$193,R$194,$H$23))))))</f>
        <v/>
      </c>
      <c r="S248" s="88" t="str">
        <f>IF(AND(SUM(S$206:S247)&gt;=S$201,R248=""),"",IF(R248="",S$190,IF(R248=S$190,S$191,IF(R248=S$191,S$192,IF(R248=S$192,S$193,IF(R248=S$193,S$194,$H$23))))))</f>
        <v/>
      </c>
      <c r="T248" s="88" t="str">
        <f>IF(AND(SUM(T$206:T247)&gt;=T$201,S248=""),"",IF(S248="",T$190,IF(S248=T$190,T$191,IF(S248=T$191,T$192,IF(S248=T$192,T$193,IF(S248=T$193,T$194,$H$23))))))</f>
        <v/>
      </c>
      <c r="U248" s="88" t="str">
        <f>IF(AND(SUM(U$206:U247)&gt;=U$201,T248=""),"",IF(T248="",U$190,IF(T248=U$190,U$191,IF(T248=U$191,U$192,IF(T248=U$192,U$193,IF(T248=U$193,U$194,$H$23))))))</f>
        <v/>
      </c>
      <c r="V248" s="88" t="str">
        <f>IF(AND(SUM(V$206:V247)&gt;=V$201,U248=""),"",IF(U248="",V$190,IF(U248=V$190,V$191,IF(U248=V$191,V$192,IF(U248=V$192,V$193,IF(U248=V$193,V$194,$H$23))))))</f>
        <v/>
      </c>
      <c r="W248" s="88" t="str">
        <f>IF(AND(SUM(W$206:W247)&gt;=W$201,V248=""),"",IF(V248="",W$190,IF(V248=W$190,W$191,IF(V248=W$191,W$192,IF(V248=W$192,W$193,IF(V248=W$193,W$194,$H$23))))))</f>
        <v/>
      </c>
      <c r="X248" s="88" t="str">
        <f>IF(AND(SUM(X$206:X247)&gt;=X$201,W248=""),"",IF(W248="",X$190,IF(W248=X$190,X$191,IF(W248=X$191,X$192,IF(W248=X$192,X$193,IF(W248=X$193,X$194,$H$23))))))</f>
        <v/>
      </c>
      <c r="Y248" s="88" t="str">
        <f>IF(AND(SUM(Y$206:Y247)&gt;=Y$201,X248=""),"",IF(X248="",Y$190,IF(X248=Y$190,Y$191,IF(X248=Y$191,Y$192,IF(X248=Y$192,Y$193,IF(X248=Y$193,Y$194,$H$23))))))</f>
        <v/>
      </c>
      <c r="Z248" s="88" t="str">
        <f>IF(AND(SUM(Z$206:Z247)&gt;=Z$201,Y248=""),"",IF(Y248="",Z$190,IF(Y248=Z$190,Z$191,IF(Y248=Z$191,Z$192,IF(Y248=Z$192,Z$193,IF(Y248=Z$193,Z$194,$H$23))))))</f>
        <v/>
      </c>
      <c r="AA248" s="88" t="str">
        <f>IF(AND(SUM(AA$206:AA247)&gt;=AA$201,Z248=""),"",IF(Z248="",AA$190,IF(Z248=AA$190,AA$191,IF(Z248=AA$191,AA$192,IF(Z248=AA$192,AA$193,IF(Z248=AA$193,AA$194,$H$23))))))</f>
        <v/>
      </c>
      <c r="AB248" s="88" t="str">
        <f>IF(AND(SUM(AB$206:AB247)&gt;=AB$201,AA248=""),"",IF(AA248="",AB$190,IF(AA248=AB$190,AB$191,IF(AA248=AB$191,AB$192,IF(AA248=AB$192,AB$193,IF(AA248=AB$193,AB$194,$H$23))))))</f>
        <v/>
      </c>
      <c r="AC248" s="88" t="str">
        <f>IF(AND(SUM(AC$206:AC247)&gt;=AC$201,AB248=""),"",IF(AB248="",AC$190,IF(AB248=AC$190,AC$191,IF(AB248=AC$191,AC$192,IF(AB248=AC$192,AC$193,IF(AB248=AC$193,AC$194,$I$23))))))</f>
        <v/>
      </c>
      <c r="AD248" s="88" t="str">
        <f>IF(AND(SUM(AD$206:AD247)&gt;=AD$201,AC248=""),"",IF(AC248="",AD$190,IF(AC248=AD$190,AD$191,IF(AC248=AD$191,AD$192,IF(AC248=AD$192,AD$193,IF(AC248=AD$193,AD$194,$I$23))))))</f>
        <v/>
      </c>
      <c r="AE248" s="88" t="str">
        <f>IF(AND(SUM(AE$206:AE247)&gt;=AE$201,AD248=""),"",IF(AD248="",AE$190,IF(AD248=AE$190,AE$191,IF(AD248=AE$191,AE$192,IF(AD248=AE$192,AE$193,IF(AD248=AE$193,AE$194,$I$23))))))</f>
        <v/>
      </c>
      <c r="AF248" s="88" t="str">
        <f>IF(AND(SUM(AF$206:AF247)&gt;=AF$201,AE248=""),"",IF(AE248="",AF$190,IF(AE248=AF$190,AF$191,IF(AE248=AF$191,AF$192,IF(AE248=AF$192,AF$193,IF(AE248=AF$193,AF$194,$I$23))))))</f>
        <v/>
      </c>
      <c r="AG248" s="88" t="str">
        <f>IF(AND(SUM(AG$206:AG247)&gt;=AG$201,AF248=""),"",IF(AF248="",AG$190,IF(AF248=AG$190,AG$191,IF(AF248=AG$191,AG$192,IF(AF248=AG$192,AG$193,IF(AF248=AG$193,AG$194,$I$23))))))</f>
        <v/>
      </c>
      <c r="AH248" s="88" t="str">
        <f>IF(AND(SUM(AH$206:AH247)&gt;=AH$201,AG248=""),"",IF(AG248="",AH$190,IF(AG248=AH$190,AH$191,IF(AG248=AH$191,AH$192,IF(AG248=AH$192,AH$193,IF(AG248=AH$193,AH$194,$I$23))))))</f>
        <v/>
      </c>
      <c r="AI248" s="88" t="str">
        <f>IF(AND(SUM(AI$206:AI247)&gt;=AI$201,AH248=""),"",IF(AH248="",AI$190,IF(AH248=AI$190,AI$191,IF(AH248=AI$191,AI$192,IF(AH248=AI$192,AI$193,IF(AH248=AI$193,AI$194,$I$23))))))</f>
        <v/>
      </c>
      <c r="AJ248" s="88" t="str">
        <f>IF(AND(SUM(AJ$206:AJ247)&gt;=AJ$201,AI248=""),"",IF(AI248="",AJ$190,IF(AI248=AJ$190,AJ$191,IF(AI248=AJ$191,AJ$192,IF(AI248=AJ$192,AJ$193,IF(AI248=AJ$193,AJ$194,$I$23))))))</f>
        <v/>
      </c>
      <c r="AK248" s="88" t="str">
        <f>IF(AND(SUM(AK$206:AK247)&gt;=AK$201,AJ248=""),"",IF(AJ248="",AK$190,IF(AJ248=AK$190,AK$191,IF(AJ248=AK$191,AK$192,IF(AJ248=AK$192,AK$193,IF(AJ248=AK$193,AK$194,$I$23))))))</f>
        <v/>
      </c>
      <c r="AL248" s="88" t="str">
        <f>IF(AND(SUM(AL$206:AL247)&gt;=AL$201,AK248=""),"",IF(AK248="",AL$190,IF(AK248=AL$190,AL$191,IF(AK248=AL$191,AL$192,IF(AK248=AL$192,AL$193,IF(AK248=AL$193,AL$194,$I$23))))))</f>
        <v/>
      </c>
      <c r="AM248" s="88" t="str">
        <f>IF(AND(SUM(AM$206:AM247)&gt;=AM$201,AL248=""),"",IF(AL248="",AM$190,IF(AL248=AM$190,AM$191,IF(AL248=AM$191,AM$192,IF(AL248=AM$192,AM$193,IF(AL248=AM$193,AM$194,$I$23))))))</f>
        <v/>
      </c>
      <c r="AN248" s="88" t="str">
        <f>IF(AND(SUM(AN$206:AN247)&gt;=AN$201,AM248=""),"",IF(AM248="",AN$190,IF(AM248=AN$190,AN$191,IF(AM248=AN$191,AN$192,IF(AM248=AN$192,AN$193,IF(AM248=AN$193,AN$194,$I$23))))))</f>
        <v/>
      </c>
      <c r="AO248" s="88" t="str">
        <f>IF(AND(SUM(AO$206:AO247)&gt;=AO$201,AN248=""),"",IF(AN248="",AO$190,IF(AN248=AO$190,AO$191,IF(AN248=AO$191,AO$192,IF(AN248=AO$192,AO$193,IF(AN248=AO$193,AO$194,$J$23))))))</f>
        <v/>
      </c>
      <c r="AP248" s="88" t="str">
        <f>IF(AND(SUM(AP$206:AP247)&gt;=AP$201,AO248=""),"",IF(AO248="",AP$190,IF(AO248=AP$190,AP$191,IF(AO248=AP$191,AP$192,IF(AO248=AP$192,AP$193,IF(AO248=AP$193,AP$194,$J$23))))))</f>
        <v/>
      </c>
      <c r="AQ248" s="88" t="str">
        <f>IF(AND(SUM(AQ$206:AQ247)&gt;=AQ$201,AP248=""),"",IF(AP248="",AQ$190,IF(AP248=AQ$190,AQ$191,IF(AP248=AQ$191,AQ$192,IF(AP248=AQ$192,AQ$193,IF(AP248=AQ$193,AQ$194,$J$23))))))</f>
        <v/>
      </c>
      <c r="AR248" s="88" t="str">
        <f>IF(AND(SUM(AR$206:AR247)&gt;=AR$201,AQ248=""),"",IF(AQ248="",AR$190,IF(AQ248=AR$190,AR$191,IF(AQ248=AR$191,AR$192,IF(AQ248=AR$192,AR$193,IF(AQ248=AR$193,AR$194,$J$23))))))</f>
        <v/>
      </c>
      <c r="AS248" s="88" t="str">
        <f>IF(AND(SUM(AS$206:AS247)&gt;=AS$201,AR248=""),"",IF(AR248="",AS$190,IF(AR248=AS$190,AS$191,IF(AR248=AS$191,AS$192,IF(AR248=AS$192,AS$193,IF(AR248=AS$193,AS$194,$J$23))))))</f>
        <v/>
      </c>
      <c r="AT248" s="88" t="str">
        <f>IF(AND(SUM(AT$206:AT247)&gt;=AT$201,AS248=""),"",IF(AS248="",AT$190,IF(AS248=AT$190,AT$191,IF(AS248=AT$191,AT$192,IF(AS248=AT$192,AT$193,IF(AS248=AT$193,AT$194,$J$23))))))</f>
        <v/>
      </c>
      <c r="AU248" s="88" t="str">
        <f>IF(AND(SUM(AU$206:AU247)&gt;=AU$201,AT248=""),"",IF(AT248="",AU$190,IF(AT248=AU$190,AU$191,IF(AT248=AU$191,AU$192,IF(AT248=AU$192,AU$193,IF(AT248=AU$193,AU$194,$J$23))))))</f>
        <v/>
      </c>
      <c r="AV248" s="88" t="str">
        <f>IF(AND(SUM(AV$206:AV247)&gt;=AV$201,AU248=""),"",IF(AU248="",AV$190,IF(AU248=AV$190,AV$191,IF(AU248=AV$191,AV$192,IF(AU248=AV$192,AV$193,IF(AU248=AV$193,AV$194,$J$23))))))</f>
        <v/>
      </c>
      <c r="AW248" s="88" t="str">
        <f>IF(AND(SUM(AW$206:AW247)&gt;=AW$201,AV248=""),"",IF(AV248="",AW$190,IF(AV248=AW$190,AW$191,IF(AV248=AW$191,AW$192,IF(AV248=AW$192,AW$193,IF(AV248=AW$193,AW$194,$J$23))))))</f>
        <v/>
      </c>
      <c r="AX248" s="88" t="str">
        <f>IF(AND(SUM(AX$206:AX247)&gt;=AX$201,AW248=""),"",IF(AW248="",AX$190,IF(AW248=AX$190,AX$191,IF(AW248=AX$191,AX$192,IF(AW248=AX$192,AX$193,IF(AW248=AX$193,AX$194,$J$23))))))</f>
        <v/>
      </c>
      <c r="AY248" s="88" t="str">
        <f>IF(AND(SUM(AY$206:AY247)&gt;=AY$201,AX248=""),"",IF(AX248="",AY$190,IF(AX248=AY$190,AY$191,IF(AX248=AY$191,AY$192,IF(AX248=AY$192,AY$193,IF(AX248=AY$193,AY$194,$J$23))))))</f>
        <v/>
      </c>
      <c r="AZ248" s="88" t="str">
        <f>IF(AND(SUM(AZ$206:AZ247)&gt;=AZ$201,AY248=""),"",IF(AY248="",AZ$190,IF(AY248=AZ$190,AZ$191,IF(AY248=AZ$191,AZ$192,IF(AY248=AZ$192,AZ$193,IF(AY248=AZ$193,AZ$194,$J$23))))))</f>
        <v/>
      </c>
      <c r="BA248" s="88" t="str">
        <f>IF(AND(SUM(BA$206:BA247)&gt;=BA$201,AZ248=""),"",IF(AZ248="",BA$190,IF(AZ248=BA$190,BA$191,IF(AZ248=BA$191,BA$192,IF(AZ248=BA$192,BA$193,IF(AZ248=BA$193,BA$194,$K$23))))))</f>
        <v/>
      </c>
      <c r="BB248" s="88" t="str">
        <f>IF(AND(SUM(BB$206:BB247)&gt;=BB$201,BA248=""),"",IF(BA248="",BB$190,IF(BA248=BB$190,BB$191,IF(BA248=BB$191,BB$192,IF(BA248=BB$192,BB$193,IF(BA248=BB$193,BB$194,$K$23))))))</f>
        <v/>
      </c>
      <c r="BC248" s="88" t="str">
        <f>IF(AND(SUM(BC$206:BC247)&gt;=BC$201,BB248=""),"",IF(BB248="",BC$190,IF(BB248=BC$190,BC$191,IF(BB248=BC$191,BC$192,IF(BB248=BC$192,BC$193,IF(BB248=BC$193,BC$194,$K$23))))))</f>
        <v/>
      </c>
      <c r="BD248" s="88" t="str">
        <f>IF(AND(SUM(BD$206:BD247)&gt;=BD$201,BC248=""),"",IF(BC248="",BD$190,IF(BC248=BD$190,BD$191,IF(BC248=BD$191,BD$192,IF(BC248=BD$192,BD$193,IF(BC248=BD$193,BD$194,$K$23))))))</f>
        <v/>
      </c>
      <c r="BE248" s="88" t="str">
        <f>IF(AND(SUM(BE$206:BE247)&gt;=BE$201,BD248=""),"",IF(BD248="",BE$190,IF(BD248=BE$190,BE$191,IF(BD248=BE$191,BE$192,IF(BD248=BE$192,BE$193,IF(BD248=BE$193,BE$194,$K$23))))))</f>
        <v/>
      </c>
      <c r="BF248" s="88" t="str">
        <f>IF(AND(SUM(BF$206:BF247)&gt;=BF$201,BE248=""),"",IF(BE248="",BF$190,IF(BE248=BF$190,BF$191,IF(BE248=BF$191,BF$192,IF(BE248=BF$192,BF$193,IF(BE248=BF$193,BF$194,$K$23))))))</f>
        <v/>
      </c>
      <c r="BG248" s="88" t="str">
        <f>IF(AND(SUM(BG$206:BG247)&gt;=BG$201,BF248=""),"",IF(BF248="",BG$190,IF(BF248=BG$190,BG$191,IF(BF248=BG$191,BG$192,IF(BF248=BG$192,BG$193,IF(BF248=BG$193,BG$194,$K$23))))))</f>
        <v/>
      </c>
      <c r="BH248" s="88" t="str">
        <f>IF(AND(SUM(BH$206:BH247)&gt;=BH$201,BG248=""),"",IF(BG248="",BH$190,IF(BG248=BH$190,BH$191,IF(BG248=BH$191,BH$192,IF(BG248=BH$192,BH$193,IF(BG248=BH$193,BH$194,$K$23))))))</f>
        <v/>
      </c>
      <c r="BI248" s="88" t="str">
        <f>IF(AND(SUM(BI$206:BI247)&gt;=BI$201,BH248=""),"",IF(BH248="",BI$190,IF(BH248=BI$190,BI$191,IF(BH248=BI$191,BI$192,IF(BH248=BI$192,BI$193,IF(BH248=BI$193,BI$194,$K$23))))))</f>
        <v/>
      </c>
      <c r="BJ248" s="88" t="str">
        <f>IF(AND(SUM(BJ$206:BJ247)&gt;=BJ$201,BI248=""),"",IF(BI248="",BJ$190,IF(BI248=BJ$190,BJ$191,IF(BI248=BJ$191,BJ$192,IF(BI248=BJ$192,BJ$193,IF(BI248=BJ$193,BJ$194,$K$23))))))</f>
        <v/>
      </c>
      <c r="BK248" s="88" t="str">
        <f>IF(AND(SUM(BK$206:BK247)&gt;=BK$201,BJ248=""),"",IF(BJ248="",BK$190,IF(BJ248=BK$190,BK$191,IF(BJ248=BK$191,BK$192,IF(BJ248=BK$192,BK$193,IF(BJ248=BK$193,BK$194,$K$23))))))</f>
        <v/>
      </c>
      <c r="BL248" s="88" t="str">
        <f>IF(AND(SUM(BL$206:BL247)&gt;=BL$201,BK248=""),"",IF(BK248="",BL$190,IF(BK248=BL$190,BL$191,IF(BK248=BL$191,BL$192,IF(BK248=BL$192,BL$193,IF(BK248=BL$193,BL$194,$K$23))))))</f>
        <v/>
      </c>
    </row>
    <row r="249" spans="2:64" hidden="1" outlineLevel="1" x14ac:dyDescent="0.55000000000000004">
      <c r="B249" s="3" t="s">
        <v>311</v>
      </c>
      <c r="C249" s="3">
        <f t="shared" si="62"/>
        <v>43</v>
      </c>
      <c r="E249" s="88" t="str">
        <f>IF(AND(SUM(E$206:E248)&gt;=E$201,D249=""),"",IF(D249="",E$190,IF(D249=E$190,E$191,IF(D249=E$191,E$192,IF(D249=E$192,E$193,IF(D249=E$193,E$194,$G$23))))))</f>
        <v/>
      </c>
      <c r="F249" s="88" t="str">
        <f>IF(AND(SUM(F$206:F248)&gt;=F$201,E249=""),"",IF(E249="",F$190,IF(E249=F$190,F$191,IF(E249=F$191,F$192,IF(E249=F$192,F$193,IF(E249=F$193,F$194,$G$23))))))</f>
        <v/>
      </c>
      <c r="G249" s="88" t="str">
        <f>IF(AND(SUM(G$206:G248)&gt;=G$201,F249=""),"",IF(F249="",G$190,IF(F249=G$190,G$191,IF(F249=G$191,G$192,IF(F249=G$192,G$193,IF(F249=G$193,G$194,$G$23))))))</f>
        <v/>
      </c>
      <c r="H249" s="88" t="str">
        <f>IF(AND(SUM(H$206:H248)&gt;=H$201,G249=""),"",IF(G249="",H$190,IF(G249=H$190,H$191,IF(G249=H$191,H$192,IF(G249=H$192,H$193,IF(G249=H$193,H$194,$G$23))))))</f>
        <v/>
      </c>
      <c r="I249" s="88" t="str">
        <f>IF(AND(SUM(I$206:I248)&gt;=I$201,H249=""),"",IF(H249="",I$190,IF(H249=I$190,I$191,IF(H249=I$191,I$192,IF(H249=I$192,I$193,IF(H249=I$193,I$194,$G$23))))))</f>
        <v/>
      </c>
      <c r="J249" s="88" t="str">
        <f>IF(AND(SUM(J$206:J248)&gt;=J$201,I249=""),"",IF(I249="",J$190,IF(I249=J$190,J$191,IF(I249=J$191,J$192,IF(I249=J$192,J$193,IF(I249=J$193,J$194,$G$23))))))</f>
        <v/>
      </c>
      <c r="K249" s="88" t="str">
        <f>IF(AND(SUM(K$206:K248)&gt;=K$201,J249=""),"",IF(J249="",K$190,IF(J249=K$190,K$191,IF(J249=K$191,K$192,IF(J249=K$192,K$193,IF(J249=K$193,K$194,$G$23))))))</f>
        <v/>
      </c>
      <c r="L249" s="88" t="str">
        <f>IF(AND(SUM(L$206:L248)&gt;=L$201,K249=""),"",IF(K249="",L$190,IF(K249=L$190,L$191,IF(K249=L$191,L$192,IF(K249=L$192,L$193,IF(K249=L$193,L$194,$G$23))))))</f>
        <v/>
      </c>
      <c r="M249" s="88" t="str">
        <f>IF(AND(SUM(M$206:M248)&gt;=M$201,L249=""),"",IF(L249="",M$190,IF(L249=M$190,M$191,IF(L249=M$191,M$192,IF(L249=M$192,M$193,IF(L249=M$193,M$194,$G$23))))))</f>
        <v/>
      </c>
      <c r="N249" s="88" t="str">
        <f>IF(AND(SUM(N$206:N248)&gt;=N$201,M249=""),"",IF(M249="",N$190,IF(M249=N$190,N$191,IF(M249=N$191,N$192,IF(M249=N$192,N$193,IF(M249=N$193,N$194,$G$23))))))</f>
        <v/>
      </c>
      <c r="O249" s="88" t="str">
        <f>IF(AND(SUM(O$206:O248)&gt;=O$201,N249=""),"",IF(N249="",O$190,IF(N249=O$190,O$191,IF(N249=O$191,O$192,IF(N249=O$192,O$193,IF(N249=O$193,O$194,$G$23))))))</f>
        <v/>
      </c>
      <c r="P249" s="88" t="str">
        <f>IF(AND(SUM(P$206:P248)&gt;=P$201,O249=""),"",IF(O249="",P$190,IF(O249=P$190,P$191,IF(O249=P$191,P$192,IF(O249=P$192,P$193,IF(O249=P$193,P$194,$G$23))))))</f>
        <v/>
      </c>
      <c r="Q249" s="88" t="str">
        <f>IF(AND(SUM(Q$206:Q248)&gt;=Q$201,P249=""),"",IF(P249="",Q$190,IF(P249=Q$190,Q$191,IF(P249=Q$191,Q$192,IF(P249=Q$192,Q$193,IF(P249=Q$193,Q$194,$H$23))))))</f>
        <v/>
      </c>
      <c r="R249" s="88" t="str">
        <f>IF(AND(SUM(R$206:R248)&gt;=R$201,Q249=""),"",IF(Q249="",R$190,IF(Q249=R$190,R$191,IF(Q249=R$191,R$192,IF(Q249=R$192,R$193,IF(Q249=R$193,R$194,$H$23))))))</f>
        <v/>
      </c>
      <c r="S249" s="88" t="str">
        <f>IF(AND(SUM(S$206:S248)&gt;=S$201,R249=""),"",IF(R249="",S$190,IF(R249=S$190,S$191,IF(R249=S$191,S$192,IF(R249=S$192,S$193,IF(R249=S$193,S$194,$H$23))))))</f>
        <v/>
      </c>
      <c r="T249" s="88" t="str">
        <f>IF(AND(SUM(T$206:T248)&gt;=T$201,S249=""),"",IF(S249="",T$190,IF(S249=T$190,T$191,IF(S249=T$191,T$192,IF(S249=T$192,T$193,IF(S249=T$193,T$194,$H$23))))))</f>
        <v/>
      </c>
      <c r="U249" s="88" t="str">
        <f>IF(AND(SUM(U$206:U248)&gt;=U$201,T249=""),"",IF(T249="",U$190,IF(T249=U$190,U$191,IF(T249=U$191,U$192,IF(T249=U$192,U$193,IF(T249=U$193,U$194,$H$23))))))</f>
        <v/>
      </c>
      <c r="V249" s="88" t="str">
        <f>IF(AND(SUM(V$206:V248)&gt;=V$201,U249=""),"",IF(U249="",V$190,IF(U249=V$190,V$191,IF(U249=V$191,V$192,IF(U249=V$192,V$193,IF(U249=V$193,V$194,$H$23))))))</f>
        <v/>
      </c>
      <c r="W249" s="88" t="str">
        <f>IF(AND(SUM(W$206:W248)&gt;=W$201,V249=""),"",IF(V249="",W$190,IF(V249=W$190,W$191,IF(V249=W$191,W$192,IF(V249=W$192,W$193,IF(V249=W$193,W$194,$H$23))))))</f>
        <v/>
      </c>
      <c r="X249" s="88" t="str">
        <f>IF(AND(SUM(X$206:X248)&gt;=X$201,W249=""),"",IF(W249="",X$190,IF(W249=X$190,X$191,IF(W249=X$191,X$192,IF(W249=X$192,X$193,IF(W249=X$193,X$194,$H$23))))))</f>
        <v/>
      </c>
      <c r="Y249" s="88" t="str">
        <f>IF(AND(SUM(Y$206:Y248)&gt;=Y$201,X249=""),"",IF(X249="",Y$190,IF(X249=Y$190,Y$191,IF(X249=Y$191,Y$192,IF(X249=Y$192,Y$193,IF(X249=Y$193,Y$194,$H$23))))))</f>
        <v/>
      </c>
      <c r="Z249" s="88" t="str">
        <f>IF(AND(SUM(Z$206:Z248)&gt;=Z$201,Y249=""),"",IF(Y249="",Z$190,IF(Y249=Z$190,Z$191,IF(Y249=Z$191,Z$192,IF(Y249=Z$192,Z$193,IF(Y249=Z$193,Z$194,$H$23))))))</f>
        <v/>
      </c>
      <c r="AA249" s="88" t="str">
        <f>IF(AND(SUM(AA$206:AA248)&gt;=AA$201,Z249=""),"",IF(Z249="",AA$190,IF(Z249=AA$190,AA$191,IF(Z249=AA$191,AA$192,IF(Z249=AA$192,AA$193,IF(Z249=AA$193,AA$194,$H$23))))))</f>
        <v/>
      </c>
      <c r="AB249" s="88" t="str">
        <f>IF(AND(SUM(AB$206:AB248)&gt;=AB$201,AA249=""),"",IF(AA249="",AB$190,IF(AA249=AB$190,AB$191,IF(AA249=AB$191,AB$192,IF(AA249=AB$192,AB$193,IF(AA249=AB$193,AB$194,$H$23))))))</f>
        <v/>
      </c>
      <c r="AC249" s="88" t="str">
        <f>IF(AND(SUM(AC$206:AC248)&gt;=AC$201,AB249=""),"",IF(AB249="",AC$190,IF(AB249=AC$190,AC$191,IF(AB249=AC$191,AC$192,IF(AB249=AC$192,AC$193,IF(AB249=AC$193,AC$194,$I$23))))))</f>
        <v/>
      </c>
      <c r="AD249" s="88" t="str">
        <f>IF(AND(SUM(AD$206:AD248)&gt;=AD$201,AC249=""),"",IF(AC249="",AD$190,IF(AC249=AD$190,AD$191,IF(AC249=AD$191,AD$192,IF(AC249=AD$192,AD$193,IF(AC249=AD$193,AD$194,$I$23))))))</f>
        <v/>
      </c>
      <c r="AE249" s="88" t="str">
        <f>IF(AND(SUM(AE$206:AE248)&gt;=AE$201,AD249=""),"",IF(AD249="",AE$190,IF(AD249=AE$190,AE$191,IF(AD249=AE$191,AE$192,IF(AD249=AE$192,AE$193,IF(AD249=AE$193,AE$194,$I$23))))))</f>
        <v/>
      </c>
      <c r="AF249" s="88" t="str">
        <f>IF(AND(SUM(AF$206:AF248)&gt;=AF$201,AE249=""),"",IF(AE249="",AF$190,IF(AE249=AF$190,AF$191,IF(AE249=AF$191,AF$192,IF(AE249=AF$192,AF$193,IF(AE249=AF$193,AF$194,$I$23))))))</f>
        <v/>
      </c>
      <c r="AG249" s="88" t="str">
        <f>IF(AND(SUM(AG$206:AG248)&gt;=AG$201,AF249=""),"",IF(AF249="",AG$190,IF(AF249=AG$190,AG$191,IF(AF249=AG$191,AG$192,IF(AF249=AG$192,AG$193,IF(AF249=AG$193,AG$194,$I$23))))))</f>
        <v/>
      </c>
      <c r="AH249" s="88" t="str">
        <f>IF(AND(SUM(AH$206:AH248)&gt;=AH$201,AG249=""),"",IF(AG249="",AH$190,IF(AG249=AH$190,AH$191,IF(AG249=AH$191,AH$192,IF(AG249=AH$192,AH$193,IF(AG249=AH$193,AH$194,$I$23))))))</f>
        <v/>
      </c>
      <c r="AI249" s="88" t="str">
        <f>IF(AND(SUM(AI$206:AI248)&gt;=AI$201,AH249=""),"",IF(AH249="",AI$190,IF(AH249=AI$190,AI$191,IF(AH249=AI$191,AI$192,IF(AH249=AI$192,AI$193,IF(AH249=AI$193,AI$194,$I$23))))))</f>
        <v/>
      </c>
      <c r="AJ249" s="88" t="str">
        <f>IF(AND(SUM(AJ$206:AJ248)&gt;=AJ$201,AI249=""),"",IF(AI249="",AJ$190,IF(AI249=AJ$190,AJ$191,IF(AI249=AJ$191,AJ$192,IF(AI249=AJ$192,AJ$193,IF(AI249=AJ$193,AJ$194,$I$23))))))</f>
        <v/>
      </c>
      <c r="AK249" s="88" t="str">
        <f>IF(AND(SUM(AK$206:AK248)&gt;=AK$201,AJ249=""),"",IF(AJ249="",AK$190,IF(AJ249=AK$190,AK$191,IF(AJ249=AK$191,AK$192,IF(AJ249=AK$192,AK$193,IF(AJ249=AK$193,AK$194,$I$23))))))</f>
        <v/>
      </c>
      <c r="AL249" s="88" t="str">
        <f>IF(AND(SUM(AL$206:AL248)&gt;=AL$201,AK249=""),"",IF(AK249="",AL$190,IF(AK249=AL$190,AL$191,IF(AK249=AL$191,AL$192,IF(AK249=AL$192,AL$193,IF(AK249=AL$193,AL$194,$I$23))))))</f>
        <v/>
      </c>
      <c r="AM249" s="88" t="str">
        <f>IF(AND(SUM(AM$206:AM248)&gt;=AM$201,AL249=""),"",IF(AL249="",AM$190,IF(AL249=AM$190,AM$191,IF(AL249=AM$191,AM$192,IF(AL249=AM$192,AM$193,IF(AL249=AM$193,AM$194,$I$23))))))</f>
        <v/>
      </c>
      <c r="AN249" s="88" t="str">
        <f>IF(AND(SUM(AN$206:AN248)&gt;=AN$201,AM249=""),"",IF(AM249="",AN$190,IF(AM249=AN$190,AN$191,IF(AM249=AN$191,AN$192,IF(AM249=AN$192,AN$193,IF(AM249=AN$193,AN$194,$I$23))))))</f>
        <v/>
      </c>
      <c r="AO249" s="88" t="str">
        <f>IF(AND(SUM(AO$206:AO248)&gt;=AO$201,AN249=""),"",IF(AN249="",AO$190,IF(AN249=AO$190,AO$191,IF(AN249=AO$191,AO$192,IF(AN249=AO$192,AO$193,IF(AN249=AO$193,AO$194,$J$23))))))</f>
        <v/>
      </c>
      <c r="AP249" s="88" t="str">
        <f>IF(AND(SUM(AP$206:AP248)&gt;=AP$201,AO249=""),"",IF(AO249="",AP$190,IF(AO249=AP$190,AP$191,IF(AO249=AP$191,AP$192,IF(AO249=AP$192,AP$193,IF(AO249=AP$193,AP$194,$J$23))))))</f>
        <v/>
      </c>
      <c r="AQ249" s="88" t="str">
        <f>IF(AND(SUM(AQ$206:AQ248)&gt;=AQ$201,AP249=""),"",IF(AP249="",AQ$190,IF(AP249=AQ$190,AQ$191,IF(AP249=AQ$191,AQ$192,IF(AP249=AQ$192,AQ$193,IF(AP249=AQ$193,AQ$194,$J$23))))))</f>
        <v/>
      </c>
      <c r="AR249" s="88" t="str">
        <f>IF(AND(SUM(AR$206:AR248)&gt;=AR$201,AQ249=""),"",IF(AQ249="",AR$190,IF(AQ249=AR$190,AR$191,IF(AQ249=AR$191,AR$192,IF(AQ249=AR$192,AR$193,IF(AQ249=AR$193,AR$194,$J$23))))))</f>
        <v/>
      </c>
      <c r="AS249" s="88" t="str">
        <f>IF(AND(SUM(AS$206:AS248)&gt;=AS$201,AR249=""),"",IF(AR249="",AS$190,IF(AR249=AS$190,AS$191,IF(AR249=AS$191,AS$192,IF(AR249=AS$192,AS$193,IF(AR249=AS$193,AS$194,$J$23))))))</f>
        <v/>
      </c>
      <c r="AT249" s="88" t="str">
        <f>IF(AND(SUM(AT$206:AT248)&gt;=AT$201,AS249=""),"",IF(AS249="",AT$190,IF(AS249=AT$190,AT$191,IF(AS249=AT$191,AT$192,IF(AS249=AT$192,AT$193,IF(AS249=AT$193,AT$194,$J$23))))))</f>
        <v/>
      </c>
      <c r="AU249" s="88" t="str">
        <f>IF(AND(SUM(AU$206:AU248)&gt;=AU$201,AT249=""),"",IF(AT249="",AU$190,IF(AT249=AU$190,AU$191,IF(AT249=AU$191,AU$192,IF(AT249=AU$192,AU$193,IF(AT249=AU$193,AU$194,$J$23))))))</f>
        <v/>
      </c>
      <c r="AV249" s="88" t="str">
        <f>IF(AND(SUM(AV$206:AV248)&gt;=AV$201,AU249=""),"",IF(AU249="",AV$190,IF(AU249=AV$190,AV$191,IF(AU249=AV$191,AV$192,IF(AU249=AV$192,AV$193,IF(AU249=AV$193,AV$194,$J$23))))))</f>
        <v/>
      </c>
      <c r="AW249" s="88" t="str">
        <f>IF(AND(SUM(AW$206:AW248)&gt;=AW$201,AV249=""),"",IF(AV249="",AW$190,IF(AV249=AW$190,AW$191,IF(AV249=AW$191,AW$192,IF(AV249=AW$192,AW$193,IF(AV249=AW$193,AW$194,$J$23))))))</f>
        <v/>
      </c>
      <c r="AX249" s="88" t="str">
        <f>IF(AND(SUM(AX$206:AX248)&gt;=AX$201,AW249=""),"",IF(AW249="",AX$190,IF(AW249=AX$190,AX$191,IF(AW249=AX$191,AX$192,IF(AW249=AX$192,AX$193,IF(AW249=AX$193,AX$194,$J$23))))))</f>
        <v/>
      </c>
      <c r="AY249" s="88" t="str">
        <f>IF(AND(SUM(AY$206:AY248)&gt;=AY$201,AX249=""),"",IF(AX249="",AY$190,IF(AX249=AY$190,AY$191,IF(AX249=AY$191,AY$192,IF(AX249=AY$192,AY$193,IF(AX249=AY$193,AY$194,$J$23))))))</f>
        <v/>
      </c>
      <c r="AZ249" s="88" t="str">
        <f>IF(AND(SUM(AZ$206:AZ248)&gt;=AZ$201,AY249=""),"",IF(AY249="",AZ$190,IF(AY249=AZ$190,AZ$191,IF(AY249=AZ$191,AZ$192,IF(AY249=AZ$192,AZ$193,IF(AY249=AZ$193,AZ$194,$J$23))))))</f>
        <v/>
      </c>
      <c r="BA249" s="88" t="str">
        <f>IF(AND(SUM(BA$206:BA248)&gt;=BA$201,AZ249=""),"",IF(AZ249="",BA$190,IF(AZ249=BA$190,BA$191,IF(AZ249=BA$191,BA$192,IF(AZ249=BA$192,BA$193,IF(AZ249=BA$193,BA$194,$K$23))))))</f>
        <v/>
      </c>
      <c r="BB249" s="88" t="str">
        <f>IF(AND(SUM(BB$206:BB248)&gt;=BB$201,BA249=""),"",IF(BA249="",BB$190,IF(BA249=BB$190,BB$191,IF(BA249=BB$191,BB$192,IF(BA249=BB$192,BB$193,IF(BA249=BB$193,BB$194,$K$23))))))</f>
        <v/>
      </c>
      <c r="BC249" s="88" t="str">
        <f>IF(AND(SUM(BC$206:BC248)&gt;=BC$201,BB249=""),"",IF(BB249="",BC$190,IF(BB249=BC$190,BC$191,IF(BB249=BC$191,BC$192,IF(BB249=BC$192,BC$193,IF(BB249=BC$193,BC$194,$K$23))))))</f>
        <v/>
      </c>
      <c r="BD249" s="88" t="str">
        <f>IF(AND(SUM(BD$206:BD248)&gt;=BD$201,BC249=""),"",IF(BC249="",BD$190,IF(BC249=BD$190,BD$191,IF(BC249=BD$191,BD$192,IF(BC249=BD$192,BD$193,IF(BC249=BD$193,BD$194,$K$23))))))</f>
        <v/>
      </c>
      <c r="BE249" s="88" t="str">
        <f>IF(AND(SUM(BE$206:BE248)&gt;=BE$201,BD249=""),"",IF(BD249="",BE$190,IF(BD249=BE$190,BE$191,IF(BD249=BE$191,BE$192,IF(BD249=BE$192,BE$193,IF(BD249=BE$193,BE$194,$K$23))))))</f>
        <v/>
      </c>
      <c r="BF249" s="88" t="str">
        <f>IF(AND(SUM(BF$206:BF248)&gt;=BF$201,BE249=""),"",IF(BE249="",BF$190,IF(BE249=BF$190,BF$191,IF(BE249=BF$191,BF$192,IF(BE249=BF$192,BF$193,IF(BE249=BF$193,BF$194,$K$23))))))</f>
        <v/>
      </c>
      <c r="BG249" s="88" t="str">
        <f>IF(AND(SUM(BG$206:BG248)&gt;=BG$201,BF249=""),"",IF(BF249="",BG$190,IF(BF249=BG$190,BG$191,IF(BF249=BG$191,BG$192,IF(BF249=BG$192,BG$193,IF(BF249=BG$193,BG$194,$K$23))))))</f>
        <v/>
      </c>
      <c r="BH249" s="88" t="str">
        <f>IF(AND(SUM(BH$206:BH248)&gt;=BH$201,BG249=""),"",IF(BG249="",BH$190,IF(BG249=BH$190,BH$191,IF(BG249=BH$191,BH$192,IF(BG249=BH$192,BH$193,IF(BG249=BH$193,BH$194,$K$23))))))</f>
        <v/>
      </c>
      <c r="BI249" s="88" t="str">
        <f>IF(AND(SUM(BI$206:BI248)&gt;=BI$201,BH249=""),"",IF(BH249="",BI$190,IF(BH249=BI$190,BI$191,IF(BH249=BI$191,BI$192,IF(BH249=BI$192,BI$193,IF(BH249=BI$193,BI$194,$K$23))))))</f>
        <v/>
      </c>
      <c r="BJ249" s="88" t="str">
        <f>IF(AND(SUM(BJ$206:BJ248)&gt;=BJ$201,BI249=""),"",IF(BI249="",BJ$190,IF(BI249=BJ$190,BJ$191,IF(BI249=BJ$191,BJ$192,IF(BI249=BJ$192,BJ$193,IF(BI249=BJ$193,BJ$194,$K$23))))))</f>
        <v/>
      </c>
      <c r="BK249" s="88" t="str">
        <f>IF(AND(SUM(BK$206:BK248)&gt;=BK$201,BJ249=""),"",IF(BJ249="",BK$190,IF(BJ249=BK$190,BK$191,IF(BJ249=BK$191,BK$192,IF(BJ249=BK$192,BK$193,IF(BJ249=BK$193,BK$194,$K$23))))))</f>
        <v/>
      </c>
      <c r="BL249" s="88" t="str">
        <f>IF(AND(SUM(BL$206:BL248)&gt;=BL$201,BK249=""),"",IF(BK249="",BL$190,IF(BK249=BL$190,BL$191,IF(BK249=BL$191,BL$192,IF(BK249=BL$192,BL$193,IF(BK249=BL$193,BL$194,$K$23))))))</f>
        <v/>
      </c>
    </row>
    <row r="250" spans="2:64" hidden="1" outlineLevel="1" x14ac:dyDescent="0.55000000000000004">
      <c r="B250" s="3" t="s">
        <v>311</v>
      </c>
      <c r="C250" s="3">
        <f t="shared" si="62"/>
        <v>44</v>
      </c>
      <c r="E250" s="88" t="str">
        <f>IF(AND(SUM(E$206:E249)&gt;=E$201,D250=""),"",IF(D250="",E$190,IF(D250=E$190,E$191,IF(D250=E$191,E$192,IF(D250=E$192,E$193,IF(D250=E$193,E$194,$G$23))))))</f>
        <v/>
      </c>
      <c r="F250" s="88" t="str">
        <f>IF(AND(SUM(F$206:F249)&gt;=F$201,E250=""),"",IF(E250="",F$190,IF(E250=F$190,F$191,IF(E250=F$191,F$192,IF(E250=F$192,F$193,IF(E250=F$193,F$194,$G$23))))))</f>
        <v/>
      </c>
      <c r="G250" s="88" t="str">
        <f>IF(AND(SUM(G$206:G249)&gt;=G$201,F250=""),"",IF(F250="",G$190,IF(F250=G$190,G$191,IF(F250=G$191,G$192,IF(F250=G$192,G$193,IF(F250=G$193,G$194,$G$23))))))</f>
        <v/>
      </c>
      <c r="H250" s="88" t="str">
        <f>IF(AND(SUM(H$206:H249)&gt;=H$201,G250=""),"",IF(G250="",H$190,IF(G250=H$190,H$191,IF(G250=H$191,H$192,IF(G250=H$192,H$193,IF(G250=H$193,H$194,$G$23))))))</f>
        <v/>
      </c>
      <c r="I250" s="88" t="str">
        <f>IF(AND(SUM(I$206:I249)&gt;=I$201,H250=""),"",IF(H250="",I$190,IF(H250=I$190,I$191,IF(H250=I$191,I$192,IF(H250=I$192,I$193,IF(H250=I$193,I$194,$G$23))))))</f>
        <v/>
      </c>
      <c r="J250" s="88" t="str">
        <f>IF(AND(SUM(J$206:J249)&gt;=J$201,I250=""),"",IF(I250="",J$190,IF(I250=J$190,J$191,IF(I250=J$191,J$192,IF(I250=J$192,J$193,IF(I250=J$193,J$194,$G$23))))))</f>
        <v/>
      </c>
      <c r="K250" s="88" t="str">
        <f>IF(AND(SUM(K$206:K249)&gt;=K$201,J250=""),"",IF(J250="",K$190,IF(J250=K$190,K$191,IF(J250=K$191,K$192,IF(J250=K$192,K$193,IF(J250=K$193,K$194,$G$23))))))</f>
        <v/>
      </c>
      <c r="L250" s="88" t="str">
        <f>IF(AND(SUM(L$206:L249)&gt;=L$201,K250=""),"",IF(K250="",L$190,IF(K250=L$190,L$191,IF(K250=L$191,L$192,IF(K250=L$192,L$193,IF(K250=L$193,L$194,$G$23))))))</f>
        <v/>
      </c>
      <c r="M250" s="88" t="str">
        <f>IF(AND(SUM(M$206:M249)&gt;=M$201,L250=""),"",IF(L250="",M$190,IF(L250=M$190,M$191,IF(L250=M$191,M$192,IF(L250=M$192,M$193,IF(L250=M$193,M$194,$G$23))))))</f>
        <v/>
      </c>
      <c r="N250" s="88" t="str">
        <f>IF(AND(SUM(N$206:N249)&gt;=N$201,M250=""),"",IF(M250="",N$190,IF(M250=N$190,N$191,IF(M250=N$191,N$192,IF(M250=N$192,N$193,IF(M250=N$193,N$194,$G$23))))))</f>
        <v/>
      </c>
      <c r="O250" s="88" t="str">
        <f>IF(AND(SUM(O$206:O249)&gt;=O$201,N250=""),"",IF(N250="",O$190,IF(N250=O$190,O$191,IF(N250=O$191,O$192,IF(N250=O$192,O$193,IF(N250=O$193,O$194,$G$23))))))</f>
        <v/>
      </c>
      <c r="P250" s="88" t="str">
        <f>IF(AND(SUM(P$206:P249)&gt;=P$201,O250=""),"",IF(O250="",P$190,IF(O250=P$190,P$191,IF(O250=P$191,P$192,IF(O250=P$192,P$193,IF(O250=P$193,P$194,$G$23))))))</f>
        <v/>
      </c>
      <c r="Q250" s="88" t="str">
        <f>IF(AND(SUM(Q$206:Q249)&gt;=Q$201,P250=""),"",IF(P250="",Q$190,IF(P250=Q$190,Q$191,IF(P250=Q$191,Q$192,IF(P250=Q$192,Q$193,IF(P250=Q$193,Q$194,$H$23))))))</f>
        <v/>
      </c>
      <c r="R250" s="88" t="str">
        <f>IF(AND(SUM(R$206:R249)&gt;=R$201,Q250=""),"",IF(Q250="",R$190,IF(Q250=R$190,R$191,IF(Q250=R$191,R$192,IF(Q250=R$192,R$193,IF(Q250=R$193,R$194,$H$23))))))</f>
        <v/>
      </c>
      <c r="S250" s="88" t="str">
        <f>IF(AND(SUM(S$206:S249)&gt;=S$201,R250=""),"",IF(R250="",S$190,IF(R250=S$190,S$191,IF(R250=S$191,S$192,IF(R250=S$192,S$193,IF(R250=S$193,S$194,$H$23))))))</f>
        <v/>
      </c>
      <c r="T250" s="88" t="str">
        <f>IF(AND(SUM(T$206:T249)&gt;=T$201,S250=""),"",IF(S250="",T$190,IF(S250=T$190,T$191,IF(S250=T$191,T$192,IF(S250=T$192,T$193,IF(S250=T$193,T$194,$H$23))))))</f>
        <v/>
      </c>
      <c r="U250" s="88" t="str">
        <f>IF(AND(SUM(U$206:U249)&gt;=U$201,T250=""),"",IF(T250="",U$190,IF(T250=U$190,U$191,IF(T250=U$191,U$192,IF(T250=U$192,U$193,IF(T250=U$193,U$194,$H$23))))))</f>
        <v/>
      </c>
      <c r="V250" s="88" t="str">
        <f>IF(AND(SUM(V$206:V249)&gt;=V$201,U250=""),"",IF(U250="",V$190,IF(U250=V$190,V$191,IF(U250=V$191,V$192,IF(U250=V$192,V$193,IF(U250=V$193,V$194,$H$23))))))</f>
        <v/>
      </c>
      <c r="W250" s="88" t="str">
        <f>IF(AND(SUM(W$206:W249)&gt;=W$201,V250=""),"",IF(V250="",W$190,IF(V250=W$190,W$191,IF(V250=W$191,W$192,IF(V250=W$192,W$193,IF(V250=W$193,W$194,$H$23))))))</f>
        <v/>
      </c>
      <c r="X250" s="88" t="str">
        <f>IF(AND(SUM(X$206:X249)&gt;=X$201,W250=""),"",IF(W250="",X$190,IF(W250=X$190,X$191,IF(W250=X$191,X$192,IF(W250=X$192,X$193,IF(W250=X$193,X$194,$H$23))))))</f>
        <v/>
      </c>
      <c r="Y250" s="88" t="str">
        <f>IF(AND(SUM(Y$206:Y249)&gt;=Y$201,X250=""),"",IF(X250="",Y$190,IF(X250=Y$190,Y$191,IF(X250=Y$191,Y$192,IF(X250=Y$192,Y$193,IF(X250=Y$193,Y$194,$H$23))))))</f>
        <v/>
      </c>
      <c r="Z250" s="88" t="str">
        <f>IF(AND(SUM(Z$206:Z249)&gt;=Z$201,Y250=""),"",IF(Y250="",Z$190,IF(Y250=Z$190,Z$191,IF(Y250=Z$191,Z$192,IF(Y250=Z$192,Z$193,IF(Y250=Z$193,Z$194,$H$23))))))</f>
        <v/>
      </c>
      <c r="AA250" s="88" t="str">
        <f>IF(AND(SUM(AA$206:AA249)&gt;=AA$201,Z250=""),"",IF(Z250="",AA$190,IF(Z250=AA$190,AA$191,IF(Z250=AA$191,AA$192,IF(Z250=AA$192,AA$193,IF(Z250=AA$193,AA$194,$H$23))))))</f>
        <v/>
      </c>
      <c r="AB250" s="88" t="str">
        <f>IF(AND(SUM(AB$206:AB249)&gt;=AB$201,AA250=""),"",IF(AA250="",AB$190,IF(AA250=AB$190,AB$191,IF(AA250=AB$191,AB$192,IF(AA250=AB$192,AB$193,IF(AA250=AB$193,AB$194,$H$23))))))</f>
        <v/>
      </c>
      <c r="AC250" s="88" t="str">
        <f>IF(AND(SUM(AC$206:AC249)&gt;=AC$201,AB250=""),"",IF(AB250="",AC$190,IF(AB250=AC$190,AC$191,IF(AB250=AC$191,AC$192,IF(AB250=AC$192,AC$193,IF(AB250=AC$193,AC$194,$I$23))))))</f>
        <v/>
      </c>
      <c r="AD250" s="88" t="str">
        <f>IF(AND(SUM(AD$206:AD249)&gt;=AD$201,AC250=""),"",IF(AC250="",AD$190,IF(AC250=AD$190,AD$191,IF(AC250=AD$191,AD$192,IF(AC250=AD$192,AD$193,IF(AC250=AD$193,AD$194,$I$23))))))</f>
        <v/>
      </c>
      <c r="AE250" s="88" t="str">
        <f>IF(AND(SUM(AE$206:AE249)&gt;=AE$201,AD250=""),"",IF(AD250="",AE$190,IF(AD250=AE$190,AE$191,IF(AD250=AE$191,AE$192,IF(AD250=AE$192,AE$193,IF(AD250=AE$193,AE$194,$I$23))))))</f>
        <v/>
      </c>
      <c r="AF250" s="88" t="str">
        <f>IF(AND(SUM(AF$206:AF249)&gt;=AF$201,AE250=""),"",IF(AE250="",AF$190,IF(AE250=AF$190,AF$191,IF(AE250=AF$191,AF$192,IF(AE250=AF$192,AF$193,IF(AE250=AF$193,AF$194,$I$23))))))</f>
        <v/>
      </c>
      <c r="AG250" s="88" t="str">
        <f>IF(AND(SUM(AG$206:AG249)&gt;=AG$201,AF250=""),"",IF(AF250="",AG$190,IF(AF250=AG$190,AG$191,IF(AF250=AG$191,AG$192,IF(AF250=AG$192,AG$193,IF(AF250=AG$193,AG$194,$I$23))))))</f>
        <v/>
      </c>
      <c r="AH250" s="88" t="str">
        <f>IF(AND(SUM(AH$206:AH249)&gt;=AH$201,AG250=""),"",IF(AG250="",AH$190,IF(AG250=AH$190,AH$191,IF(AG250=AH$191,AH$192,IF(AG250=AH$192,AH$193,IF(AG250=AH$193,AH$194,$I$23))))))</f>
        <v/>
      </c>
      <c r="AI250" s="88" t="str">
        <f>IF(AND(SUM(AI$206:AI249)&gt;=AI$201,AH250=""),"",IF(AH250="",AI$190,IF(AH250=AI$190,AI$191,IF(AH250=AI$191,AI$192,IF(AH250=AI$192,AI$193,IF(AH250=AI$193,AI$194,$I$23))))))</f>
        <v/>
      </c>
      <c r="AJ250" s="88" t="str">
        <f>IF(AND(SUM(AJ$206:AJ249)&gt;=AJ$201,AI250=""),"",IF(AI250="",AJ$190,IF(AI250=AJ$190,AJ$191,IF(AI250=AJ$191,AJ$192,IF(AI250=AJ$192,AJ$193,IF(AI250=AJ$193,AJ$194,$I$23))))))</f>
        <v/>
      </c>
      <c r="AK250" s="88" t="str">
        <f>IF(AND(SUM(AK$206:AK249)&gt;=AK$201,AJ250=""),"",IF(AJ250="",AK$190,IF(AJ250=AK$190,AK$191,IF(AJ250=AK$191,AK$192,IF(AJ250=AK$192,AK$193,IF(AJ250=AK$193,AK$194,$I$23))))))</f>
        <v/>
      </c>
      <c r="AL250" s="88" t="str">
        <f>IF(AND(SUM(AL$206:AL249)&gt;=AL$201,AK250=""),"",IF(AK250="",AL$190,IF(AK250=AL$190,AL$191,IF(AK250=AL$191,AL$192,IF(AK250=AL$192,AL$193,IF(AK250=AL$193,AL$194,$I$23))))))</f>
        <v/>
      </c>
      <c r="AM250" s="88" t="str">
        <f>IF(AND(SUM(AM$206:AM249)&gt;=AM$201,AL250=""),"",IF(AL250="",AM$190,IF(AL250=AM$190,AM$191,IF(AL250=AM$191,AM$192,IF(AL250=AM$192,AM$193,IF(AL250=AM$193,AM$194,$I$23))))))</f>
        <v/>
      </c>
      <c r="AN250" s="88" t="str">
        <f>IF(AND(SUM(AN$206:AN249)&gt;=AN$201,AM250=""),"",IF(AM250="",AN$190,IF(AM250=AN$190,AN$191,IF(AM250=AN$191,AN$192,IF(AM250=AN$192,AN$193,IF(AM250=AN$193,AN$194,$I$23))))))</f>
        <v/>
      </c>
      <c r="AO250" s="88" t="str">
        <f>IF(AND(SUM(AO$206:AO249)&gt;=AO$201,AN250=""),"",IF(AN250="",AO$190,IF(AN250=AO$190,AO$191,IF(AN250=AO$191,AO$192,IF(AN250=AO$192,AO$193,IF(AN250=AO$193,AO$194,$J$23))))))</f>
        <v/>
      </c>
      <c r="AP250" s="88" t="str">
        <f>IF(AND(SUM(AP$206:AP249)&gt;=AP$201,AO250=""),"",IF(AO250="",AP$190,IF(AO250=AP$190,AP$191,IF(AO250=AP$191,AP$192,IF(AO250=AP$192,AP$193,IF(AO250=AP$193,AP$194,$J$23))))))</f>
        <v/>
      </c>
      <c r="AQ250" s="88" t="str">
        <f>IF(AND(SUM(AQ$206:AQ249)&gt;=AQ$201,AP250=""),"",IF(AP250="",AQ$190,IF(AP250=AQ$190,AQ$191,IF(AP250=AQ$191,AQ$192,IF(AP250=AQ$192,AQ$193,IF(AP250=AQ$193,AQ$194,$J$23))))))</f>
        <v/>
      </c>
      <c r="AR250" s="88" t="str">
        <f>IF(AND(SUM(AR$206:AR249)&gt;=AR$201,AQ250=""),"",IF(AQ250="",AR$190,IF(AQ250=AR$190,AR$191,IF(AQ250=AR$191,AR$192,IF(AQ250=AR$192,AR$193,IF(AQ250=AR$193,AR$194,$J$23))))))</f>
        <v/>
      </c>
      <c r="AS250" s="88" t="str">
        <f>IF(AND(SUM(AS$206:AS249)&gt;=AS$201,AR250=""),"",IF(AR250="",AS$190,IF(AR250=AS$190,AS$191,IF(AR250=AS$191,AS$192,IF(AR250=AS$192,AS$193,IF(AR250=AS$193,AS$194,$J$23))))))</f>
        <v/>
      </c>
      <c r="AT250" s="88" t="str">
        <f>IF(AND(SUM(AT$206:AT249)&gt;=AT$201,AS250=""),"",IF(AS250="",AT$190,IF(AS250=AT$190,AT$191,IF(AS250=AT$191,AT$192,IF(AS250=AT$192,AT$193,IF(AS250=AT$193,AT$194,$J$23))))))</f>
        <v/>
      </c>
      <c r="AU250" s="88" t="str">
        <f>IF(AND(SUM(AU$206:AU249)&gt;=AU$201,AT250=""),"",IF(AT250="",AU$190,IF(AT250=AU$190,AU$191,IF(AT250=AU$191,AU$192,IF(AT250=AU$192,AU$193,IF(AT250=AU$193,AU$194,$J$23))))))</f>
        <v/>
      </c>
      <c r="AV250" s="88" t="str">
        <f>IF(AND(SUM(AV$206:AV249)&gt;=AV$201,AU250=""),"",IF(AU250="",AV$190,IF(AU250=AV$190,AV$191,IF(AU250=AV$191,AV$192,IF(AU250=AV$192,AV$193,IF(AU250=AV$193,AV$194,$J$23))))))</f>
        <v/>
      </c>
      <c r="AW250" s="88" t="str">
        <f>IF(AND(SUM(AW$206:AW249)&gt;=AW$201,AV250=""),"",IF(AV250="",AW$190,IF(AV250=AW$190,AW$191,IF(AV250=AW$191,AW$192,IF(AV250=AW$192,AW$193,IF(AV250=AW$193,AW$194,$J$23))))))</f>
        <v/>
      </c>
      <c r="AX250" s="88" t="str">
        <f>IF(AND(SUM(AX$206:AX249)&gt;=AX$201,AW250=""),"",IF(AW250="",AX$190,IF(AW250=AX$190,AX$191,IF(AW250=AX$191,AX$192,IF(AW250=AX$192,AX$193,IF(AW250=AX$193,AX$194,$J$23))))))</f>
        <v/>
      </c>
      <c r="AY250" s="88" t="str">
        <f>IF(AND(SUM(AY$206:AY249)&gt;=AY$201,AX250=""),"",IF(AX250="",AY$190,IF(AX250=AY$190,AY$191,IF(AX250=AY$191,AY$192,IF(AX250=AY$192,AY$193,IF(AX250=AY$193,AY$194,$J$23))))))</f>
        <v/>
      </c>
      <c r="AZ250" s="88" t="str">
        <f>IF(AND(SUM(AZ$206:AZ249)&gt;=AZ$201,AY250=""),"",IF(AY250="",AZ$190,IF(AY250=AZ$190,AZ$191,IF(AY250=AZ$191,AZ$192,IF(AY250=AZ$192,AZ$193,IF(AY250=AZ$193,AZ$194,$J$23))))))</f>
        <v/>
      </c>
      <c r="BA250" s="88" t="str">
        <f>IF(AND(SUM(BA$206:BA249)&gt;=BA$201,AZ250=""),"",IF(AZ250="",BA$190,IF(AZ250=BA$190,BA$191,IF(AZ250=BA$191,BA$192,IF(AZ250=BA$192,BA$193,IF(AZ250=BA$193,BA$194,$K$23))))))</f>
        <v/>
      </c>
      <c r="BB250" s="88" t="str">
        <f>IF(AND(SUM(BB$206:BB249)&gt;=BB$201,BA250=""),"",IF(BA250="",BB$190,IF(BA250=BB$190,BB$191,IF(BA250=BB$191,BB$192,IF(BA250=BB$192,BB$193,IF(BA250=BB$193,BB$194,$K$23))))))</f>
        <v/>
      </c>
      <c r="BC250" s="88" t="str">
        <f>IF(AND(SUM(BC$206:BC249)&gt;=BC$201,BB250=""),"",IF(BB250="",BC$190,IF(BB250=BC$190,BC$191,IF(BB250=BC$191,BC$192,IF(BB250=BC$192,BC$193,IF(BB250=BC$193,BC$194,$K$23))))))</f>
        <v/>
      </c>
      <c r="BD250" s="88" t="str">
        <f>IF(AND(SUM(BD$206:BD249)&gt;=BD$201,BC250=""),"",IF(BC250="",BD$190,IF(BC250=BD$190,BD$191,IF(BC250=BD$191,BD$192,IF(BC250=BD$192,BD$193,IF(BC250=BD$193,BD$194,$K$23))))))</f>
        <v/>
      </c>
      <c r="BE250" s="88" t="str">
        <f>IF(AND(SUM(BE$206:BE249)&gt;=BE$201,BD250=""),"",IF(BD250="",BE$190,IF(BD250=BE$190,BE$191,IF(BD250=BE$191,BE$192,IF(BD250=BE$192,BE$193,IF(BD250=BE$193,BE$194,$K$23))))))</f>
        <v/>
      </c>
      <c r="BF250" s="88" t="str">
        <f>IF(AND(SUM(BF$206:BF249)&gt;=BF$201,BE250=""),"",IF(BE250="",BF$190,IF(BE250=BF$190,BF$191,IF(BE250=BF$191,BF$192,IF(BE250=BF$192,BF$193,IF(BE250=BF$193,BF$194,$K$23))))))</f>
        <v/>
      </c>
      <c r="BG250" s="88" t="str">
        <f>IF(AND(SUM(BG$206:BG249)&gt;=BG$201,BF250=""),"",IF(BF250="",BG$190,IF(BF250=BG$190,BG$191,IF(BF250=BG$191,BG$192,IF(BF250=BG$192,BG$193,IF(BF250=BG$193,BG$194,$K$23))))))</f>
        <v/>
      </c>
      <c r="BH250" s="88" t="str">
        <f>IF(AND(SUM(BH$206:BH249)&gt;=BH$201,BG250=""),"",IF(BG250="",BH$190,IF(BG250=BH$190,BH$191,IF(BG250=BH$191,BH$192,IF(BG250=BH$192,BH$193,IF(BG250=BH$193,BH$194,$K$23))))))</f>
        <v/>
      </c>
      <c r="BI250" s="88" t="str">
        <f>IF(AND(SUM(BI$206:BI249)&gt;=BI$201,BH250=""),"",IF(BH250="",BI$190,IF(BH250=BI$190,BI$191,IF(BH250=BI$191,BI$192,IF(BH250=BI$192,BI$193,IF(BH250=BI$193,BI$194,$K$23))))))</f>
        <v/>
      </c>
      <c r="BJ250" s="88" t="str">
        <f>IF(AND(SUM(BJ$206:BJ249)&gt;=BJ$201,BI250=""),"",IF(BI250="",BJ$190,IF(BI250=BJ$190,BJ$191,IF(BI250=BJ$191,BJ$192,IF(BI250=BJ$192,BJ$193,IF(BI250=BJ$193,BJ$194,$K$23))))))</f>
        <v/>
      </c>
      <c r="BK250" s="88" t="str">
        <f>IF(AND(SUM(BK$206:BK249)&gt;=BK$201,BJ250=""),"",IF(BJ250="",BK$190,IF(BJ250=BK$190,BK$191,IF(BJ250=BK$191,BK$192,IF(BJ250=BK$192,BK$193,IF(BJ250=BK$193,BK$194,$K$23))))))</f>
        <v/>
      </c>
      <c r="BL250" s="88" t="str">
        <f>IF(AND(SUM(BL$206:BL249)&gt;=BL$201,BK250=""),"",IF(BK250="",BL$190,IF(BK250=BL$190,BL$191,IF(BK250=BL$191,BL$192,IF(BK250=BL$192,BL$193,IF(BK250=BL$193,BL$194,$K$23))))))</f>
        <v/>
      </c>
    </row>
    <row r="251" spans="2:64" hidden="1" outlineLevel="1" x14ac:dyDescent="0.55000000000000004">
      <c r="B251" s="3" t="s">
        <v>311</v>
      </c>
      <c r="C251" s="3">
        <f t="shared" ref="C251:C306" si="63">C250+1</f>
        <v>45</v>
      </c>
      <c r="E251" s="88" t="str">
        <f>IF(AND(SUM(E$206:E250)&gt;=E$201,D251=""),"",IF(D251="",E$190,IF(D251=E$190,E$191,IF(D251=E$191,E$192,IF(D251=E$192,E$193,IF(D251=E$193,E$194,$G$23))))))</f>
        <v/>
      </c>
      <c r="F251" s="88" t="str">
        <f>IF(AND(SUM(F$206:F250)&gt;=F$201,E251=""),"",IF(E251="",F$190,IF(E251=F$190,F$191,IF(E251=F$191,F$192,IF(E251=F$192,F$193,IF(E251=F$193,F$194,$G$23))))))</f>
        <v/>
      </c>
      <c r="G251" s="88" t="str">
        <f>IF(AND(SUM(G$206:G250)&gt;=G$201,F251=""),"",IF(F251="",G$190,IF(F251=G$190,G$191,IF(F251=G$191,G$192,IF(F251=G$192,G$193,IF(F251=G$193,G$194,$G$23))))))</f>
        <v/>
      </c>
      <c r="H251" s="88" t="str">
        <f>IF(AND(SUM(H$206:H250)&gt;=H$201,G251=""),"",IF(G251="",H$190,IF(G251=H$190,H$191,IF(G251=H$191,H$192,IF(G251=H$192,H$193,IF(G251=H$193,H$194,$G$23))))))</f>
        <v/>
      </c>
      <c r="I251" s="88" t="str">
        <f>IF(AND(SUM(I$206:I250)&gt;=I$201,H251=""),"",IF(H251="",I$190,IF(H251=I$190,I$191,IF(H251=I$191,I$192,IF(H251=I$192,I$193,IF(H251=I$193,I$194,$G$23))))))</f>
        <v/>
      </c>
      <c r="J251" s="88" t="str">
        <f>IF(AND(SUM(J$206:J250)&gt;=J$201,I251=""),"",IF(I251="",J$190,IF(I251=J$190,J$191,IF(I251=J$191,J$192,IF(I251=J$192,J$193,IF(I251=J$193,J$194,$G$23))))))</f>
        <v/>
      </c>
      <c r="K251" s="88" t="str">
        <f>IF(AND(SUM(K$206:K250)&gt;=K$201,J251=""),"",IF(J251="",K$190,IF(J251=K$190,K$191,IF(J251=K$191,K$192,IF(J251=K$192,K$193,IF(J251=K$193,K$194,$G$23))))))</f>
        <v/>
      </c>
      <c r="L251" s="88" t="str">
        <f>IF(AND(SUM(L$206:L250)&gt;=L$201,K251=""),"",IF(K251="",L$190,IF(K251=L$190,L$191,IF(K251=L$191,L$192,IF(K251=L$192,L$193,IF(K251=L$193,L$194,$G$23))))))</f>
        <v/>
      </c>
      <c r="M251" s="88" t="str">
        <f>IF(AND(SUM(M$206:M250)&gt;=M$201,L251=""),"",IF(L251="",M$190,IF(L251=M$190,M$191,IF(L251=M$191,M$192,IF(L251=M$192,M$193,IF(L251=M$193,M$194,$G$23))))))</f>
        <v/>
      </c>
      <c r="N251" s="88" t="str">
        <f>IF(AND(SUM(N$206:N250)&gt;=N$201,M251=""),"",IF(M251="",N$190,IF(M251=N$190,N$191,IF(M251=N$191,N$192,IF(M251=N$192,N$193,IF(M251=N$193,N$194,$G$23))))))</f>
        <v/>
      </c>
      <c r="O251" s="88" t="str">
        <f>IF(AND(SUM(O$206:O250)&gt;=O$201,N251=""),"",IF(N251="",O$190,IF(N251=O$190,O$191,IF(N251=O$191,O$192,IF(N251=O$192,O$193,IF(N251=O$193,O$194,$G$23))))))</f>
        <v/>
      </c>
      <c r="P251" s="88" t="str">
        <f>IF(AND(SUM(P$206:P250)&gt;=P$201,O251=""),"",IF(O251="",P$190,IF(O251=P$190,P$191,IF(O251=P$191,P$192,IF(O251=P$192,P$193,IF(O251=P$193,P$194,$G$23))))))</f>
        <v/>
      </c>
      <c r="Q251" s="88" t="str">
        <f>IF(AND(SUM(Q$206:Q250)&gt;=Q$201,P251=""),"",IF(P251="",Q$190,IF(P251=Q$190,Q$191,IF(P251=Q$191,Q$192,IF(P251=Q$192,Q$193,IF(P251=Q$193,Q$194,$H$23))))))</f>
        <v/>
      </c>
      <c r="R251" s="88" t="str">
        <f>IF(AND(SUM(R$206:R250)&gt;=R$201,Q251=""),"",IF(Q251="",R$190,IF(Q251=R$190,R$191,IF(Q251=R$191,R$192,IF(Q251=R$192,R$193,IF(Q251=R$193,R$194,$H$23))))))</f>
        <v/>
      </c>
      <c r="S251" s="88" t="str">
        <f>IF(AND(SUM(S$206:S250)&gt;=S$201,R251=""),"",IF(R251="",S$190,IF(R251=S$190,S$191,IF(R251=S$191,S$192,IF(R251=S$192,S$193,IF(R251=S$193,S$194,$H$23))))))</f>
        <v/>
      </c>
      <c r="T251" s="88" t="str">
        <f>IF(AND(SUM(T$206:T250)&gt;=T$201,S251=""),"",IF(S251="",T$190,IF(S251=T$190,T$191,IF(S251=T$191,T$192,IF(S251=T$192,T$193,IF(S251=T$193,T$194,$H$23))))))</f>
        <v/>
      </c>
      <c r="U251" s="88" t="str">
        <f>IF(AND(SUM(U$206:U250)&gt;=U$201,T251=""),"",IF(T251="",U$190,IF(T251=U$190,U$191,IF(T251=U$191,U$192,IF(T251=U$192,U$193,IF(T251=U$193,U$194,$H$23))))))</f>
        <v/>
      </c>
      <c r="V251" s="88" t="str">
        <f>IF(AND(SUM(V$206:V250)&gt;=V$201,U251=""),"",IF(U251="",V$190,IF(U251=V$190,V$191,IF(U251=V$191,V$192,IF(U251=V$192,V$193,IF(U251=V$193,V$194,$H$23))))))</f>
        <v/>
      </c>
      <c r="W251" s="88" t="str">
        <f>IF(AND(SUM(W$206:W250)&gt;=W$201,V251=""),"",IF(V251="",W$190,IF(V251=W$190,W$191,IF(V251=W$191,W$192,IF(V251=W$192,W$193,IF(V251=W$193,W$194,$H$23))))))</f>
        <v/>
      </c>
      <c r="X251" s="88" t="str">
        <f>IF(AND(SUM(X$206:X250)&gt;=X$201,W251=""),"",IF(W251="",X$190,IF(W251=X$190,X$191,IF(W251=X$191,X$192,IF(W251=X$192,X$193,IF(W251=X$193,X$194,$H$23))))))</f>
        <v/>
      </c>
      <c r="Y251" s="88" t="str">
        <f>IF(AND(SUM(Y$206:Y250)&gt;=Y$201,X251=""),"",IF(X251="",Y$190,IF(X251=Y$190,Y$191,IF(X251=Y$191,Y$192,IF(X251=Y$192,Y$193,IF(X251=Y$193,Y$194,$H$23))))))</f>
        <v/>
      </c>
      <c r="Z251" s="88" t="str">
        <f>IF(AND(SUM(Z$206:Z250)&gt;=Z$201,Y251=""),"",IF(Y251="",Z$190,IF(Y251=Z$190,Z$191,IF(Y251=Z$191,Z$192,IF(Y251=Z$192,Z$193,IF(Y251=Z$193,Z$194,$H$23))))))</f>
        <v/>
      </c>
      <c r="AA251" s="88" t="str">
        <f>IF(AND(SUM(AA$206:AA250)&gt;=AA$201,Z251=""),"",IF(Z251="",AA$190,IF(Z251=AA$190,AA$191,IF(Z251=AA$191,AA$192,IF(Z251=AA$192,AA$193,IF(Z251=AA$193,AA$194,$H$23))))))</f>
        <v/>
      </c>
      <c r="AB251" s="88" t="str">
        <f>IF(AND(SUM(AB$206:AB250)&gt;=AB$201,AA251=""),"",IF(AA251="",AB$190,IF(AA251=AB$190,AB$191,IF(AA251=AB$191,AB$192,IF(AA251=AB$192,AB$193,IF(AA251=AB$193,AB$194,$H$23))))))</f>
        <v/>
      </c>
      <c r="AC251" s="88" t="str">
        <f>IF(AND(SUM(AC$206:AC250)&gt;=AC$201,AB251=""),"",IF(AB251="",AC$190,IF(AB251=AC$190,AC$191,IF(AB251=AC$191,AC$192,IF(AB251=AC$192,AC$193,IF(AB251=AC$193,AC$194,$I$23))))))</f>
        <v/>
      </c>
      <c r="AD251" s="88" t="str">
        <f>IF(AND(SUM(AD$206:AD250)&gt;=AD$201,AC251=""),"",IF(AC251="",AD$190,IF(AC251=AD$190,AD$191,IF(AC251=AD$191,AD$192,IF(AC251=AD$192,AD$193,IF(AC251=AD$193,AD$194,$I$23))))))</f>
        <v/>
      </c>
      <c r="AE251" s="88" t="str">
        <f>IF(AND(SUM(AE$206:AE250)&gt;=AE$201,AD251=""),"",IF(AD251="",AE$190,IF(AD251=AE$190,AE$191,IF(AD251=AE$191,AE$192,IF(AD251=AE$192,AE$193,IF(AD251=AE$193,AE$194,$I$23))))))</f>
        <v/>
      </c>
      <c r="AF251" s="88" t="str">
        <f>IF(AND(SUM(AF$206:AF250)&gt;=AF$201,AE251=""),"",IF(AE251="",AF$190,IF(AE251=AF$190,AF$191,IF(AE251=AF$191,AF$192,IF(AE251=AF$192,AF$193,IF(AE251=AF$193,AF$194,$I$23))))))</f>
        <v/>
      </c>
      <c r="AG251" s="88" t="str">
        <f>IF(AND(SUM(AG$206:AG250)&gt;=AG$201,AF251=""),"",IF(AF251="",AG$190,IF(AF251=AG$190,AG$191,IF(AF251=AG$191,AG$192,IF(AF251=AG$192,AG$193,IF(AF251=AG$193,AG$194,$I$23))))))</f>
        <v/>
      </c>
      <c r="AH251" s="88" t="str">
        <f>IF(AND(SUM(AH$206:AH250)&gt;=AH$201,AG251=""),"",IF(AG251="",AH$190,IF(AG251=AH$190,AH$191,IF(AG251=AH$191,AH$192,IF(AG251=AH$192,AH$193,IF(AG251=AH$193,AH$194,$I$23))))))</f>
        <v/>
      </c>
      <c r="AI251" s="88" t="str">
        <f>IF(AND(SUM(AI$206:AI250)&gt;=AI$201,AH251=""),"",IF(AH251="",AI$190,IF(AH251=AI$190,AI$191,IF(AH251=AI$191,AI$192,IF(AH251=AI$192,AI$193,IF(AH251=AI$193,AI$194,$I$23))))))</f>
        <v/>
      </c>
      <c r="AJ251" s="88" t="str">
        <f>IF(AND(SUM(AJ$206:AJ250)&gt;=AJ$201,AI251=""),"",IF(AI251="",AJ$190,IF(AI251=AJ$190,AJ$191,IF(AI251=AJ$191,AJ$192,IF(AI251=AJ$192,AJ$193,IF(AI251=AJ$193,AJ$194,$I$23))))))</f>
        <v/>
      </c>
      <c r="AK251" s="88" t="str">
        <f>IF(AND(SUM(AK$206:AK250)&gt;=AK$201,AJ251=""),"",IF(AJ251="",AK$190,IF(AJ251=AK$190,AK$191,IF(AJ251=AK$191,AK$192,IF(AJ251=AK$192,AK$193,IF(AJ251=AK$193,AK$194,$I$23))))))</f>
        <v/>
      </c>
      <c r="AL251" s="88" t="str">
        <f>IF(AND(SUM(AL$206:AL250)&gt;=AL$201,AK251=""),"",IF(AK251="",AL$190,IF(AK251=AL$190,AL$191,IF(AK251=AL$191,AL$192,IF(AK251=AL$192,AL$193,IF(AK251=AL$193,AL$194,$I$23))))))</f>
        <v/>
      </c>
      <c r="AM251" s="88" t="str">
        <f>IF(AND(SUM(AM$206:AM250)&gt;=AM$201,AL251=""),"",IF(AL251="",AM$190,IF(AL251=AM$190,AM$191,IF(AL251=AM$191,AM$192,IF(AL251=AM$192,AM$193,IF(AL251=AM$193,AM$194,$I$23))))))</f>
        <v/>
      </c>
      <c r="AN251" s="88" t="str">
        <f>IF(AND(SUM(AN$206:AN250)&gt;=AN$201,AM251=""),"",IF(AM251="",AN$190,IF(AM251=AN$190,AN$191,IF(AM251=AN$191,AN$192,IF(AM251=AN$192,AN$193,IF(AM251=AN$193,AN$194,$I$23))))))</f>
        <v/>
      </c>
      <c r="AO251" s="88" t="str">
        <f>IF(AND(SUM(AO$206:AO250)&gt;=AO$201,AN251=""),"",IF(AN251="",AO$190,IF(AN251=AO$190,AO$191,IF(AN251=AO$191,AO$192,IF(AN251=AO$192,AO$193,IF(AN251=AO$193,AO$194,$J$23))))))</f>
        <v/>
      </c>
      <c r="AP251" s="88" t="str">
        <f>IF(AND(SUM(AP$206:AP250)&gt;=AP$201,AO251=""),"",IF(AO251="",AP$190,IF(AO251=AP$190,AP$191,IF(AO251=AP$191,AP$192,IF(AO251=AP$192,AP$193,IF(AO251=AP$193,AP$194,$J$23))))))</f>
        <v/>
      </c>
      <c r="AQ251" s="88" t="str">
        <f>IF(AND(SUM(AQ$206:AQ250)&gt;=AQ$201,AP251=""),"",IF(AP251="",AQ$190,IF(AP251=AQ$190,AQ$191,IF(AP251=AQ$191,AQ$192,IF(AP251=AQ$192,AQ$193,IF(AP251=AQ$193,AQ$194,$J$23))))))</f>
        <v/>
      </c>
      <c r="AR251" s="88" t="str">
        <f>IF(AND(SUM(AR$206:AR250)&gt;=AR$201,AQ251=""),"",IF(AQ251="",AR$190,IF(AQ251=AR$190,AR$191,IF(AQ251=AR$191,AR$192,IF(AQ251=AR$192,AR$193,IF(AQ251=AR$193,AR$194,$J$23))))))</f>
        <v/>
      </c>
      <c r="AS251" s="88" t="str">
        <f>IF(AND(SUM(AS$206:AS250)&gt;=AS$201,AR251=""),"",IF(AR251="",AS$190,IF(AR251=AS$190,AS$191,IF(AR251=AS$191,AS$192,IF(AR251=AS$192,AS$193,IF(AR251=AS$193,AS$194,$J$23))))))</f>
        <v/>
      </c>
      <c r="AT251" s="88" t="str">
        <f>IF(AND(SUM(AT$206:AT250)&gt;=AT$201,AS251=""),"",IF(AS251="",AT$190,IF(AS251=AT$190,AT$191,IF(AS251=AT$191,AT$192,IF(AS251=AT$192,AT$193,IF(AS251=AT$193,AT$194,$J$23))))))</f>
        <v/>
      </c>
      <c r="AU251" s="88" t="str">
        <f>IF(AND(SUM(AU$206:AU250)&gt;=AU$201,AT251=""),"",IF(AT251="",AU$190,IF(AT251=AU$190,AU$191,IF(AT251=AU$191,AU$192,IF(AT251=AU$192,AU$193,IF(AT251=AU$193,AU$194,$J$23))))))</f>
        <v/>
      </c>
      <c r="AV251" s="88" t="str">
        <f>IF(AND(SUM(AV$206:AV250)&gt;=AV$201,AU251=""),"",IF(AU251="",AV$190,IF(AU251=AV$190,AV$191,IF(AU251=AV$191,AV$192,IF(AU251=AV$192,AV$193,IF(AU251=AV$193,AV$194,$J$23))))))</f>
        <v/>
      </c>
      <c r="AW251" s="88" t="str">
        <f>IF(AND(SUM(AW$206:AW250)&gt;=AW$201,AV251=""),"",IF(AV251="",AW$190,IF(AV251=AW$190,AW$191,IF(AV251=AW$191,AW$192,IF(AV251=AW$192,AW$193,IF(AV251=AW$193,AW$194,$J$23))))))</f>
        <v/>
      </c>
      <c r="AX251" s="88" t="str">
        <f>IF(AND(SUM(AX$206:AX250)&gt;=AX$201,AW251=""),"",IF(AW251="",AX$190,IF(AW251=AX$190,AX$191,IF(AW251=AX$191,AX$192,IF(AW251=AX$192,AX$193,IF(AW251=AX$193,AX$194,$J$23))))))</f>
        <v/>
      </c>
      <c r="AY251" s="88" t="str">
        <f>IF(AND(SUM(AY$206:AY250)&gt;=AY$201,AX251=""),"",IF(AX251="",AY$190,IF(AX251=AY$190,AY$191,IF(AX251=AY$191,AY$192,IF(AX251=AY$192,AY$193,IF(AX251=AY$193,AY$194,$J$23))))))</f>
        <v/>
      </c>
      <c r="AZ251" s="88" t="str">
        <f>IF(AND(SUM(AZ$206:AZ250)&gt;=AZ$201,AY251=""),"",IF(AY251="",AZ$190,IF(AY251=AZ$190,AZ$191,IF(AY251=AZ$191,AZ$192,IF(AY251=AZ$192,AZ$193,IF(AY251=AZ$193,AZ$194,$J$23))))))</f>
        <v/>
      </c>
      <c r="BA251" s="88" t="str">
        <f>IF(AND(SUM(BA$206:BA250)&gt;=BA$201,AZ251=""),"",IF(AZ251="",BA$190,IF(AZ251=BA$190,BA$191,IF(AZ251=BA$191,BA$192,IF(AZ251=BA$192,BA$193,IF(AZ251=BA$193,BA$194,$K$23))))))</f>
        <v/>
      </c>
      <c r="BB251" s="88" t="str">
        <f>IF(AND(SUM(BB$206:BB250)&gt;=BB$201,BA251=""),"",IF(BA251="",BB$190,IF(BA251=BB$190,BB$191,IF(BA251=BB$191,BB$192,IF(BA251=BB$192,BB$193,IF(BA251=BB$193,BB$194,$K$23))))))</f>
        <v/>
      </c>
      <c r="BC251" s="88" t="str">
        <f>IF(AND(SUM(BC$206:BC250)&gt;=BC$201,BB251=""),"",IF(BB251="",BC$190,IF(BB251=BC$190,BC$191,IF(BB251=BC$191,BC$192,IF(BB251=BC$192,BC$193,IF(BB251=BC$193,BC$194,$K$23))))))</f>
        <v/>
      </c>
      <c r="BD251" s="88" t="str">
        <f>IF(AND(SUM(BD$206:BD250)&gt;=BD$201,BC251=""),"",IF(BC251="",BD$190,IF(BC251=BD$190,BD$191,IF(BC251=BD$191,BD$192,IF(BC251=BD$192,BD$193,IF(BC251=BD$193,BD$194,$K$23))))))</f>
        <v/>
      </c>
      <c r="BE251" s="88" t="str">
        <f>IF(AND(SUM(BE$206:BE250)&gt;=BE$201,BD251=""),"",IF(BD251="",BE$190,IF(BD251=BE$190,BE$191,IF(BD251=BE$191,BE$192,IF(BD251=BE$192,BE$193,IF(BD251=BE$193,BE$194,$K$23))))))</f>
        <v/>
      </c>
      <c r="BF251" s="88" t="str">
        <f>IF(AND(SUM(BF$206:BF250)&gt;=BF$201,BE251=""),"",IF(BE251="",BF$190,IF(BE251=BF$190,BF$191,IF(BE251=BF$191,BF$192,IF(BE251=BF$192,BF$193,IF(BE251=BF$193,BF$194,$K$23))))))</f>
        <v/>
      </c>
      <c r="BG251" s="88" t="str">
        <f>IF(AND(SUM(BG$206:BG250)&gt;=BG$201,BF251=""),"",IF(BF251="",BG$190,IF(BF251=BG$190,BG$191,IF(BF251=BG$191,BG$192,IF(BF251=BG$192,BG$193,IF(BF251=BG$193,BG$194,$K$23))))))</f>
        <v/>
      </c>
      <c r="BH251" s="88" t="str">
        <f>IF(AND(SUM(BH$206:BH250)&gt;=BH$201,BG251=""),"",IF(BG251="",BH$190,IF(BG251=BH$190,BH$191,IF(BG251=BH$191,BH$192,IF(BG251=BH$192,BH$193,IF(BG251=BH$193,BH$194,$K$23))))))</f>
        <v/>
      </c>
      <c r="BI251" s="88" t="str">
        <f>IF(AND(SUM(BI$206:BI250)&gt;=BI$201,BH251=""),"",IF(BH251="",BI$190,IF(BH251=BI$190,BI$191,IF(BH251=BI$191,BI$192,IF(BH251=BI$192,BI$193,IF(BH251=BI$193,BI$194,$K$23))))))</f>
        <v/>
      </c>
      <c r="BJ251" s="88" t="str">
        <f>IF(AND(SUM(BJ$206:BJ250)&gt;=BJ$201,BI251=""),"",IF(BI251="",BJ$190,IF(BI251=BJ$190,BJ$191,IF(BI251=BJ$191,BJ$192,IF(BI251=BJ$192,BJ$193,IF(BI251=BJ$193,BJ$194,$K$23))))))</f>
        <v/>
      </c>
      <c r="BK251" s="88" t="str">
        <f>IF(AND(SUM(BK$206:BK250)&gt;=BK$201,BJ251=""),"",IF(BJ251="",BK$190,IF(BJ251=BK$190,BK$191,IF(BJ251=BK$191,BK$192,IF(BJ251=BK$192,BK$193,IF(BJ251=BK$193,BK$194,$K$23))))))</f>
        <v/>
      </c>
      <c r="BL251" s="88" t="str">
        <f>IF(AND(SUM(BL$206:BL250)&gt;=BL$201,BK251=""),"",IF(BK251="",BL$190,IF(BK251=BL$190,BL$191,IF(BK251=BL$191,BL$192,IF(BK251=BL$192,BL$193,IF(BK251=BL$193,BL$194,$K$23))))))</f>
        <v/>
      </c>
    </row>
    <row r="252" spans="2:64" hidden="1" outlineLevel="1" x14ac:dyDescent="0.55000000000000004">
      <c r="B252" s="3" t="s">
        <v>311</v>
      </c>
      <c r="C252" s="3">
        <f t="shared" si="63"/>
        <v>46</v>
      </c>
      <c r="E252" s="88" t="str">
        <f>IF(AND(SUM(E$206:E251)&gt;=E$201,D252=""),"",IF(D252="",E$190,IF(D252=E$190,E$191,IF(D252=E$191,E$192,IF(D252=E$192,E$193,IF(D252=E$193,E$194,$G$23))))))</f>
        <v/>
      </c>
      <c r="F252" s="88" t="str">
        <f>IF(AND(SUM(F$206:F251)&gt;=F$201,E252=""),"",IF(E252="",F$190,IF(E252=F$190,F$191,IF(E252=F$191,F$192,IF(E252=F$192,F$193,IF(E252=F$193,F$194,$G$23))))))</f>
        <v/>
      </c>
      <c r="G252" s="88" t="str">
        <f>IF(AND(SUM(G$206:G251)&gt;=G$201,F252=""),"",IF(F252="",G$190,IF(F252=G$190,G$191,IF(F252=G$191,G$192,IF(F252=G$192,G$193,IF(F252=G$193,G$194,$G$23))))))</f>
        <v/>
      </c>
      <c r="H252" s="88" t="str">
        <f>IF(AND(SUM(H$206:H251)&gt;=H$201,G252=""),"",IF(G252="",H$190,IF(G252=H$190,H$191,IF(G252=H$191,H$192,IF(G252=H$192,H$193,IF(G252=H$193,H$194,$G$23))))))</f>
        <v/>
      </c>
      <c r="I252" s="88" t="str">
        <f>IF(AND(SUM(I$206:I251)&gt;=I$201,H252=""),"",IF(H252="",I$190,IF(H252=I$190,I$191,IF(H252=I$191,I$192,IF(H252=I$192,I$193,IF(H252=I$193,I$194,$G$23))))))</f>
        <v/>
      </c>
      <c r="J252" s="88" t="str">
        <f>IF(AND(SUM(J$206:J251)&gt;=J$201,I252=""),"",IF(I252="",J$190,IF(I252=J$190,J$191,IF(I252=J$191,J$192,IF(I252=J$192,J$193,IF(I252=J$193,J$194,$G$23))))))</f>
        <v/>
      </c>
      <c r="K252" s="88" t="str">
        <f>IF(AND(SUM(K$206:K251)&gt;=K$201,J252=""),"",IF(J252="",K$190,IF(J252=K$190,K$191,IF(J252=K$191,K$192,IF(J252=K$192,K$193,IF(J252=K$193,K$194,$G$23))))))</f>
        <v/>
      </c>
      <c r="L252" s="88" t="str">
        <f>IF(AND(SUM(L$206:L251)&gt;=L$201,K252=""),"",IF(K252="",L$190,IF(K252=L$190,L$191,IF(K252=L$191,L$192,IF(K252=L$192,L$193,IF(K252=L$193,L$194,$G$23))))))</f>
        <v/>
      </c>
      <c r="M252" s="88" t="str">
        <f>IF(AND(SUM(M$206:M251)&gt;=M$201,L252=""),"",IF(L252="",M$190,IF(L252=M$190,M$191,IF(L252=M$191,M$192,IF(L252=M$192,M$193,IF(L252=M$193,M$194,$G$23))))))</f>
        <v/>
      </c>
      <c r="N252" s="88" t="str">
        <f>IF(AND(SUM(N$206:N251)&gt;=N$201,M252=""),"",IF(M252="",N$190,IF(M252=N$190,N$191,IF(M252=N$191,N$192,IF(M252=N$192,N$193,IF(M252=N$193,N$194,$G$23))))))</f>
        <v/>
      </c>
      <c r="O252" s="88" t="str">
        <f>IF(AND(SUM(O$206:O251)&gt;=O$201,N252=""),"",IF(N252="",O$190,IF(N252=O$190,O$191,IF(N252=O$191,O$192,IF(N252=O$192,O$193,IF(N252=O$193,O$194,$G$23))))))</f>
        <v/>
      </c>
      <c r="P252" s="88" t="str">
        <f>IF(AND(SUM(P$206:P251)&gt;=P$201,O252=""),"",IF(O252="",P$190,IF(O252=P$190,P$191,IF(O252=P$191,P$192,IF(O252=P$192,P$193,IF(O252=P$193,P$194,$G$23))))))</f>
        <v/>
      </c>
      <c r="Q252" s="88" t="str">
        <f>IF(AND(SUM(Q$206:Q251)&gt;=Q$201,P252=""),"",IF(P252="",Q$190,IF(P252=Q$190,Q$191,IF(P252=Q$191,Q$192,IF(P252=Q$192,Q$193,IF(P252=Q$193,Q$194,$H$23))))))</f>
        <v/>
      </c>
      <c r="R252" s="88" t="str">
        <f>IF(AND(SUM(R$206:R251)&gt;=R$201,Q252=""),"",IF(Q252="",R$190,IF(Q252=R$190,R$191,IF(Q252=R$191,R$192,IF(Q252=R$192,R$193,IF(Q252=R$193,R$194,$H$23))))))</f>
        <v/>
      </c>
      <c r="S252" s="88" t="str">
        <f>IF(AND(SUM(S$206:S251)&gt;=S$201,R252=""),"",IF(R252="",S$190,IF(R252=S$190,S$191,IF(R252=S$191,S$192,IF(R252=S$192,S$193,IF(R252=S$193,S$194,$H$23))))))</f>
        <v/>
      </c>
      <c r="T252" s="88" t="str">
        <f>IF(AND(SUM(T$206:T251)&gt;=T$201,S252=""),"",IF(S252="",T$190,IF(S252=T$190,T$191,IF(S252=T$191,T$192,IF(S252=T$192,T$193,IF(S252=T$193,T$194,$H$23))))))</f>
        <v/>
      </c>
      <c r="U252" s="88" t="str">
        <f>IF(AND(SUM(U$206:U251)&gt;=U$201,T252=""),"",IF(T252="",U$190,IF(T252=U$190,U$191,IF(T252=U$191,U$192,IF(T252=U$192,U$193,IF(T252=U$193,U$194,$H$23))))))</f>
        <v/>
      </c>
      <c r="V252" s="88" t="str">
        <f>IF(AND(SUM(V$206:V251)&gt;=V$201,U252=""),"",IF(U252="",V$190,IF(U252=V$190,V$191,IF(U252=V$191,V$192,IF(U252=V$192,V$193,IF(U252=V$193,V$194,$H$23))))))</f>
        <v/>
      </c>
      <c r="W252" s="88" t="str">
        <f>IF(AND(SUM(W$206:W251)&gt;=W$201,V252=""),"",IF(V252="",W$190,IF(V252=W$190,W$191,IF(V252=W$191,W$192,IF(V252=W$192,W$193,IF(V252=W$193,W$194,$H$23))))))</f>
        <v/>
      </c>
      <c r="X252" s="88" t="str">
        <f>IF(AND(SUM(X$206:X251)&gt;=X$201,W252=""),"",IF(W252="",X$190,IF(W252=X$190,X$191,IF(W252=X$191,X$192,IF(W252=X$192,X$193,IF(W252=X$193,X$194,$H$23))))))</f>
        <v/>
      </c>
      <c r="Y252" s="88" t="str">
        <f>IF(AND(SUM(Y$206:Y251)&gt;=Y$201,X252=""),"",IF(X252="",Y$190,IF(X252=Y$190,Y$191,IF(X252=Y$191,Y$192,IF(X252=Y$192,Y$193,IF(X252=Y$193,Y$194,$H$23))))))</f>
        <v/>
      </c>
      <c r="Z252" s="88" t="str">
        <f>IF(AND(SUM(Z$206:Z251)&gt;=Z$201,Y252=""),"",IF(Y252="",Z$190,IF(Y252=Z$190,Z$191,IF(Y252=Z$191,Z$192,IF(Y252=Z$192,Z$193,IF(Y252=Z$193,Z$194,$H$23))))))</f>
        <v/>
      </c>
      <c r="AA252" s="88" t="str">
        <f>IF(AND(SUM(AA$206:AA251)&gt;=AA$201,Z252=""),"",IF(Z252="",AA$190,IF(Z252=AA$190,AA$191,IF(Z252=AA$191,AA$192,IF(Z252=AA$192,AA$193,IF(Z252=AA$193,AA$194,$H$23))))))</f>
        <v/>
      </c>
      <c r="AB252" s="88" t="str">
        <f>IF(AND(SUM(AB$206:AB251)&gt;=AB$201,AA252=""),"",IF(AA252="",AB$190,IF(AA252=AB$190,AB$191,IF(AA252=AB$191,AB$192,IF(AA252=AB$192,AB$193,IF(AA252=AB$193,AB$194,$H$23))))))</f>
        <v/>
      </c>
      <c r="AC252" s="88" t="str">
        <f>IF(AND(SUM(AC$206:AC251)&gt;=AC$201,AB252=""),"",IF(AB252="",AC$190,IF(AB252=AC$190,AC$191,IF(AB252=AC$191,AC$192,IF(AB252=AC$192,AC$193,IF(AB252=AC$193,AC$194,$I$23))))))</f>
        <v/>
      </c>
      <c r="AD252" s="88" t="str">
        <f>IF(AND(SUM(AD$206:AD251)&gt;=AD$201,AC252=""),"",IF(AC252="",AD$190,IF(AC252=AD$190,AD$191,IF(AC252=AD$191,AD$192,IF(AC252=AD$192,AD$193,IF(AC252=AD$193,AD$194,$I$23))))))</f>
        <v/>
      </c>
      <c r="AE252" s="88" t="str">
        <f>IF(AND(SUM(AE$206:AE251)&gt;=AE$201,AD252=""),"",IF(AD252="",AE$190,IF(AD252=AE$190,AE$191,IF(AD252=AE$191,AE$192,IF(AD252=AE$192,AE$193,IF(AD252=AE$193,AE$194,$I$23))))))</f>
        <v/>
      </c>
      <c r="AF252" s="88" t="str">
        <f>IF(AND(SUM(AF$206:AF251)&gt;=AF$201,AE252=""),"",IF(AE252="",AF$190,IF(AE252=AF$190,AF$191,IF(AE252=AF$191,AF$192,IF(AE252=AF$192,AF$193,IF(AE252=AF$193,AF$194,$I$23))))))</f>
        <v/>
      </c>
      <c r="AG252" s="88" t="str">
        <f>IF(AND(SUM(AG$206:AG251)&gt;=AG$201,AF252=""),"",IF(AF252="",AG$190,IF(AF252=AG$190,AG$191,IF(AF252=AG$191,AG$192,IF(AF252=AG$192,AG$193,IF(AF252=AG$193,AG$194,$I$23))))))</f>
        <v/>
      </c>
      <c r="AH252" s="88" t="str">
        <f>IF(AND(SUM(AH$206:AH251)&gt;=AH$201,AG252=""),"",IF(AG252="",AH$190,IF(AG252=AH$190,AH$191,IF(AG252=AH$191,AH$192,IF(AG252=AH$192,AH$193,IF(AG252=AH$193,AH$194,$I$23))))))</f>
        <v/>
      </c>
      <c r="AI252" s="88" t="str">
        <f>IF(AND(SUM(AI$206:AI251)&gt;=AI$201,AH252=""),"",IF(AH252="",AI$190,IF(AH252=AI$190,AI$191,IF(AH252=AI$191,AI$192,IF(AH252=AI$192,AI$193,IF(AH252=AI$193,AI$194,$I$23))))))</f>
        <v/>
      </c>
      <c r="AJ252" s="88" t="str">
        <f>IF(AND(SUM(AJ$206:AJ251)&gt;=AJ$201,AI252=""),"",IF(AI252="",AJ$190,IF(AI252=AJ$190,AJ$191,IF(AI252=AJ$191,AJ$192,IF(AI252=AJ$192,AJ$193,IF(AI252=AJ$193,AJ$194,$I$23))))))</f>
        <v/>
      </c>
      <c r="AK252" s="88" t="str">
        <f>IF(AND(SUM(AK$206:AK251)&gt;=AK$201,AJ252=""),"",IF(AJ252="",AK$190,IF(AJ252=AK$190,AK$191,IF(AJ252=AK$191,AK$192,IF(AJ252=AK$192,AK$193,IF(AJ252=AK$193,AK$194,$I$23))))))</f>
        <v/>
      </c>
      <c r="AL252" s="88" t="str">
        <f>IF(AND(SUM(AL$206:AL251)&gt;=AL$201,AK252=""),"",IF(AK252="",AL$190,IF(AK252=AL$190,AL$191,IF(AK252=AL$191,AL$192,IF(AK252=AL$192,AL$193,IF(AK252=AL$193,AL$194,$I$23))))))</f>
        <v/>
      </c>
      <c r="AM252" s="88" t="str">
        <f>IF(AND(SUM(AM$206:AM251)&gt;=AM$201,AL252=""),"",IF(AL252="",AM$190,IF(AL252=AM$190,AM$191,IF(AL252=AM$191,AM$192,IF(AL252=AM$192,AM$193,IF(AL252=AM$193,AM$194,$I$23))))))</f>
        <v/>
      </c>
      <c r="AN252" s="88" t="str">
        <f>IF(AND(SUM(AN$206:AN251)&gt;=AN$201,AM252=""),"",IF(AM252="",AN$190,IF(AM252=AN$190,AN$191,IF(AM252=AN$191,AN$192,IF(AM252=AN$192,AN$193,IF(AM252=AN$193,AN$194,$I$23))))))</f>
        <v/>
      </c>
      <c r="AO252" s="88" t="str">
        <f>IF(AND(SUM(AO$206:AO251)&gt;=AO$201,AN252=""),"",IF(AN252="",AO$190,IF(AN252=AO$190,AO$191,IF(AN252=AO$191,AO$192,IF(AN252=AO$192,AO$193,IF(AN252=AO$193,AO$194,$J$23))))))</f>
        <v/>
      </c>
      <c r="AP252" s="88" t="str">
        <f>IF(AND(SUM(AP$206:AP251)&gt;=AP$201,AO252=""),"",IF(AO252="",AP$190,IF(AO252=AP$190,AP$191,IF(AO252=AP$191,AP$192,IF(AO252=AP$192,AP$193,IF(AO252=AP$193,AP$194,$J$23))))))</f>
        <v/>
      </c>
      <c r="AQ252" s="88" t="str">
        <f>IF(AND(SUM(AQ$206:AQ251)&gt;=AQ$201,AP252=""),"",IF(AP252="",AQ$190,IF(AP252=AQ$190,AQ$191,IF(AP252=AQ$191,AQ$192,IF(AP252=AQ$192,AQ$193,IF(AP252=AQ$193,AQ$194,$J$23))))))</f>
        <v/>
      </c>
      <c r="AR252" s="88" t="str">
        <f>IF(AND(SUM(AR$206:AR251)&gt;=AR$201,AQ252=""),"",IF(AQ252="",AR$190,IF(AQ252=AR$190,AR$191,IF(AQ252=AR$191,AR$192,IF(AQ252=AR$192,AR$193,IF(AQ252=AR$193,AR$194,$J$23))))))</f>
        <v/>
      </c>
      <c r="AS252" s="88" t="str">
        <f>IF(AND(SUM(AS$206:AS251)&gt;=AS$201,AR252=""),"",IF(AR252="",AS$190,IF(AR252=AS$190,AS$191,IF(AR252=AS$191,AS$192,IF(AR252=AS$192,AS$193,IF(AR252=AS$193,AS$194,$J$23))))))</f>
        <v/>
      </c>
      <c r="AT252" s="88" t="str">
        <f>IF(AND(SUM(AT$206:AT251)&gt;=AT$201,AS252=""),"",IF(AS252="",AT$190,IF(AS252=AT$190,AT$191,IF(AS252=AT$191,AT$192,IF(AS252=AT$192,AT$193,IF(AS252=AT$193,AT$194,$J$23))))))</f>
        <v/>
      </c>
      <c r="AU252" s="88" t="str">
        <f>IF(AND(SUM(AU$206:AU251)&gt;=AU$201,AT252=""),"",IF(AT252="",AU$190,IF(AT252=AU$190,AU$191,IF(AT252=AU$191,AU$192,IF(AT252=AU$192,AU$193,IF(AT252=AU$193,AU$194,$J$23))))))</f>
        <v/>
      </c>
      <c r="AV252" s="88" t="str">
        <f>IF(AND(SUM(AV$206:AV251)&gt;=AV$201,AU252=""),"",IF(AU252="",AV$190,IF(AU252=AV$190,AV$191,IF(AU252=AV$191,AV$192,IF(AU252=AV$192,AV$193,IF(AU252=AV$193,AV$194,$J$23))))))</f>
        <v/>
      </c>
      <c r="AW252" s="88" t="str">
        <f>IF(AND(SUM(AW$206:AW251)&gt;=AW$201,AV252=""),"",IF(AV252="",AW$190,IF(AV252=AW$190,AW$191,IF(AV252=AW$191,AW$192,IF(AV252=AW$192,AW$193,IF(AV252=AW$193,AW$194,$J$23))))))</f>
        <v/>
      </c>
      <c r="AX252" s="88" t="str">
        <f>IF(AND(SUM(AX$206:AX251)&gt;=AX$201,AW252=""),"",IF(AW252="",AX$190,IF(AW252=AX$190,AX$191,IF(AW252=AX$191,AX$192,IF(AW252=AX$192,AX$193,IF(AW252=AX$193,AX$194,$J$23))))))</f>
        <v/>
      </c>
      <c r="AY252" s="88" t="str">
        <f>IF(AND(SUM(AY$206:AY251)&gt;=AY$201,AX252=""),"",IF(AX252="",AY$190,IF(AX252=AY$190,AY$191,IF(AX252=AY$191,AY$192,IF(AX252=AY$192,AY$193,IF(AX252=AY$193,AY$194,$J$23))))))</f>
        <v/>
      </c>
      <c r="AZ252" s="88" t="str">
        <f>IF(AND(SUM(AZ$206:AZ251)&gt;=AZ$201,AY252=""),"",IF(AY252="",AZ$190,IF(AY252=AZ$190,AZ$191,IF(AY252=AZ$191,AZ$192,IF(AY252=AZ$192,AZ$193,IF(AY252=AZ$193,AZ$194,$J$23))))))</f>
        <v/>
      </c>
      <c r="BA252" s="88" t="str">
        <f>IF(AND(SUM(BA$206:BA251)&gt;=BA$201,AZ252=""),"",IF(AZ252="",BA$190,IF(AZ252=BA$190,BA$191,IF(AZ252=BA$191,BA$192,IF(AZ252=BA$192,BA$193,IF(AZ252=BA$193,BA$194,$K$23))))))</f>
        <v/>
      </c>
      <c r="BB252" s="88" t="str">
        <f>IF(AND(SUM(BB$206:BB251)&gt;=BB$201,BA252=""),"",IF(BA252="",BB$190,IF(BA252=BB$190,BB$191,IF(BA252=BB$191,BB$192,IF(BA252=BB$192,BB$193,IF(BA252=BB$193,BB$194,$K$23))))))</f>
        <v/>
      </c>
      <c r="BC252" s="88" t="str">
        <f>IF(AND(SUM(BC$206:BC251)&gt;=BC$201,BB252=""),"",IF(BB252="",BC$190,IF(BB252=BC$190,BC$191,IF(BB252=BC$191,BC$192,IF(BB252=BC$192,BC$193,IF(BB252=BC$193,BC$194,$K$23))))))</f>
        <v/>
      </c>
      <c r="BD252" s="88" t="str">
        <f>IF(AND(SUM(BD$206:BD251)&gt;=BD$201,BC252=""),"",IF(BC252="",BD$190,IF(BC252=BD$190,BD$191,IF(BC252=BD$191,BD$192,IF(BC252=BD$192,BD$193,IF(BC252=BD$193,BD$194,$K$23))))))</f>
        <v/>
      </c>
      <c r="BE252" s="88" t="str">
        <f>IF(AND(SUM(BE$206:BE251)&gt;=BE$201,BD252=""),"",IF(BD252="",BE$190,IF(BD252=BE$190,BE$191,IF(BD252=BE$191,BE$192,IF(BD252=BE$192,BE$193,IF(BD252=BE$193,BE$194,$K$23))))))</f>
        <v/>
      </c>
      <c r="BF252" s="88" t="str">
        <f>IF(AND(SUM(BF$206:BF251)&gt;=BF$201,BE252=""),"",IF(BE252="",BF$190,IF(BE252=BF$190,BF$191,IF(BE252=BF$191,BF$192,IF(BE252=BF$192,BF$193,IF(BE252=BF$193,BF$194,$K$23))))))</f>
        <v/>
      </c>
      <c r="BG252" s="88" t="str">
        <f>IF(AND(SUM(BG$206:BG251)&gt;=BG$201,BF252=""),"",IF(BF252="",BG$190,IF(BF252=BG$190,BG$191,IF(BF252=BG$191,BG$192,IF(BF252=BG$192,BG$193,IF(BF252=BG$193,BG$194,$K$23))))))</f>
        <v/>
      </c>
      <c r="BH252" s="88" t="str">
        <f>IF(AND(SUM(BH$206:BH251)&gt;=BH$201,BG252=""),"",IF(BG252="",BH$190,IF(BG252=BH$190,BH$191,IF(BG252=BH$191,BH$192,IF(BG252=BH$192,BH$193,IF(BG252=BH$193,BH$194,$K$23))))))</f>
        <v/>
      </c>
      <c r="BI252" s="88" t="str">
        <f>IF(AND(SUM(BI$206:BI251)&gt;=BI$201,BH252=""),"",IF(BH252="",BI$190,IF(BH252=BI$190,BI$191,IF(BH252=BI$191,BI$192,IF(BH252=BI$192,BI$193,IF(BH252=BI$193,BI$194,$K$23))))))</f>
        <v/>
      </c>
      <c r="BJ252" s="88" t="str">
        <f>IF(AND(SUM(BJ$206:BJ251)&gt;=BJ$201,BI252=""),"",IF(BI252="",BJ$190,IF(BI252=BJ$190,BJ$191,IF(BI252=BJ$191,BJ$192,IF(BI252=BJ$192,BJ$193,IF(BI252=BJ$193,BJ$194,$K$23))))))</f>
        <v/>
      </c>
      <c r="BK252" s="88" t="str">
        <f>IF(AND(SUM(BK$206:BK251)&gt;=BK$201,BJ252=""),"",IF(BJ252="",BK$190,IF(BJ252=BK$190,BK$191,IF(BJ252=BK$191,BK$192,IF(BJ252=BK$192,BK$193,IF(BJ252=BK$193,BK$194,$K$23))))))</f>
        <v/>
      </c>
      <c r="BL252" s="88" t="str">
        <f>IF(AND(SUM(BL$206:BL251)&gt;=BL$201,BK252=""),"",IF(BK252="",BL$190,IF(BK252=BL$190,BL$191,IF(BK252=BL$191,BL$192,IF(BK252=BL$192,BL$193,IF(BK252=BL$193,BL$194,$K$23))))))</f>
        <v/>
      </c>
    </row>
    <row r="253" spans="2:64" hidden="1" outlineLevel="1" x14ac:dyDescent="0.55000000000000004">
      <c r="B253" s="3" t="s">
        <v>311</v>
      </c>
      <c r="C253" s="3">
        <f t="shared" si="63"/>
        <v>47</v>
      </c>
      <c r="E253" s="88" t="str">
        <f>IF(AND(SUM(E$206:E252)&gt;=E$201,D253=""),"",IF(D253="",E$190,IF(D253=E$190,E$191,IF(D253=E$191,E$192,IF(D253=E$192,E$193,IF(D253=E$193,E$194,$G$23))))))</f>
        <v/>
      </c>
      <c r="F253" s="88" t="str">
        <f>IF(AND(SUM(F$206:F252)&gt;=F$201,E253=""),"",IF(E253="",F$190,IF(E253=F$190,F$191,IF(E253=F$191,F$192,IF(E253=F$192,F$193,IF(E253=F$193,F$194,$G$23))))))</f>
        <v/>
      </c>
      <c r="G253" s="88" t="str">
        <f>IF(AND(SUM(G$206:G252)&gt;=G$201,F253=""),"",IF(F253="",G$190,IF(F253=G$190,G$191,IF(F253=G$191,G$192,IF(F253=G$192,G$193,IF(F253=G$193,G$194,$G$23))))))</f>
        <v/>
      </c>
      <c r="H253" s="88" t="str">
        <f>IF(AND(SUM(H$206:H252)&gt;=H$201,G253=""),"",IF(G253="",H$190,IF(G253=H$190,H$191,IF(G253=H$191,H$192,IF(G253=H$192,H$193,IF(G253=H$193,H$194,$G$23))))))</f>
        <v/>
      </c>
      <c r="I253" s="88" t="str">
        <f>IF(AND(SUM(I$206:I252)&gt;=I$201,H253=""),"",IF(H253="",I$190,IF(H253=I$190,I$191,IF(H253=I$191,I$192,IF(H253=I$192,I$193,IF(H253=I$193,I$194,$G$23))))))</f>
        <v/>
      </c>
      <c r="J253" s="88" t="str">
        <f>IF(AND(SUM(J$206:J252)&gt;=J$201,I253=""),"",IF(I253="",J$190,IF(I253=J$190,J$191,IF(I253=J$191,J$192,IF(I253=J$192,J$193,IF(I253=J$193,J$194,$G$23))))))</f>
        <v/>
      </c>
      <c r="K253" s="88" t="str">
        <f>IF(AND(SUM(K$206:K252)&gt;=K$201,J253=""),"",IF(J253="",K$190,IF(J253=K$190,K$191,IF(J253=K$191,K$192,IF(J253=K$192,K$193,IF(J253=K$193,K$194,$G$23))))))</f>
        <v/>
      </c>
      <c r="L253" s="88" t="str">
        <f>IF(AND(SUM(L$206:L252)&gt;=L$201,K253=""),"",IF(K253="",L$190,IF(K253=L$190,L$191,IF(K253=L$191,L$192,IF(K253=L$192,L$193,IF(K253=L$193,L$194,$G$23))))))</f>
        <v/>
      </c>
      <c r="M253" s="88" t="str">
        <f>IF(AND(SUM(M$206:M252)&gt;=M$201,L253=""),"",IF(L253="",M$190,IF(L253=M$190,M$191,IF(L253=M$191,M$192,IF(L253=M$192,M$193,IF(L253=M$193,M$194,$G$23))))))</f>
        <v/>
      </c>
      <c r="N253" s="88" t="str">
        <f>IF(AND(SUM(N$206:N252)&gt;=N$201,M253=""),"",IF(M253="",N$190,IF(M253=N$190,N$191,IF(M253=N$191,N$192,IF(M253=N$192,N$193,IF(M253=N$193,N$194,$G$23))))))</f>
        <v/>
      </c>
      <c r="O253" s="88" t="str">
        <f>IF(AND(SUM(O$206:O252)&gt;=O$201,N253=""),"",IF(N253="",O$190,IF(N253=O$190,O$191,IF(N253=O$191,O$192,IF(N253=O$192,O$193,IF(N253=O$193,O$194,$G$23))))))</f>
        <v/>
      </c>
      <c r="P253" s="88" t="str">
        <f>IF(AND(SUM(P$206:P252)&gt;=P$201,O253=""),"",IF(O253="",P$190,IF(O253=P$190,P$191,IF(O253=P$191,P$192,IF(O253=P$192,P$193,IF(O253=P$193,P$194,$G$23))))))</f>
        <v/>
      </c>
      <c r="Q253" s="88" t="str">
        <f>IF(AND(SUM(Q$206:Q252)&gt;=Q$201,P253=""),"",IF(P253="",Q$190,IF(P253=Q$190,Q$191,IF(P253=Q$191,Q$192,IF(P253=Q$192,Q$193,IF(P253=Q$193,Q$194,$H$23))))))</f>
        <v/>
      </c>
      <c r="R253" s="88" t="str">
        <f>IF(AND(SUM(R$206:R252)&gt;=R$201,Q253=""),"",IF(Q253="",R$190,IF(Q253=R$190,R$191,IF(Q253=R$191,R$192,IF(Q253=R$192,R$193,IF(Q253=R$193,R$194,$H$23))))))</f>
        <v/>
      </c>
      <c r="S253" s="88" t="str">
        <f>IF(AND(SUM(S$206:S252)&gt;=S$201,R253=""),"",IF(R253="",S$190,IF(R253=S$190,S$191,IF(R253=S$191,S$192,IF(R253=S$192,S$193,IF(R253=S$193,S$194,$H$23))))))</f>
        <v/>
      </c>
      <c r="T253" s="88" t="str">
        <f>IF(AND(SUM(T$206:T252)&gt;=T$201,S253=""),"",IF(S253="",T$190,IF(S253=T$190,T$191,IF(S253=T$191,T$192,IF(S253=T$192,T$193,IF(S253=T$193,T$194,$H$23))))))</f>
        <v/>
      </c>
      <c r="U253" s="88" t="str">
        <f>IF(AND(SUM(U$206:U252)&gt;=U$201,T253=""),"",IF(T253="",U$190,IF(T253=U$190,U$191,IF(T253=U$191,U$192,IF(T253=U$192,U$193,IF(T253=U$193,U$194,$H$23))))))</f>
        <v/>
      </c>
      <c r="V253" s="88" t="str">
        <f>IF(AND(SUM(V$206:V252)&gt;=V$201,U253=""),"",IF(U253="",V$190,IF(U253=V$190,V$191,IF(U253=V$191,V$192,IF(U253=V$192,V$193,IF(U253=V$193,V$194,$H$23))))))</f>
        <v/>
      </c>
      <c r="W253" s="88" t="str">
        <f>IF(AND(SUM(W$206:W252)&gt;=W$201,V253=""),"",IF(V253="",W$190,IF(V253=W$190,W$191,IF(V253=W$191,W$192,IF(V253=W$192,W$193,IF(V253=W$193,W$194,$H$23))))))</f>
        <v/>
      </c>
      <c r="X253" s="88" t="str">
        <f>IF(AND(SUM(X$206:X252)&gt;=X$201,W253=""),"",IF(W253="",X$190,IF(W253=X$190,X$191,IF(W253=X$191,X$192,IF(W253=X$192,X$193,IF(W253=X$193,X$194,$H$23))))))</f>
        <v/>
      </c>
      <c r="Y253" s="88" t="str">
        <f>IF(AND(SUM(Y$206:Y252)&gt;=Y$201,X253=""),"",IF(X253="",Y$190,IF(X253=Y$190,Y$191,IF(X253=Y$191,Y$192,IF(X253=Y$192,Y$193,IF(X253=Y$193,Y$194,$H$23))))))</f>
        <v/>
      </c>
      <c r="Z253" s="88" t="str">
        <f>IF(AND(SUM(Z$206:Z252)&gt;=Z$201,Y253=""),"",IF(Y253="",Z$190,IF(Y253=Z$190,Z$191,IF(Y253=Z$191,Z$192,IF(Y253=Z$192,Z$193,IF(Y253=Z$193,Z$194,$H$23))))))</f>
        <v/>
      </c>
      <c r="AA253" s="88" t="str">
        <f>IF(AND(SUM(AA$206:AA252)&gt;=AA$201,Z253=""),"",IF(Z253="",AA$190,IF(Z253=AA$190,AA$191,IF(Z253=AA$191,AA$192,IF(Z253=AA$192,AA$193,IF(Z253=AA$193,AA$194,$H$23))))))</f>
        <v/>
      </c>
      <c r="AB253" s="88" t="str">
        <f>IF(AND(SUM(AB$206:AB252)&gt;=AB$201,AA253=""),"",IF(AA253="",AB$190,IF(AA253=AB$190,AB$191,IF(AA253=AB$191,AB$192,IF(AA253=AB$192,AB$193,IF(AA253=AB$193,AB$194,$H$23))))))</f>
        <v/>
      </c>
      <c r="AC253" s="88" t="str">
        <f>IF(AND(SUM(AC$206:AC252)&gt;=AC$201,AB253=""),"",IF(AB253="",AC$190,IF(AB253=AC$190,AC$191,IF(AB253=AC$191,AC$192,IF(AB253=AC$192,AC$193,IF(AB253=AC$193,AC$194,$I$23))))))</f>
        <v/>
      </c>
      <c r="AD253" s="88" t="str">
        <f>IF(AND(SUM(AD$206:AD252)&gt;=AD$201,AC253=""),"",IF(AC253="",AD$190,IF(AC253=AD$190,AD$191,IF(AC253=AD$191,AD$192,IF(AC253=AD$192,AD$193,IF(AC253=AD$193,AD$194,$I$23))))))</f>
        <v/>
      </c>
      <c r="AE253" s="88" t="str">
        <f>IF(AND(SUM(AE$206:AE252)&gt;=AE$201,AD253=""),"",IF(AD253="",AE$190,IF(AD253=AE$190,AE$191,IF(AD253=AE$191,AE$192,IF(AD253=AE$192,AE$193,IF(AD253=AE$193,AE$194,$I$23))))))</f>
        <v/>
      </c>
      <c r="AF253" s="88" t="str">
        <f>IF(AND(SUM(AF$206:AF252)&gt;=AF$201,AE253=""),"",IF(AE253="",AF$190,IF(AE253=AF$190,AF$191,IF(AE253=AF$191,AF$192,IF(AE253=AF$192,AF$193,IF(AE253=AF$193,AF$194,$I$23))))))</f>
        <v/>
      </c>
      <c r="AG253" s="88" t="str">
        <f>IF(AND(SUM(AG$206:AG252)&gt;=AG$201,AF253=""),"",IF(AF253="",AG$190,IF(AF253=AG$190,AG$191,IF(AF253=AG$191,AG$192,IF(AF253=AG$192,AG$193,IF(AF253=AG$193,AG$194,$I$23))))))</f>
        <v/>
      </c>
      <c r="AH253" s="88" t="str">
        <f>IF(AND(SUM(AH$206:AH252)&gt;=AH$201,AG253=""),"",IF(AG253="",AH$190,IF(AG253=AH$190,AH$191,IF(AG253=AH$191,AH$192,IF(AG253=AH$192,AH$193,IF(AG253=AH$193,AH$194,$I$23))))))</f>
        <v/>
      </c>
      <c r="AI253" s="88" t="str">
        <f>IF(AND(SUM(AI$206:AI252)&gt;=AI$201,AH253=""),"",IF(AH253="",AI$190,IF(AH253=AI$190,AI$191,IF(AH253=AI$191,AI$192,IF(AH253=AI$192,AI$193,IF(AH253=AI$193,AI$194,$I$23))))))</f>
        <v/>
      </c>
      <c r="AJ253" s="88" t="str">
        <f>IF(AND(SUM(AJ$206:AJ252)&gt;=AJ$201,AI253=""),"",IF(AI253="",AJ$190,IF(AI253=AJ$190,AJ$191,IF(AI253=AJ$191,AJ$192,IF(AI253=AJ$192,AJ$193,IF(AI253=AJ$193,AJ$194,$I$23))))))</f>
        <v/>
      </c>
      <c r="AK253" s="88" t="str">
        <f>IF(AND(SUM(AK$206:AK252)&gt;=AK$201,AJ253=""),"",IF(AJ253="",AK$190,IF(AJ253=AK$190,AK$191,IF(AJ253=AK$191,AK$192,IF(AJ253=AK$192,AK$193,IF(AJ253=AK$193,AK$194,$I$23))))))</f>
        <v/>
      </c>
      <c r="AL253" s="88" t="str">
        <f>IF(AND(SUM(AL$206:AL252)&gt;=AL$201,AK253=""),"",IF(AK253="",AL$190,IF(AK253=AL$190,AL$191,IF(AK253=AL$191,AL$192,IF(AK253=AL$192,AL$193,IF(AK253=AL$193,AL$194,$I$23))))))</f>
        <v/>
      </c>
      <c r="AM253" s="88" t="str">
        <f>IF(AND(SUM(AM$206:AM252)&gt;=AM$201,AL253=""),"",IF(AL253="",AM$190,IF(AL253=AM$190,AM$191,IF(AL253=AM$191,AM$192,IF(AL253=AM$192,AM$193,IF(AL253=AM$193,AM$194,$I$23))))))</f>
        <v/>
      </c>
      <c r="AN253" s="88" t="str">
        <f>IF(AND(SUM(AN$206:AN252)&gt;=AN$201,AM253=""),"",IF(AM253="",AN$190,IF(AM253=AN$190,AN$191,IF(AM253=AN$191,AN$192,IF(AM253=AN$192,AN$193,IF(AM253=AN$193,AN$194,$I$23))))))</f>
        <v/>
      </c>
      <c r="AO253" s="88" t="str">
        <f>IF(AND(SUM(AO$206:AO252)&gt;=AO$201,AN253=""),"",IF(AN253="",AO$190,IF(AN253=AO$190,AO$191,IF(AN253=AO$191,AO$192,IF(AN253=AO$192,AO$193,IF(AN253=AO$193,AO$194,$J$23))))))</f>
        <v/>
      </c>
      <c r="AP253" s="88" t="str">
        <f>IF(AND(SUM(AP$206:AP252)&gt;=AP$201,AO253=""),"",IF(AO253="",AP$190,IF(AO253=AP$190,AP$191,IF(AO253=AP$191,AP$192,IF(AO253=AP$192,AP$193,IF(AO253=AP$193,AP$194,$J$23))))))</f>
        <v/>
      </c>
      <c r="AQ253" s="88" t="str">
        <f>IF(AND(SUM(AQ$206:AQ252)&gt;=AQ$201,AP253=""),"",IF(AP253="",AQ$190,IF(AP253=AQ$190,AQ$191,IF(AP253=AQ$191,AQ$192,IF(AP253=AQ$192,AQ$193,IF(AP253=AQ$193,AQ$194,$J$23))))))</f>
        <v/>
      </c>
      <c r="AR253" s="88" t="str">
        <f>IF(AND(SUM(AR$206:AR252)&gt;=AR$201,AQ253=""),"",IF(AQ253="",AR$190,IF(AQ253=AR$190,AR$191,IF(AQ253=AR$191,AR$192,IF(AQ253=AR$192,AR$193,IF(AQ253=AR$193,AR$194,$J$23))))))</f>
        <v/>
      </c>
      <c r="AS253" s="88" t="str">
        <f>IF(AND(SUM(AS$206:AS252)&gt;=AS$201,AR253=""),"",IF(AR253="",AS$190,IF(AR253=AS$190,AS$191,IF(AR253=AS$191,AS$192,IF(AR253=AS$192,AS$193,IF(AR253=AS$193,AS$194,$J$23))))))</f>
        <v/>
      </c>
      <c r="AT253" s="88" t="str">
        <f>IF(AND(SUM(AT$206:AT252)&gt;=AT$201,AS253=""),"",IF(AS253="",AT$190,IF(AS253=AT$190,AT$191,IF(AS253=AT$191,AT$192,IF(AS253=AT$192,AT$193,IF(AS253=AT$193,AT$194,$J$23))))))</f>
        <v/>
      </c>
      <c r="AU253" s="88" t="str">
        <f>IF(AND(SUM(AU$206:AU252)&gt;=AU$201,AT253=""),"",IF(AT253="",AU$190,IF(AT253=AU$190,AU$191,IF(AT253=AU$191,AU$192,IF(AT253=AU$192,AU$193,IF(AT253=AU$193,AU$194,$J$23))))))</f>
        <v/>
      </c>
      <c r="AV253" s="88" t="str">
        <f>IF(AND(SUM(AV$206:AV252)&gt;=AV$201,AU253=""),"",IF(AU253="",AV$190,IF(AU253=AV$190,AV$191,IF(AU253=AV$191,AV$192,IF(AU253=AV$192,AV$193,IF(AU253=AV$193,AV$194,$J$23))))))</f>
        <v/>
      </c>
      <c r="AW253" s="88" t="str">
        <f>IF(AND(SUM(AW$206:AW252)&gt;=AW$201,AV253=""),"",IF(AV253="",AW$190,IF(AV253=AW$190,AW$191,IF(AV253=AW$191,AW$192,IF(AV253=AW$192,AW$193,IF(AV253=AW$193,AW$194,$J$23))))))</f>
        <v/>
      </c>
      <c r="AX253" s="88" t="str">
        <f>IF(AND(SUM(AX$206:AX252)&gt;=AX$201,AW253=""),"",IF(AW253="",AX$190,IF(AW253=AX$190,AX$191,IF(AW253=AX$191,AX$192,IF(AW253=AX$192,AX$193,IF(AW253=AX$193,AX$194,$J$23))))))</f>
        <v/>
      </c>
      <c r="AY253" s="88" t="str">
        <f>IF(AND(SUM(AY$206:AY252)&gt;=AY$201,AX253=""),"",IF(AX253="",AY$190,IF(AX253=AY$190,AY$191,IF(AX253=AY$191,AY$192,IF(AX253=AY$192,AY$193,IF(AX253=AY$193,AY$194,$J$23))))))</f>
        <v/>
      </c>
      <c r="AZ253" s="88" t="str">
        <f>IF(AND(SUM(AZ$206:AZ252)&gt;=AZ$201,AY253=""),"",IF(AY253="",AZ$190,IF(AY253=AZ$190,AZ$191,IF(AY253=AZ$191,AZ$192,IF(AY253=AZ$192,AZ$193,IF(AY253=AZ$193,AZ$194,$J$23))))))</f>
        <v/>
      </c>
      <c r="BA253" s="88" t="str">
        <f>IF(AND(SUM(BA$206:BA252)&gt;=BA$201,AZ253=""),"",IF(AZ253="",BA$190,IF(AZ253=BA$190,BA$191,IF(AZ253=BA$191,BA$192,IF(AZ253=BA$192,BA$193,IF(AZ253=BA$193,BA$194,$K$23))))))</f>
        <v/>
      </c>
      <c r="BB253" s="88" t="str">
        <f>IF(AND(SUM(BB$206:BB252)&gt;=BB$201,BA253=""),"",IF(BA253="",BB$190,IF(BA253=BB$190,BB$191,IF(BA253=BB$191,BB$192,IF(BA253=BB$192,BB$193,IF(BA253=BB$193,BB$194,$K$23))))))</f>
        <v/>
      </c>
      <c r="BC253" s="88" t="str">
        <f>IF(AND(SUM(BC$206:BC252)&gt;=BC$201,BB253=""),"",IF(BB253="",BC$190,IF(BB253=BC$190,BC$191,IF(BB253=BC$191,BC$192,IF(BB253=BC$192,BC$193,IF(BB253=BC$193,BC$194,$K$23))))))</f>
        <v/>
      </c>
      <c r="BD253" s="88" t="str">
        <f>IF(AND(SUM(BD$206:BD252)&gt;=BD$201,BC253=""),"",IF(BC253="",BD$190,IF(BC253=BD$190,BD$191,IF(BC253=BD$191,BD$192,IF(BC253=BD$192,BD$193,IF(BC253=BD$193,BD$194,$K$23))))))</f>
        <v/>
      </c>
      <c r="BE253" s="88" t="str">
        <f>IF(AND(SUM(BE$206:BE252)&gt;=BE$201,BD253=""),"",IF(BD253="",BE$190,IF(BD253=BE$190,BE$191,IF(BD253=BE$191,BE$192,IF(BD253=BE$192,BE$193,IF(BD253=BE$193,BE$194,$K$23))))))</f>
        <v/>
      </c>
      <c r="BF253" s="88" t="str">
        <f>IF(AND(SUM(BF$206:BF252)&gt;=BF$201,BE253=""),"",IF(BE253="",BF$190,IF(BE253=BF$190,BF$191,IF(BE253=BF$191,BF$192,IF(BE253=BF$192,BF$193,IF(BE253=BF$193,BF$194,$K$23))))))</f>
        <v/>
      </c>
      <c r="BG253" s="88" t="str">
        <f>IF(AND(SUM(BG$206:BG252)&gt;=BG$201,BF253=""),"",IF(BF253="",BG$190,IF(BF253=BG$190,BG$191,IF(BF253=BG$191,BG$192,IF(BF253=BG$192,BG$193,IF(BF253=BG$193,BG$194,$K$23))))))</f>
        <v/>
      </c>
      <c r="BH253" s="88" t="str">
        <f>IF(AND(SUM(BH$206:BH252)&gt;=BH$201,BG253=""),"",IF(BG253="",BH$190,IF(BG253=BH$190,BH$191,IF(BG253=BH$191,BH$192,IF(BG253=BH$192,BH$193,IF(BG253=BH$193,BH$194,$K$23))))))</f>
        <v/>
      </c>
      <c r="BI253" s="88" t="str">
        <f>IF(AND(SUM(BI$206:BI252)&gt;=BI$201,BH253=""),"",IF(BH253="",BI$190,IF(BH253=BI$190,BI$191,IF(BH253=BI$191,BI$192,IF(BH253=BI$192,BI$193,IF(BH253=BI$193,BI$194,$K$23))))))</f>
        <v/>
      </c>
      <c r="BJ253" s="88" t="str">
        <f>IF(AND(SUM(BJ$206:BJ252)&gt;=BJ$201,BI253=""),"",IF(BI253="",BJ$190,IF(BI253=BJ$190,BJ$191,IF(BI253=BJ$191,BJ$192,IF(BI253=BJ$192,BJ$193,IF(BI253=BJ$193,BJ$194,$K$23))))))</f>
        <v/>
      </c>
      <c r="BK253" s="88" t="str">
        <f>IF(AND(SUM(BK$206:BK252)&gt;=BK$201,BJ253=""),"",IF(BJ253="",BK$190,IF(BJ253=BK$190,BK$191,IF(BJ253=BK$191,BK$192,IF(BJ253=BK$192,BK$193,IF(BJ253=BK$193,BK$194,$K$23))))))</f>
        <v/>
      </c>
      <c r="BL253" s="88" t="str">
        <f>IF(AND(SUM(BL$206:BL252)&gt;=BL$201,BK253=""),"",IF(BK253="",BL$190,IF(BK253=BL$190,BL$191,IF(BK253=BL$191,BL$192,IF(BK253=BL$192,BL$193,IF(BK253=BL$193,BL$194,$K$23))))))</f>
        <v/>
      </c>
    </row>
    <row r="254" spans="2:64" hidden="1" outlineLevel="1" x14ac:dyDescent="0.55000000000000004">
      <c r="B254" s="3" t="s">
        <v>311</v>
      </c>
      <c r="C254" s="3">
        <f t="shared" si="63"/>
        <v>48</v>
      </c>
      <c r="E254" s="88" t="str">
        <f>IF(AND(SUM(E$206:E253)&gt;=E$201,D254=""),"",IF(D254="",E$190,IF(D254=E$190,E$191,IF(D254=E$191,E$192,IF(D254=E$192,E$193,IF(D254=E$193,E$194,$G$23))))))</f>
        <v/>
      </c>
      <c r="F254" s="88" t="str">
        <f>IF(AND(SUM(F$206:F253)&gt;=F$201,E254=""),"",IF(E254="",F$190,IF(E254=F$190,F$191,IF(E254=F$191,F$192,IF(E254=F$192,F$193,IF(E254=F$193,F$194,$G$23))))))</f>
        <v/>
      </c>
      <c r="G254" s="88" t="str">
        <f>IF(AND(SUM(G$206:G253)&gt;=G$201,F254=""),"",IF(F254="",G$190,IF(F254=G$190,G$191,IF(F254=G$191,G$192,IF(F254=G$192,G$193,IF(F254=G$193,G$194,$G$23))))))</f>
        <v/>
      </c>
      <c r="H254" s="88" t="str">
        <f>IF(AND(SUM(H$206:H253)&gt;=H$201,G254=""),"",IF(G254="",H$190,IF(G254=H$190,H$191,IF(G254=H$191,H$192,IF(G254=H$192,H$193,IF(G254=H$193,H$194,$G$23))))))</f>
        <v/>
      </c>
      <c r="I254" s="88" t="str">
        <f>IF(AND(SUM(I$206:I253)&gt;=I$201,H254=""),"",IF(H254="",I$190,IF(H254=I$190,I$191,IF(H254=I$191,I$192,IF(H254=I$192,I$193,IF(H254=I$193,I$194,$G$23))))))</f>
        <v/>
      </c>
      <c r="J254" s="88" t="str">
        <f>IF(AND(SUM(J$206:J253)&gt;=J$201,I254=""),"",IF(I254="",J$190,IF(I254=J$190,J$191,IF(I254=J$191,J$192,IF(I254=J$192,J$193,IF(I254=J$193,J$194,$G$23))))))</f>
        <v/>
      </c>
      <c r="K254" s="88" t="str">
        <f>IF(AND(SUM(K$206:K253)&gt;=K$201,J254=""),"",IF(J254="",K$190,IF(J254=K$190,K$191,IF(J254=K$191,K$192,IF(J254=K$192,K$193,IF(J254=K$193,K$194,$G$23))))))</f>
        <v/>
      </c>
      <c r="L254" s="88" t="str">
        <f>IF(AND(SUM(L$206:L253)&gt;=L$201,K254=""),"",IF(K254="",L$190,IF(K254=L$190,L$191,IF(K254=L$191,L$192,IF(K254=L$192,L$193,IF(K254=L$193,L$194,$G$23))))))</f>
        <v/>
      </c>
      <c r="M254" s="88" t="str">
        <f>IF(AND(SUM(M$206:M253)&gt;=M$201,L254=""),"",IF(L254="",M$190,IF(L254=M$190,M$191,IF(L254=M$191,M$192,IF(L254=M$192,M$193,IF(L254=M$193,M$194,$G$23))))))</f>
        <v/>
      </c>
      <c r="N254" s="88" t="str">
        <f>IF(AND(SUM(N$206:N253)&gt;=N$201,M254=""),"",IF(M254="",N$190,IF(M254=N$190,N$191,IF(M254=N$191,N$192,IF(M254=N$192,N$193,IF(M254=N$193,N$194,$G$23))))))</f>
        <v/>
      </c>
      <c r="O254" s="88" t="str">
        <f>IF(AND(SUM(O$206:O253)&gt;=O$201,N254=""),"",IF(N254="",O$190,IF(N254=O$190,O$191,IF(N254=O$191,O$192,IF(N254=O$192,O$193,IF(N254=O$193,O$194,$G$23))))))</f>
        <v/>
      </c>
      <c r="P254" s="88" t="str">
        <f>IF(AND(SUM(P$206:P253)&gt;=P$201,O254=""),"",IF(O254="",P$190,IF(O254=P$190,P$191,IF(O254=P$191,P$192,IF(O254=P$192,P$193,IF(O254=P$193,P$194,$G$23))))))</f>
        <v/>
      </c>
      <c r="Q254" s="88" t="str">
        <f>IF(AND(SUM(Q$206:Q253)&gt;=Q$201,P254=""),"",IF(P254="",Q$190,IF(P254=Q$190,Q$191,IF(P254=Q$191,Q$192,IF(P254=Q$192,Q$193,IF(P254=Q$193,Q$194,$H$23))))))</f>
        <v/>
      </c>
      <c r="R254" s="88" t="str">
        <f>IF(AND(SUM(R$206:R253)&gt;=R$201,Q254=""),"",IF(Q254="",R$190,IF(Q254=R$190,R$191,IF(Q254=R$191,R$192,IF(Q254=R$192,R$193,IF(Q254=R$193,R$194,$H$23))))))</f>
        <v/>
      </c>
      <c r="S254" s="88" t="str">
        <f>IF(AND(SUM(S$206:S253)&gt;=S$201,R254=""),"",IF(R254="",S$190,IF(R254=S$190,S$191,IF(R254=S$191,S$192,IF(R254=S$192,S$193,IF(R254=S$193,S$194,$H$23))))))</f>
        <v/>
      </c>
      <c r="T254" s="88" t="str">
        <f>IF(AND(SUM(T$206:T253)&gt;=T$201,S254=""),"",IF(S254="",T$190,IF(S254=T$190,T$191,IF(S254=T$191,T$192,IF(S254=T$192,T$193,IF(S254=T$193,T$194,$H$23))))))</f>
        <v/>
      </c>
      <c r="U254" s="88" t="str">
        <f>IF(AND(SUM(U$206:U253)&gt;=U$201,T254=""),"",IF(T254="",U$190,IF(T254=U$190,U$191,IF(T254=U$191,U$192,IF(T254=U$192,U$193,IF(T254=U$193,U$194,$H$23))))))</f>
        <v/>
      </c>
      <c r="V254" s="88" t="str">
        <f>IF(AND(SUM(V$206:V253)&gt;=V$201,U254=""),"",IF(U254="",V$190,IF(U254=V$190,V$191,IF(U254=V$191,V$192,IF(U254=V$192,V$193,IF(U254=V$193,V$194,$H$23))))))</f>
        <v/>
      </c>
      <c r="W254" s="88" t="str">
        <f>IF(AND(SUM(W$206:W253)&gt;=W$201,V254=""),"",IF(V254="",W$190,IF(V254=W$190,W$191,IF(V254=W$191,W$192,IF(V254=W$192,W$193,IF(V254=W$193,W$194,$H$23))))))</f>
        <v/>
      </c>
      <c r="X254" s="88" t="str">
        <f>IF(AND(SUM(X$206:X253)&gt;=X$201,W254=""),"",IF(W254="",X$190,IF(W254=X$190,X$191,IF(W254=X$191,X$192,IF(W254=X$192,X$193,IF(W254=X$193,X$194,$H$23))))))</f>
        <v/>
      </c>
      <c r="Y254" s="88" t="str">
        <f>IF(AND(SUM(Y$206:Y253)&gt;=Y$201,X254=""),"",IF(X254="",Y$190,IF(X254=Y$190,Y$191,IF(X254=Y$191,Y$192,IF(X254=Y$192,Y$193,IF(X254=Y$193,Y$194,$H$23))))))</f>
        <v/>
      </c>
      <c r="Z254" s="88" t="str">
        <f>IF(AND(SUM(Z$206:Z253)&gt;=Z$201,Y254=""),"",IF(Y254="",Z$190,IF(Y254=Z$190,Z$191,IF(Y254=Z$191,Z$192,IF(Y254=Z$192,Z$193,IF(Y254=Z$193,Z$194,$H$23))))))</f>
        <v/>
      </c>
      <c r="AA254" s="88" t="str">
        <f>IF(AND(SUM(AA$206:AA253)&gt;=AA$201,Z254=""),"",IF(Z254="",AA$190,IF(Z254=AA$190,AA$191,IF(Z254=AA$191,AA$192,IF(Z254=AA$192,AA$193,IF(Z254=AA$193,AA$194,$H$23))))))</f>
        <v/>
      </c>
      <c r="AB254" s="88" t="str">
        <f>IF(AND(SUM(AB$206:AB253)&gt;=AB$201,AA254=""),"",IF(AA254="",AB$190,IF(AA254=AB$190,AB$191,IF(AA254=AB$191,AB$192,IF(AA254=AB$192,AB$193,IF(AA254=AB$193,AB$194,$H$23))))))</f>
        <v/>
      </c>
      <c r="AC254" s="88" t="str">
        <f>IF(AND(SUM(AC$206:AC253)&gt;=AC$201,AB254=""),"",IF(AB254="",AC$190,IF(AB254=AC$190,AC$191,IF(AB254=AC$191,AC$192,IF(AB254=AC$192,AC$193,IF(AB254=AC$193,AC$194,$I$23))))))</f>
        <v/>
      </c>
      <c r="AD254" s="88" t="str">
        <f>IF(AND(SUM(AD$206:AD253)&gt;=AD$201,AC254=""),"",IF(AC254="",AD$190,IF(AC254=AD$190,AD$191,IF(AC254=AD$191,AD$192,IF(AC254=AD$192,AD$193,IF(AC254=AD$193,AD$194,$I$23))))))</f>
        <v/>
      </c>
      <c r="AE254" s="88" t="str">
        <f>IF(AND(SUM(AE$206:AE253)&gt;=AE$201,AD254=""),"",IF(AD254="",AE$190,IF(AD254=AE$190,AE$191,IF(AD254=AE$191,AE$192,IF(AD254=AE$192,AE$193,IF(AD254=AE$193,AE$194,$I$23))))))</f>
        <v/>
      </c>
      <c r="AF254" s="88" t="str">
        <f>IF(AND(SUM(AF$206:AF253)&gt;=AF$201,AE254=""),"",IF(AE254="",AF$190,IF(AE254=AF$190,AF$191,IF(AE254=AF$191,AF$192,IF(AE254=AF$192,AF$193,IF(AE254=AF$193,AF$194,$I$23))))))</f>
        <v/>
      </c>
      <c r="AG254" s="88" t="str">
        <f>IF(AND(SUM(AG$206:AG253)&gt;=AG$201,AF254=""),"",IF(AF254="",AG$190,IF(AF254=AG$190,AG$191,IF(AF254=AG$191,AG$192,IF(AF254=AG$192,AG$193,IF(AF254=AG$193,AG$194,$I$23))))))</f>
        <v/>
      </c>
      <c r="AH254" s="88" t="str">
        <f>IF(AND(SUM(AH$206:AH253)&gt;=AH$201,AG254=""),"",IF(AG254="",AH$190,IF(AG254=AH$190,AH$191,IF(AG254=AH$191,AH$192,IF(AG254=AH$192,AH$193,IF(AG254=AH$193,AH$194,$I$23))))))</f>
        <v/>
      </c>
      <c r="AI254" s="88" t="str">
        <f>IF(AND(SUM(AI$206:AI253)&gt;=AI$201,AH254=""),"",IF(AH254="",AI$190,IF(AH254=AI$190,AI$191,IF(AH254=AI$191,AI$192,IF(AH254=AI$192,AI$193,IF(AH254=AI$193,AI$194,$I$23))))))</f>
        <v/>
      </c>
      <c r="AJ254" s="88" t="str">
        <f>IF(AND(SUM(AJ$206:AJ253)&gt;=AJ$201,AI254=""),"",IF(AI254="",AJ$190,IF(AI254=AJ$190,AJ$191,IF(AI254=AJ$191,AJ$192,IF(AI254=AJ$192,AJ$193,IF(AI254=AJ$193,AJ$194,$I$23))))))</f>
        <v/>
      </c>
      <c r="AK254" s="88" t="str">
        <f>IF(AND(SUM(AK$206:AK253)&gt;=AK$201,AJ254=""),"",IF(AJ254="",AK$190,IF(AJ254=AK$190,AK$191,IF(AJ254=AK$191,AK$192,IF(AJ254=AK$192,AK$193,IF(AJ254=AK$193,AK$194,$I$23))))))</f>
        <v/>
      </c>
      <c r="AL254" s="88" t="str">
        <f>IF(AND(SUM(AL$206:AL253)&gt;=AL$201,AK254=""),"",IF(AK254="",AL$190,IF(AK254=AL$190,AL$191,IF(AK254=AL$191,AL$192,IF(AK254=AL$192,AL$193,IF(AK254=AL$193,AL$194,$I$23))))))</f>
        <v/>
      </c>
      <c r="AM254" s="88" t="str">
        <f>IF(AND(SUM(AM$206:AM253)&gt;=AM$201,AL254=""),"",IF(AL254="",AM$190,IF(AL254=AM$190,AM$191,IF(AL254=AM$191,AM$192,IF(AL254=AM$192,AM$193,IF(AL254=AM$193,AM$194,$I$23))))))</f>
        <v/>
      </c>
      <c r="AN254" s="88" t="str">
        <f>IF(AND(SUM(AN$206:AN253)&gt;=AN$201,AM254=""),"",IF(AM254="",AN$190,IF(AM254=AN$190,AN$191,IF(AM254=AN$191,AN$192,IF(AM254=AN$192,AN$193,IF(AM254=AN$193,AN$194,$I$23))))))</f>
        <v/>
      </c>
      <c r="AO254" s="88" t="str">
        <f>IF(AND(SUM(AO$206:AO253)&gt;=AO$201,AN254=""),"",IF(AN254="",AO$190,IF(AN254=AO$190,AO$191,IF(AN254=AO$191,AO$192,IF(AN254=AO$192,AO$193,IF(AN254=AO$193,AO$194,$J$23))))))</f>
        <v/>
      </c>
      <c r="AP254" s="88" t="str">
        <f>IF(AND(SUM(AP$206:AP253)&gt;=AP$201,AO254=""),"",IF(AO254="",AP$190,IF(AO254=AP$190,AP$191,IF(AO254=AP$191,AP$192,IF(AO254=AP$192,AP$193,IF(AO254=AP$193,AP$194,$J$23))))))</f>
        <v/>
      </c>
      <c r="AQ254" s="88" t="str">
        <f>IF(AND(SUM(AQ$206:AQ253)&gt;=AQ$201,AP254=""),"",IF(AP254="",AQ$190,IF(AP254=AQ$190,AQ$191,IF(AP254=AQ$191,AQ$192,IF(AP254=AQ$192,AQ$193,IF(AP254=AQ$193,AQ$194,$J$23))))))</f>
        <v/>
      </c>
      <c r="AR254" s="88" t="str">
        <f>IF(AND(SUM(AR$206:AR253)&gt;=AR$201,AQ254=""),"",IF(AQ254="",AR$190,IF(AQ254=AR$190,AR$191,IF(AQ254=AR$191,AR$192,IF(AQ254=AR$192,AR$193,IF(AQ254=AR$193,AR$194,$J$23))))))</f>
        <v/>
      </c>
      <c r="AS254" s="88" t="str">
        <f>IF(AND(SUM(AS$206:AS253)&gt;=AS$201,AR254=""),"",IF(AR254="",AS$190,IF(AR254=AS$190,AS$191,IF(AR254=AS$191,AS$192,IF(AR254=AS$192,AS$193,IF(AR254=AS$193,AS$194,$J$23))))))</f>
        <v/>
      </c>
      <c r="AT254" s="88" t="str">
        <f>IF(AND(SUM(AT$206:AT253)&gt;=AT$201,AS254=""),"",IF(AS254="",AT$190,IF(AS254=AT$190,AT$191,IF(AS254=AT$191,AT$192,IF(AS254=AT$192,AT$193,IF(AS254=AT$193,AT$194,$J$23))))))</f>
        <v/>
      </c>
      <c r="AU254" s="88" t="str">
        <f>IF(AND(SUM(AU$206:AU253)&gt;=AU$201,AT254=""),"",IF(AT254="",AU$190,IF(AT254=AU$190,AU$191,IF(AT254=AU$191,AU$192,IF(AT254=AU$192,AU$193,IF(AT254=AU$193,AU$194,$J$23))))))</f>
        <v/>
      </c>
      <c r="AV254" s="88" t="str">
        <f>IF(AND(SUM(AV$206:AV253)&gt;=AV$201,AU254=""),"",IF(AU254="",AV$190,IF(AU254=AV$190,AV$191,IF(AU254=AV$191,AV$192,IF(AU254=AV$192,AV$193,IF(AU254=AV$193,AV$194,$J$23))))))</f>
        <v/>
      </c>
      <c r="AW254" s="88" t="str">
        <f>IF(AND(SUM(AW$206:AW253)&gt;=AW$201,AV254=""),"",IF(AV254="",AW$190,IF(AV254=AW$190,AW$191,IF(AV254=AW$191,AW$192,IF(AV254=AW$192,AW$193,IF(AV254=AW$193,AW$194,$J$23))))))</f>
        <v/>
      </c>
      <c r="AX254" s="88" t="str">
        <f>IF(AND(SUM(AX$206:AX253)&gt;=AX$201,AW254=""),"",IF(AW254="",AX$190,IF(AW254=AX$190,AX$191,IF(AW254=AX$191,AX$192,IF(AW254=AX$192,AX$193,IF(AW254=AX$193,AX$194,$J$23))))))</f>
        <v/>
      </c>
      <c r="AY254" s="88" t="str">
        <f>IF(AND(SUM(AY$206:AY253)&gt;=AY$201,AX254=""),"",IF(AX254="",AY$190,IF(AX254=AY$190,AY$191,IF(AX254=AY$191,AY$192,IF(AX254=AY$192,AY$193,IF(AX254=AY$193,AY$194,$J$23))))))</f>
        <v/>
      </c>
      <c r="AZ254" s="88" t="str">
        <f>IF(AND(SUM(AZ$206:AZ253)&gt;=AZ$201,AY254=""),"",IF(AY254="",AZ$190,IF(AY254=AZ$190,AZ$191,IF(AY254=AZ$191,AZ$192,IF(AY254=AZ$192,AZ$193,IF(AY254=AZ$193,AZ$194,$J$23))))))</f>
        <v/>
      </c>
      <c r="BA254" s="88" t="str">
        <f>IF(AND(SUM(BA$206:BA253)&gt;=BA$201,AZ254=""),"",IF(AZ254="",BA$190,IF(AZ254=BA$190,BA$191,IF(AZ254=BA$191,BA$192,IF(AZ254=BA$192,BA$193,IF(AZ254=BA$193,BA$194,$K$23))))))</f>
        <v/>
      </c>
      <c r="BB254" s="88" t="str">
        <f>IF(AND(SUM(BB$206:BB253)&gt;=BB$201,BA254=""),"",IF(BA254="",BB$190,IF(BA254=BB$190,BB$191,IF(BA254=BB$191,BB$192,IF(BA254=BB$192,BB$193,IF(BA254=BB$193,BB$194,$K$23))))))</f>
        <v/>
      </c>
      <c r="BC254" s="88" t="str">
        <f>IF(AND(SUM(BC$206:BC253)&gt;=BC$201,BB254=""),"",IF(BB254="",BC$190,IF(BB254=BC$190,BC$191,IF(BB254=BC$191,BC$192,IF(BB254=BC$192,BC$193,IF(BB254=BC$193,BC$194,$K$23))))))</f>
        <v/>
      </c>
      <c r="BD254" s="88" t="str">
        <f>IF(AND(SUM(BD$206:BD253)&gt;=BD$201,BC254=""),"",IF(BC254="",BD$190,IF(BC254=BD$190,BD$191,IF(BC254=BD$191,BD$192,IF(BC254=BD$192,BD$193,IF(BC254=BD$193,BD$194,$K$23))))))</f>
        <v/>
      </c>
      <c r="BE254" s="88" t="str">
        <f>IF(AND(SUM(BE$206:BE253)&gt;=BE$201,BD254=""),"",IF(BD254="",BE$190,IF(BD254=BE$190,BE$191,IF(BD254=BE$191,BE$192,IF(BD254=BE$192,BE$193,IF(BD254=BE$193,BE$194,$K$23))))))</f>
        <v/>
      </c>
      <c r="BF254" s="88" t="str">
        <f>IF(AND(SUM(BF$206:BF253)&gt;=BF$201,BE254=""),"",IF(BE254="",BF$190,IF(BE254=BF$190,BF$191,IF(BE254=BF$191,BF$192,IF(BE254=BF$192,BF$193,IF(BE254=BF$193,BF$194,$K$23))))))</f>
        <v/>
      </c>
      <c r="BG254" s="88" t="str">
        <f>IF(AND(SUM(BG$206:BG253)&gt;=BG$201,BF254=""),"",IF(BF254="",BG$190,IF(BF254=BG$190,BG$191,IF(BF254=BG$191,BG$192,IF(BF254=BG$192,BG$193,IF(BF254=BG$193,BG$194,$K$23))))))</f>
        <v/>
      </c>
      <c r="BH254" s="88" t="str">
        <f>IF(AND(SUM(BH$206:BH253)&gt;=BH$201,BG254=""),"",IF(BG254="",BH$190,IF(BG254=BH$190,BH$191,IF(BG254=BH$191,BH$192,IF(BG254=BH$192,BH$193,IF(BG254=BH$193,BH$194,$K$23))))))</f>
        <v/>
      </c>
      <c r="BI254" s="88" t="str">
        <f>IF(AND(SUM(BI$206:BI253)&gt;=BI$201,BH254=""),"",IF(BH254="",BI$190,IF(BH254=BI$190,BI$191,IF(BH254=BI$191,BI$192,IF(BH254=BI$192,BI$193,IF(BH254=BI$193,BI$194,$K$23))))))</f>
        <v/>
      </c>
      <c r="BJ254" s="88" t="str">
        <f>IF(AND(SUM(BJ$206:BJ253)&gt;=BJ$201,BI254=""),"",IF(BI254="",BJ$190,IF(BI254=BJ$190,BJ$191,IF(BI254=BJ$191,BJ$192,IF(BI254=BJ$192,BJ$193,IF(BI254=BJ$193,BJ$194,$K$23))))))</f>
        <v/>
      </c>
      <c r="BK254" s="88" t="str">
        <f>IF(AND(SUM(BK$206:BK253)&gt;=BK$201,BJ254=""),"",IF(BJ254="",BK$190,IF(BJ254=BK$190,BK$191,IF(BJ254=BK$191,BK$192,IF(BJ254=BK$192,BK$193,IF(BJ254=BK$193,BK$194,$K$23))))))</f>
        <v/>
      </c>
      <c r="BL254" s="88" t="str">
        <f>IF(AND(SUM(BL$206:BL253)&gt;=BL$201,BK254=""),"",IF(BK254="",BL$190,IF(BK254=BL$190,BL$191,IF(BK254=BL$191,BL$192,IF(BK254=BL$192,BL$193,IF(BK254=BL$193,BL$194,$K$23))))))</f>
        <v/>
      </c>
    </row>
    <row r="255" spans="2:64" hidden="1" outlineLevel="1" x14ac:dyDescent="0.55000000000000004">
      <c r="B255" s="3" t="s">
        <v>311</v>
      </c>
      <c r="C255" s="3">
        <f t="shared" si="63"/>
        <v>49</v>
      </c>
      <c r="E255" s="88" t="str">
        <f>IF(AND(SUM(E$206:E254)&gt;=E$201,D255=""),"",IF(D255="",E$190,IF(D255=E$190,E$191,IF(D255=E$191,E$192,IF(D255=E$192,E$193,IF(D255=E$193,E$194,$G$23))))))</f>
        <v/>
      </c>
      <c r="F255" s="88" t="str">
        <f>IF(AND(SUM(F$206:F254)&gt;=F$201,E255=""),"",IF(E255="",F$190,IF(E255=F$190,F$191,IF(E255=F$191,F$192,IF(E255=F$192,F$193,IF(E255=F$193,F$194,$G$23))))))</f>
        <v/>
      </c>
      <c r="G255" s="88" t="str">
        <f>IF(AND(SUM(G$206:G254)&gt;=G$201,F255=""),"",IF(F255="",G$190,IF(F255=G$190,G$191,IF(F255=G$191,G$192,IF(F255=G$192,G$193,IF(F255=G$193,G$194,$G$23))))))</f>
        <v/>
      </c>
      <c r="H255" s="88" t="str">
        <f>IF(AND(SUM(H$206:H254)&gt;=H$201,G255=""),"",IF(G255="",H$190,IF(G255=H$190,H$191,IF(G255=H$191,H$192,IF(G255=H$192,H$193,IF(G255=H$193,H$194,$G$23))))))</f>
        <v/>
      </c>
      <c r="I255" s="88" t="str">
        <f>IF(AND(SUM(I$206:I254)&gt;=I$201,H255=""),"",IF(H255="",I$190,IF(H255=I$190,I$191,IF(H255=I$191,I$192,IF(H255=I$192,I$193,IF(H255=I$193,I$194,$G$23))))))</f>
        <v/>
      </c>
      <c r="J255" s="88" t="str">
        <f>IF(AND(SUM(J$206:J254)&gt;=J$201,I255=""),"",IF(I255="",J$190,IF(I255=J$190,J$191,IF(I255=J$191,J$192,IF(I255=J$192,J$193,IF(I255=J$193,J$194,$G$23))))))</f>
        <v/>
      </c>
      <c r="K255" s="88" t="str">
        <f>IF(AND(SUM(K$206:K254)&gt;=K$201,J255=""),"",IF(J255="",K$190,IF(J255=K$190,K$191,IF(J255=K$191,K$192,IF(J255=K$192,K$193,IF(J255=K$193,K$194,$G$23))))))</f>
        <v/>
      </c>
      <c r="L255" s="88" t="str">
        <f>IF(AND(SUM(L$206:L254)&gt;=L$201,K255=""),"",IF(K255="",L$190,IF(K255=L$190,L$191,IF(K255=L$191,L$192,IF(K255=L$192,L$193,IF(K255=L$193,L$194,$G$23))))))</f>
        <v/>
      </c>
      <c r="M255" s="88" t="str">
        <f>IF(AND(SUM(M$206:M254)&gt;=M$201,L255=""),"",IF(L255="",M$190,IF(L255=M$190,M$191,IF(L255=M$191,M$192,IF(L255=M$192,M$193,IF(L255=M$193,M$194,$G$23))))))</f>
        <v/>
      </c>
      <c r="N255" s="88" t="str">
        <f>IF(AND(SUM(N$206:N254)&gt;=N$201,M255=""),"",IF(M255="",N$190,IF(M255=N$190,N$191,IF(M255=N$191,N$192,IF(M255=N$192,N$193,IF(M255=N$193,N$194,$G$23))))))</f>
        <v/>
      </c>
      <c r="O255" s="88" t="str">
        <f>IF(AND(SUM(O$206:O254)&gt;=O$201,N255=""),"",IF(N255="",O$190,IF(N255=O$190,O$191,IF(N255=O$191,O$192,IF(N255=O$192,O$193,IF(N255=O$193,O$194,$G$23))))))</f>
        <v/>
      </c>
      <c r="P255" s="88" t="str">
        <f>IF(AND(SUM(P$206:P254)&gt;=P$201,O255=""),"",IF(O255="",P$190,IF(O255=P$190,P$191,IF(O255=P$191,P$192,IF(O255=P$192,P$193,IF(O255=P$193,P$194,$G$23))))))</f>
        <v/>
      </c>
      <c r="Q255" s="88" t="str">
        <f>IF(AND(SUM(Q$206:Q254)&gt;=Q$201,P255=""),"",IF(P255="",Q$190,IF(P255=Q$190,Q$191,IF(P255=Q$191,Q$192,IF(P255=Q$192,Q$193,IF(P255=Q$193,Q$194,$H$23))))))</f>
        <v/>
      </c>
      <c r="R255" s="88" t="str">
        <f>IF(AND(SUM(R$206:R254)&gt;=R$201,Q255=""),"",IF(Q255="",R$190,IF(Q255=R$190,R$191,IF(Q255=R$191,R$192,IF(Q255=R$192,R$193,IF(Q255=R$193,R$194,$H$23))))))</f>
        <v/>
      </c>
      <c r="S255" s="88" t="str">
        <f>IF(AND(SUM(S$206:S254)&gt;=S$201,R255=""),"",IF(R255="",S$190,IF(R255=S$190,S$191,IF(R255=S$191,S$192,IF(R255=S$192,S$193,IF(R255=S$193,S$194,$H$23))))))</f>
        <v/>
      </c>
      <c r="T255" s="88" t="str">
        <f>IF(AND(SUM(T$206:T254)&gt;=T$201,S255=""),"",IF(S255="",T$190,IF(S255=T$190,T$191,IF(S255=T$191,T$192,IF(S255=T$192,T$193,IF(S255=T$193,T$194,$H$23))))))</f>
        <v/>
      </c>
      <c r="U255" s="88" t="str">
        <f>IF(AND(SUM(U$206:U254)&gt;=U$201,T255=""),"",IF(T255="",U$190,IF(T255=U$190,U$191,IF(T255=U$191,U$192,IF(T255=U$192,U$193,IF(T255=U$193,U$194,$H$23))))))</f>
        <v/>
      </c>
      <c r="V255" s="88" t="str">
        <f>IF(AND(SUM(V$206:V254)&gt;=V$201,U255=""),"",IF(U255="",V$190,IF(U255=V$190,V$191,IF(U255=V$191,V$192,IF(U255=V$192,V$193,IF(U255=V$193,V$194,$H$23))))))</f>
        <v/>
      </c>
      <c r="W255" s="88" t="str">
        <f>IF(AND(SUM(W$206:W254)&gt;=W$201,V255=""),"",IF(V255="",W$190,IF(V255=W$190,W$191,IF(V255=W$191,W$192,IF(V255=W$192,W$193,IF(V255=W$193,W$194,$H$23))))))</f>
        <v/>
      </c>
      <c r="X255" s="88" t="str">
        <f>IF(AND(SUM(X$206:X254)&gt;=X$201,W255=""),"",IF(W255="",X$190,IF(W255=X$190,X$191,IF(W255=X$191,X$192,IF(W255=X$192,X$193,IF(W255=X$193,X$194,$H$23))))))</f>
        <v/>
      </c>
      <c r="Y255" s="88" t="str">
        <f>IF(AND(SUM(Y$206:Y254)&gt;=Y$201,X255=""),"",IF(X255="",Y$190,IF(X255=Y$190,Y$191,IF(X255=Y$191,Y$192,IF(X255=Y$192,Y$193,IF(X255=Y$193,Y$194,$H$23))))))</f>
        <v/>
      </c>
      <c r="Z255" s="88" t="str">
        <f>IF(AND(SUM(Z$206:Z254)&gt;=Z$201,Y255=""),"",IF(Y255="",Z$190,IF(Y255=Z$190,Z$191,IF(Y255=Z$191,Z$192,IF(Y255=Z$192,Z$193,IF(Y255=Z$193,Z$194,$H$23))))))</f>
        <v/>
      </c>
      <c r="AA255" s="88" t="str">
        <f>IF(AND(SUM(AA$206:AA254)&gt;=AA$201,Z255=""),"",IF(Z255="",AA$190,IF(Z255=AA$190,AA$191,IF(Z255=AA$191,AA$192,IF(Z255=AA$192,AA$193,IF(Z255=AA$193,AA$194,$H$23))))))</f>
        <v/>
      </c>
      <c r="AB255" s="88" t="str">
        <f>IF(AND(SUM(AB$206:AB254)&gt;=AB$201,AA255=""),"",IF(AA255="",AB$190,IF(AA255=AB$190,AB$191,IF(AA255=AB$191,AB$192,IF(AA255=AB$192,AB$193,IF(AA255=AB$193,AB$194,$H$23))))))</f>
        <v/>
      </c>
      <c r="AC255" s="88" t="str">
        <f>IF(AND(SUM(AC$206:AC254)&gt;=AC$201,AB255=""),"",IF(AB255="",AC$190,IF(AB255=AC$190,AC$191,IF(AB255=AC$191,AC$192,IF(AB255=AC$192,AC$193,IF(AB255=AC$193,AC$194,$I$23))))))</f>
        <v/>
      </c>
      <c r="AD255" s="88" t="str">
        <f>IF(AND(SUM(AD$206:AD254)&gt;=AD$201,AC255=""),"",IF(AC255="",AD$190,IF(AC255=AD$190,AD$191,IF(AC255=AD$191,AD$192,IF(AC255=AD$192,AD$193,IF(AC255=AD$193,AD$194,$I$23))))))</f>
        <v/>
      </c>
      <c r="AE255" s="88" t="str">
        <f>IF(AND(SUM(AE$206:AE254)&gt;=AE$201,AD255=""),"",IF(AD255="",AE$190,IF(AD255=AE$190,AE$191,IF(AD255=AE$191,AE$192,IF(AD255=AE$192,AE$193,IF(AD255=AE$193,AE$194,$I$23))))))</f>
        <v/>
      </c>
      <c r="AF255" s="88" t="str">
        <f>IF(AND(SUM(AF$206:AF254)&gt;=AF$201,AE255=""),"",IF(AE255="",AF$190,IF(AE255=AF$190,AF$191,IF(AE255=AF$191,AF$192,IF(AE255=AF$192,AF$193,IF(AE255=AF$193,AF$194,$I$23))))))</f>
        <v/>
      </c>
      <c r="AG255" s="88" t="str">
        <f>IF(AND(SUM(AG$206:AG254)&gt;=AG$201,AF255=""),"",IF(AF255="",AG$190,IF(AF255=AG$190,AG$191,IF(AF255=AG$191,AG$192,IF(AF255=AG$192,AG$193,IF(AF255=AG$193,AG$194,$I$23))))))</f>
        <v/>
      </c>
      <c r="AH255" s="88" t="str">
        <f>IF(AND(SUM(AH$206:AH254)&gt;=AH$201,AG255=""),"",IF(AG255="",AH$190,IF(AG255=AH$190,AH$191,IF(AG255=AH$191,AH$192,IF(AG255=AH$192,AH$193,IF(AG255=AH$193,AH$194,$I$23))))))</f>
        <v/>
      </c>
      <c r="AI255" s="88" t="str">
        <f>IF(AND(SUM(AI$206:AI254)&gt;=AI$201,AH255=""),"",IF(AH255="",AI$190,IF(AH255=AI$190,AI$191,IF(AH255=AI$191,AI$192,IF(AH255=AI$192,AI$193,IF(AH255=AI$193,AI$194,$I$23))))))</f>
        <v/>
      </c>
      <c r="AJ255" s="88" t="str">
        <f>IF(AND(SUM(AJ$206:AJ254)&gt;=AJ$201,AI255=""),"",IF(AI255="",AJ$190,IF(AI255=AJ$190,AJ$191,IF(AI255=AJ$191,AJ$192,IF(AI255=AJ$192,AJ$193,IF(AI255=AJ$193,AJ$194,$I$23))))))</f>
        <v/>
      </c>
      <c r="AK255" s="88" t="str">
        <f>IF(AND(SUM(AK$206:AK254)&gt;=AK$201,AJ255=""),"",IF(AJ255="",AK$190,IF(AJ255=AK$190,AK$191,IF(AJ255=AK$191,AK$192,IF(AJ255=AK$192,AK$193,IF(AJ255=AK$193,AK$194,$I$23))))))</f>
        <v/>
      </c>
      <c r="AL255" s="88" t="str">
        <f>IF(AND(SUM(AL$206:AL254)&gt;=AL$201,AK255=""),"",IF(AK255="",AL$190,IF(AK255=AL$190,AL$191,IF(AK255=AL$191,AL$192,IF(AK255=AL$192,AL$193,IF(AK255=AL$193,AL$194,$I$23))))))</f>
        <v/>
      </c>
      <c r="AM255" s="88" t="str">
        <f>IF(AND(SUM(AM$206:AM254)&gt;=AM$201,AL255=""),"",IF(AL255="",AM$190,IF(AL255=AM$190,AM$191,IF(AL255=AM$191,AM$192,IF(AL255=AM$192,AM$193,IF(AL255=AM$193,AM$194,$I$23))))))</f>
        <v/>
      </c>
      <c r="AN255" s="88" t="str">
        <f>IF(AND(SUM(AN$206:AN254)&gt;=AN$201,AM255=""),"",IF(AM255="",AN$190,IF(AM255=AN$190,AN$191,IF(AM255=AN$191,AN$192,IF(AM255=AN$192,AN$193,IF(AM255=AN$193,AN$194,$I$23))))))</f>
        <v/>
      </c>
      <c r="AO255" s="88" t="str">
        <f>IF(AND(SUM(AO$206:AO254)&gt;=AO$201,AN255=""),"",IF(AN255="",AO$190,IF(AN255=AO$190,AO$191,IF(AN255=AO$191,AO$192,IF(AN255=AO$192,AO$193,IF(AN255=AO$193,AO$194,$J$23))))))</f>
        <v/>
      </c>
      <c r="AP255" s="88" t="str">
        <f>IF(AND(SUM(AP$206:AP254)&gt;=AP$201,AO255=""),"",IF(AO255="",AP$190,IF(AO255=AP$190,AP$191,IF(AO255=AP$191,AP$192,IF(AO255=AP$192,AP$193,IF(AO255=AP$193,AP$194,$J$23))))))</f>
        <v/>
      </c>
      <c r="AQ255" s="88" t="str">
        <f>IF(AND(SUM(AQ$206:AQ254)&gt;=AQ$201,AP255=""),"",IF(AP255="",AQ$190,IF(AP255=AQ$190,AQ$191,IF(AP255=AQ$191,AQ$192,IF(AP255=AQ$192,AQ$193,IF(AP255=AQ$193,AQ$194,$J$23))))))</f>
        <v/>
      </c>
      <c r="AR255" s="88" t="str">
        <f>IF(AND(SUM(AR$206:AR254)&gt;=AR$201,AQ255=""),"",IF(AQ255="",AR$190,IF(AQ255=AR$190,AR$191,IF(AQ255=AR$191,AR$192,IF(AQ255=AR$192,AR$193,IF(AQ255=AR$193,AR$194,$J$23))))))</f>
        <v/>
      </c>
      <c r="AS255" s="88" t="str">
        <f>IF(AND(SUM(AS$206:AS254)&gt;=AS$201,AR255=""),"",IF(AR255="",AS$190,IF(AR255=AS$190,AS$191,IF(AR255=AS$191,AS$192,IF(AR255=AS$192,AS$193,IF(AR255=AS$193,AS$194,$J$23))))))</f>
        <v/>
      </c>
      <c r="AT255" s="88" t="str">
        <f>IF(AND(SUM(AT$206:AT254)&gt;=AT$201,AS255=""),"",IF(AS255="",AT$190,IF(AS255=AT$190,AT$191,IF(AS255=AT$191,AT$192,IF(AS255=AT$192,AT$193,IF(AS255=AT$193,AT$194,$J$23))))))</f>
        <v/>
      </c>
      <c r="AU255" s="88" t="str">
        <f>IF(AND(SUM(AU$206:AU254)&gt;=AU$201,AT255=""),"",IF(AT255="",AU$190,IF(AT255=AU$190,AU$191,IF(AT255=AU$191,AU$192,IF(AT255=AU$192,AU$193,IF(AT255=AU$193,AU$194,$J$23))))))</f>
        <v/>
      </c>
      <c r="AV255" s="88" t="str">
        <f>IF(AND(SUM(AV$206:AV254)&gt;=AV$201,AU255=""),"",IF(AU255="",AV$190,IF(AU255=AV$190,AV$191,IF(AU255=AV$191,AV$192,IF(AU255=AV$192,AV$193,IF(AU255=AV$193,AV$194,$J$23))))))</f>
        <v/>
      </c>
      <c r="AW255" s="88" t="str">
        <f>IF(AND(SUM(AW$206:AW254)&gt;=AW$201,AV255=""),"",IF(AV255="",AW$190,IF(AV255=AW$190,AW$191,IF(AV255=AW$191,AW$192,IF(AV255=AW$192,AW$193,IF(AV255=AW$193,AW$194,$J$23))))))</f>
        <v/>
      </c>
      <c r="AX255" s="88" t="str">
        <f>IF(AND(SUM(AX$206:AX254)&gt;=AX$201,AW255=""),"",IF(AW255="",AX$190,IF(AW255=AX$190,AX$191,IF(AW255=AX$191,AX$192,IF(AW255=AX$192,AX$193,IF(AW255=AX$193,AX$194,$J$23))))))</f>
        <v/>
      </c>
      <c r="AY255" s="88" t="str">
        <f>IF(AND(SUM(AY$206:AY254)&gt;=AY$201,AX255=""),"",IF(AX255="",AY$190,IF(AX255=AY$190,AY$191,IF(AX255=AY$191,AY$192,IF(AX255=AY$192,AY$193,IF(AX255=AY$193,AY$194,$J$23))))))</f>
        <v/>
      </c>
      <c r="AZ255" s="88" t="str">
        <f>IF(AND(SUM(AZ$206:AZ254)&gt;=AZ$201,AY255=""),"",IF(AY255="",AZ$190,IF(AY255=AZ$190,AZ$191,IF(AY255=AZ$191,AZ$192,IF(AY255=AZ$192,AZ$193,IF(AY255=AZ$193,AZ$194,$J$23))))))</f>
        <v/>
      </c>
      <c r="BA255" s="88" t="str">
        <f>IF(AND(SUM(BA$206:BA254)&gt;=BA$201,AZ255=""),"",IF(AZ255="",BA$190,IF(AZ255=BA$190,BA$191,IF(AZ255=BA$191,BA$192,IF(AZ255=BA$192,BA$193,IF(AZ255=BA$193,BA$194,$K$23))))))</f>
        <v/>
      </c>
      <c r="BB255" s="88" t="str">
        <f>IF(AND(SUM(BB$206:BB254)&gt;=BB$201,BA255=""),"",IF(BA255="",BB$190,IF(BA255=BB$190,BB$191,IF(BA255=BB$191,BB$192,IF(BA255=BB$192,BB$193,IF(BA255=BB$193,BB$194,$K$23))))))</f>
        <v/>
      </c>
      <c r="BC255" s="88" t="str">
        <f>IF(AND(SUM(BC$206:BC254)&gt;=BC$201,BB255=""),"",IF(BB255="",BC$190,IF(BB255=BC$190,BC$191,IF(BB255=BC$191,BC$192,IF(BB255=BC$192,BC$193,IF(BB255=BC$193,BC$194,$K$23))))))</f>
        <v/>
      </c>
      <c r="BD255" s="88" t="str">
        <f>IF(AND(SUM(BD$206:BD254)&gt;=BD$201,BC255=""),"",IF(BC255="",BD$190,IF(BC255=BD$190,BD$191,IF(BC255=BD$191,BD$192,IF(BC255=BD$192,BD$193,IF(BC255=BD$193,BD$194,$K$23))))))</f>
        <v/>
      </c>
      <c r="BE255" s="88" t="str">
        <f>IF(AND(SUM(BE$206:BE254)&gt;=BE$201,BD255=""),"",IF(BD255="",BE$190,IF(BD255=BE$190,BE$191,IF(BD255=BE$191,BE$192,IF(BD255=BE$192,BE$193,IF(BD255=BE$193,BE$194,$K$23))))))</f>
        <v/>
      </c>
      <c r="BF255" s="88" t="str">
        <f>IF(AND(SUM(BF$206:BF254)&gt;=BF$201,BE255=""),"",IF(BE255="",BF$190,IF(BE255=BF$190,BF$191,IF(BE255=BF$191,BF$192,IF(BE255=BF$192,BF$193,IF(BE255=BF$193,BF$194,$K$23))))))</f>
        <v/>
      </c>
      <c r="BG255" s="88" t="str">
        <f>IF(AND(SUM(BG$206:BG254)&gt;=BG$201,BF255=""),"",IF(BF255="",BG$190,IF(BF255=BG$190,BG$191,IF(BF255=BG$191,BG$192,IF(BF255=BG$192,BG$193,IF(BF255=BG$193,BG$194,$K$23))))))</f>
        <v/>
      </c>
      <c r="BH255" s="88" t="str">
        <f>IF(AND(SUM(BH$206:BH254)&gt;=BH$201,BG255=""),"",IF(BG255="",BH$190,IF(BG255=BH$190,BH$191,IF(BG255=BH$191,BH$192,IF(BG255=BH$192,BH$193,IF(BG255=BH$193,BH$194,$K$23))))))</f>
        <v/>
      </c>
      <c r="BI255" s="88" t="str">
        <f>IF(AND(SUM(BI$206:BI254)&gt;=BI$201,BH255=""),"",IF(BH255="",BI$190,IF(BH255=BI$190,BI$191,IF(BH255=BI$191,BI$192,IF(BH255=BI$192,BI$193,IF(BH255=BI$193,BI$194,$K$23))))))</f>
        <v/>
      </c>
      <c r="BJ255" s="88" t="str">
        <f>IF(AND(SUM(BJ$206:BJ254)&gt;=BJ$201,BI255=""),"",IF(BI255="",BJ$190,IF(BI255=BJ$190,BJ$191,IF(BI255=BJ$191,BJ$192,IF(BI255=BJ$192,BJ$193,IF(BI255=BJ$193,BJ$194,$K$23))))))</f>
        <v/>
      </c>
      <c r="BK255" s="88" t="str">
        <f>IF(AND(SUM(BK$206:BK254)&gt;=BK$201,BJ255=""),"",IF(BJ255="",BK$190,IF(BJ255=BK$190,BK$191,IF(BJ255=BK$191,BK$192,IF(BJ255=BK$192,BK$193,IF(BJ255=BK$193,BK$194,$K$23))))))</f>
        <v/>
      </c>
      <c r="BL255" s="88" t="str">
        <f>IF(AND(SUM(BL$206:BL254)&gt;=BL$201,BK255=""),"",IF(BK255="",BL$190,IF(BK255=BL$190,BL$191,IF(BK255=BL$191,BL$192,IF(BK255=BL$192,BL$193,IF(BK255=BL$193,BL$194,$K$23))))))</f>
        <v/>
      </c>
    </row>
    <row r="256" spans="2:64" hidden="1" outlineLevel="1" x14ac:dyDescent="0.55000000000000004">
      <c r="B256" s="3" t="s">
        <v>311</v>
      </c>
      <c r="C256" s="3">
        <f t="shared" si="63"/>
        <v>50</v>
      </c>
      <c r="E256" s="88" t="str">
        <f>IF(AND(SUM(E$206:E255)&gt;=E$201,D256=""),"",IF(D256="",E$190,IF(D256=E$190,E$191,IF(D256=E$191,E$192,IF(D256=E$192,E$193,IF(D256=E$193,E$194,$G$23))))))</f>
        <v/>
      </c>
      <c r="F256" s="88" t="str">
        <f>IF(AND(SUM(F$206:F255)&gt;=F$201,E256=""),"",IF(E256="",F$190,IF(E256=F$190,F$191,IF(E256=F$191,F$192,IF(E256=F$192,F$193,IF(E256=F$193,F$194,$G$23))))))</f>
        <v/>
      </c>
      <c r="G256" s="88" t="str">
        <f>IF(AND(SUM(G$206:G255)&gt;=G$201,F256=""),"",IF(F256="",G$190,IF(F256=G$190,G$191,IF(F256=G$191,G$192,IF(F256=G$192,G$193,IF(F256=G$193,G$194,$G$23))))))</f>
        <v/>
      </c>
      <c r="H256" s="88" t="str">
        <f>IF(AND(SUM(H$206:H255)&gt;=H$201,G256=""),"",IF(G256="",H$190,IF(G256=H$190,H$191,IF(G256=H$191,H$192,IF(G256=H$192,H$193,IF(G256=H$193,H$194,$G$23))))))</f>
        <v/>
      </c>
      <c r="I256" s="88" t="str">
        <f>IF(AND(SUM(I$206:I255)&gt;=I$201,H256=""),"",IF(H256="",I$190,IF(H256=I$190,I$191,IF(H256=I$191,I$192,IF(H256=I$192,I$193,IF(H256=I$193,I$194,$G$23))))))</f>
        <v/>
      </c>
      <c r="J256" s="88" t="str">
        <f>IF(AND(SUM(J$206:J255)&gt;=J$201,I256=""),"",IF(I256="",J$190,IF(I256=J$190,J$191,IF(I256=J$191,J$192,IF(I256=J$192,J$193,IF(I256=J$193,J$194,$G$23))))))</f>
        <v/>
      </c>
      <c r="K256" s="88" t="str">
        <f>IF(AND(SUM(K$206:K255)&gt;=K$201,J256=""),"",IF(J256="",K$190,IF(J256=K$190,K$191,IF(J256=K$191,K$192,IF(J256=K$192,K$193,IF(J256=K$193,K$194,$G$23))))))</f>
        <v/>
      </c>
      <c r="L256" s="88" t="str">
        <f>IF(AND(SUM(L$206:L255)&gt;=L$201,K256=""),"",IF(K256="",L$190,IF(K256=L$190,L$191,IF(K256=L$191,L$192,IF(K256=L$192,L$193,IF(K256=L$193,L$194,$G$23))))))</f>
        <v/>
      </c>
      <c r="M256" s="88" t="str">
        <f>IF(AND(SUM(M$206:M255)&gt;=M$201,L256=""),"",IF(L256="",M$190,IF(L256=M$190,M$191,IF(L256=M$191,M$192,IF(L256=M$192,M$193,IF(L256=M$193,M$194,$G$23))))))</f>
        <v/>
      </c>
      <c r="N256" s="88" t="str">
        <f>IF(AND(SUM(N$206:N255)&gt;=N$201,M256=""),"",IF(M256="",N$190,IF(M256=N$190,N$191,IF(M256=N$191,N$192,IF(M256=N$192,N$193,IF(M256=N$193,N$194,$G$23))))))</f>
        <v/>
      </c>
      <c r="O256" s="88" t="str">
        <f>IF(AND(SUM(O$206:O255)&gt;=O$201,N256=""),"",IF(N256="",O$190,IF(N256=O$190,O$191,IF(N256=O$191,O$192,IF(N256=O$192,O$193,IF(N256=O$193,O$194,$G$23))))))</f>
        <v/>
      </c>
      <c r="P256" s="88" t="str">
        <f>IF(AND(SUM(P$206:P255)&gt;=P$201,O256=""),"",IF(O256="",P$190,IF(O256=P$190,P$191,IF(O256=P$191,P$192,IF(O256=P$192,P$193,IF(O256=P$193,P$194,$G$23))))))</f>
        <v/>
      </c>
      <c r="Q256" s="88" t="str">
        <f>IF(AND(SUM(Q$206:Q255)&gt;=Q$201,P256=""),"",IF(P256="",Q$190,IF(P256=Q$190,Q$191,IF(P256=Q$191,Q$192,IF(P256=Q$192,Q$193,IF(P256=Q$193,Q$194,$H$23))))))</f>
        <v/>
      </c>
      <c r="R256" s="88" t="str">
        <f>IF(AND(SUM(R$206:R255)&gt;=R$201,Q256=""),"",IF(Q256="",R$190,IF(Q256=R$190,R$191,IF(Q256=R$191,R$192,IF(Q256=R$192,R$193,IF(Q256=R$193,R$194,$H$23))))))</f>
        <v/>
      </c>
      <c r="S256" s="88" t="str">
        <f>IF(AND(SUM(S$206:S255)&gt;=S$201,R256=""),"",IF(R256="",S$190,IF(R256=S$190,S$191,IF(R256=S$191,S$192,IF(R256=S$192,S$193,IF(R256=S$193,S$194,$H$23))))))</f>
        <v/>
      </c>
      <c r="T256" s="88" t="str">
        <f>IF(AND(SUM(T$206:T255)&gt;=T$201,S256=""),"",IF(S256="",T$190,IF(S256=T$190,T$191,IF(S256=T$191,T$192,IF(S256=T$192,T$193,IF(S256=T$193,T$194,$H$23))))))</f>
        <v/>
      </c>
      <c r="U256" s="88" t="str">
        <f>IF(AND(SUM(U$206:U255)&gt;=U$201,T256=""),"",IF(T256="",U$190,IF(T256=U$190,U$191,IF(T256=U$191,U$192,IF(T256=U$192,U$193,IF(T256=U$193,U$194,$H$23))))))</f>
        <v/>
      </c>
      <c r="V256" s="88" t="str">
        <f>IF(AND(SUM(V$206:V255)&gt;=V$201,U256=""),"",IF(U256="",V$190,IF(U256=V$190,V$191,IF(U256=V$191,V$192,IF(U256=V$192,V$193,IF(U256=V$193,V$194,$H$23))))))</f>
        <v/>
      </c>
      <c r="W256" s="88" t="str">
        <f>IF(AND(SUM(W$206:W255)&gt;=W$201,V256=""),"",IF(V256="",W$190,IF(V256=W$190,W$191,IF(V256=W$191,W$192,IF(V256=W$192,W$193,IF(V256=W$193,W$194,$H$23))))))</f>
        <v/>
      </c>
      <c r="X256" s="88" t="str">
        <f>IF(AND(SUM(X$206:X255)&gt;=X$201,W256=""),"",IF(W256="",X$190,IF(W256=X$190,X$191,IF(W256=X$191,X$192,IF(W256=X$192,X$193,IF(W256=X$193,X$194,$H$23))))))</f>
        <v/>
      </c>
      <c r="Y256" s="88" t="str">
        <f>IF(AND(SUM(Y$206:Y255)&gt;=Y$201,X256=""),"",IF(X256="",Y$190,IF(X256=Y$190,Y$191,IF(X256=Y$191,Y$192,IF(X256=Y$192,Y$193,IF(X256=Y$193,Y$194,$H$23))))))</f>
        <v/>
      </c>
      <c r="Z256" s="88" t="str">
        <f>IF(AND(SUM(Z$206:Z255)&gt;=Z$201,Y256=""),"",IF(Y256="",Z$190,IF(Y256=Z$190,Z$191,IF(Y256=Z$191,Z$192,IF(Y256=Z$192,Z$193,IF(Y256=Z$193,Z$194,$H$23))))))</f>
        <v/>
      </c>
      <c r="AA256" s="88" t="str">
        <f>IF(AND(SUM(AA$206:AA255)&gt;=AA$201,Z256=""),"",IF(Z256="",AA$190,IF(Z256=AA$190,AA$191,IF(Z256=AA$191,AA$192,IF(Z256=AA$192,AA$193,IF(Z256=AA$193,AA$194,$H$23))))))</f>
        <v/>
      </c>
      <c r="AB256" s="88" t="str">
        <f>IF(AND(SUM(AB$206:AB255)&gt;=AB$201,AA256=""),"",IF(AA256="",AB$190,IF(AA256=AB$190,AB$191,IF(AA256=AB$191,AB$192,IF(AA256=AB$192,AB$193,IF(AA256=AB$193,AB$194,$H$23))))))</f>
        <v/>
      </c>
      <c r="AC256" s="88" t="str">
        <f>IF(AND(SUM(AC$206:AC255)&gt;=AC$201,AB256=""),"",IF(AB256="",AC$190,IF(AB256=AC$190,AC$191,IF(AB256=AC$191,AC$192,IF(AB256=AC$192,AC$193,IF(AB256=AC$193,AC$194,$I$23))))))</f>
        <v/>
      </c>
      <c r="AD256" s="88" t="str">
        <f>IF(AND(SUM(AD$206:AD255)&gt;=AD$201,AC256=""),"",IF(AC256="",AD$190,IF(AC256=AD$190,AD$191,IF(AC256=AD$191,AD$192,IF(AC256=AD$192,AD$193,IF(AC256=AD$193,AD$194,$I$23))))))</f>
        <v/>
      </c>
      <c r="AE256" s="88" t="str">
        <f>IF(AND(SUM(AE$206:AE255)&gt;=AE$201,AD256=""),"",IF(AD256="",AE$190,IF(AD256=AE$190,AE$191,IF(AD256=AE$191,AE$192,IF(AD256=AE$192,AE$193,IF(AD256=AE$193,AE$194,$I$23))))))</f>
        <v/>
      </c>
      <c r="AF256" s="88" t="str">
        <f>IF(AND(SUM(AF$206:AF255)&gt;=AF$201,AE256=""),"",IF(AE256="",AF$190,IF(AE256=AF$190,AF$191,IF(AE256=AF$191,AF$192,IF(AE256=AF$192,AF$193,IF(AE256=AF$193,AF$194,$I$23))))))</f>
        <v/>
      </c>
      <c r="AG256" s="88" t="str">
        <f>IF(AND(SUM(AG$206:AG255)&gt;=AG$201,AF256=""),"",IF(AF256="",AG$190,IF(AF256=AG$190,AG$191,IF(AF256=AG$191,AG$192,IF(AF256=AG$192,AG$193,IF(AF256=AG$193,AG$194,$I$23))))))</f>
        <v/>
      </c>
      <c r="AH256" s="88" t="str">
        <f>IF(AND(SUM(AH$206:AH255)&gt;=AH$201,AG256=""),"",IF(AG256="",AH$190,IF(AG256=AH$190,AH$191,IF(AG256=AH$191,AH$192,IF(AG256=AH$192,AH$193,IF(AG256=AH$193,AH$194,$I$23))))))</f>
        <v/>
      </c>
      <c r="AI256" s="88" t="str">
        <f>IF(AND(SUM(AI$206:AI255)&gt;=AI$201,AH256=""),"",IF(AH256="",AI$190,IF(AH256=AI$190,AI$191,IF(AH256=AI$191,AI$192,IF(AH256=AI$192,AI$193,IF(AH256=AI$193,AI$194,$I$23))))))</f>
        <v/>
      </c>
      <c r="AJ256" s="88" t="str">
        <f>IF(AND(SUM(AJ$206:AJ255)&gt;=AJ$201,AI256=""),"",IF(AI256="",AJ$190,IF(AI256=AJ$190,AJ$191,IF(AI256=AJ$191,AJ$192,IF(AI256=AJ$192,AJ$193,IF(AI256=AJ$193,AJ$194,$I$23))))))</f>
        <v/>
      </c>
      <c r="AK256" s="88" t="str">
        <f>IF(AND(SUM(AK$206:AK255)&gt;=AK$201,AJ256=""),"",IF(AJ256="",AK$190,IF(AJ256=AK$190,AK$191,IF(AJ256=AK$191,AK$192,IF(AJ256=AK$192,AK$193,IF(AJ256=AK$193,AK$194,$I$23))))))</f>
        <v/>
      </c>
      <c r="AL256" s="88" t="str">
        <f>IF(AND(SUM(AL$206:AL255)&gt;=AL$201,AK256=""),"",IF(AK256="",AL$190,IF(AK256=AL$190,AL$191,IF(AK256=AL$191,AL$192,IF(AK256=AL$192,AL$193,IF(AK256=AL$193,AL$194,$I$23))))))</f>
        <v/>
      </c>
      <c r="AM256" s="88" t="str">
        <f>IF(AND(SUM(AM$206:AM255)&gt;=AM$201,AL256=""),"",IF(AL256="",AM$190,IF(AL256=AM$190,AM$191,IF(AL256=AM$191,AM$192,IF(AL256=AM$192,AM$193,IF(AL256=AM$193,AM$194,$I$23))))))</f>
        <v/>
      </c>
      <c r="AN256" s="88" t="str">
        <f>IF(AND(SUM(AN$206:AN255)&gt;=AN$201,AM256=""),"",IF(AM256="",AN$190,IF(AM256=AN$190,AN$191,IF(AM256=AN$191,AN$192,IF(AM256=AN$192,AN$193,IF(AM256=AN$193,AN$194,$I$23))))))</f>
        <v/>
      </c>
      <c r="AO256" s="88" t="str">
        <f>IF(AND(SUM(AO$206:AO255)&gt;=AO$201,AN256=""),"",IF(AN256="",AO$190,IF(AN256=AO$190,AO$191,IF(AN256=AO$191,AO$192,IF(AN256=AO$192,AO$193,IF(AN256=AO$193,AO$194,$J$23))))))</f>
        <v/>
      </c>
      <c r="AP256" s="88" t="str">
        <f>IF(AND(SUM(AP$206:AP255)&gt;=AP$201,AO256=""),"",IF(AO256="",AP$190,IF(AO256=AP$190,AP$191,IF(AO256=AP$191,AP$192,IF(AO256=AP$192,AP$193,IF(AO256=AP$193,AP$194,$J$23))))))</f>
        <v/>
      </c>
      <c r="AQ256" s="88" t="str">
        <f>IF(AND(SUM(AQ$206:AQ255)&gt;=AQ$201,AP256=""),"",IF(AP256="",AQ$190,IF(AP256=AQ$190,AQ$191,IF(AP256=AQ$191,AQ$192,IF(AP256=AQ$192,AQ$193,IF(AP256=AQ$193,AQ$194,$J$23))))))</f>
        <v/>
      </c>
      <c r="AR256" s="88" t="str">
        <f>IF(AND(SUM(AR$206:AR255)&gt;=AR$201,AQ256=""),"",IF(AQ256="",AR$190,IF(AQ256=AR$190,AR$191,IF(AQ256=AR$191,AR$192,IF(AQ256=AR$192,AR$193,IF(AQ256=AR$193,AR$194,$J$23))))))</f>
        <v/>
      </c>
      <c r="AS256" s="88" t="str">
        <f>IF(AND(SUM(AS$206:AS255)&gt;=AS$201,AR256=""),"",IF(AR256="",AS$190,IF(AR256=AS$190,AS$191,IF(AR256=AS$191,AS$192,IF(AR256=AS$192,AS$193,IF(AR256=AS$193,AS$194,$J$23))))))</f>
        <v/>
      </c>
      <c r="AT256" s="88" t="str">
        <f>IF(AND(SUM(AT$206:AT255)&gt;=AT$201,AS256=""),"",IF(AS256="",AT$190,IF(AS256=AT$190,AT$191,IF(AS256=AT$191,AT$192,IF(AS256=AT$192,AT$193,IF(AS256=AT$193,AT$194,$J$23))))))</f>
        <v/>
      </c>
      <c r="AU256" s="88" t="str">
        <f>IF(AND(SUM(AU$206:AU255)&gt;=AU$201,AT256=""),"",IF(AT256="",AU$190,IF(AT256=AU$190,AU$191,IF(AT256=AU$191,AU$192,IF(AT256=AU$192,AU$193,IF(AT256=AU$193,AU$194,$J$23))))))</f>
        <v/>
      </c>
      <c r="AV256" s="88" t="str">
        <f>IF(AND(SUM(AV$206:AV255)&gt;=AV$201,AU256=""),"",IF(AU256="",AV$190,IF(AU256=AV$190,AV$191,IF(AU256=AV$191,AV$192,IF(AU256=AV$192,AV$193,IF(AU256=AV$193,AV$194,$J$23))))))</f>
        <v/>
      </c>
      <c r="AW256" s="88" t="str">
        <f>IF(AND(SUM(AW$206:AW255)&gt;=AW$201,AV256=""),"",IF(AV256="",AW$190,IF(AV256=AW$190,AW$191,IF(AV256=AW$191,AW$192,IF(AV256=AW$192,AW$193,IF(AV256=AW$193,AW$194,$J$23))))))</f>
        <v/>
      </c>
      <c r="AX256" s="88" t="str">
        <f>IF(AND(SUM(AX$206:AX255)&gt;=AX$201,AW256=""),"",IF(AW256="",AX$190,IF(AW256=AX$190,AX$191,IF(AW256=AX$191,AX$192,IF(AW256=AX$192,AX$193,IF(AW256=AX$193,AX$194,$J$23))))))</f>
        <v/>
      </c>
      <c r="AY256" s="88" t="str">
        <f>IF(AND(SUM(AY$206:AY255)&gt;=AY$201,AX256=""),"",IF(AX256="",AY$190,IF(AX256=AY$190,AY$191,IF(AX256=AY$191,AY$192,IF(AX256=AY$192,AY$193,IF(AX256=AY$193,AY$194,$J$23))))))</f>
        <v/>
      </c>
      <c r="AZ256" s="88" t="str">
        <f>IF(AND(SUM(AZ$206:AZ255)&gt;=AZ$201,AY256=""),"",IF(AY256="",AZ$190,IF(AY256=AZ$190,AZ$191,IF(AY256=AZ$191,AZ$192,IF(AY256=AZ$192,AZ$193,IF(AY256=AZ$193,AZ$194,$J$23))))))</f>
        <v/>
      </c>
      <c r="BA256" s="88" t="str">
        <f>IF(AND(SUM(BA$206:BA255)&gt;=BA$201,AZ256=""),"",IF(AZ256="",BA$190,IF(AZ256=BA$190,BA$191,IF(AZ256=BA$191,BA$192,IF(AZ256=BA$192,BA$193,IF(AZ256=BA$193,BA$194,$K$23))))))</f>
        <v/>
      </c>
      <c r="BB256" s="88" t="str">
        <f>IF(AND(SUM(BB$206:BB255)&gt;=BB$201,BA256=""),"",IF(BA256="",BB$190,IF(BA256=BB$190,BB$191,IF(BA256=BB$191,BB$192,IF(BA256=BB$192,BB$193,IF(BA256=BB$193,BB$194,$K$23))))))</f>
        <v/>
      </c>
      <c r="BC256" s="88" t="str">
        <f>IF(AND(SUM(BC$206:BC255)&gt;=BC$201,BB256=""),"",IF(BB256="",BC$190,IF(BB256=BC$190,BC$191,IF(BB256=BC$191,BC$192,IF(BB256=BC$192,BC$193,IF(BB256=BC$193,BC$194,$K$23))))))</f>
        <v/>
      </c>
      <c r="BD256" s="88" t="str">
        <f>IF(AND(SUM(BD$206:BD255)&gt;=BD$201,BC256=""),"",IF(BC256="",BD$190,IF(BC256=BD$190,BD$191,IF(BC256=BD$191,BD$192,IF(BC256=BD$192,BD$193,IF(BC256=BD$193,BD$194,$K$23))))))</f>
        <v/>
      </c>
      <c r="BE256" s="88" t="str">
        <f>IF(AND(SUM(BE$206:BE255)&gt;=BE$201,BD256=""),"",IF(BD256="",BE$190,IF(BD256=BE$190,BE$191,IF(BD256=BE$191,BE$192,IF(BD256=BE$192,BE$193,IF(BD256=BE$193,BE$194,$K$23))))))</f>
        <v/>
      </c>
      <c r="BF256" s="88" t="str">
        <f>IF(AND(SUM(BF$206:BF255)&gt;=BF$201,BE256=""),"",IF(BE256="",BF$190,IF(BE256=BF$190,BF$191,IF(BE256=BF$191,BF$192,IF(BE256=BF$192,BF$193,IF(BE256=BF$193,BF$194,$K$23))))))</f>
        <v/>
      </c>
      <c r="BG256" s="88" t="str">
        <f>IF(AND(SUM(BG$206:BG255)&gt;=BG$201,BF256=""),"",IF(BF256="",BG$190,IF(BF256=BG$190,BG$191,IF(BF256=BG$191,BG$192,IF(BF256=BG$192,BG$193,IF(BF256=BG$193,BG$194,$K$23))))))</f>
        <v/>
      </c>
      <c r="BH256" s="88" t="str">
        <f>IF(AND(SUM(BH$206:BH255)&gt;=BH$201,BG256=""),"",IF(BG256="",BH$190,IF(BG256=BH$190,BH$191,IF(BG256=BH$191,BH$192,IF(BG256=BH$192,BH$193,IF(BG256=BH$193,BH$194,$K$23))))))</f>
        <v/>
      </c>
      <c r="BI256" s="88" t="str">
        <f>IF(AND(SUM(BI$206:BI255)&gt;=BI$201,BH256=""),"",IF(BH256="",BI$190,IF(BH256=BI$190,BI$191,IF(BH256=BI$191,BI$192,IF(BH256=BI$192,BI$193,IF(BH256=BI$193,BI$194,$K$23))))))</f>
        <v/>
      </c>
      <c r="BJ256" s="88" t="str">
        <f>IF(AND(SUM(BJ$206:BJ255)&gt;=BJ$201,BI256=""),"",IF(BI256="",BJ$190,IF(BI256=BJ$190,BJ$191,IF(BI256=BJ$191,BJ$192,IF(BI256=BJ$192,BJ$193,IF(BI256=BJ$193,BJ$194,$K$23))))))</f>
        <v/>
      </c>
      <c r="BK256" s="88" t="str">
        <f>IF(AND(SUM(BK$206:BK255)&gt;=BK$201,BJ256=""),"",IF(BJ256="",BK$190,IF(BJ256=BK$190,BK$191,IF(BJ256=BK$191,BK$192,IF(BJ256=BK$192,BK$193,IF(BJ256=BK$193,BK$194,$K$23))))))</f>
        <v/>
      </c>
      <c r="BL256" s="88" t="str">
        <f>IF(AND(SUM(BL$206:BL255)&gt;=BL$201,BK256=""),"",IF(BK256="",BL$190,IF(BK256=BL$190,BL$191,IF(BK256=BL$191,BL$192,IF(BK256=BL$192,BL$193,IF(BK256=BL$193,BL$194,$K$23))))))</f>
        <v/>
      </c>
    </row>
    <row r="257" spans="2:64" hidden="1" outlineLevel="1" x14ac:dyDescent="0.55000000000000004">
      <c r="B257" s="3" t="s">
        <v>311</v>
      </c>
      <c r="C257" s="3">
        <f t="shared" si="63"/>
        <v>51</v>
      </c>
      <c r="E257" s="88" t="str">
        <f>IF(AND(SUM(E$206:E256)&gt;=E$201,D257=""),"",IF(D257="",E$190,IF(D257=E$190,E$191,IF(D257=E$191,E$192,IF(D257=E$192,E$193,IF(D257=E$193,E$194,$G$23))))))</f>
        <v/>
      </c>
      <c r="F257" s="88" t="str">
        <f>IF(AND(SUM(F$206:F256)&gt;=F$201,E257=""),"",IF(E257="",F$190,IF(E257=F$190,F$191,IF(E257=F$191,F$192,IF(E257=F$192,F$193,IF(E257=F$193,F$194,$G$23))))))</f>
        <v/>
      </c>
      <c r="G257" s="88" t="str">
        <f>IF(AND(SUM(G$206:G256)&gt;=G$201,F257=""),"",IF(F257="",G$190,IF(F257=G$190,G$191,IF(F257=G$191,G$192,IF(F257=G$192,G$193,IF(F257=G$193,G$194,$G$23))))))</f>
        <v/>
      </c>
      <c r="H257" s="88" t="str">
        <f>IF(AND(SUM(H$206:H256)&gt;=H$201,G257=""),"",IF(G257="",H$190,IF(G257=H$190,H$191,IF(G257=H$191,H$192,IF(G257=H$192,H$193,IF(G257=H$193,H$194,$G$23))))))</f>
        <v/>
      </c>
      <c r="I257" s="88" t="str">
        <f>IF(AND(SUM(I$206:I256)&gt;=I$201,H257=""),"",IF(H257="",I$190,IF(H257=I$190,I$191,IF(H257=I$191,I$192,IF(H257=I$192,I$193,IF(H257=I$193,I$194,$G$23))))))</f>
        <v/>
      </c>
      <c r="J257" s="88" t="str">
        <f>IF(AND(SUM(J$206:J256)&gt;=J$201,I257=""),"",IF(I257="",J$190,IF(I257=J$190,J$191,IF(I257=J$191,J$192,IF(I257=J$192,J$193,IF(I257=J$193,J$194,$G$23))))))</f>
        <v/>
      </c>
      <c r="K257" s="88" t="str">
        <f>IF(AND(SUM(K$206:K256)&gt;=K$201,J257=""),"",IF(J257="",K$190,IF(J257=K$190,K$191,IF(J257=K$191,K$192,IF(J257=K$192,K$193,IF(J257=K$193,K$194,$G$23))))))</f>
        <v/>
      </c>
      <c r="L257" s="88" t="str">
        <f>IF(AND(SUM(L$206:L256)&gt;=L$201,K257=""),"",IF(K257="",L$190,IF(K257=L$190,L$191,IF(K257=L$191,L$192,IF(K257=L$192,L$193,IF(K257=L$193,L$194,$G$23))))))</f>
        <v/>
      </c>
      <c r="M257" s="88" t="str">
        <f>IF(AND(SUM(M$206:M256)&gt;=M$201,L257=""),"",IF(L257="",M$190,IF(L257=M$190,M$191,IF(L257=M$191,M$192,IF(L257=M$192,M$193,IF(L257=M$193,M$194,$G$23))))))</f>
        <v/>
      </c>
      <c r="N257" s="88" t="str">
        <f>IF(AND(SUM(N$206:N256)&gt;=N$201,M257=""),"",IF(M257="",N$190,IF(M257=N$190,N$191,IF(M257=N$191,N$192,IF(M257=N$192,N$193,IF(M257=N$193,N$194,$G$23))))))</f>
        <v/>
      </c>
      <c r="O257" s="88" t="str">
        <f>IF(AND(SUM(O$206:O256)&gt;=O$201,N257=""),"",IF(N257="",O$190,IF(N257=O$190,O$191,IF(N257=O$191,O$192,IF(N257=O$192,O$193,IF(N257=O$193,O$194,$G$23))))))</f>
        <v/>
      </c>
      <c r="P257" s="88" t="str">
        <f>IF(AND(SUM(P$206:P256)&gt;=P$201,O257=""),"",IF(O257="",P$190,IF(O257=P$190,P$191,IF(O257=P$191,P$192,IF(O257=P$192,P$193,IF(O257=P$193,P$194,$G$23))))))</f>
        <v/>
      </c>
      <c r="Q257" s="88" t="str">
        <f>IF(AND(SUM(Q$206:Q256)&gt;=Q$201,P257=""),"",IF(P257="",Q$190,IF(P257=Q$190,Q$191,IF(P257=Q$191,Q$192,IF(P257=Q$192,Q$193,IF(P257=Q$193,Q$194,$H$23))))))</f>
        <v/>
      </c>
      <c r="R257" s="88" t="str">
        <f>IF(AND(SUM(R$206:R256)&gt;=R$201,Q257=""),"",IF(Q257="",R$190,IF(Q257=R$190,R$191,IF(Q257=R$191,R$192,IF(Q257=R$192,R$193,IF(Q257=R$193,R$194,$H$23))))))</f>
        <v/>
      </c>
      <c r="S257" s="88" t="str">
        <f>IF(AND(SUM(S$206:S256)&gt;=S$201,R257=""),"",IF(R257="",S$190,IF(R257=S$190,S$191,IF(R257=S$191,S$192,IF(R257=S$192,S$193,IF(R257=S$193,S$194,$H$23))))))</f>
        <v/>
      </c>
      <c r="T257" s="88" t="str">
        <f>IF(AND(SUM(T$206:T256)&gt;=T$201,S257=""),"",IF(S257="",T$190,IF(S257=T$190,T$191,IF(S257=T$191,T$192,IF(S257=T$192,T$193,IF(S257=T$193,T$194,$H$23))))))</f>
        <v/>
      </c>
      <c r="U257" s="88" t="str">
        <f>IF(AND(SUM(U$206:U256)&gt;=U$201,T257=""),"",IF(T257="",U$190,IF(T257=U$190,U$191,IF(T257=U$191,U$192,IF(T257=U$192,U$193,IF(T257=U$193,U$194,$H$23))))))</f>
        <v/>
      </c>
      <c r="V257" s="88" t="str">
        <f>IF(AND(SUM(V$206:V256)&gt;=V$201,U257=""),"",IF(U257="",V$190,IF(U257=V$190,V$191,IF(U257=V$191,V$192,IF(U257=V$192,V$193,IF(U257=V$193,V$194,$H$23))))))</f>
        <v/>
      </c>
      <c r="W257" s="88" t="str">
        <f>IF(AND(SUM(W$206:W256)&gt;=W$201,V257=""),"",IF(V257="",W$190,IF(V257=W$190,W$191,IF(V257=W$191,W$192,IF(V257=W$192,W$193,IF(V257=W$193,W$194,$H$23))))))</f>
        <v/>
      </c>
      <c r="X257" s="88" t="str">
        <f>IF(AND(SUM(X$206:X256)&gt;=X$201,W257=""),"",IF(W257="",X$190,IF(W257=X$190,X$191,IF(W257=X$191,X$192,IF(W257=X$192,X$193,IF(W257=X$193,X$194,$H$23))))))</f>
        <v/>
      </c>
      <c r="Y257" s="88" t="str">
        <f>IF(AND(SUM(Y$206:Y256)&gt;=Y$201,X257=""),"",IF(X257="",Y$190,IF(X257=Y$190,Y$191,IF(X257=Y$191,Y$192,IF(X257=Y$192,Y$193,IF(X257=Y$193,Y$194,$H$23))))))</f>
        <v/>
      </c>
      <c r="Z257" s="88" t="str">
        <f>IF(AND(SUM(Z$206:Z256)&gt;=Z$201,Y257=""),"",IF(Y257="",Z$190,IF(Y257=Z$190,Z$191,IF(Y257=Z$191,Z$192,IF(Y257=Z$192,Z$193,IF(Y257=Z$193,Z$194,$H$23))))))</f>
        <v/>
      </c>
      <c r="AA257" s="88" t="str">
        <f>IF(AND(SUM(AA$206:AA256)&gt;=AA$201,Z257=""),"",IF(Z257="",AA$190,IF(Z257=AA$190,AA$191,IF(Z257=AA$191,AA$192,IF(Z257=AA$192,AA$193,IF(Z257=AA$193,AA$194,$H$23))))))</f>
        <v/>
      </c>
      <c r="AB257" s="88" t="str">
        <f>IF(AND(SUM(AB$206:AB256)&gt;=AB$201,AA257=""),"",IF(AA257="",AB$190,IF(AA257=AB$190,AB$191,IF(AA257=AB$191,AB$192,IF(AA257=AB$192,AB$193,IF(AA257=AB$193,AB$194,$H$23))))))</f>
        <v/>
      </c>
      <c r="AC257" s="88" t="str">
        <f>IF(AND(SUM(AC$206:AC256)&gt;=AC$201,AB257=""),"",IF(AB257="",AC$190,IF(AB257=AC$190,AC$191,IF(AB257=AC$191,AC$192,IF(AB257=AC$192,AC$193,IF(AB257=AC$193,AC$194,$I$23))))))</f>
        <v/>
      </c>
      <c r="AD257" s="88" t="str">
        <f>IF(AND(SUM(AD$206:AD256)&gt;=AD$201,AC257=""),"",IF(AC257="",AD$190,IF(AC257=AD$190,AD$191,IF(AC257=AD$191,AD$192,IF(AC257=AD$192,AD$193,IF(AC257=AD$193,AD$194,$I$23))))))</f>
        <v/>
      </c>
      <c r="AE257" s="88" t="str">
        <f>IF(AND(SUM(AE$206:AE256)&gt;=AE$201,AD257=""),"",IF(AD257="",AE$190,IF(AD257=AE$190,AE$191,IF(AD257=AE$191,AE$192,IF(AD257=AE$192,AE$193,IF(AD257=AE$193,AE$194,$I$23))))))</f>
        <v/>
      </c>
      <c r="AF257" s="88" t="str">
        <f>IF(AND(SUM(AF$206:AF256)&gt;=AF$201,AE257=""),"",IF(AE257="",AF$190,IF(AE257=AF$190,AF$191,IF(AE257=AF$191,AF$192,IF(AE257=AF$192,AF$193,IF(AE257=AF$193,AF$194,$I$23))))))</f>
        <v/>
      </c>
      <c r="AG257" s="88" t="str">
        <f>IF(AND(SUM(AG$206:AG256)&gt;=AG$201,AF257=""),"",IF(AF257="",AG$190,IF(AF257=AG$190,AG$191,IF(AF257=AG$191,AG$192,IF(AF257=AG$192,AG$193,IF(AF257=AG$193,AG$194,$I$23))))))</f>
        <v/>
      </c>
      <c r="AH257" s="88" t="str">
        <f>IF(AND(SUM(AH$206:AH256)&gt;=AH$201,AG257=""),"",IF(AG257="",AH$190,IF(AG257=AH$190,AH$191,IF(AG257=AH$191,AH$192,IF(AG257=AH$192,AH$193,IF(AG257=AH$193,AH$194,$I$23))))))</f>
        <v/>
      </c>
      <c r="AI257" s="88" t="str">
        <f>IF(AND(SUM(AI$206:AI256)&gt;=AI$201,AH257=""),"",IF(AH257="",AI$190,IF(AH257=AI$190,AI$191,IF(AH257=AI$191,AI$192,IF(AH257=AI$192,AI$193,IF(AH257=AI$193,AI$194,$I$23))))))</f>
        <v/>
      </c>
      <c r="AJ257" s="88" t="str">
        <f>IF(AND(SUM(AJ$206:AJ256)&gt;=AJ$201,AI257=""),"",IF(AI257="",AJ$190,IF(AI257=AJ$190,AJ$191,IF(AI257=AJ$191,AJ$192,IF(AI257=AJ$192,AJ$193,IF(AI257=AJ$193,AJ$194,$I$23))))))</f>
        <v/>
      </c>
      <c r="AK257" s="88" t="str">
        <f>IF(AND(SUM(AK$206:AK256)&gt;=AK$201,AJ257=""),"",IF(AJ257="",AK$190,IF(AJ257=AK$190,AK$191,IF(AJ257=AK$191,AK$192,IF(AJ257=AK$192,AK$193,IF(AJ257=AK$193,AK$194,$I$23))))))</f>
        <v/>
      </c>
      <c r="AL257" s="88" t="str">
        <f>IF(AND(SUM(AL$206:AL256)&gt;=AL$201,AK257=""),"",IF(AK257="",AL$190,IF(AK257=AL$190,AL$191,IF(AK257=AL$191,AL$192,IF(AK257=AL$192,AL$193,IF(AK257=AL$193,AL$194,$I$23))))))</f>
        <v/>
      </c>
      <c r="AM257" s="88" t="str">
        <f>IF(AND(SUM(AM$206:AM256)&gt;=AM$201,AL257=""),"",IF(AL257="",AM$190,IF(AL257=AM$190,AM$191,IF(AL257=AM$191,AM$192,IF(AL257=AM$192,AM$193,IF(AL257=AM$193,AM$194,$I$23))))))</f>
        <v/>
      </c>
      <c r="AN257" s="88" t="str">
        <f>IF(AND(SUM(AN$206:AN256)&gt;=AN$201,AM257=""),"",IF(AM257="",AN$190,IF(AM257=AN$190,AN$191,IF(AM257=AN$191,AN$192,IF(AM257=AN$192,AN$193,IF(AM257=AN$193,AN$194,$I$23))))))</f>
        <v/>
      </c>
      <c r="AO257" s="88" t="str">
        <f>IF(AND(SUM(AO$206:AO256)&gt;=AO$201,AN257=""),"",IF(AN257="",AO$190,IF(AN257=AO$190,AO$191,IF(AN257=AO$191,AO$192,IF(AN257=AO$192,AO$193,IF(AN257=AO$193,AO$194,$J$23))))))</f>
        <v/>
      </c>
      <c r="AP257" s="88" t="str">
        <f>IF(AND(SUM(AP$206:AP256)&gt;=AP$201,AO257=""),"",IF(AO257="",AP$190,IF(AO257=AP$190,AP$191,IF(AO257=AP$191,AP$192,IF(AO257=AP$192,AP$193,IF(AO257=AP$193,AP$194,$J$23))))))</f>
        <v/>
      </c>
      <c r="AQ257" s="88" t="str">
        <f>IF(AND(SUM(AQ$206:AQ256)&gt;=AQ$201,AP257=""),"",IF(AP257="",AQ$190,IF(AP257=AQ$190,AQ$191,IF(AP257=AQ$191,AQ$192,IF(AP257=AQ$192,AQ$193,IF(AP257=AQ$193,AQ$194,$J$23))))))</f>
        <v/>
      </c>
      <c r="AR257" s="88" t="str">
        <f>IF(AND(SUM(AR$206:AR256)&gt;=AR$201,AQ257=""),"",IF(AQ257="",AR$190,IF(AQ257=AR$190,AR$191,IF(AQ257=AR$191,AR$192,IF(AQ257=AR$192,AR$193,IF(AQ257=AR$193,AR$194,$J$23))))))</f>
        <v/>
      </c>
      <c r="AS257" s="88" t="str">
        <f>IF(AND(SUM(AS$206:AS256)&gt;=AS$201,AR257=""),"",IF(AR257="",AS$190,IF(AR257=AS$190,AS$191,IF(AR257=AS$191,AS$192,IF(AR257=AS$192,AS$193,IF(AR257=AS$193,AS$194,$J$23))))))</f>
        <v/>
      </c>
      <c r="AT257" s="88" t="str">
        <f>IF(AND(SUM(AT$206:AT256)&gt;=AT$201,AS257=""),"",IF(AS257="",AT$190,IF(AS257=AT$190,AT$191,IF(AS257=AT$191,AT$192,IF(AS257=AT$192,AT$193,IF(AS257=AT$193,AT$194,$J$23))))))</f>
        <v/>
      </c>
      <c r="AU257" s="88" t="str">
        <f>IF(AND(SUM(AU$206:AU256)&gt;=AU$201,AT257=""),"",IF(AT257="",AU$190,IF(AT257=AU$190,AU$191,IF(AT257=AU$191,AU$192,IF(AT257=AU$192,AU$193,IF(AT257=AU$193,AU$194,$J$23))))))</f>
        <v/>
      </c>
      <c r="AV257" s="88" t="str">
        <f>IF(AND(SUM(AV$206:AV256)&gt;=AV$201,AU257=""),"",IF(AU257="",AV$190,IF(AU257=AV$190,AV$191,IF(AU257=AV$191,AV$192,IF(AU257=AV$192,AV$193,IF(AU257=AV$193,AV$194,$J$23))))))</f>
        <v/>
      </c>
      <c r="AW257" s="88" t="str">
        <f>IF(AND(SUM(AW$206:AW256)&gt;=AW$201,AV257=""),"",IF(AV257="",AW$190,IF(AV257=AW$190,AW$191,IF(AV257=AW$191,AW$192,IF(AV257=AW$192,AW$193,IF(AV257=AW$193,AW$194,$J$23))))))</f>
        <v/>
      </c>
      <c r="AX257" s="88" t="str">
        <f>IF(AND(SUM(AX$206:AX256)&gt;=AX$201,AW257=""),"",IF(AW257="",AX$190,IF(AW257=AX$190,AX$191,IF(AW257=AX$191,AX$192,IF(AW257=AX$192,AX$193,IF(AW257=AX$193,AX$194,$J$23))))))</f>
        <v/>
      </c>
      <c r="AY257" s="88" t="str">
        <f>IF(AND(SUM(AY$206:AY256)&gt;=AY$201,AX257=""),"",IF(AX257="",AY$190,IF(AX257=AY$190,AY$191,IF(AX257=AY$191,AY$192,IF(AX257=AY$192,AY$193,IF(AX257=AY$193,AY$194,$J$23))))))</f>
        <v/>
      </c>
      <c r="AZ257" s="88" t="str">
        <f>IF(AND(SUM(AZ$206:AZ256)&gt;=AZ$201,AY257=""),"",IF(AY257="",AZ$190,IF(AY257=AZ$190,AZ$191,IF(AY257=AZ$191,AZ$192,IF(AY257=AZ$192,AZ$193,IF(AY257=AZ$193,AZ$194,$J$23))))))</f>
        <v/>
      </c>
      <c r="BA257" s="88" t="str">
        <f>IF(AND(SUM(BA$206:BA256)&gt;=BA$201,AZ257=""),"",IF(AZ257="",BA$190,IF(AZ257=BA$190,BA$191,IF(AZ257=BA$191,BA$192,IF(AZ257=BA$192,BA$193,IF(AZ257=BA$193,BA$194,$K$23))))))</f>
        <v/>
      </c>
      <c r="BB257" s="88" t="str">
        <f>IF(AND(SUM(BB$206:BB256)&gt;=BB$201,BA257=""),"",IF(BA257="",BB$190,IF(BA257=BB$190,BB$191,IF(BA257=BB$191,BB$192,IF(BA257=BB$192,BB$193,IF(BA257=BB$193,BB$194,$K$23))))))</f>
        <v/>
      </c>
      <c r="BC257" s="88" t="str">
        <f>IF(AND(SUM(BC$206:BC256)&gt;=BC$201,BB257=""),"",IF(BB257="",BC$190,IF(BB257=BC$190,BC$191,IF(BB257=BC$191,BC$192,IF(BB257=BC$192,BC$193,IF(BB257=BC$193,BC$194,$K$23))))))</f>
        <v/>
      </c>
      <c r="BD257" s="88" t="str">
        <f>IF(AND(SUM(BD$206:BD256)&gt;=BD$201,BC257=""),"",IF(BC257="",BD$190,IF(BC257=BD$190,BD$191,IF(BC257=BD$191,BD$192,IF(BC257=BD$192,BD$193,IF(BC257=BD$193,BD$194,$K$23))))))</f>
        <v/>
      </c>
      <c r="BE257" s="88" t="str">
        <f>IF(AND(SUM(BE$206:BE256)&gt;=BE$201,BD257=""),"",IF(BD257="",BE$190,IF(BD257=BE$190,BE$191,IF(BD257=BE$191,BE$192,IF(BD257=BE$192,BE$193,IF(BD257=BE$193,BE$194,$K$23))))))</f>
        <v/>
      </c>
      <c r="BF257" s="88" t="str">
        <f>IF(AND(SUM(BF$206:BF256)&gt;=BF$201,BE257=""),"",IF(BE257="",BF$190,IF(BE257=BF$190,BF$191,IF(BE257=BF$191,BF$192,IF(BE257=BF$192,BF$193,IF(BE257=BF$193,BF$194,$K$23))))))</f>
        <v/>
      </c>
      <c r="BG257" s="88" t="str">
        <f>IF(AND(SUM(BG$206:BG256)&gt;=BG$201,BF257=""),"",IF(BF257="",BG$190,IF(BF257=BG$190,BG$191,IF(BF257=BG$191,BG$192,IF(BF257=BG$192,BG$193,IF(BF257=BG$193,BG$194,$K$23))))))</f>
        <v/>
      </c>
      <c r="BH257" s="88" t="str">
        <f>IF(AND(SUM(BH$206:BH256)&gt;=BH$201,BG257=""),"",IF(BG257="",BH$190,IF(BG257=BH$190,BH$191,IF(BG257=BH$191,BH$192,IF(BG257=BH$192,BH$193,IF(BG257=BH$193,BH$194,$K$23))))))</f>
        <v/>
      </c>
      <c r="BI257" s="88" t="str">
        <f>IF(AND(SUM(BI$206:BI256)&gt;=BI$201,BH257=""),"",IF(BH257="",BI$190,IF(BH257=BI$190,BI$191,IF(BH257=BI$191,BI$192,IF(BH257=BI$192,BI$193,IF(BH257=BI$193,BI$194,$K$23))))))</f>
        <v/>
      </c>
      <c r="BJ257" s="88" t="str">
        <f>IF(AND(SUM(BJ$206:BJ256)&gt;=BJ$201,BI257=""),"",IF(BI257="",BJ$190,IF(BI257=BJ$190,BJ$191,IF(BI257=BJ$191,BJ$192,IF(BI257=BJ$192,BJ$193,IF(BI257=BJ$193,BJ$194,$K$23))))))</f>
        <v/>
      </c>
      <c r="BK257" s="88" t="str">
        <f>IF(AND(SUM(BK$206:BK256)&gt;=BK$201,BJ257=""),"",IF(BJ257="",BK$190,IF(BJ257=BK$190,BK$191,IF(BJ257=BK$191,BK$192,IF(BJ257=BK$192,BK$193,IF(BJ257=BK$193,BK$194,$K$23))))))</f>
        <v/>
      </c>
      <c r="BL257" s="88" t="str">
        <f>IF(AND(SUM(BL$206:BL256)&gt;=BL$201,BK257=""),"",IF(BK257="",BL$190,IF(BK257=BL$190,BL$191,IF(BK257=BL$191,BL$192,IF(BK257=BL$192,BL$193,IF(BK257=BL$193,BL$194,$K$23))))))</f>
        <v/>
      </c>
    </row>
    <row r="258" spans="2:64" hidden="1" outlineLevel="1" x14ac:dyDescent="0.55000000000000004">
      <c r="B258" s="3" t="s">
        <v>311</v>
      </c>
      <c r="C258" s="3">
        <f t="shared" si="63"/>
        <v>52</v>
      </c>
      <c r="E258" s="88" t="str">
        <f>IF(AND(SUM(E$206:E257)&gt;=E$201,D258=""),"",IF(D258="",E$190,IF(D258=E$190,E$191,IF(D258=E$191,E$192,IF(D258=E$192,E$193,IF(D258=E$193,E$194,$G$23))))))</f>
        <v/>
      </c>
      <c r="F258" s="88" t="str">
        <f>IF(AND(SUM(F$206:F257)&gt;=F$201,E258=""),"",IF(E258="",F$190,IF(E258=F$190,F$191,IF(E258=F$191,F$192,IF(E258=F$192,F$193,IF(E258=F$193,F$194,$G$23))))))</f>
        <v/>
      </c>
      <c r="G258" s="88" t="str">
        <f>IF(AND(SUM(G$206:G257)&gt;=G$201,F258=""),"",IF(F258="",G$190,IF(F258=G$190,G$191,IF(F258=G$191,G$192,IF(F258=G$192,G$193,IF(F258=G$193,G$194,$G$23))))))</f>
        <v/>
      </c>
      <c r="H258" s="88" t="str">
        <f>IF(AND(SUM(H$206:H257)&gt;=H$201,G258=""),"",IF(G258="",H$190,IF(G258=H$190,H$191,IF(G258=H$191,H$192,IF(G258=H$192,H$193,IF(G258=H$193,H$194,$G$23))))))</f>
        <v/>
      </c>
      <c r="I258" s="88" t="str">
        <f>IF(AND(SUM(I$206:I257)&gt;=I$201,H258=""),"",IF(H258="",I$190,IF(H258=I$190,I$191,IF(H258=I$191,I$192,IF(H258=I$192,I$193,IF(H258=I$193,I$194,$G$23))))))</f>
        <v/>
      </c>
      <c r="J258" s="88" t="str">
        <f>IF(AND(SUM(J$206:J257)&gt;=J$201,I258=""),"",IF(I258="",J$190,IF(I258=J$190,J$191,IF(I258=J$191,J$192,IF(I258=J$192,J$193,IF(I258=J$193,J$194,$G$23))))))</f>
        <v/>
      </c>
      <c r="K258" s="88" t="str">
        <f>IF(AND(SUM(K$206:K257)&gt;=K$201,J258=""),"",IF(J258="",K$190,IF(J258=K$190,K$191,IF(J258=K$191,K$192,IF(J258=K$192,K$193,IF(J258=K$193,K$194,$G$23))))))</f>
        <v/>
      </c>
      <c r="L258" s="88" t="str">
        <f>IF(AND(SUM(L$206:L257)&gt;=L$201,K258=""),"",IF(K258="",L$190,IF(K258=L$190,L$191,IF(K258=L$191,L$192,IF(K258=L$192,L$193,IF(K258=L$193,L$194,$G$23))))))</f>
        <v/>
      </c>
      <c r="M258" s="88" t="str">
        <f>IF(AND(SUM(M$206:M257)&gt;=M$201,L258=""),"",IF(L258="",M$190,IF(L258=M$190,M$191,IF(L258=M$191,M$192,IF(L258=M$192,M$193,IF(L258=M$193,M$194,$G$23))))))</f>
        <v/>
      </c>
      <c r="N258" s="88" t="str">
        <f>IF(AND(SUM(N$206:N257)&gt;=N$201,M258=""),"",IF(M258="",N$190,IF(M258=N$190,N$191,IF(M258=N$191,N$192,IF(M258=N$192,N$193,IF(M258=N$193,N$194,$G$23))))))</f>
        <v/>
      </c>
      <c r="O258" s="88" t="str">
        <f>IF(AND(SUM(O$206:O257)&gt;=O$201,N258=""),"",IF(N258="",O$190,IF(N258=O$190,O$191,IF(N258=O$191,O$192,IF(N258=O$192,O$193,IF(N258=O$193,O$194,$G$23))))))</f>
        <v/>
      </c>
      <c r="P258" s="88" t="str">
        <f>IF(AND(SUM(P$206:P257)&gt;=P$201,O258=""),"",IF(O258="",P$190,IF(O258=P$190,P$191,IF(O258=P$191,P$192,IF(O258=P$192,P$193,IF(O258=P$193,P$194,$G$23))))))</f>
        <v/>
      </c>
      <c r="Q258" s="88" t="str">
        <f>IF(AND(SUM(Q$206:Q257)&gt;=Q$201,P258=""),"",IF(P258="",Q$190,IF(P258=Q$190,Q$191,IF(P258=Q$191,Q$192,IF(P258=Q$192,Q$193,IF(P258=Q$193,Q$194,$H$23))))))</f>
        <v/>
      </c>
      <c r="R258" s="88" t="str">
        <f>IF(AND(SUM(R$206:R257)&gt;=R$201,Q258=""),"",IF(Q258="",R$190,IF(Q258=R$190,R$191,IF(Q258=R$191,R$192,IF(Q258=R$192,R$193,IF(Q258=R$193,R$194,$H$23))))))</f>
        <v/>
      </c>
      <c r="S258" s="88" t="str">
        <f>IF(AND(SUM(S$206:S257)&gt;=S$201,R258=""),"",IF(R258="",S$190,IF(R258=S$190,S$191,IF(R258=S$191,S$192,IF(R258=S$192,S$193,IF(R258=S$193,S$194,$H$23))))))</f>
        <v/>
      </c>
      <c r="T258" s="88" t="str">
        <f>IF(AND(SUM(T$206:T257)&gt;=T$201,S258=""),"",IF(S258="",T$190,IF(S258=T$190,T$191,IF(S258=T$191,T$192,IF(S258=T$192,T$193,IF(S258=T$193,T$194,$H$23))))))</f>
        <v/>
      </c>
      <c r="U258" s="88" t="str">
        <f>IF(AND(SUM(U$206:U257)&gt;=U$201,T258=""),"",IF(T258="",U$190,IF(T258=U$190,U$191,IF(T258=U$191,U$192,IF(T258=U$192,U$193,IF(T258=U$193,U$194,$H$23))))))</f>
        <v/>
      </c>
      <c r="V258" s="88" t="str">
        <f>IF(AND(SUM(V$206:V257)&gt;=V$201,U258=""),"",IF(U258="",V$190,IF(U258=V$190,V$191,IF(U258=V$191,V$192,IF(U258=V$192,V$193,IF(U258=V$193,V$194,$H$23))))))</f>
        <v/>
      </c>
      <c r="W258" s="88" t="str">
        <f>IF(AND(SUM(W$206:W257)&gt;=W$201,V258=""),"",IF(V258="",W$190,IF(V258=W$190,W$191,IF(V258=W$191,W$192,IF(V258=W$192,W$193,IF(V258=W$193,W$194,$H$23))))))</f>
        <v/>
      </c>
      <c r="X258" s="88" t="str">
        <f>IF(AND(SUM(X$206:X257)&gt;=X$201,W258=""),"",IF(W258="",X$190,IF(W258=X$190,X$191,IF(W258=X$191,X$192,IF(W258=X$192,X$193,IF(W258=X$193,X$194,$H$23))))))</f>
        <v/>
      </c>
      <c r="Y258" s="88" t="str">
        <f>IF(AND(SUM(Y$206:Y257)&gt;=Y$201,X258=""),"",IF(X258="",Y$190,IF(X258=Y$190,Y$191,IF(X258=Y$191,Y$192,IF(X258=Y$192,Y$193,IF(X258=Y$193,Y$194,$H$23))))))</f>
        <v/>
      </c>
      <c r="Z258" s="88" t="str">
        <f>IF(AND(SUM(Z$206:Z257)&gt;=Z$201,Y258=""),"",IF(Y258="",Z$190,IF(Y258=Z$190,Z$191,IF(Y258=Z$191,Z$192,IF(Y258=Z$192,Z$193,IF(Y258=Z$193,Z$194,$H$23))))))</f>
        <v/>
      </c>
      <c r="AA258" s="88" t="str">
        <f>IF(AND(SUM(AA$206:AA257)&gt;=AA$201,Z258=""),"",IF(Z258="",AA$190,IF(Z258=AA$190,AA$191,IF(Z258=AA$191,AA$192,IF(Z258=AA$192,AA$193,IF(Z258=AA$193,AA$194,$H$23))))))</f>
        <v/>
      </c>
      <c r="AB258" s="88" t="str">
        <f>IF(AND(SUM(AB$206:AB257)&gt;=AB$201,AA258=""),"",IF(AA258="",AB$190,IF(AA258=AB$190,AB$191,IF(AA258=AB$191,AB$192,IF(AA258=AB$192,AB$193,IF(AA258=AB$193,AB$194,$H$23))))))</f>
        <v/>
      </c>
      <c r="AC258" s="88" t="str">
        <f>IF(AND(SUM(AC$206:AC257)&gt;=AC$201,AB258=""),"",IF(AB258="",AC$190,IF(AB258=AC$190,AC$191,IF(AB258=AC$191,AC$192,IF(AB258=AC$192,AC$193,IF(AB258=AC$193,AC$194,$I$23))))))</f>
        <v/>
      </c>
      <c r="AD258" s="88" t="str">
        <f>IF(AND(SUM(AD$206:AD257)&gt;=AD$201,AC258=""),"",IF(AC258="",AD$190,IF(AC258=AD$190,AD$191,IF(AC258=AD$191,AD$192,IF(AC258=AD$192,AD$193,IF(AC258=AD$193,AD$194,$I$23))))))</f>
        <v/>
      </c>
      <c r="AE258" s="88" t="str">
        <f>IF(AND(SUM(AE$206:AE257)&gt;=AE$201,AD258=""),"",IF(AD258="",AE$190,IF(AD258=AE$190,AE$191,IF(AD258=AE$191,AE$192,IF(AD258=AE$192,AE$193,IF(AD258=AE$193,AE$194,$I$23))))))</f>
        <v/>
      </c>
      <c r="AF258" s="88" t="str">
        <f>IF(AND(SUM(AF$206:AF257)&gt;=AF$201,AE258=""),"",IF(AE258="",AF$190,IF(AE258=AF$190,AF$191,IF(AE258=AF$191,AF$192,IF(AE258=AF$192,AF$193,IF(AE258=AF$193,AF$194,$I$23))))))</f>
        <v/>
      </c>
      <c r="AG258" s="88" t="str">
        <f>IF(AND(SUM(AG$206:AG257)&gt;=AG$201,AF258=""),"",IF(AF258="",AG$190,IF(AF258=AG$190,AG$191,IF(AF258=AG$191,AG$192,IF(AF258=AG$192,AG$193,IF(AF258=AG$193,AG$194,$I$23))))))</f>
        <v/>
      </c>
      <c r="AH258" s="88" t="str">
        <f>IF(AND(SUM(AH$206:AH257)&gt;=AH$201,AG258=""),"",IF(AG258="",AH$190,IF(AG258=AH$190,AH$191,IF(AG258=AH$191,AH$192,IF(AG258=AH$192,AH$193,IF(AG258=AH$193,AH$194,$I$23))))))</f>
        <v/>
      </c>
      <c r="AI258" s="88" t="str">
        <f>IF(AND(SUM(AI$206:AI257)&gt;=AI$201,AH258=""),"",IF(AH258="",AI$190,IF(AH258=AI$190,AI$191,IF(AH258=AI$191,AI$192,IF(AH258=AI$192,AI$193,IF(AH258=AI$193,AI$194,$I$23))))))</f>
        <v/>
      </c>
      <c r="AJ258" s="88" t="str">
        <f>IF(AND(SUM(AJ$206:AJ257)&gt;=AJ$201,AI258=""),"",IF(AI258="",AJ$190,IF(AI258=AJ$190,AJ$191,IF(AI258=AJ$191,AJ$192,IF(AI258=AJ$192,AJ$193,IF(AI258=AJ$193,AJ$194,$I$23))))))</f>
        <v/>
      </c>
      <c r="AK258" s="88" t="str">
        <f>IF(AND(SUM(AK$206:AK257)&gt;=AK$201,AJ258=""),"",IF(AJ258="",AK$190,IF(AJ258=AK$190,AK$191,IF(AJ258=AK$191,AK$192,IF(AJ258=AK$192,AK$193,IF(AJ258=AK$193,AK$194,$I$23))))))</f>
        <v/>
      </c>
      <c r="AL258" s="88" t="str">
        <f>IF(AND(SUM(AL$206:AL257)&gt;=AL$201,AK258=""),"",IF(AK258="",AL$190,IF(AK258=AL$190,AL$191,IF(AK258=AL$191,AL$192,IF(AK258=AL$192,AL$193,IF(AK258=AL$193,AL$194,$I$23))))))</f>
        <v/>
      </c>
      <c r="AM258" s="88" t="str">
        <f>IF(AND(SUM(AM$206:AM257)&gt;=AM$201,AL258=""),"",IF(AL258="",AM$190,IF(AL258=AM$190,AM$191,IF(AL258=AM$191,AM$192,IF(AL258=AM$192,AM$193,IF(AL258=AM$193,AM$194,$I$23))))))</f>
        <v/>
      </c>
      <c r="AN258" s="88" t="str">
        <f>IF(AND(SUM(AN$206:AN257)&gt;=AN$201,AM258=""),"",IF(AM258="",AN$190,IF(AM258=AN$190,AN$191,IF(AM258=AN$191,AN$192,IF(AM258=AN$192,AN$193,IF(AM258=AN$193,AN$194,$I$23))))))</f>
        <v/>
      </c>
      <c r="AO258" s="88" t="str">
        <f>IF(AND(SUM(AO$206:AO257)&gt;=AO$201,AN258=""),"",IF(AN258="",AO$190,IF(AN258=AO$190,AO$191,IF(AN258=AO$191,AO$192,IF(AN258=AO$192,AO$193,IF(AN258=AO$193,AO$194,$J$23))))))</f>
        <v/>
      </c>
      <c r="AP258" s="88" t="str">
        <f>IF(AND(SUM(AP$206:AP257)&gt;=AP$201,AO258=""),"",IF(AO258="",AP$190,IF(AO258=AP$190,AP$191,IF(AO258=AP$191,AP$192,IF(AO258=AP$192,AP$193,IF(AO258=AP$193,AP$194,$J$23))))))</f>
        <v/>
      </c>
      <c r="AQ258" s="88" t="str">
        <f>IF(AND(SUM(AQ$206:AQ257)&gt;=AQ$201,AP258=""),"",IF(AP258="",AQ$190,IF(AP258=AQ$190,AQ$191,IF(AP258=AQ$191,AQ$192,IF(AP258=AQ$192,AQ$193,IF(AP258=AQ$193,AQ$194,$J$23))))))</f>
        <v/>
      </c>
      <c r="AR258" s="88" t="str">
        <f>IF(AND(SUM(AR$206:AR257)&gt;=AR$201,AQ258=""),"",IF(AQ258="",AR$190,IF(AQ258=AR$190,AR$191,IF(AQ258=AR$191,AR$192,IF(AQ258=AR$192,AR$193,IF(AQ258=AR$193,AR$194,$J$23))))))</f>
        <v/>
      </c>
      <c r="AS258" s="88" t="str">
        <f>IF(AND(SUM(AS$206:AS257)&gt;=AS$201,AR258=""),"",IF(AR258="",AS$190,IF(AR258=AS$190,AS$191,IF(AR258=AS$191,AS$192,IF(AR258=AS$192,AS$193,IF(AR258=AS$193,AS$194,$J$23))))))</f>
        <v/>
      </c>
      <c r="AT258" s="88" t="str">
        <f>IF(AND(SUM(AT$206:AT257)&gt;=AT$201,AS258=""),"",IF(AS258="",AT$190,IF(AS258=AT$190,AT$191,IF(AS258=AT$191,AT$192,IF(AS258=AT$192,AT$193,IF(AS258=AT$193,AT$194,$J$23))))))</f>
        <v/>
      </c>
      <c r="AU258" s="88" t="str">
        <f>IF(AND(SUM(AU$206:AU257)&gt;=AU$201,AT258=""),"",IF(AT258="",AU$190,IF(AT258=AU$190,AU$191,IF(AT258=AU$191,AU$192,IF(AT258=AU$192,AU$193,IF(AT258=AU$193,AU$194,$J$23))))))</f>
        <v/>
      </c>
      <c r="AV258" s="88" t="str">
        <f>IF(AND(SUM(AV$206:AV257)&gt;=AV$201,AU258=""),"",IF(AU258="",AV$190,IF(AU258=AV$190,AV$191,IF(AU258=AV$191,AV$192,IF(AU258=AV$192,AV$193,IF(AU258=AV$193,AV$194,$J$23))))))</f>
        <v/>
      </c>
      <c r="AW258" s="88" t="str">
        <f>IF(AND(SUM(AW$206:AW257)&gt;=AW$201,AV258=""),"",IF(AV258="",AW$190,IF(AV258=AW$190,AW$191,IF(AV258=AW$191,AW$192,IF(AV258=AW$192,AW$193,IF(AV258=AW$193,AW$194,$J$23))))))</f>
        <v/>
      </c>
      <c r="AX258" s="88" t="str">
        <f>IF(AND(SUM(AX$206:AX257)&gt;=AX$201,AW258=""),"",IF(AW258="",AX$190,IF(AW258=AX$190,AX$191,IF(AW258=AX$191,AX$192,IF(AW258=AX$192,AX$193,IF(AW258=AX$193,AX$194,$J$23))))))</f>
        <v/>
      </c>
      <c r="AY258" s="88" t="str">
        <f>IF(AND(SUM(AY$206:AY257)&gt;=AY$201,AX258=""),"",IF(AX258="",AY$190,IF(AX258=AY$190,AY$191,IF(AX258=AY$191,AY$192,IF(AX258=AY$192,AY$193,IF(AX258=AY$193,AY$194,$J$23))))))</f>
        <v/>
      </c>
      <c r="AZ258" s="88" t="str">
        <f>IF(AND(SUM(AZ$206:AZ257)&gt;=AZ$201,AY258=""),"",IF(AY258="",AZ$190,IF(AY258=AZ$190,AZ$191,IF(AY258=AZ$191,AZ$192,IF(AY258=AZ$192,AZ$193,IF(AY258=AZ$193,AZ$194,$J$23))))))</f>
        <v/>
      </c>
      <c r="BA258" s="88" t="str">
        <f>IF(AND(SUM(BA$206:BA257)&gt;=BA$201,AZ258=""),"",IF(AZ258="",BA$190,IF(AZ258=BA$190,BA$191,IF(AZ258=BA$191,BA$192,IF(AZ258=BA$192,BA$193,IF(AZ258=BA$193,BA$194,$K$23))))))</f>
        <v/>
      </c>
      <c r="BB258" s="88" t="str">
        <f>IF(AND(SUM(BB$206:BB257)&gt;=BB$201,BA258=""),"",IF(BA258="",BB$190,IF(BA258=BB$190,BB$191,IF(BA258=BB$191,BB$192,IF(BA258=BB$192,BB$193,IF(BA258=BB$193,BB$194,$K$23))))))</f>
        <v/>
      </c>
      <c r="BC258" s="88" t="str">
        <f>IF(AND(SUM(BC$206:BC257)&gt;=BC$201,BB258=""),"",IF(BB258="",BC$190,IF(BB258=BC$190,BC$191,IF(BB258=BC$191,BC$192,IF(BB258=BC$192,BC$193,IF(BB258=BC$193,BC$194,$K$23))))))</f>
        <v/>
      </c>
      <c r="BD258" s="88" t="str">
        <f>IF(AND(SUM(BD$206:BD257)&gt;=BD$201,BC258=""),"",IF(BC258="",BD$190,IF(BC258=BD$190,BD$191,IF(BC258=BD$191,BD$192,IF(BC258=BD$192,BD$193,IF(BC258=BD$193,BD$194,$K$23))))))</f>
        <v/>
      </c>
      <c r="BE258" s="88" t="str">
        <f>IF(AND(SUM(BE$206:BE257)&gt;=BE$201,BD258=""),"",IF(BD258="",BE$190,IF(BD258=BE$190,BE$191,IF(BD258=BE$191,BE$192,IF(BD258=BE$192,BE$193,IF(BD258=BE$193,BE$194,$K$23))))))</f>
        <v/>
      </c>
      <c r="BF258" s="88" t="str">
        <f>IF(AND(SUM(BF$206:BF257)&gt;=BF$201,BE258=""),"",IF(BE258="",BF$190,IF(BE258=BF$190,BF$191,IF(BE258=BF$191,BF$192,IF(BE258=BF$192,BF$193,IF(BE258=BF$193,BF$194,$K$23))))))</f>
        <v/>
      </c>
      <c r="BG258" s="88" t="str">
        <f>IF(AND(SUM(BG$206:BG257)&gt;=BG$201,BF258=""),"",IF(BF258="",BG$190,IF(BF258=BG$190,BG$191,IF(BF258=BG$191,BG$192,IF(BF258=BG$192,BG$193,IF(BF258=BG$193,BG$194,$K$23))))))</f>
        <v/>
      </c>
      <c r="BH258" s="88" t="str">
        <f>IF(AND(SUM(BH$206:BH257)&gt;=BH$201,BG258=""),"",IF(BG258="",BH$190,IF(BG258=BH$190,BH$191,IF(BG258=BH$191,BH$192,IF(BG258=BH$192,BH$193,IF(BG258=BH$193,BH$194,$K$23))))))</f>
        <v/>
      </c>
      <c r="BI258" s="88" t="str">
        <f>IF(AND(SUM(BI$206:BI257)&gt;=BI$201,BH258=""),"",IF(BH258="",BI$190,IF(BH258=BI$190,BI$191,IF(BH258=BI$191,BI$192,IF(BH258=BI$192,BI$193,IF(BH258=BI$193,BI$194,$K$23))))))</f>
        <v/>
      </c>
      <c r="BJ258" s="88" t="str">
        <f>IF(AND(SUM(BJ$206:BJ257)&gt;=BJ$201,BI258=""),"",IF(BI258="",BJ$190,IF(BI258=BJ$190,BJ$191,IF(BI258=BJ$191,BJ$192,IF(BI258=BJ$192,BJ$193,IF(BI258=BJ$193,BJ$194,$K$23))))))</f>
        <v/>
      </c>
      <c r="BK258" s="88" t="str">
        <f>IF(AND(SUM(BK$206:BK257)&gt;=BK$201,BJ258=""),"",IF(BJ258="",BK$190,IF(BJ258=BK$190,BK$191,IF(BJ258=BK$191,BK$192,IF(BJ258=BK$192,BK$193,IF(BJ258=BK$193,BK$194,$K$23))))))</f>
        <v/>
      </c>
      <c r="BL258" s="88" t="str">
        <f>IF(AND(SUM(BL$206:BL257)&gt;=BL$201,BK258=""),"",IF(BK258="",BL$190,IF(BK258=BL$190,BL$191,IF(BK258=BL$191,BL$192,IF(BK258=BL$192,BL$193,IF(BK258=BL$193,BL$194,$K$23))))))</f>
        <v/>
      </c>
    </row>
    <row r="259" spans="2:64" hidden="1" outlineLevel="1" x14ac:dyDescent="0.55000000000000004">
      <c r="B259" s="3" t="s">
        <v>311</v>
      </c>
      <c r="C259" s="3">
        <f t="shared" si="63"/>
        <v>53</v>
      </c>
      <c r="E259" s="88" t="str">
        <f>IF(AND(SUM(E$206:E258)&gt;=E$201,D259=""),"",IF(D259="",E$190,IF(D259=E$190,E$191,IF(D259=E$191,E$192,IF(D259=E$192,E$193,IF(D259=E$193,E$194,$G$23))))))</f>
        <v/>
      </c>
      <c r="F259" s="88" t="str">
        <f>IF(AND(SUM(F$206:F258)&gt;=F$201,E259=""),"",IF(E259="",F$190,IF(E259=F$190,F$191,IF(E259=F$191,F$192,IF(E259=F$192,F$193,IF(E259=F$193,F$194,$G$23))))))</f>
        <v/>
      </c>
      <c r="G259" s="88" t="str">
        <f>IF(AND(SUM(G$206:G258)&gt;=G$201,F259=""),"",IF(F259="",G$190,IF(F259=G$190,G$191,IF(F259=G$191,G$192,IF(F259=G$192,G$193,IF(F259=G$193,G$194,$G$23))))))</f>
        <v/>
      </c>
      <c r="H259" s="88" t="str">
        <f>IF(AND(SUM(H$206:H258)&gt;=H$201,G259=""),"",IF(G259="",H$190,IF(G259=H$190,H$191,IF(G259=H$191,H$192,IF(G259=H$192,H$193,IF(G259=H$193,H$194,$G$23))))))</f>
        <v/>
      </c>
      <c r="I259" s="88" t="str">
        <f>IF(AND(SUM(I$206:I258)&gt;=I$201,H259=""),"",IF(H259="",I$190,IF(H259=I$190,I$191,IF(H259=I$191,I$192,IF(H259=I$192,I$193,IF(H259=I$193,I$194,$G$23))))))</f>
        <v/>
      </c>
      <c r="J259" s="88" t="str">
        <f>IF(AND(SUM(J$206:J258)&gt;=J$201,I259=""),"",IF(I259="",J$190,IF(I259=J$190,J$191,IF(I259=J$191,J$192,IF(I259=J$192,J$193,IF(I259=J$193,J$194,$G$23))))))</f>
        <v/>
      </c>
      <c r="K259" s="88" t="str">
        <f>IF(AND(SUM(K$206:K258)&gt;=K$201,J259=""),"",IF(J259="",K$190,IF(J259=K$190,K$191,IF(J259=K$191,K$192,IF(J259=K$192,K$193,IF(J259=K$193,K$194,$G$23))))))</f>
        <v/>
      </c>
      <c r="L259" s="88" t="str">
        <f>IF(AND(SUM(L$206:L258)&gt;=L$201,K259=""),"",IF(K259="",L$190,IF(K259=L$190,L$191,IF(K259=L$191,L$192,IF(K259=L$192,L$193,IF(K259=L$193,L$194,$G$23))))))</f>
        <v/>
      </c>
      <c r="M259" s="88" t="str">
        <f>IF(AND(SUM(M$206:M258)&gt;=M$201,L259=""),"",IF(L259="",M$190,IF(L259=M$190,M$191,IF(L259=M$191,M$192,IF(L259=M$192,M$193,IF(L259=M$193,M$194,$G$23))))))</f>
        <v/>
      </c>
      <c r="N259" s="88" t="str">
        <f>IF(AND(SUM(N$206:N258)&gt;=N$201,M259=""),"",IF(M259="",N$190,IF(M259=N$190,N$191,IF(M259=N$191,N$192,IF(M259=N$192,N$193,IF(M259=N$193,N$194,$G$23))))))</f>
        <v/>
      </c>
      <c r="O259" s="88" t="str">
        <f>IF(AND(SUM(O$206:O258)&gt;=O$201,N259=""),"",IF(N259="",O$190,IF(N259=O$190,O$191,IF(N259=O$191,O$192,IF(N259=O$192,O$193,IF(N259=O$193,O$194,$G$23))))))</f>
        <v/>
      </c>
      <c r="P259" s="88" t="str">
        <f>IF(AND(SUM(P$206:P258)&gt;=P$201,O259=""),"",IF(O259="",P$190,IF(O259=P$190,P$191,IF(O259=P$191,P$192,IF(O259=P$192,P$193,IF(O259=P$193,P$194,$G$23))))))</f>
        <v/>
      </c>
      <c r="Q259" s="88" t="str">
        <f>IF(AND(SUM(Q$206:Q258)&gt;=Q$201,P259=""),"",IF(P259="",Q$190,IF(P259=Q$190,Q$191,IF(P259=Q$191,Q$192,IF(P259=Q$192,Q$193,IF(P259=Q$193,Q$194,$H$23))))))</f>
        <v/>
      </c>
      <c r="R259" s="88" t="str">
        <f>IF(AND(SUM(R$206:R258)&gt;=R$201,Q259=""),"",IF(Q259="",R$190,IF(Q259=R$190,R$191,IF(Q259=R$191,R$192,IF(Q259=R$192,R$193,IF(Q259=R$193,R$194,$H$23))))))</f>
        <v/>
      </c>
      <c r="S259" s="88" t="str">
        <f>IF(AND(SUM(S$206:S258)&gt;=S$201,R259=""),"",IF(R259="",S$190,IF(R259=S$190,S$191,IF(R259=S$191,S$192,IF(R259=S$192,S$193,IF(R259=S$193,S$194,$H$23))))))</f>
        <v/>
      </c>
      <c r="T259" s="88" t="str">
        <f>IF(AND(SUM(T$206:T258)&gt;=T$201,S259=""),"",IF(S259="",T$190,IF(S259=T$190,T$191,IF(S259=T$191,T$192,IF(S259=T$192,T$193,IF(S259=T$193,T$194,$H$23))))))</f>
        <v/>
      </c>
      <c r="U259" s="88" t="str">
        <f>IF(AND(SUM(U$206:U258)&gt;=U$201,T259=""),"",IF(T259="",U$190,IF(T259=U$190,U$191,IF(T259=U$191,U$192,IF(T259=U$192,U$193,IF(T259=U$193,U$194,$H$23))))))</f>
        <v/>
      </c>
      <c r="V259" s="88" t="str">
        <f>IF(AND(SUM(V$206:V258)&gt;=V$201,U259=""),"",IF(U259="",V$190,IF(U259=V$190,V$191,IF(U259=V$191,V$192,IF(U259=V$192,V$193,IF(U259=V$193,V$194,$H$23))))))</f>
        <v/>
      </c>
      <c r="W259" s="88" t="str">
        <f>IF(AND(SUM(W$206:W258)&gt;=W$201,V259=""),"",IF(V259="",W$190,IF(V259=W$190,W$191,IF(V259=W$191,W$192,IF(V259=W$192,W$193,IF(V259=W$193,W$194,$H$23))))))</f>
        <v/>
      </c>
      <c r="X259" s="88" t="str">
        <f>IF(AND(SUM(X$206:X258)&gt;=X$201,W259=""),"",IF(W259="",X$190,IF(W259=X$190,X$191,IF(W259=X$191,X$192,IF(W259=X$192,X$193,IF(W259=X$193,X$194,$H$23))))))</f>
        <v/>
      </c>
      <c r="Y259" s="88" t="str">
        <f>IF(AND(SUM(Y$206:Y258)&gt;=Y$201,X259=""),"",IF(X259="",Y$190,IF(X259=Y$190,Y$191,IF(X259=Y$191,Y$192,IF(X259=Y$192,Y$193,IF(X259=Y$193,Y$194,$H$23))))))</f>
        <v/>
      </c>
      <c r="Z259" s="88" t="str">
        <f>IF(AND(SUM(Z$206:Z258)&gt;=Z$201,Y259=""),"",IF(Y259="",Z$190,IF(Y259=Z$190,Z$191,IF(Y259=Z$191,Z$192,IF(Y259=Z$192,Z$193,IF(Y259=Z$193,Z$194,$H$23))))))</f>
        <v/>
      </c>
      <c r="AA259" s="88" t="str">
        <f>IF(AND(SUM(AA$206:AA258)&gt;=AA$201,Z259=""),"",IF(Z259="",AA$190,IF(Z259=AA$190,AA$191,IF(Z259=AA$191,AA$192,IF(Z259=AA$192,AA$193,IF(Z259=AA$193,AA$194,$H$23))))))</f>
        <v/>
      </c>
      <c r="AB259" s="88" t="str">
        <f>IF(AND(SUM(AB$206:AB258)&gt;=AB$201,AA259=""),"",IF(AA259="",AB$190,IF(AA259=AB$190,AB$191,IF(AA259=AB$191,AB$192,IF(AA259=AB$192,AB$193,IF(AA259=AB$193,AB$194,$H$23))))))</f>
        <v/>
      </c>
      <c r="AC259" s="88" t="str">
        <f>IF(AND(SUM(AC$206:AC258)&gt;=AC$201,AB259=""),"",IF(AB259="",AC$190,IF(AB259=AC$190,AC$191,IF(AB259=AC$191,AC$192,IF(AB259=AC$192,AC$193,IF(AB259=AC$193,AC$194,$I$23))))))</f>
        <v/>
      </c>
      <c r="AD259" s="88" t="str">
        <f>IF(AND(SUM(AD$206:AD258)&gt;=AD$201,AC259=""),"",IF(AC259="",AD$190,IF(AC259=AD$190,AD$191,IF(AC259=AD$191,AD$192,IF(AC259=AD$192,AD$193,IF(AC259=AD$193,AD$194,$I$23))))))</f>
        <v/>
      </c>
      <c r="AE259" s="88" t="str">
        <f>IF(AND(SUM(AE$206:AE258)&gt;=AE$201,AD259=""),"",IF(AD259="",AE$190,IF(AD259=AE$190,AE$191,IF(AD259=AE$191,AE$192,IF(AD259=AE$192,AE$193,IF(AD259=AE$193,AE$194,$I$23))))))</f>
        <v/>
      </c>
      <c r="AF259" s="88" t="str">
        <f>IF(AND(SUM(AF$206:AF258)&gt;=AF$201,AE259=""),"",IF(AE259="",AF$190,IF(AE259=AF$190,AF$191,IF(AE259=AF$191,AF$192,IF(AE259=AF$192,AF$193,IF(AE259=AF$193,AF$194,$I$23))))))</f>
        <v/>
      </c>
      <c r="AG259" s="88" t="str">
        <f>IF(AND(SUM(AG$206:AG258)&gt;=AG$201,AF259=""),"",IF(AF259="",AG$190,IF(AF259=AG$190,AG$191,IF(AF259=AG$191,AG$192,IF(AF259=AG$192,AG$193,IF(AF259=AG$193,AG$194,$I$23))))))</f>
        <v/>
      </c>
      <c r="AH259" s="88" t="str">
        <f>IF(AND(SUM(AH$206:AH258)&gt;=AH$201,AG259=""),"",IF(AG259="",AH$190,IF(AG259=AH$190,AH$191,IF(AG259=AH$191,AH$192,IF(AG259=AH$192,AH$193,IF(AG259=AH$193,AH$194,$I$23))))))</f>
        <v/>
      </c>
      <c r="AI259" s="88" t="str">
        <f>IF(AND(SUM(AI$206:AI258)&gt;=AI$201,AH259=""),"",IF(AH259="",AI$190,IF(AH259=AI$190,AI$191,IF(AH259=AI$191,AI$192,IF(AH259=AI$192,AI$193,IF(AH259=AI$193,AI$194,$I$23))))))</f>
        <v/>
      </c>
      <c r="AJ259" s="88" t="str">
        <f>IF(AND(SUM(AJ$206:AJ258)&gt;=AJ$201,AI259=""),"",IF(AI259="",AJ$190,IF(AI259=AJ$190,AJ$191,IF(AI259=AJ$191,AJ$192,IF(AI259=AJ$192,AJ$193,IF(AI259=AJ$193,AJ$194,$I$23))))))</f>
        <v/>
      </c>
      <c r="AK259" s="88" t="str">
        <f>IF(AND(SUM(AK$206:AK258)&gt;=AK$201,AJ259=""),"",IF(AJ259="",AK$190,IF(AJ259=AK$190,AK$191,IF(AJ259=AK$191,AK$192,IF(AJ259=AK$192,AK$193,IF(AJ259=AK$193,AK$194,$I$23))))))</f>
        <v/>
      </c>
      <c r="AL259" s="88" t="str">
        <f>IF(AND(SUM(AL$206:AL258)&gt;=AL$201,AK259=""),"",IF(AK259="",AL$190,IF(AK259=AL$190,AL$191,IF(AK259=AL$191,AL$192,IF(AK259=AL$192,AL$193,IF(AK259=AL$193,AL$194,$I$23))))))</f>
        <v/>
      </c>
      <c r="AM259" s="88" t="str">
        <f>IF(AND(SUM(AM$206:AM258)&gt;=AM$201,AL259=""),"",IF(AL259="",AM$190,IF(AL259=AM$190,AM$191,IF(AL259=AM$191,AM$192,IF(AL259=AM$192,AM$193,IF(AL259=AM$193,AM$194,$I$23))))))</f>
        <v/>
      </c>
      <c r="AN259" s="88" t="str">
        <f>IF(AND(SUM(AN$206:AN258)&gt;=AN$201,AM259=""),"",IF(AM259="",AN$190,IF(AM259=AN$190,AN$191,IF(AM259=AN$191,AN$192,IF(AM259=AN$192,AN$193,IF(AM259=AN$193,AN$194,$I$23))))))</f>
        <v/>
      </c>
      <c r="AO259" s="88" t="str">
        <f>IF(AND(SUM(AO$206:AO258)&gt;=AO$201,AN259=""),"",IF(AN259="",AO$190,IF(AN259=AO$190,AO$191,IF(AN259=AO$191,AO$192,IF(AN259=AO$192,AO$193,IF(AN259=AO$193,AO$194,$J$23))))))</f>
        <v/>
      </c>
      <c r="AP259" s="88" t="str">
        <f>IF(AND(SUM(AP$206:AP258)&gt;=AP$201,AO259=""),"",IF(AO259="",AP$190,IF(AO259=AP$190,AP$191,IF(AO259=AP$191,AP$192,IF(AO259=AP$192,AP$193,IF(AO259=AP$193,AP$194,$J$23))))))</f>
        <v/>
      </c>
      <c r="AQ259" s="88" t="str">
        <f>IF(AND(SUM(AQ$206:AQ258)&gt;=AQ$201,AP259=""),"",IF(AP259="",AQ$190,IF(AP259=AQ$190,AQ$191,IF(AP259=AQ$191,AQ$192,IF(AP259=AQ$192,AQ$193,IF(AP259=AQ$193,AQ$194,$J$23))))))</f>
        <v/>
      </c>
      <c r="AR259" s="88" t="str">
        <f>IF(AND(SUM(AR$206:AR258)&gt;=AR$201,AQ259=""),"",IF(AQ259="",AR$190,IF(AQ259=AR$190,AR$191,IF(AQ259=AR$191,AR$192,IF(AQ259=AR$192,AR$193,IF(AQ259=AR$193,AR$194,$J$23))))))</f>
        <v/>
      </c>
      <c r="AS259" s="88" t="str">
        <f>IF(AND(SUM(AS$206:AS258)&gt;=AS$201,AR259=""),"",IF(AR259="",AS$190,IF(AR259=AS$190,AS$191,IF(AR259=AS$191,AS$192,IF(AR259=AS$192,AS$193,IF(AR259=AS$193,AS$194,$J$23))))))</f>
        <v/>
      </c>
      <c r="AT259" s="88" t="str">
        <f>IF(AND(SUM(AT$206:AT258)&gt;=AT$201,AS259=""),"",IF(AS259="",AT$190,IF(AS259=AT$190,AT$191,IF(AS259=AT$191,AT$192,IF(AS259=AT$192,AT$193,IF(AS259=AT$193,AT$194,$J$23))))))</f>
        <v/>
      </c>
      <c r="AU259" s="88" t="str">
        <f>IF(AND(SUM(AU$206:AU258)&gt;=AU$201,AT259=""),"",IF(AT259="",AU$190,IF(AT259=AU$190,AU$191,IF(AT259=AU$191,AU$192,IF(AT259=AU$192,AU$193,IF(AT259=AU$193,AU$194,$J$23))))))</f>
        <v/>
      </c>
      <c r="AV259" s="88" t="str">
        <f>IF(AND(SUM(AV$206:AV258)&gt;=AV$201,AU259=""),"",IF(AU259="",AV$190,IF(AU259=AV$190,AV$191,IF(AU259=AV$191,AV$192,IF(AU259=AV$192,AV$193,IF(AU259=AV$193,AV$194,$J$23))))))</f>
        <v/>
      </c>
      <c r="AW259" s="88" t="str">
        <f>IF(AND(SUM(AW$206:AW258)&gt;=AW$201,AV259=""),"",IF(AV259="",AW$190,IF(AV259=AW$190,AW$191,IF(AV259=AW$191,AW$192,IF(AV259=AW$192,AW$193,IF(AV259=AW$193,AW$194,$J$23))))))</f>
        <v/>
      </c>
      <c r="AX259" s="88" t="str">
        <f>IF(AND(SUM(AX$206:AX258)&gt;=AX$201,AW259=""),"",IF(AW259="",AX$190,IF(AW259=AX$190,AX$191,IF(AW259=AX$191,AX$192,IF(AW259=AX$192,AX$193,IF(AW259=AX$193,AX$194,$J$23))))))</f>
        <v/>
      </c>
      <c r="AY259" s="88" t="str">
        <f>IF(AND(SUM(AY$206:AY258)&gt;=AY$201,AX259=""),"",IF(AX259="",AY$190,IF(AX259=AY$190,AY$191,IF(AX259=AY$191,AY$192,IF(AX259=AY$192,AY$193,IF(AX259=AY$193,AY$194,$J$23))))))</f>
        <v/>
      </c>
      <c r="AZ259" s="88" t="str">
        <f>IF(AND(SUM(AZ$206:AZ258)&gt;=AZ$201,AY259=""),"",IF(AY259="",AZ$190,IF(AY259=AZ$190,AZ$191,IF(AY259=AZ$191,AZ$192,IF(AY259=AZ$192,AZ$193,IF(AY259=AZ$193,AZ$194,$J$23))))))</f>
        <v/>
      </c>
      <c r="BA259" s="88" t="str">
        <f>IF(AND(SUM(BA$206:BA258)&gt;=BA$201,AZ259=""),"",IF(AZ259="",BA$190,IF(AZ259=BA$190,BA$191,IF(AZ259=BA$191,BA$192,IF(AZ259=BA$192,BA$193,IF(AZ259=BA$193,BA$194,$K$23))))))</f>
        <v/>
      </c>
      <c r="BB259" s="88" t="str">
        <f>IF(AND(SUM(BB$206:BB258)&gt;=BB$201,BA259=""),"",IF(BA259="",BB$190,IF(BA259=BB$190,BB$191,IF(BA259=BB$191,BB$192,IF(BA259=BB$192,BB$193,IF(BA259=BB$193,BB$194,$K$23))))))</f>
        <v/>
      </c>
      <c r="BC259" s="88" t="str">
        <f>IF(AND(SUM(BC$206:BC258)&gt;=BC$201,BB259=""),"",IF(BB259="",BC$190,IF(BB259=BC$190,BC$191,IF(BB259=BC$191,BC$192,IF(BB259=BC$192,BC$193,IF(BB259=BC$193,BC$194,$K$23))))))</f>
        <v/>
      </c>
      <c r="BD259" s="88" t="str">
        <f>IF(AND(SUM(BD$206:BD258)&gt;=BD$201,BC259=""),"",IF(BC259="",BD$190,IF(BC259=BD$190,BD$191,IF(BC259=BD$191,BD$192,IF(BC259=BD$192,BD$193,IF(BC259=BD$193,BD$194,$K$23))))))</f>
        <v/>
      </c>
      <c r="BE259" s="88" t="str">
        <f>IF(AND(SUM(BE$206:BE258)&gt;=BE$201,BD259=""),"",IF(BD259="",BE$190,IF(BD259=BE$190,BE$191,IF(BD259=BE$191,BE$192,IF(BD259=BE$192,BE$193,IF(BD259=BE$193,BE$194,$K$23))))))</f>
        <v/>
      </c>
      <c r="BF259" s="88" t="str">
        <f>IF(AND(SUM(BF$206:BF258)&gt;=BF$201,BE259=""),"",IF(BE259="",BF$190,IF(BE259=BF$190,BF$191,IF(BE259=BF$191,BF$192,IF(BE259=BF$192,BF$193,IF(BE259=BF$193,BF$194,$K$23))))))</f>
        <v/>
      </c>
      <c r="BG259" s="88" t="str">
        <f>IF(AND(SUM(BG$206:BG258)&gt;=BG$201,BF259=""),"",IF(BF259="",BG$190,IF(BF259=BG$190,BG$191,IF(BF259=BG$191,BG$192,IF(BF259=BG$192,BG$193,IF(BF259=BG$193,BG$194,$K$23))))))</f>
        <v/>
      </c>
      <c r="BH259" s="88" t="str">
        <f>IF(AND(SUM(BH$206:BH258)&gt;=BH$201,BG259=""),"",IF(BG259="",BH$190,IF(BG259=BH$190,BH$191,IF(BG259=BH$191,BH$192,IF(BG259=BH$192,BH$193,IF(BG259=BH$193,BH$194,$K$23))))))</f>
        <v/>
      </c>
      <c r="BI259" s="88" t="str">
        <f>IF(AND(SUM(BI$206:BI258)&gt;=BI$201,BH259=""),"",IF(BH259="",BI$190,IF(BH259=BI$190,BI$191,IF(BH259=BI$191,BI$192,IF(BH259=BI$192,BI$193,IF(BH259=BI$193,BI$194,$K$23))))))</f>
        <v/>
      </c>
      <c r="BJ259" s="88" t="str">
        <f>IF(AND(SUM(BJ$206:BJ258)&gt;=BJ$201,BI259=""),"",IF(BI259="",BJ$190,IF(BI259=BJ$190,BJ$191,IF(BI259=BJ$191,BJ$192,IF(BI259=BJ$192,BJ$193,IF(BI259=BJ$193,BJ$194,$K$23))))))</f>
        <v/>
      </c>
      <c r="BK259" s="88" t="str">
        <f>IF(AND(SUM(BK$206:BK258)&gt;=BK$201,BJ259=""),"",IF(BJ259="",BK$190,IF(BJ259=BK$190,BK$191,IF(BJ259=BK$191,BK$192,IF(BJ259=BK$192,BK$193,IF(BJ259=BK$193,BK$194,$K$23))))))</f>
        <v/>
      </c>
      <c r="BL259" s="88" t="str">
        <f>IF(AND(SUM(BL$206:BL258)&gt;=BL$201,BK259=""),"",IF(BK259="",BL$190,IF(BK259=BL$190,BL$191,IF(BK259=BL$191,BL$192,IF(BK259=BL$192,BL$193,IF(BK259=BL$193,BL$194,$K$23))))))</f>
        <v/>
      </c>
    </row>
    <row r="260" spans="2:64" hidden="1" outlineLevel="1" x14ac:dyDescent="0.55000000000000004">
      <c r="B260" s="3" t="s">
        <v>311</v>
      </c>
      <c r="C260" s="3">
        <f t="shared" si="63"/>
        <v>54</v>
      </c>
      <c r="E260" s="88" t="str">
        <f>IF(AND(SUM(E$206:E259)&gt;=E$201,D260=""),"",IF(D260="",E$190,IF(D260=E$190,E$191,IF(D260=E$191,E$192,IF(D260=E$192,E$193,IF(D260=E$193,E$194,$G$23))))))</f>
        <v/>
      </c>
      <c r="F260" s="88" t="str">
        <f>IF(AND(SUM(F$206:F259)&gt;=F$201,E260=""),"",IF(E260="",F$190,IF(E260=F$190,F$191,IF(E260=F$191,F$192,IF(E260=F$192,F$193,IF(E260=F$193,F$194,$G$23))))))</f>
        <v/>
      </c>
      <c r="G260" s="88" t="str">
        <f>IF(AND(SUM(G$206:G259)&gt;=G$201,F260=""),"",IF(F260="",G$190,IF(F260=G$190,G$191,IF(F260=G$191,G$192,IF(F260=G$192,G$193,IF(F260=G$193,G$194,$G$23))))))</f>
        <v/>
      </c>
      <c r="H260" s="88" t="str">
        <f>IF(AND(SUM(H$206:H259)&gt;=H$201,G260=""),"",IF(G260="",H$190,IF(G260=H$190,H$191,IF(G260=H$191,H$192,IF(G260=H$192,H$193,IF(G260=H$193,H$194,$G$23))))))</f>
        <v/>
      </c>
      <c r="I260" s="88" t="str">
        <f>IF(AND(SUM(I$206:I259)&gt;=I$201,H260=""),"",IF(H260="",I$190,IF(H260=I$190,I$191,IF(H260=I$191,I$192,IF(H260=I$192,I$193,IF(H260=I$193,I$194,$G$23))))))</f>
        <v/>
      </c>
      <c r="J260" s="88" t="str">
        <f>IF(AND(SUM(J$206:J259)&gt;=J$201,I260=""),"",IF(I260="",J$190,IF(I260=J$190,J$191,IF(I260=J$191,J$192,IF(I260=J$192,J$193,IF(I260=J$193,J$194,$G$23))))))</f>
        <v/>
      </c>
      <c r="K260" s="88" t="str">
        <f>IF(AND(SUM(K$206:K259)&gt;=K$201,J260=""),"",IF(J260="",K$190,IF(J260=K$190,K$191,IF(J260=K$191,K$192,IF(J260=K$192,K$193,IF(J260=K$193,K$194,$G$23))))))</f>
        <v/>
      </c>
      <c r="L260" s="88" t="str">
        <f>IF(AND(SUM(L$206:L259)&gt;=L$201,K260=""),"",IF(K260="",L$190,IF(K260=L$190,L$191,IF(K260=L$191,L$192,IF(K260=L$192,L$193,IF(K260=L$193,L$194,$G$23))))))</f>
        <v/>
      </c>
      <c r="M260" s="88" t="str">
        <f>IF(AND(SUM(M$206:M259)&gt;=M$201,L260=""),"",IF(L260="",M$190,IF(L260=M$190,M$191,IF(L260=M$191,M$192,IF(L260=M$192,M$193,IF(L260=M$193,M$194,$G$23))))))</f>
        <v/>
      </c>
      <c r="N260" s="88" t="str">
        <f>IF(AND(SUM(N$206:N259)&gt;=N$201,M260=""),"",IF(M260="",N$190,IF(M260=N$190,N$191,IF(M260=N$191,N$192,IF(M260=N$192,N$193,IF(M260=N$193,N$194,$G$23))))))</f>
        <v/>
      </c>
      <c r="O260" s="88" t="str">
        <f>IF(AND(SUM(O$206:O259)&gt;=O$201,N260=""),"",IF(N260="",O$190,IF(N260=O$190,O$191,IF(N260=O$191,O$192,IF(N260=O$192,O$193,IF(N260=O$193,O$194,$G$23))))))</f>
        <v/>
      </c>
      <c r="P260" s="88" t="str">
        <f>IF(AND(SUM(P$206:P259)&gt;=P$201,O260=""),"",IF(O260="",P$190,IF(O260=P$190,P$191,IF(O260=P$191,P$192,IF(O260=P$192,P$193,IF(O260=P$193,P$194,$G$23))))))</f>
        <v/>
      </c>
      <c r="Q260" s="88" t="str">
        <f>IF(AND(SUM(Q$206:Q259)&gt;=Q$201,P260=""),"",IF(P260="",Q$190,IF(P260=Q$190,Q$191,IF(P260=Q$191,Q$192,IF(P260=Q$192,Q$193,IF(P260=Q$193,Q$194,$H$23))))))</f>
        <v/>
      </c>
      <c r="R260" s="88" t="str">
        <f>IF(AND(SUM(R$206:R259)&gt;=R$201,Q260=""),"",IF(Q260="",R$190,IF(Q260=R$190,R$191,IF(Q260=R$191,R$192,IF(Q260=R$192,R$193,IF(Q260=R$193,R$194,$H$23))))))</f>
        <v/>
      </c>
      <c r="S260" s="88" t="str">
        <f>IF(AND(SUM(S$206:S259)&gt;=S$201,R260=""),"",IF(R260="",S$190,IF(R260=S$190,S$191,IF(R260=S$191,S$192,IF(R260=S$192,S$193,IF(R260=S$193,S$194,$H$23))))))</f>
        <v/>
      </c>
      <c r="T260" s="88" t="str">
        <f>IF(AND(SUM(T$206:T259)&gt;=T$201,S260=""),"",IF(S260="",T$190,IF(S260=T$190,T$191,IF(S260=T$191,T$192,IF(S260=T$192,T$193,IF(S260=T$193,T$194,$H$23))))))</f>
        <v/>
      </c>
      <c r="U260" s="88" t="str">
        <f>IF(AND(SUM(U$206:U259)&gt;=U$201,T260=""),"",IF(T260="",U$190,IF(T260=U$190,U$191,IF(T260=U$191,U$192,IF(T260=U$192,U$193,IF(T260=U$193,U$194,$H$23))))))</f>
        <v/>
      </c>
      <c r="V260" s="88" t="str">
        <f>IF(AND(SUM(V$206:V259)&gt;=V$201,U260=""),"",IF(U260="",V$190,IF(U260=V$190,V$191,IF(U260=V$191,V$192,IF(U260=V$192,V$193,IF(U260=V$193,V$194,$H$23))))))</f>
        <v/>
      </c>
      <c r="W260" s="88" t="str">
        <f>IF(AND(SUM(W$206:W259)&gt;=W$201,V260=""),"",IF(V260="",W$190,IF(V260=W$190,W$191,IF(V260=W$191,W$192,IF(V260=W$192,W$193,IF(V260=W$193,W$194,$H$23))))))</f>
        <v/>
      </c>
      <c r="X260" s="88" t="str">
        <f>IF(AND(SUM(X$206:X259)&gt;=X$201,W260=""),"",IF(W260="",X$190,IF(W260=X$190,X$191,IF(W260=X$191,X$192,IF(W260=X$192,X$193,IF(W260=X$193,X$194,$H$23))))))</f>
        <v/>
      </c>
      <c r="Y260" s="88" t="str">
        <f>IF(AND(SUM(Y$206:Y259)&gt;=Y$201,X260=""),"",IF(X260="",Y$190,IF(X260=Y$190,Y$191,IF(X260=Y$191,Y$192,IF(X260=Y$192,Y$193,IF(X260=Y$193,Y$194,$H$23))))))</f>
        <v/>
      </c>
      <c r="Z260" s="88" t="str">
        <f>IF(AND(SUM(Z$206:Z259)&gt;=Z$201,Y260=""),"",IF(Y260="",Z$190,IF(Y260=Z$190,Z$191,IF(Y260=Z$191,Z$192,IF(Y260=Z$192,Z$193,IF(Y260=Z$193,Z$194,$H$23))))))</f>
        <v/>
      </c>
      <c r="AA260" s="88" t="str">
        <f>IF(AND(SUM(AA$206:AA259)&gt;=AA$201,Z260=""),"",IF(Z260="",AA$190,IF(Z260=AA$190,AA$191,IF(Z260=AA$191,AA$192,IF(Z260=AA$192,AA$193,IF(Z260=AA$193,AA$194,$H$23))))))</f>
        <v/>
      </c>
      <c r="AB260" s="88" t="str">
        <f>IF(AND(SUM(AB$206:AB259)&gt;=AB$201,AA260=""),"",IF(AA260="",AB$190,IF(AA260=AB$190,AB$191,IF(AA260=AB$191,AB$192,IF(AA260=AB$192,AB$193,IF(AA260=AB$193,AB$194,$H$23))))))</f>
        <v/>
      </c>
      <c r="AC260" s="88" t="str">
        <f>IF(AND(SUM(AC$206:AC259)&gt;=AC$201,AB260=""),"",IF(AB260="",AC$190,IF(AB260=AC$190,AC$191,IF(AB260=AC$191,AC$192,IF(AB260=AC$192,AC$193,IF(AB260=AC$193,AC$194,$I$23))))))</f>
        <v/>
      </c>
      <c r="AD260" s="88" t="str">
        <f>IF(AND(SUM(AD$206:AD259)&gt;=AD$201,AC260=""),"",IF(AC260="",AD$190,IF(AC260=AD$190,AD$191,IF(AC260=AD$191,AD$192,IF(AC260=AD$192,AD$193,IF(AC260=AD$193,AD$194,$I$23))))))</f>
        <v/>
      </c>
      <c r="AE260" s="88" t="str">
        <f>IF(AND(SUM(AE$206:AE259)&gt;=AE$201,AD260=""),"",IF(AD260="",AE$190,IF(AD260=AE$190,AE$191,IF(AD260=AE$191,AE$192,IF(AD260=AE$192,AE$193,IF(AD260=AE$193,AE$194,$I$23))))))</f>
        <v/>
      </c>
      <c r="AF260" s="88" t="str">
        <f>IF(AND(SUM(AF$206:AF259)&gt;=AF$201,AE260=""),"",IF(AE260="",AF$190,IF(AE260=AF$190,AF$191,IF(AE260=AF$191,AF$192,IF(AE260=AF$192,AF$193,IF(AE260=AF$193,AF$194,$I$23))))))</f>
        <v/>
      </c>
      <c r="AG260" s="88" t="str">
        <f>IF(AND(SUM(AG$206:AG259)&gt;=AG$201,AF260=""),"",IF(AF260="",AG$190,IF(AF260=AG$190,AG$191,IF(AF260=AG$191,AG$192,IF(AF260=AG$192,AG$193,IF(AF260=AG$193,AG$194,$I$23))))))</f>
        <v/>
      </c>
      <c r="AH260" s="88" t="str">
        <f>IF(AND(SUM(AH$206:AH259)&gt;=AH$201,AG260=""),"",IF(AG260="",AH$190,IF(AG260=AH$190,AH$191,IF(AG260=AH$191,AH$192,IF(AG260=AH$192,AH$193,IF(AG260=AH$193,AH$194,$I$23))))))</f>
        <v/>
      </c>
      <c r="AI260" s="88" t="str">
        <f>IF(AND(SUM(AI$206:AI259)&gt;=AI$201,AH260=""),"",IF(AH260="",AI$190,IF(AH260=AI$190,AI$191,IF(AH260=AI$191,AI$192,IF(AH260=AI$192,AI$193,IF(AH260=AI$193,AI$194,$I$23))))))</f>
        <v/>
      </c>
      <c r="AJ260" s="88" t="str">
        <f>IF(AND(SUM(AJ$206:AJ259)&gt;=AJ$201,AI260=""),"",IF(AI260="",AJ$190,IF(AI260=AJ$190,AJ$191,IF(AI260=AJ$191,AJ$192,IF(AI260=AJ$192,AJ$193,IF(AI260=AJ$193,AJ$194,$I$23))))))</f>
        <v/>
      </c>
      <c r="AK260" s="88" t="str">
        <f>IF(AND(SUM(AK$206:AK259)&gt;=AK$201,AJ260=""),"",IF(AJ260="",AK$190,IF(AJ260=AK$190,AK$191,IF(AJ260=AK$191,AK$192,IF(AJ260=AK$192,AK$193,IF(AJ260=AK$193,AK$194,$I$23))))))</f>
        <v/>
      </c>
      <c r="AL260" s="88" t="str">
        <f>IF(AND(SUM(AL$206:AL259)&gt;=AL$201,AK260=""),"",IF(AK260="",AL$190,IF(AK260=AL$190,AL$191,IF(AK260=AL$191,AL$192,IF(AK260=AL$192,AL$193,IF(AK260=AL$193,AL$194,$I$23))))))</f>
        <v/>
      </c>
      <c r="AM260" s="88" t="str">
        <f>IF(AND(SUM(AM$206:AM259)&gt;=AM$201,AL260=""),"",IF(AL260="",AM$190,IF(AL260=AM$190,AM$191,IF(AL260=AM$191,AM$192,IF(AL260=AM$192,AM$193,IF(AL260=AM$193,AM$194,$I$23))))))</f>
        <v/>
      </c>
      <c r="AN260" s="88" t="str">
        <f>IF(AND(SUM(AN$206:AN259)&gt;=AN$201,AM260=""),"",IF(AM260="",AN$190,IF(AM260=AN$190,AN$191,IF(AM260=AN$191,AN$192,IF(AM260=AN$192,AN$193,IF(AM260=AN$193,AN$194,$I$23))))))</f>
        <v/>
      </c>
      <c r="AO260" s="88" t="str">
        <f>IF(AND(SUM(AO$206:AO259)&gt;=AO$201,AN260=""),"",IF(AN260="",AO$190,IF(AN260=AO$190,AO$191,IF(AN260=AO$191,AO$192,IF(AN260=AO$192,AO$193,IF(AN260=AO$193,AO$194,$J$23))))))</f>
        <v/>
      </c>
      <c r="AP260" s="88" t="str">
        <f>IF(AND(SUM(AP$206:AP259)&gt;=AP$201,AO260=""),"",IF(AO260="",AP$190,IF(AO260=AP$190,AP$191,IF(AO260=AP$191,AP$192,IF(AO260=AP$192,AP$193,IF(AO260=AP$193,AP$194,$J$23))))))</f>
        <v/>
      </c>
      <c r="AQ260" s="88" t="str">
        <f>IF(AND(SUM(AQ$206:AQ259)&gt;=AQ$201,AP260=""),"",IF(AP260="",AQ$190,IF(AP260=AQ$190,AQ$191,IF(AP260=AQ$191,AQ$192,IF(AP260=AQ$192,AQ$193,IF(AP260=AQ$193,AQ$194,$J$23))))))</f>
        <v/>
      </c>
      <c r="AR260" s="88" t="str">
        <f>IF(AND(SUM(AR$206:AR259)&gt;=AR$201,AQ260=""),"",IF(AQ260="",AR$190,IF(AQ260=AR$190,AR$191,IF(AQ260=AR$191,AR$192,IF(AQ260=AR$192,AR$193,IF(AQ260=AR$193,AR$194,$J$23))))))</f>
        <v/>
      </c>
      <c r="AS260" s="88" t="str">
        <f>IF(AND(SUM(AS$206:AS259)&gt;=AS$201,AR260=""),"",IF(AR260="",AS$190,IF(AR260=AS$190,AS$191,IF(AR260=AS$191,AS$192,IF(AR260=AS$192,AS$193,IF(AR260=AS$193,AS$194,$J$23))))))</f>
        <v/>
      </c>
      <c r="AT260" s="88" t="str">
        <f>IF(AND(SUM(AT$206:AT259)&gt;=AT$201,AS260=""),"",IF(AS260="",AT$190,IF(AS260=AT$190,AT$191,IF(AS260=AT$191,AT$192,IF(AS260=AT$192,AT$193,IF(AS260=AT$193,AT$194,$J$23))))))</f>
        <v/>
      </c>
      <c r="AU260" s="88" t="str">
        <f>IF(AND(SUM(AU$206:AU259)&gt;=AU$201,AT260=""),"",IF(AT260="",AU$190,IF(AT260=AU$190,AU$191,IF(AT260=AU$191,AU$192,IF(AT260=AU$192,AU$193,IF(AT260=AU$193,AU$194,$J$23))))))</f>
        <v/>
      </c>
      <c r="AV260" s="88" t="str">
        <f>IF(AND(SUM(AV$206:AV259)&gt;=AV$201,AU260=""),"",IF(AU260="",AV$190,IF(AU260=AV$190,AV$191,IF(AU260=AV$191,AV$192,IF(AU260=AV$192,AV$193,IF(AU260=AV$193,AV$194,$J$23))))))</f>
        <v/>
      </c>
      <c r="AW260" s="88" t="str">
        <f>IF(AND(SUM(AW$206:AW259)&gt;=AW$201,AV260=""),"",IF(AV260="",AW$190,IF(AV260=AW$190,AW$191,IF(AV260=AW$191,AW$192,IF(AV260=AW$192,AW$193,IF(AV260=AW$193,AW$194,$J$23))))))</f>
        <v/>
      </c>
      <c r="AX260" s="88" t="str">
        <f>IF(AND(SUM(AX$206:AX259)&gt;=AX$201,AW260=""),"",IF(AW260="",AX$190,IF(AW260=AX$190,AX$191,IF(AW260=AX$191,AX$192,IF(AW260=AX$192,AX$193,IF(AW260=AX$193,AX$194,$J$23))))))</f>
        <v/>
      </c>
      <c r="AY260" s="88" t="str">
        <f>IF(AND(SUM(AY$206:AY259)&gt;=AY$201,AX260=""),"",IF(AX260="",AY$190,IF(AX260=AY$190,AY$191,IF(AX260=AY$191,AY$192,IF(AX260=AY$192,AY$193,IF(AX260=AY$193,AY$194,$J$23))))))</f>
        <v/>
      </c>
      <c r="AZ260" s="88" t="str">
        <f>IF(AND(SUM(AZ$206:AZ259)&gt;=AZ$201,AY260=""),"",IF(AY260="",AZ$190,IF(AY260=AZ$190,AZ$191,IF(AY260=AZ$191,AZ$192,IF(AY260=AZ$192,AZ$193,IF(AY260=AZ$193,AZ$194,$J$23))))))</f>
        <v/>
      </c>
      <c r="BA260" s="88" t="str">
        <f>IF(AND(SUM(BA$206:BA259)&gt;=BA$201,AZ260=""),"",IF(AZ260="",BA$190,IF(AZ260=BA$190,BA$191,IF(AZ260=BA$191,BA$192,IF(AZ260=BA$192,BA$193,IF(AZ260=BA$193,BA$194,$K$23))))))</f>
        <v/>
      </c>
      <c r="BB260" s="88" t="str">
        <f>IF(AND(SUM(BB$206:BB259)&gt;=BB$201,BA260=""),"",IF(BA260="",BB$190,IF(BA260=BB$190,BB$191,IF(BA260=BB$191,BB$192,IF(BA260=BB$192,BB$193,IF(BA260=BB$193,BB$194,$K$23))))))</f>
        <v/>
      </c>
      <c r="BC260" s="88" t="str">
        <f>IF(AND(SUM(BC$206:BC259)&gt;=BC$201,BB260=""),"",IF(BB260="",BC$190,IF(BB260=BC$190,BC$191,IF(BB260=BC$191,BC$192,IF(BB260=BC$192,BC$193,IF(BB260=BC$193,BC$194,$K$23))))))</f>
        <v/>
      </c>
      <c r="BD260" s="88" t="str">
        <f>IF(AND(SUM(BD$206:BD259)&gt;=BD$201,BC260=""),"",IF(BC260="",BD$190,IF(BC260=BD$190,BD$191,IF(BC260=BD$191,BD$192,IF(BC260=BD$192,BD$193,IF(BC260=BD$193,BD$194,$K$23))))))</f>
        <v/>
      </c>
      <c r="BE260" s="88" t="str">
        <f>IF(AND(SUM(BE$206:BE259)&gt;=BE$201,BD260=""),"",IF(BD260="",BE$190,IF(BD260=BE$190,BE$191,IF(BD260=BE$191,BE$192,IF(BD260=BE$192,BE$193,IF(BD260=BE$193,BE$194,$K$23))))))</f>
        <v/>
      </c>
      <c r="BF260" s="88" t="str">
        <f>IF(AND(SUM(BF$206:BF259)&gt;=BF$201,BE260=""),"",IF(BE260="",BF$190,IF(BE260=BF$190,BF$191,IF(BE260=BF$191,BF$192,IF(BE260=BF$192,BF$193,IF(BE260=BF$193,BF$194,$K$23))))))</f>
        <v/>
      </c>
      <c r="BG260" s="88" t="str">
        <f>IF(AND(SUM(BG$206:BG259)&gt;=BG$201,BF260=""),"",IF(BF260="",BG$190,IF(BF260=BG$190,BG$191,IF(BF260=BG$191,BG$192,IF(BF260=BG$192,BG$193,IF(BF260=BG$193,BG$194,$K$23))))))</f>
        <v/>
      </c>
      <c r="BH260" s="88" t="str">
        <f>IF(AND(SUM(BH$206:BH259)&gt;=BH$201,BG260=""),"",IF(BG260="",BH$190,IF(BG260=BH$190,BH$191,IF(BG260=BH$191,BH$192,IF(BG260=BH$192,BH$193,IF(BG260=BH$193,BH$194,$K$23))))))</f>
        <v/>
      </c>
      <c r="BI260" s="88" t="str">
        <f>IF(AND(SUM(BI$206:BI259)&gt;=BI$201,BH260=""),"",IF(BH260="",BI$190,IF(BH260=BI$190,BI$191,IF(BH260=BI$191,BI$192,IF(BH260=BI$192,BI$193,IF(BH260=BI$193,BI$194,$K$23))))))</f>
        <v/>
      </c>
      <c r="BJ260" s="88" t="str">
        <f>IF(AND(SUM(BJ$206:BJ259)&gt;=BJ$201,BI260=""),"",IF(BI260="",BJ$190,IF(BI260=BJ$190,BJ$191,IF(BI260=BJ$191,BJ$192,IF(BI260=BJ$192,BJ$193,IF(BI260=BJ$193,BJ$194,$K$23))))))</f>
        <v/>
      </c>
      <c r="BK260" s="88" t="str">
        <f>IF(AND(SUM(BK$206:BK259)&gt;=BK$201,BJ260=""),"",IF(BJ260="",BK$190,IF(BJ260=BK$190,BK$191,IF(BJ260=BK$191,BK$192,IF(BJ260=BK$192,BK$193,IF(BJ260=BK$193,BK$194,$K$23))))))</f>
        <v/>
      </c>
      <c r="BL260" s="88" t="str">
        <f>IF(AND(SUM(BL$206:BL259)&gt;=BL$201,BK260=""),"",IF(BK260="",BL$190,IF(BK260=BL$190,BL$191,IF(BK260=BL$191,BL$192,IF(BK260=BL$192,BL$193,IF(BK260=BL$193,BL$194,$K$23))))))</f>
        <v/>
      </c>
    </row>
    <row r="261" spans="2:64" hidden="1" outlineLevel="1" x14ac:dyDescent="0.55000000000000004">
      <c r="B261" s="3" t="s">
        <v>311</v>
      </c>
      <c r="C261" s="3">
        <f t="shared" si="63"/>
        <v>55</v>
      </c>
      <c r="E261" s="88" t="str">
        <f>IF(AND(SUM(E$206:E260)&gt;=E$201,D261=""),"",IF(D261="",E$190,IF(D261=E$190,E$191,IF(D261=E$191,E$192,IF(D261=E$192,E$193,IF(D261=E$193,E$194,$G$23))))))</f>
        <v/>
      </c>
      <c r="F261" s="88" t="str">
        <f>IF(AND(SUM(F$206:F260)&gt;=F$201,E261=""),"",IF(E261="",F$190,IF(E261=F$190,F$191,IF(E261=F$191,F$192,IF(E261=F$192,F$193,IF(E261=F$193,F$194,$G$23))))))</f>
        <v/>
      </c>
      <c r="G261" s="88" t="str">
        <f>IF(AND(SUM(G$206:G260)&gt;=G$201,F261=""),"",IF(F261="",G$190,IF(F261=G$190,G$191,IF(F261=G$191,G$192,IF(F261=G$192,G$193,IF(F261=G$193,G$194,$G$23))))))</f>
        <v/>
      </c>
      <c r="H261" s="88" t="str">
        <f>IF(AND(SUM(H$206:H260)&gt;=H$201,G261=""),"",IF(G261="",H$190,IF(G261=H$190,H$191,IF(G261=H$191,H$192,IF(G261=H$192,H$193,IF(G261=H$193,H$194,$G$23))))))</f>
        <v/>
      </c>
      <c r="I261" s="88" t="str">
        <f>IF(AND(SUM(I$206:I260)&gt;=I$201,H261=""),"",IF(H261="",I$190,IF(H261=I$190,I$191,IF(H261=I$191,I$192,IF(H261=I$192,I$193,IF(H261=I$193,I$194,$G$23))))))</f>
        <v/>
      </c>
      <c r="J261" s="88" t="str">
        <f>IF(AND(SUM(J$206:J260)&gt;=J$201,I261=""),"",IF(I261="",J$190,IF(I261=J$190,J$191,IF(I261=J$191,J$192,IF(I261=J$192,J$193,IF(I261=J$193,J$194,$G$23))))))</f>
        <v/>
      </c>
      <c r="K261" s="88" t="str">
        <f>IF(AND(SUM(K$206:K260)&gt;=K$201,J261=""),"",IF(J261="",K$190,IF(J261=K$190,K$191,IF(J261=K$191,K$192,IF(J261=K$192,K$193,IF(J261=K$193,K$194,$G$23))))))</f>
        <v/>
      </c>
      <c r="L261" s="88" t="str">
        <f>IF(AND(SUM(L$206:L260)&gt;=L$201,K261=""),"",IF(K261="",L$190,IF(K261=L$190,L$191,IF(K261=L$191,L$192,IF(K261=L$192,L$193,IF(K261=L$193,L$194,$G$23))))))</f>
        <v/>
      </c>
      <c r="M261" s="88" t="str">
        <f>IF(AND(SUM(M$206:M260)&gt;=M$201,L261=""),"",IF(L261="",M$190,IF(L261=M$190,M$191,IF(L261=M$191,M$192,IF(L261=M$192,M$193,IF(L261=M$193,M$194,$G$23))))))</f>
        <v/>
      </c>
      <c r="N261" s="88" t="str">
        <f>IF(AND(SUM(N$206:N260)&gt;=N$201,M261=""),"",IF(M261="",N$190,IF(M261=N$190,N$191,IF(M261=N$191,N$192,IF(M261=N$192,N$193,IF(M261=N$193,N$194,$G$23))))))</f>
        <v/>
      </c>
      <c r="O261" s="88" t="str">
        <f>IF(AND(SUM(O$206:O260)&gt;=O$201,N261=""),"",IF(N261="",O$190,IF(N261=O$190,O$191,IF(N261=O$191,O$192,IF(N261=O$192,O$193,IF(N261=O$193,O$194,$G$23))))))</f>
        <v/>
      </c>
      <c r="P261" s="88" t="str">
        <f>IF(AND(SUM(P$206:P260)&gt;=P$201,O261=""),"",IF(O261="",P$190,IF(O261=P$190,P$191,IF(O261=P$191,P$192,IF(O261=P$192,P$193,IF(O261=P$193,P$194,$G$23))))))</f>
        <v/>
      </c>
      <c r="Q261" s="88" t="str">
        <f>IF(AND(SUM(Q$206:Q260)&gt;=Q$201,P261=""),"",IF(P261="",Q$190,IF(P261=Q$190,Q$191,IF(P261=Q$191,Q$192,IF(P261=Q$192,Q$193,IF(P261=Q$193,Q$194,$H$23))))))</f>
        <v/>
      </c>
      <c r="R261" s="88" t="str">
        <f>IF(AND(SUM(R$206:R260)&gt;=R$201,Q261=""),"",IF(Q261="",R$190,IF(Q261=R$190,R$191,IF(Q261=R$191,R$192,IF(Q261=R$192,R$193,IF(Q261=R$193,R$194,$H$23))))))</f>
        <v/>
      </c>
      <c r="S261" s="88" t="str">
        <f>IF(AND(SUM(S$206:S260)&gt;=S$201,R261=""),"",IF(R261="",S$190,IF(R261=S$190,S$191,IF(R261=S$191,S$192,IF(R261=S$192,S$193,IF(R261=S$193,S$194,$H$23))))))</f>
        <v/>
      </c>
      <c r="T261" s="88" t="str">
        <f>IF(AND(SUM(T$206:T260)&gt;=T$201,S261=""),"",IF(S261="",T$190,IF(S261=T$190,T$191,IF(S261=T$191,T$192,IF(S261=T$192,T$193,IF(S261=T$193,T$194,$H$23))))))</f>
        <v/>
      </c>
      <c r="U261" s="88" t="str">
        <f>IF(AND(SUM(U$206:U260)&gt;=U$201,T261=""),"",IF(T261="",U$190,IF(T261=U$190,U$191,IF(T261=U$191,U$192,IF(T261=U$192,U$193,IF(T261=U$193,U$194,$H$23))))))</f>
        <v/>
      </c>
      <c r="V261" s="88" t="str">
        <f>IF(AND(SUM(V$206:V260)&gt;=V$201,U261=""),"",IF(U261="",V$190,IF(U261=V$190,V$191,IF(U261=V$191,V$192,IF(U261=V$192,V$193,IF(U261=V$193,V$194,$H$23))))))</f>
        <v/>
      </c>
      <c r="W261" s="88" t="str">
        <f>IF(AND(SUM(W$206:W260)&gt;=W$201,V261=""),"",IF(V261="",W$190,IF(V261=W$190,W$191,IF(V261=W$191,W$192,IF(V261=W$192,W$193,IF(V261=W$193,W$194,$H$23))))))</f>
        <v/>
      </c>
      <c r="X261" s="88" t="str">
        <f>IF(AND(SUM(X$206:X260)&gt;=X$201,W261=""),"",IF(W261="",X$190,IF(W261=X$190,X$191,IF(W261=X$191,X$192,IF(W261=X$192,X$193,IF(W261=X$193,X$194,$H$23))))))</f>
        <v/>
      </c>
      <c r="Y261" s="88" t="str">
        <f>IF(AND(SUM(Y$206:Y260)&gt;=Y$201,X261=""),"",IF(X261="",Y$190,IF(X261=Y$190,Y$191,IF(X261=Y$191,Y$192,IF(X261=Y$192,Y$193,IF(X261=Y$193,Y$194,$H$23))))))</f>
        <v/>
      </c>
      <c r="Z261" s="88" t="str">
        <f>IF(AND(SUM(Z$206:Z260)&gt;=Z$201,Y261=""),"",IF(Y261="",Z$190,IF(Y261=Z$190,Z$191,IF(Y261=Z$191,Z$192,IF(Y261=Z$192,Z$193,IF(Y261=Z$193,Z$194,$H$23))))))</f>
        <v/>
      </c>
      <c r="AA261" s="88" t="str">
        <f>IF(AND(SUM(AA$206:AA260)&gt;=AA$201,Z261=""),"",IF(Z261="",AA$190,IF(Z261=AA$190,AA$191,IF(Z261=AA$191,AA$192,IF(Z261=AA$192,AA$193,IF(Z261=AA$193,AA$194,$H$23))))))</f>
        <v/>
      </c>
      <c r="AB261" s="88" t="str">
        <f>IF(AND(SUM(AB$206:AB260)&gt;=AB$201,AA261=""),"",IF(AA261="",AB$190,IF(AA261=AB$190,AB$191,IF(AA261=AB$191,AB$192,IF(AA261=AB$192,AB$193,IF(AA261=AB$193,AB$194,$H$23))))))</f>
        <v/>
      </c>
      <c r="AC261" s="88" t="str">
        <f>IF(AND(SUM(AC$206:AC260)&gt;=AC$201,AB261=""),"",IF(AB261="",AC$190,IF(AB261=AC$190,AC$191,IF(AB261=AC$191,AC$192,IF(AB261=AC$192,AC$193,IF(AB261=AC$193,AC$194,$I$23))))))</f>
        <v/>
      </c>
      <c r="AD261" s="88" t="str">
        <f>IF(AND(SUM(AD$206:AD260)&gt;=AD$201,AC261=""),"",IF(AC261="",AD$190,IF(AC261=AD$190,AD$191,IF(AC261=AD$191,AD$192,IF(AC261=AD$192,AD$193,IF(AC261=AD$193,AD$194,$I$23))))))</f>
        <v/>
      </c>
      <c r="AE261" s="88" t="str">
        <f>IF(AND(SUM(AE$206:AE260)&gt;=AE$201,AD261=""),"",IF(AD261="",AE$190,IF(AD261=AE$190,AE$191,IF(AD261=AE$191,AE$192,IF(AD261=AE$192,AE$193,IF(AD261=AE$193,AE$194,$I$23))))))</f>
        <v/>
      </c>
      <c r="AF261" s="88" t="str">
        <f>IF(AND(SUM(AF$206:AF260)&gt;=AF$201,AE261=""),"",IF(AE261="",AF$190,IF(AE261=AF$190,AF$191,IF(AE261=AF$191,AF$192,IF(AE261=AF$192,AF$193,IF(AE261=AF$193,AF$194,$I$23))))))</f>
        <v/>
      </c>
      <c r="AG261" s="88" t="str">
        <f>IF(AND(SUM(AG$206:AG260)&gt;=AG$201,AF261=""),"",IF(AF261="",AG$190,IF(AF261=AG$190,AG$191,IF(AF261=AG$191,AG$192,IF(AF261=AG$192,AG$193,IF(AF261=AG$193,AG$194,$I$23))))))</f>
        <v/>
      </c>
      <c r="AH261" s="88" t="str">
        <f>IF(AND(SUM(AH$206:AH260)&gt;=AH$201,AG261=""),"",IF(AG261="",AH$190,IF(AG261=AH$190,AH$191,IF(AG261=AH$191,AH$192,IF(AG261=AH$192,AH$193,IF(AG261=AH$193,AH$194,$I$23))))))</f>
        <v/>
      </c>
      <c r="AI261" s="88" t="str">
        <f>IF(AND(SUM(AI$206:AI260)&gt;=AI$201,AH261=""),"",IF(AH261="",AI$190,IF(AH261=AI$190,AI$191,IF(AH261=AI$191,AI$192,IF(AH261=AI$192,AI$193,IF(AH261=AI$193,AI$194,$I$23))))))</f>
        <v/>
      </c>
      <c r="AJ261" s="88" t="str">
        <f>IF(AND(SUM(AJ$206:AJ260)&gt;=AJ$201,AI261=""),"",IF(AI261="",AJ$190,IF(AI261=AJ$190,AJ$191,IF(AI261=AJ$191,AJ$192,IF(AI261=AJ$192,AJ$193,IF(AI261=AJ$193,AJ$194,$I$23))))))</f>
        <v/>
      </c>
      <c r="AK261" s="88" t="str">
        <f>IF(AND(SUM(AK$206:AK260)&gt;=AK$201,AJ261=""),"",IF(AJ261="",AK$190,IF(AJ261=AK$190,AK$191,IF(AJ261=AK$191,AK$192,IF(AJ261=AK$192,AK$193,IF(AJ261=AK$193,AK$194,$I$23))))))</f>
        <v/>
      </c>
      <c r="AL261" s="88" t="str">
        <f>IF(AND(SUM(AL$206:AL260)&gt;=AL$201,AK261=""),"",IF(AK261="",AL$190,IF(AK261=AL$190,AL$191,IF(AK261=AL$191,AL$192,IF(AK261=AL$192,AL$193,IF(AK261=AL$193,AL$194,$I$23))))))</f>
        <v/>
      </c>
      <c r="AM261" s="88" t="str">
        <f>IF(AND(SUM(AM$206:AM260)&gt;=AM$201,AL261=""),"",IF(AL261="",AM$190,IF(AL261=AM$190,AM$191,IF(AL261=AM$191,AM$192,IF(AL261=AM$192,AM$193,IF(AL261=AM$193,AM$194,$I$23))))))</f>
        <v/>
      </c>
      <c r="AN261" s="88" t="str">
        <f>IF(AND(SUM(AN$206:AN260)&gt;=AN$201,AM261=""),"",IF(AM261="",AN$190,IF(AM261=AN$190,AN$191,IF(AM261=AN$191,AN$192,IF(AM261=AN$192,AN$193,IF(AM261=AN$193,AN$194,$I$23))))))</f>
        <v/>
      </c>
      <c r="AO261" s="88" t="str">
        <f>IF(AND(SUM(AO$206:AO260)&gt;=AO$201,AN261=""),"",IF(AN261="",AO$190,IF(AN261=AO$190,AO$191,IF(AN261=AO$191,AO$192,IF(AN261=AO$192,AO$193,IF(AN261=AO$193,AO$194,$J$23))))))</f>
        <v/>
      </c>
      <c r="AP261" s="88" t="str">
        <f>IF(AND(SUM(AP$206:AP260)&gt;=AP$201,AO261=""),"",IF(AO261="",AP$190,IF(AO261=AP$190,AP$191,IF(AO261=AP$191,AP$192,IF(AO261=AP$192,AP$193,IF(AO261=AP$193,AP$194,$J$23))))))</f>
        <v/>
      </c>
      <c r="AQ261" s="88" t="str">
        <f>IF(AND(SUM(AQ$206:AQ260)&gt;=AQ$201,AP261=""),"",IF(AP261="",AQ$190,IF(AP261=AQ$190,AQ$191,IF(AP261=AQ$191,AQ$192,IF(AP261=AQ$192,AQ$193,IF(AP261=AQ$193,AQ$194,$J$23))))))</f>
        <v/>
      </c>
      <c r="AR261" s="88" t="str">
        <f>IF(AND(SUM(AR$206:AR260)&gt;=AR$201,AQ261=""),"",IF(AQ261="",AR$190,IF(AQ261=AR$190,AR$191,IF(AQ261=AR$191,AR$192,IF(AQ261=AR$192,AR$193,IF(AQ261=AR$193,AR$194,$J$23))))))</f>
        <v/>
      </c>
      <c r="AS261" s="88" t="str">
        <f>IF(AND(SUM(AS$206:AS260)&gt;=AS$201,AR261=""),"",IF(AR261="",AS$190,IF(AR261=AS$190,AS$191,IF(AR261=AS$191,AS$192,IF(AR261=AS$192,AS$193,IF(AR261=AS$193,AS$194,$J$23))))))</f>
        <v/>
      </c>
      <c r="AT261" s="88" t="str">
        <f>IF(AND(SUM(AT$206:AT260)&gt;=AT$201,AS261=""),"",IF(AS261="",AT$190,IF(AS261=AT$190,AT$191,IF(AS261=AT$191,AT$192,IF(AS261=AT$192,AT$193,IF(AS261=AT$193,AT$194,$J$23))))))</f>
        <v/>
      </c>
      <c r="AU261" s="88" t="str">
        <f>IF(AND(SUM(AU$206:AU260)&gt;=AU$201,AT261=""),"",IF(AT261="",AU$190,IF(AT261=AU$190,AU$191,IF(AT261=AU$191,AU$192,IF(AT261=AU$192,AU$193,IF(AT261=AU$193,AU$194,$J$23))))))</f>
        <v/>
      </c>
      <c r="AV261" s="88" t="str">
        <f>IF(AND(SUM(AV$206:AV260)&gt;=AV$201,AU261=""),"",IF(AU261="",AV$190,IF(AU261=AV$190,AV$191,IF(AU261=AV$191,AV$192,IF(AU261=AV$192,AV$193,IF(AU261=AV$193,AV$194,$J$23))))))</f>
        <v/>
      </c>
      <c r="AW261" s="88" t="str">
        <f>IF(AND(SUM(AW$206:AW260)&gt;=AW$201,AV261=""),"",IF(AV261="",AW$190,IF(AV261=AW$190,AW$191,IF(AV261=AW$191,AW$192,IF(AV261=AW$192,AW$193,IF(AV261=AW$193,AW$194,$J$23))))))</f>
        <v/>
      </c>
      <c r="AX261" s="88" t="str">
        <f>IF(AND(SUM(AX$206:AX260)&gt;=AX$201,AW261=""),"",IF(AW261="",AX$190,IF(AW261=AX$190,AX$191,IF(AW261=AX$191,AX$192,IF(AW261=AX$192,AX$193,IF(AW261=AX$193,AX$194,$J$23))))))</f>
        <v/>
      </c>
      <c r="AY261" s="88" t="str">
        <f>IF(AND(SUM(AY$206:AY260)&gt;=AY$201,AX261=""),"",IF(AX261="",AY$190,IF(AX261=AY$190,AY$191,IF(AX261=AY$191,AY$192,IF(AX261=AY$192,AY$193,IF(AX261=AY$193,AY$194,$J$23))))))</f>
        <v/>
      </c>
      <c r="AZ261" s="88" t="str">
        <f>IF(AND(SUM(AZ$206:AZ260)&gt;=AZ$201,AY261=""),"",IF(AY261="",AZ$190,IF(AY261=AZ$190,AZ$191,IF(AY261=AZ$191,AZ$192,IF(AY261=AZ$192,AZ$193,IF(AY261=AZ$193,AZ$194,$J$23))))))</f>
        <v/>
      </c>
      <c r="BA261" s="88" t="str">
        <f>IF(AND(SUM(BA$206:BA260)&gt;=BA$201,AZ261=""),"",IF(AZ261="",BA$190,IF(AZ261=BA$190,BA$191,IF(AZ261=BA$191,BA$192,IF(AZ261=BA$192,BA$193,IF(AZ261=BA$193,BA$194,$K$23))))))</f>
        <v/>
      </c>
      <c r="BB261" s="88" t="str">
        <f>IF(AND(SUM(BB$206:BB260)&gt;=BB$201,BA261=""),"",IF(BA261="",BB$190,IF(BA261=BB$190,BB$191,IF(BA261=BB$191,BB$192,IF(BA261=BB$192,BB$193,IF(BA261=BB$193,BB$194,$K$23))))))</f>
        <v/>
      </c>
      <c r="BC261" s="88" t="str">
        <f>IF(AND(SUM(BC$206:BC260)&gt;=BC$201,BB261=""),"",IF(BB261="",BC$190,IF(BB261=BC$190,BC$191,IF(BB261=BC$191,BC$192,IF(BB261=BC$192,BC$193,IF(BB261=BC$193,BC$194,$K$23))))))</f>
        <v/>
      </c>
      <c r="BD261" s="88" t="str">
        <f>IF(AND(SUM(BD$206:BD260)&gt;=BD$201,BC261=""),"",IF(BC261="",BD$190,IF(BC261=BD$190,BD$191,IF(BC261=BD$191,BD$192,IF(BC261=BD$192,BD$193,IF(BC261=BD$193,BD$194,$K$23))))))</f>
        <v/>
      </c>
      <c r="BE261" s="88" t="str">
        <f>IF(AND(SUM(BE$206:BE260)&gt;=BE$201,BD261=""),"",IF(BD261="",BE$190,IF(BD261=BE$190,BE$191,IF(BD261=BE$191,BE$192,IF(BD261=BE$192,BE$193,IF(BD261=BE$193,BE$194,$K$23))))))</f>
        <v/>
      </c>
      <c r="BF261" s="88" t="str">
        <f>IF(AND(SUM(BF$206:BF260)&gt;=BF$201,BE261=""),"",IF(BE261="",BF$190,IF(BE261=BF$190,BF$191,IF(BE261=BF$191,BF$192,IF(BE261=BF$192,BF$193,IF(BE261=BF$193,BF$194,$K$23))))))</f>
        <v/>
      </c>
      <c r="BG261" s="88" t="str">
        <f>IF(AND(SUM(BG$206:BG260)&gt;=BG$201,BF261=""),"",IF(BF261="",BG$190,IF(BF261=BG$190,BG$191,IF(BF261=BG$191,BG$192,IF(BF261=BG$192,BG$193,IF(BF261=BG$193,BG$194,$K$23))))))</f>
        <v/>
      </c>
      <c r="BH261" s="88" t="str">
        <f>IF(AND(SUM(BH$206:BH260)&gt;=BH$201,BG261=""),"",IF(BG261="",BH$190,IF(BG261=BH$190,BH$191,IF(BG261=BH$191,BH$192,IF(BG261=BH$192,BH$193,IF(BG261=BH$193,BH$194,$K$23))))))</f>
        <v/>
      </c>
      <c r="BI261" s="88" t="str">
        <f>IF(AND(SUM(BI$206:BI260)&gt;=BI$201,BH261=""),"",IF(BH261="",BI$190,IF(BH261=BI$190,BI$191,IF(BH261=BI$191,BI$192,IF(BH261=BI$192,BI$193,IF(BH261=BI$193,BI$194,$K$23))))))</f>
        <v/>
      </c>
      <c r="BJ261" s="88" t="str">
        <f>IF(AND(SUM(BJ$206:BJ260)&gt;=BJ$201,BI261=""),"",IF(BI261="",BJ$190,IF(BI261=BJ$190,BJ$191,IF(BI261=BJ$191,BJ$192,IF(BI261=BJ$192,BJ$193,IF(BI261=BJ$193,BJ$194,$K$23))))))</f>
        <v/>
      </c>
      <c r="BK261" s="88" t="str">
        <f>IF(AND(SUM(BK$206:BK260)&gt;=BK$201,BJ261=""),"",IF(BJ261="",BK$190,IF(BJ261=BK$190,BK$191,IF(BJ261=BK$191,BK$192,IF(BJ261=BK$192,BK$193,IF(BJ261=BK$193,BK$194,$K$23))))))</f>
        <v/>
      </c>
      <c r="BL261" s="88" t="str">
        <f>IF(AND(SUM(BL$206:BL260)&gt;=BL$201,BK261=""),"",IF(BK261="",BL$190,IF(BK261=BL$190,BL$191,IF(BK261=BL$191,BL$192,IF(BK261=BL$192,BL$193,IF(BK261=BL$193,BL$194,$K$23))))))</f>
        <v/>
      </c>
    </row>
    <row r="262" spans="2:64" hidden="1" outlineLevel="1" x14ac:dyDescent="0.55000000000000004">
      <c r="B262" s="3" t="s">
        <v>311</v>
      </c>
      <c r="C262" s="3">
        <f t="shared" si="63"/>
        <v>56</v>
      </c>
      <c r="E262" s="88" t="str">
        <f>IF(AND(SUM(E$206:E261)&gt;=E$201,D262=""),"",IF(D262="",E$190,IF(D262=E$190,E$191,IF(D262=E$191,E$192,IF(D262=E$192,E$193,IF(D262=E$193,E$194,$G$23))))))</f>
        <v/>
      </c>
      <c r="F262" s="88" t="str">
        <f>IF(AND(SUM(F$206:F261)&gt;=F$201,E262=""),"",IF(E262="",F$190,IF(E262=F$190,F$191,IF(E262=F$191,F$192,IF(E262=F$192,F$193,IF(E262=F$193,F$194,$G$23))))))</f>
        <v/>
      </c>
      <c r="G262" s="88" t="str">
        <f>IF(AND(SUM(G$206:G261)&gt;=G$201,F262=""),"",IF(F262="",G$190,IF(F262=G$190,G$191,IF(F262=G$191,G$192,IF(F262=G$192,G$193,IF(F262=G$193,G$194,$G$23))))))</f>
        <v/>
      </c>
      <c r="H262" s="88" t="str">
        <f>IF(AND(SUM(H$206:H261)&gt;=H$201,G262=""),"",IF(G262="",H$190,IF(G262=H$190,H$191,IF(G262=H$191,H$192,IF(G262=H$192,H$193,IF(G262=H$193,H$194,$G$23))))))</f>
        <v/>
      </c>
      <c r="I262" s="88" t="str">
        <f>IF(AND(SUM(I$206:I261)&gt;=I$201,H262=""),"",IF(H262="",I$190,IF(H262=I$190,I$191,IF(H262=I$191,I$192,IF(H262=I$192,I$193,IF(H262=I$193,I$194,$G$23))))))</f>
        <v/>
      </c>
      <c r="J262" s="88" t="str">
        <f>IF(AND(SUM(J$206:J261)&gt;=J$201,I262=""),"",IF(I262="",J$190,IF(I262=J$190,J$191,IF(I262=J$191,J$192,IF(I262=J$192,J$193,IF(I262=J$193,J$194,$G$23))))))</f>
        <v/>
      </c>
      <c r="K262" s="88" t="str">
        <f>IF(AND(SUM(K$206:K261)&gt;=K$201,J262=""),"",IF(J262="",K$190,IF(J262=K$190,K$191,IF(J262=K$191,K$192,IF(J262=K$192,K$193,IF(J262=K$193,K$194,$G$23))))))</f>
        <v/>
      </c>
      <c r="L262" s="88" t="str">
        <f>IF(AND(SUM(L$206:L261)&gt;=L$201,K262=""),"",IF(K262="",L$190,IF(K262=L$190,L$191,IF(K262=L$191,L$192,IF(K262=L$192,L$193,IF(K262=L$193,L$194,$G$23))))))</f>
        <v/>
      </c>
      <c r="M262" s="88" t="str">
        <f>IF(AND(SUM(M$206:M261)&gt;=M$201,L262=""),"",IF(L262="",M$190,IF(L262=M$190,M$191,IF(L262=M$191,M$192,IF(L262=M$192,M$193,IF(L262=M$193,M$194,$G$23))))))</f>
        <v/>
      </c>
      <c r="N262" s="88" t="str">
        <f>IF(AND(SUM(N$206:N261)&gt;=N$201,M262=""),"",IF(M262="",N$190,IF(M262=N$190,N$191,IF(M262=N$191,N$192,IF(M262=N$192,N$193,IF(M262=N$193,N$194,$G$23))))))</f>
        <v/>
      </c>
      <c r="O262" s="88" t="str">
        <f>IF(AND(SUM(O$206:O261)&gt;=O$201,N262=""),"",IF(N262="",O$190,IF(N262=O$190,O$191,IF(N262=O$191,O$192,IF(N262=O$192,O$193,IF(N262=O$193,O$194,$G$23))))))</f>
        <v/>
      </c>
      <c r="P262" s="88" t="str">
        <f>IF(AND(SUM(P$206:P261)&gt;=P$201,O262=""),"",IF(O262="",P$190,IF(O262=P$190,P$191,IF(O262=P$191,P$192,IF(O262=P$192,P$193,IF(O262=P$193,P$194,$G$23))))))</f>
        <v/>
      </c>
      <c r="Q262" s="88" t="str">
        <f>IF(AND(SUM(Q$206:Q261)&gt;=Q$201,P262=""),"",IF(P262="",Q$190,IF(P262=Q$190,Q$191,IF(P262=Q$191,Q$192,IF(P262=Q$192,Q$193,IF(P262=Q$193,Q$194,$H$23))))))</f>
        <v/>
      </c>
      <c r="R262" s="88" t="str">
        <f>IF(AND(SUM(R$206:R261)&gt;=R$201,Q262=""),"",IF(Q262="",R$190,IF(Q262=R$190,R$191,IF(Q262=R$191,R$192,IF(Q262=R$192,R$193,IF(Q262=R$193,R$194,$H$23))))))</f>
        <v/>
      </c>
      <c r="S262" s="88" t="str">
        <f>IF(AND(SUM(S$206:S261)&gt;=S$201,R262=""),"",IF(R262="",S$190,IF(R262=S$190,S$191,IF(R262=S$191,S$192,IF(R262=S$192,S$193,IF(R262=S$193,S$194,$H$23))))))</f>
        <v/>
      </c>
      <c r="T262" s="88" t="str">
        <f>IF(AND(SUM(T$206:T261)&gt;=T$201,S262=""),"",IF(S262="",T$190,IF(S262=T$190,T$191,IF(S262=T$191,T$192,IF(S262=T$192,T$193,IF(S262=T$193,T$194,$H$23))))))</f>
        <v/>
      </c>
      <c r="U262" s="88" t="str">
        <f>IF(AND(SUM(U$206:U261)&gt;=U$201,T262=""),"",IF(T262="",U$190,IF(T262=U$190,U$191,IF(T262=U$191,U$192,IF(T262=U$192,U$193,IF(T262=U$193,U$194,$H$23))))))</f>
        <v/>
      </c>
      <c r="V262" s="88" t="str">
        <f>IF(AND(SUM(V$206:V261)&gt;=V$201,U262=""),"",IF(U262="",V$190,IF(U262=V$190,V$191,IF(U262=V$191,V$192,IF(U262=V$192,V$193,IF(U262=V$193,V$194,$H$23))))))</f>
        <v/>
      </c>
      <c r="W262" s="88" t="str">
        <f>IF(AND(SUM(W$206:W261)&gt;=W$201,V262=""),"",IF(V262="",W$190,IF(V262=W$190,W$191,IF(V262=W$191,W$192,IF(V262=W$192,W$193,IF(V262=W$193,W$194,$H$23))))))</f>
        <v/>
      </c>
      <c r="X262" s="88" t="str">
        <f>IF(AND(SUM(X$206:X261)&gt;=X$201,W262=""),"",IF(W262="",X$190,IF(W262=X$190,X$191,IF(W262=X$191,X$192,IF(W262=X$192,X$193,IF(W262=X$193,X$194,$H$23))))))</f>
        <v/>
      </c>
      <c r="Y262" s="88" t="str">
        <f>IF(AND(SUM(Y$206:Y261)&gt;=Y$201,X262=""),"",IF(X262="",Y$190,IF(X262=Y$190,Y$191,IF(X262=Y$191,Y$192,IF(X262=Y$192,Y$193,IF(X262=Y$193,Y$194,$H$23))))))</f>
        <v/>
      </c>
      <c r="Z262" s="88" t="str">
        <f>IF(AND(SUM(Z$206:Z261)&gt;=Z$201,Y262=""),"",IF(Y262="",Z$190,IF(Y262=Z$190,Z$191,IF(Y262=Z$191,Z$192,IF(Y262=Z$192,Z$193,IF(Y262=Z$193,Z$194,$H$23))))))</f>
        <v/>
      </c>
      <c r="AA262" s="88" t="str">
        <f>IF(AND(SUM(AA$206:AA261)&gt;=AA$201,Z262=""),"",IF(Z262="",AA$190,IF(Z262=AA$190,AA$191,IF(Z262=AA$191,AA$192,IF(Z262=AA$192,AA$193,IF(Z262=AA$193,AA$194,$H$23))))))</f>
        <v/>
      </c>
      <c r="AB262" s="88" t="str">
        <f>IF(AND(SUM(AB$206:AB261)&gt;=AB$201,AA262=""),"",IF(AA262="",AB$190,IF(AA262=AB$190,AB$191,IF(AA262=AB$191,AB$192,IF(AA262=AB$192,AB$193,IF(AA262=AB$193,AB$194,$H$23))))))</f>
        <v/>
      </c>
      <c r="AC262" s="88" t="str">
        <f>IF(AND(SUM(AC$206:AC261)&gt;=AC$201,AB262=""),"",IF(AB262="",AC$190,IF(AB262=AC$190,AC$191,IF(AB262=AC$191,AC$192,IF(AB262=AC$192,AC$193,IF(AB262=AC$193,AC$194,$I$23))))))</f>
        <v/>
      </c>
      <c r="AD262" s="88" t="str">
        <f>IF(AND(SUM(AD$206:AD261)&gt;=AD$201,AC262=""),"",IF(AC262="",AD$190,IF(AC262=AD$190,AD$191,IF(AC262=AD$191,AD$192,IF(AC262=AD$192,AD$193,IF(AC262=AD$193,AD$194,$I$23))))))</f>
        <v/>
      </c>
      <c r="AE262" s="88" t="str">
        <f>IF(AND(SUM(AE$206:AE261)&gt;=AE$201,AD262=""),"",IF(AD262="",AE$190,IF(AD262=AE$190,AE$191,IF(AD262=AE$191,AE$192,IF(AD262=AE$192,AE$193,IF(AD262=AE$193,AE$194,$I$23))))))</f>
        <v/>
      </c>
      <c r="AF262" s="88" t="str">
        <f>IF(AND(SUM(AF$206:AF261)&gt;=AF$201,AE262=""),"",IF(AE262="",AF$190,IF(AE262=AF$190,AF$191,IF(AE262=AF$191,AF$192,IF(AE262=AF$192,AF$193,IF(AE262=AF$193,AF$194,$I$23))))))</f>
        <v/>
      </c>
      <c r="AG262" s="88" t="str">
        <f>IF(AND(SUM(AG$206:AG261)&gt;=AG$201,AF262=""),"",IF(AF262="",AG$190,IF(AF262=AG$190,AG$191,IF(AF262=AG$191,AG$192,IF(AF262=AG$192,AG$193,IF(AF262=AG$193,AG$194,$I$23))))))</f>
        <v/>
      </c>
      <c r="AH262" s="88" t="str">
        <f>IF(AND(SUM(AH$206:AH261)&gt;=AH$201,AG262=""),"",IF(AG262="",AH$190,IF(AG262=AH$190,AH$191,IF(AG262=AH$191,AH$192,IF(AG262=AH$192,AH$193,IF(AG262=AH$193,AH$194,$I$23))))))</f>
        <v/>
      </c>
      <c r="AI262" s="88" t="str">
        <f>IF(AND(SUM(AI$206:AI261)&gt;=AI$201,AH262=""),"",IF(AH262="",AI$190,IF(AH262=AI$190,AI$191,IF(AH262=AI$191,AI$192,IF(AH262=AI$192,AI$193,IF(AH262=AI$193,AI$194,$I$23))))))</f>
        <v/>
      </c>
      <c r="AJ262" s="88" t="str">
        <f>IF(AND(SUM(AJ$206:AJ261)&gt;=AJ$201,AI262=""),"",IF(AI262="",AJ$190,IF(AI262=AJ$190,AJ$191,IF(AI262=AJ$191,AJ$192,IF(AI262=AJ$192,AJ$193,IF(AI262=AJ$193,AJ$194,$I$23))))))</f>
        <v/>
      </c>
      <c r="AK262" s="88" t="str">
        <f>IF(AND(SUM(AK$206:AK261)&gt;=AK$201,AJ262=""),"",IF(AJ262="",AK$190,IF(AJ262=AK$190,AK$191,IF(AJ262=AK$191,AK$192,IF(AJ262=AK$192,AK$193,IF(AJ262=AK$193,AK$194,$I$23))))))</f>
        <v/>
      </c>
      <c r="AL262" s="88" t="str">
        <f>IF(AND(SUM(AL$206:AL261)&gt;=AL$201,AK262=""),"",IF(AK262="",AL$190,IF(AK262=AL$190,AL$191,IF(AK262=AL$191,AL$192,IF(AK262=AL$192,AL$193,IF(AK262=AL$193,AL$194,$I$23))))))</f>
        <v/>
      </c>
      <c r="AM262" s="88" t="str">
        <f>IF(AND(SUM(AM$206:AM261)&gt;=AM$201,AL262=""),"",IF(AL262="",AM$190,IF(AL262=AM$190,AM$191,IF(AL262=AM$191,AM$192,IF(AL262=AM$192,AM$193,IF(AL262=AM$193,AM$194,$I$23))))))</f>
        <v/>
      </c>
      <c r="AN262" s="88" t="str">
        <f>IF(AND(SUM(AN$206:AN261)&gt;=AN$201,AM262=""),"",IF(AM262="",AN$190,IF(AM262=AN$190,AN$191,IF(AM262=AN$191,AN$192,IF(AM262=AN$192,AN$193,IF(AM262=AN$193,AN$194,$I$23))))))</f>
        <v/>
      </c>
      <c r="AO262" s="88" t="str">
        <f>IF(AND(SUM(AO$206:AO261)&gt;=AO$201,AN262=""),"",IF(AN262="",AO$190,IF(AN262=AO$190,AO$191,IF(AN262=AO$191,AO$192,IF(AN262=AO$192,AO$193,IF(AN262=AO$193,AO$194,$J$23))))))</f>
        <v/>
      </c>
      <c r="AP262" s="88" t="str">
        <f>IF(AND(SUM(AP$206:AP261)&gt;=AP$201,AO262=""),"",IF(AO262="",AP$190,IF(AO262=AP$190,AP$191,IF(AO262=AP$191,AP$192,IF(AO262=AP$192,AP$193,IF(AO262=AP$193,AP$194,$J$23))))))</f>
        <v/>
      </c>
      <c r="AQ262" s="88" t="str">
        <f>IF(AND(SUM(AQ$206:AQ261)&gt;=AQ$201,AP262=""),"",IF(AP262="",AQ$190,IF(AP262=AQ$190,AQ$191,IF(AP262=AQ$191,AQ$192,IF(AP262=AQ$192,AQ$193,IF(AP262=AQ$193,AQ$194,$J$23))))))</f>
        <v/>
      </c>
      <c r="AR262" s="88" t="str">
        <f>IF(AND(SUM(AR$206:AR261)&gt;=AR$201,AQ262=""),"",IF(AQ262="",AR$190,IF(AQ262=AR$190,AR$191,IF(AQ262=AR$191,AR$192,IF(AQ262=AR$192,AR$193,IF(AQ262=AR$193,AR$194,$J$23))))))</f>
        <v/>
      </c>
      <c r="AS262" s="88" t="str">
        <f>IF(AND(SUM(AS$206:AS261)&gt;=AS$201,AR262=""),"",IF(AR262="",AS$190,IF(AR262=AS$190,AS$191,IF(AR262=AS$191,AS$192,IF(AR262=AS$192,AS$193,IF(AR262=AS$193,AS$194,$J$23))))))</f>
        <v/>
      </c>
      <c r="AT262" s="88" t="str">
        <f>IF(AND(SUM(AT$206:AT261)&gt;=AT$201,AS262=""),"",IF(AS262="",AT$190,IF(AS262=AT$190,AT$191,IF(AS262=AT$191,AT$192,IF(AS262=AT$192,AT$193,IF(AS262=AT$193,AT$194,$J$23))))))</f>
        <v/>
      </c>
      <c r="AU262" s="88" t="str">
        <f>IF(AND(SUM(AU$206:AU261)&gt;=AU$201,AT262=""),"",IF(AT262="",AU$190,IF(AT262=AU$190,AU$191,IF(AT262=AU$191,AU$192,IF(AT262=AU$192,AU$193,IF(AT262=AU$193,AU$194,$J$23))))))</f>
        <v/>
      </c>
      <c r="AV262" s="88" t="str">
        <f>IF(AND(SUM(AV$206:AV261)&gt;=AV$201,AU262=""),"",IF(AU262="",AV$190,IF(AU262=AV$190,AV$191,IF(AU262=AV$191,AV$192,IF(AU262=AV$192,AV$193,IF(AU262=AV$193,AV$194,$J$23))))))</f>
        <v/>
      </c>
      <c r="AW262" s="88" t="str">
        <f>IF(AND(SUM(AW$206:AW261)&gt;=AW$201,AV262=""),"",IF(AV262="",AW$190,IF(AV262=AW$190,AW$191,IF(AV262=AW$191,AW$192,IF(AV262=AW$192,AW$193,IF(AV262=AW$193,AW$194,$J$23))))))</f>
        <v/>
      </c>
      <c r="AX262" s="88" t="str">
        <f>IF(AND(SUM(AX$206:AX261)&gt;=AX$201,AW262=""),"",IF(AW262="",AX$190,IF(AW262=AX$190,AX$191,IF(AW262=AX$191,AX$192,IF(AW262=AX$192,AX$193,IF(AW262=AX$193,AX$194,$J$23))))))</f>
        <v/>
      </c>
      <c r="AY262" s="88" t="str">
        <f>IF(AND(SUM(AY$206:AY261)&gt;=AY$201,AX262=""),"",IF(AX262="",AY$190,IF(AX262=AY$190,AY$191,IF(AX262=AY$191,AY$192,IF(AX262=AY$192,AY$193,IF(AX262=AY$193,AY$194,$J$23))))))</f>
        <v/>
      </c>
      <c r="AZ262" s="88" t="str">
        <f>IF(AND(SUM(AZ$206:AZ261)&gt;=AZ$201,AY262=""),"",IF(AY262="",AZ$190,IF(AY262=AZ$190,AZ$191,IF(AY262=AZ$191,AZ$192,IF(AY262=AZ$192,AZ$193,IF(AY262=AZ$193,AZ$194,$J$23))))))</f>
        <v/>
      </c>
      <c r="BA262" s="88" t="str">
        <f>IF(AND(SUM(BA$206:BA261)&gt;=BA$201,AZ262=""),"",IF(AZ262="",BA$190,IF(AZ262=BA$190,BA$191,IF(AZ262=BA$191,BA$192,IF(AZ262=BA$192,BA$193,IF(AZ262=BA$193,BA$194,$K$23))))))</f>
        <v/>
      </c>
      <c r="BB262" s="88" t="str">
        <f>IF(AND(SUM(BB$206:BB261)&gt;=BB$201,BA262=""),"",IF(BA262="",BB$190,IF(BA262=BB$190,BB$191,IF(BA262=BB$191,BB$192,IF(BA262=BB$192,BB$193,IF(BA262=BB$193,BB$194,$K$23))))))</f>
        <v/>
      </c>
      <c r="BC262" s="88" t="str">
        <f>IF(AND(SUM(BC$206:BC261)&gt;=BC$201,BB262=""),"",IF(BB262="",BC$190,IF(BB262=BC$190,BC$191,IF(BB262=BC$191,BC$192,IF(BB262=BC$192,BC$193,IF(BB262=BC$193,BC$194,$K$23))))))</f>
        <v/>
      </c>
      <c r="BD262" s="88" t="str">
        <f>IF(AND(SUM(BD$206:BD261)&gt;=BD$201,BC262=""),"",IF(BC262="",BD$190,IF(BC262=BD$190,BD$191,IF(BC262=BD$191,BD$192,IF(BC262=BD$192,BD$193,IF(BC262=BD$193,BD$194,$K$23))))))</f>
        <v/>
      </c>
      <c r="BE262" s="88" t="str">
        <f>IF(AND(SUM(BE$206:BE261)&gt;=BE$201,BD262=""),"",IF(BD262="",BE$190,IF(BD262=BE$190,BE$191,IF(BD262=BE$191,BE$192,IF(BD262=BE$192,BE$193,IF(BD262=BE$193,BE$194,$K$23))))))</f>
        <v/>
      </c>
      <c r="BF262" s="88" t="str">
        <f>IF(AND(SUM(BF$206:BF261)&gt;=BF$201,BE262=""),"",IF(BE262="",BF$190,IF(BE262=BF$190,BF$191,IF(BE262=BF$191,BF$192,IF(BE262=BF$192,BF$193,IF(BE262=BF$193,BF$194,$K$23))))))</f>
        <v/>
      </c>
      <c r="BG262" s="88" t="str">
        <f>IF(AND(SUM(BG$206:BG261)&gt;=BG$201,BF262=""),"",IF(BF262="",BG$190,IF(BF262=BG$190,BG$191,IF(BF262=BG$191,BG$192,IF(BF262=BG$192,BG$193,IF(BF262=BG$193,BG$194,$K$23))))))</f>
        <v/>
      </c>
      <c r="BH262" s="88" t="str">
        <f>IF(AND(SUM(BH$206:BH261)&gt;=BH$201,BG262=""),"",IF(BG262="",BH$190,IF(BG262=BH$190,BH$191,IF(BG262=BH$191,BH$192,IF(BG262=BH$192,BH$193,IF(BG262=BH$193,BH$194,$K$23))))))</f>
        <v/>
      </c>
      <c r="BI262" s="88" t="str">
        <f>IF(AND(SUM(BI$206:BI261)&gt;=BI$201,BH262=""),"",IF(BH262="",BI$190,IF(BH262=BI$190,BI$191,IF(BH262=BI$191,BI$192,IF(BH262=BI$192,BI$193,IF(BH262=BI$193,BI$194,$K$23))))))</f>
        <v/>
      </c>
      <c r="BJ262" s="88" t="str">
        <f>IF(AND(SUM(BJ$206:BJ261)&gt;=BJ$201,BI262=""),"",IF(BI262="",BJ$190,IF(BI262=BJ$190,BJ$191,IF(BI262=BJ$191,BJ$192,IF(BI262=BJ$192,BJ$193,IF(BI262=BJ$193,BJ$194,$K$23))))))</f>
        <v/>
      </c>
      <c r="BK262" s="88" t="str">
        <f>IF(AND(SUM(BK$206:BK261)&gt;=BK$201,BJ262=""),"",IF(BJ262="",BK$190,IF(BJ262=BK$190,BK$191,IF(BJ262=BK$191,BK$192,IF(BJ262=BK$192,BK$193,IF(BJ262=BK$193,BK$194,$K$23))))))</f>
        <v/>
      </c>
      <c r="BL262" s="88" t="str">
        <f>IF(AND(SUM(BL$206:BL261)&gt;=BL$201,BK262=""),"",IF(BK262="",BL$190,IF(BK262=BL$190,BL$191,IF(BK262=BL$191,BL$192,IF(BK262=BL$192,BL$193,IF(BK262=BL$193,BL$194,$K$23))))))</f>
        <v/>
      </c>
    </row>
    <row r="263" spans="2:64" hidden="1" outlineLevel="1" x14ac:dyDescent="0.55000000000000004">
      <c r="B263" s="3" t="s">
        <v>311</v>
      </c>
      <c r="C263" s="3">
        <f t="shared" si="63"/>
        <v>57</v>
      </c>
      <c r="E263" s="88" t="str">
        <f>IF(AND(SUM(E$206:E262)&gt;=E$201,D263=""),"",IF(D263="",E$190,IF(D263=E$190,E$191,IF(D263=E$191,E$192,IF(D263=E$192,E$193,IF(D263=E$193,E$194,$G$23))))))</f>
        <v/>
      </c>
      <c r="F263" s="88" t="str">
        <f>IF(AND(SUM(F$206:F262)&gt;=F$201,E263=""),"",IF(E263="",F$190,IF(E263=F$190,F$191,IF(E263=F$191,F$192,IF(E263=F$192,F$193,IF(E263=F$193,F$194,$G$23))))))</f>
        <v/>
      </c>
      <c r="G263" s="88" t="str">
        <f>IF(AND(SUM(G$206:G262)&gt;=G$201,F263=""),"",IF(F263="",G$190,IF(F263=G$190,G$191,IF(F263=G$191,G$192,IF(F263=G$192,G$193,IF(F263=G$193,G$194,$G$23))))))</f>
        <v/>
      </c>
      <c r="H263" s="88" t="str">
        <f>IF(AND(SUM(H$206:H262)&gt;=H$201,G263=""),"",IF(G263="",H$190,IF(G263=H$190,H$191,IF(G263=H$191,H$192,IF(G263=H$192,H$193,IF(G263=H$193,H$194,$G$23))))))</f>
        <v/>
      </c>
      <c r="I263" s="88" t="str">
        <f>IF(AND(SUM(I$206:I262)&gt;=I$201,H263=""),"",IF(H263="",I$190,IF(H263=I$190,I$191,IF(H263=I$191,I$192,IF(H263=I$192,I$193,IF(H263=I$193,I$194,$G$23))))))</f>
        <v/>
      </c>
      <c r="J263" s="88" t="str">
        <f>IF(AND(SUM(J$206:J262)&gt;=J$201,I263=""),"",IF(I263="",J$190,IF(I263=J$190,J$191,IF(I263=J$191,J$192,IF(I263=J$192,J$193,IF(I263=J$193,J$194,$G$23))))))</f>
        <v/>
      </c>
      <c r="K263" s="88" t="str">
        <f>IF(AND(SUM(K$206:K262)&gt;=K$201,J263=""),"",IF(J263="",K$190,IF(J263=K$190,K$191,IF(J263=K$191,K$192,IF(J263=K$192,K$193,IF(J263=K$193,K$194,$G$23))))))</f>
        <v/>
      </c>
      <c r="L263" s="88" t="str">
        <f>IF(AND(SUM(L$206:L262)&gt;=L$201,K263=""),"",IF(K263="",L$190,IF(K263=L$190,L$191,IF(K263=L$191,L$192,IF(K263=L$192,L$193,IF(K263=L$193,L$194,$G$23))))))</f>
        <v/>
      </c>
      <c r="M263" s="88" t="str">
        <f>IF(AND(SUM(M$206:M262)&gt;=M$201,L263=""),"",IF(L263="",M$190,IF(L263=M$190,M$191,IF(L263=M$191,M$192,IF(L263=M$192,M$193,IF(L263=M$193,M$194,$G$23))))))</f>
        <v/>
      </c>
      <c r="N263" s="88" t="str">
        <f>IF(AND(SUM(N$206:N262)&gt;=N$201,M263=""),"",IF(M263="",N$190,IF(M263=N$190,N$191,IF(M263=N$191,N$192,IF(M263=N$192,N$193,IF(M263=N$193,N$194,$G$23))))))</f>
        <v/>
      </c>
      <c r="O263" s="88" t="str">
        <f>IF(AND(SUM(O$206:O262)&gt;=O$201,N263=""),"",IF(N263="",O$190,IF(N263=O$190,O$191,IF(N263=O$191,O$192,IF(N263=O$192,O$193,IF(N263=O$193,O$194,$G$23))))))</f>
        <v/>
      </c>
      <c r="P263" s="88" t="str">
        <f>IF(AND(SUM(P$206:P262)&gt;=P$201,O263=""),"",IF(O263="",P$190,IF(O263=P$190,P$191,IF(O263=P$191,P$192,IF(O263=P$192,P$193,IF(O263=P$193,P$194,$G$23))))))</f>
        <v/>
      </c>
      <c r="Q263" s="88" t="str">
        <f>IF(AND(SUM(Q$206:Q262)&gt;=Q$201,P263=""),"",IF(P263="",Q$190,IF(P263=Q$190,Q$191,IF(P263=Q$191,Q$192,IF(P263=Q$192,Q$193,IF(P263=Q$193,Q$194,$H$23))))))</f>
        <v/>
      </c>
      <c r="R263" s="88" t="str">
        <f>IF(AND(SUM(R$206:R262)&gt;=R$201,Q263=""),"",IF(Q263="",R$190,IF(Q263=R$190,R$191,IF(Q263=R$191,R$192,IF(Q263=R$192,R$193,IF(Q263=R$193,R$194,$H$23))))))</f>
        <v/>
      </c>
      <c r="S263" s="88" t="str">
        <f>IF(AND(SUM(S$206:S262)&gt;=S$201,R263=""),"",IF(R263="",S$190,IF(R263=S$190,S$191,IF(R263=S$191,S$192,IF(R263=S$192,S$193,IF(R263=S$193,S$194,$H$23))))))</f>
        <v/>
      </c>
      <c r="T263" s="88" t="str">
        <f>IF(AND(SUM(T$206:T262)&gt;=T$201,S263=""),"",IF(S263="",T$190,IF(S263=T$190,T$191,IF(S263=T$191,T$192,IF(S263=T$192,T$193,IF(S263=T$193,T$194,$H$23))))))</f>
        <v/>
      </c>
      <c r="U263" s="88" t="str">
        <f>IF(AND(SUM(U$206:U262)&gt;=U$201,T263=""),"",IF(T263="",U$190,IF(T263=U$190,U$191,IF(T263=U$191,U$192,IF(T263=U$192,U$193,IF(T263=U$193,U$194,$H$23))))))</f>
        <v/>
      </c>
      <c r="V263" s="88" t="str">
        <f>IF(AND(SUM(V$206:V262)&gt;=V$201,U263=""),"",IF(U263="",V$190,IF(U263=V$190,V$191,IF(U263=V$191,V$192,IF(U263=V$192,V$193,IF(U263=V$193,V$194,$H$23))))))</f>
        <v/>
      </c>
      <c r="W263" s="88" t="str">
        <f>IF(AND(SUM(W$206:W262)&gt;=W$201,V263=""),"",IF(V263="",W$190,IF(V263=W$190,W$191,IF(V263=W$191,W$192,IF(V263=W$192,W$193,IF(V263=W$193,W$194,$H$23))))))</f>
        <v/>
      </c>
      <c r="X263" s="88" t="str">
        <f>IF(AND(SUM(X$206:X262)&gt;=X$201,W263=""),"",IF(W263="",X$190,IF(W263=X$190,X$191,IF(W263=X$191,X$192,IF(W263=X$192,X$193,IF(W263=X$193,X$194,$H$23))))))</f>
        <v/>
      </c>
      <c r="Y263" s="88" t="str">
        <f>IF(AND(SUM(Y$206:Y262)&gt;=Y$201,X263=""),"",IF(X263="",Y$190,IF(X263=Y$190,Y$191,IF(X263=Y$191,Y$192,IF(X263=Y$192,Y$193,IF(X263=Y$193,Y$194,$H$23))))))</f>
        <v/>
      </c>
      <c r="Z263" s="88" t="str">
        <f>IF(AND(SUM(Z$206:Z262)&gt;=Z$201,Y263=""),"",IF(Y263="",Z$190,IF(Y263=Z$190,Z$191,IF(Y263=Z$191,Z$192,IF(Y263=Z$192,Z$193,IF(Y263=Z$193,Z$194,$H$23))))))</f>
        <v/>
      </c>
      <c r="AA263" s="88" t="str">
        <f>IF(AND(SUM(AA$206:AA262)&gt;=AA$201,Z263=""),"",IF(Z263="",AA$190,IF(Z263=AA$190,AA$191,IF(Z263=AA$191,AA$192,IF(Z263=AA$192,AA$193,IF(Z263=AA$193,AA$194,$H$23))))))</f>
        <v/>
      </c>
      <c r="AB263" s="88" t="str">
        <f>IF(AND(SUM(AB$206:AB262)&gt;=AB$201,AA263=""),"",IF(AA263="",AB$190,IF(AA263=AB$190,AB$191,IF(AA263=AB$191,AB$192,IF(AA263=AB$192,AB$193,IF(AA263=AB$193,AB$194,$H$23))))))</f>
        <v/>
      </c>
      <c r="AC263" s="88" t="str">
        <f>IF(AND(SUM(AC$206:AC262)&gt;=AC$201,AB263=""),"",IF(AB263="",AC$190,IF(AB263=AC$190,AC$191,IF(AB263=AC$191,AC$192,IF(AB263=AC$192,AC$193,IF(AB263=AC$193,AC$194,$I$23))))))</f>
        <v/>
      </c>
      <c r="AD263" s="88" t="str">
        <f>IF(AND(SUM(AD$206:AD262)&gt;=AD$201,AC263=""),"",IF(AC263="",AD$190,IF(AC263=AD$190,AD$191,IF(AC263=AD$191,AD$192,IF(AC263=AD$192,AD$193,IF(AC263=AD$193,AD$194,$I$23))))))</f>
        <v/>
      </c>
      <c r="AE263" s="88" t="str">
        <f>IF(AND(SUM(AE$206:AE262)&gt;=AE$201,AD263=""),"",IF(AD263="",AE$190,IF(AD263=AE$190,AE$191,IF(AD263=AE$191,AE$192,IF(AD263=AE$192,AE$193,IF(AD263=AE$193,AE$194,$I$23))))))</f>
        <v/>
      </c>
      <c r="AF263" s="88" t="str">
        <f>IF(AND(SUM(AF$206:AF262)&gt;=AF$201,AE263=""),"",IF(AE263="",AF$190,IF(AE263=AF$190,AF$191,IF(AE263=AF$191,AF$192,IF(AE263=AF$192,AF$193,IF(AE263=AF$193,AF$194,$I$23))))))</f>
        <v/>
      </c>
      <c r="AG263" s="88" t="str">
        <f>IF(AND(SUM(AG$206:AG262)&gt;=AG$201,AF263=""),"",IF(AF263="",AG$190,IF(AF263=AG$190,AG$191,IF(AF263=AG$191,AG$192,IF(AF263=AG$192,AG$193,IF(AF263=AG$193,AG$194,$I$23))))))</f>
        <v/>
      </c>
      <c r="AH263" s="88" t="str">
        <f>IF(AND(SUM(AH$206:AH262)&gt;=AH$201,AG263=""),"",IF(AG263="",AH$190,IF(AG263=AH$190,AH$191,IF(AG263=AH$191,AH$192,IF(AG263=AH$192,AH$193,IF(AG263=AH$193,AH$194,$I$23))))))</f>
        <v/>
      </c>
      <c r="AI263" s="88" t="str">
        <f>IF(AND(SUM(AI$206:AI262)&gt;=AI$201,AH263=""),"",IF(AH263="",AI$190,IF(AH263=AI$190,AI$191,IF(AH263=AI$191,AI$192,IF(AH263=AI$192,AI$193,IF(AH263=AI$193,AI$194,$I$23))))))</f>
        <v/>
      </c>
      <c r="AJ263" s="88" t="str">
        <f>IF(AND(SUM(AJ$206:AJ262)&gt;=AJ$201,AI263=""),"",IF(AI263="",AJ$190,IF(AI263=AJ$190,AJ$191,IF(AI263=AJ$191,AJ$192,IF(AI263=AJ$192,AJ$193,IF(AI263=AJ$193,AJ$194,$I$23))))))</f>
        <v/>
      </c>
      <c r="AK263" s="88" t="str">
        <f>IF(AND(SUM(AK$206:AK262)&gt;=AK$201,AJ263=""),"",IF(AJ263="",AK$190,IF(AJ263=AK$190,AK$191,IF(AJ263=AK$191,AK$192,IF(AJ263=AK$192,AK$193,IF(AJ263=AK$193,AK$194,$I$23))))))</f>
        <v/>
      </c>
      <c r="AL263" s="88" t="str">
        <f>IF(AND(SUM(AL$206:AL262)&gt;=AL$201,AK263=""),"",IF(AK263="",AL$190,IF(AK263=AL$190,AL$191,IF(AK263=AL$191,AL$192,IF(AK263=AL$192,AL$193,IF(AK263=AL$193,AL$194,$I$23))))))</f>
        <v/>
      </c>
      <c r="AM263" s="88" t="str">
        <f>IF(AND(SUM(AM$206:AM262)&gt;=AM$201,AL263=""),"",IF(AL263="",AM$190,IF(AL263=AM$190,AM$191,IF(AL263=AM$191,AM$192,IF(AL263=AM$192,AM$193,IF(AL263=AM$193,AM$194,$I$23))))))</f>
        <v/>
      </c>
      <c r="AN263" s="88" t="str">
        <f>IF(AND(SUM(AN$206:AN262)&gt;=AN$201,AM263=""),"",IF(AM263="",AN$190,IF(AM263=AN$190,AN$191,IF(AM263=AN$191,AN$192,IF(AM263=AN$192,AN$193,IF(AM263=AN$193,AN$194,$I$23))))))</f>
        <v/>
      </c>
      <c r="AO263" s="88" t="str">
        <f>IF(AND(SUM(AO$206:AO262)&gt;=AO$201,AN263=""),"",IF(AN263="",AO$190,IF(AN263=AO$190,AO$191,IF(AN263=AO$191,AO$192,IF(AN263=AO$192,AO$193,IF(AN263=AO$193,AO$194,$J$23))))))</f>
        <v/>
      </c>
      <c r="AP263" s="88" t="str">
        <f>IF(AND(SUM(AP$206:AP262)&gt;=AP$201,AO263=""),"",IF(AO263="",AP$190,IF(AO263=AP$190,AP$191,IF(AO263=AP$191,AP$192,IF(AO263=AP$192,AP$193,IF(AO263=AP$193,AP$194,$J$23))))))</f>
        <v/>
      </c>
      <c r="AQ263" s="88" t="str">
        <f>IF(AND(SUM(AQ$206:AQ262)&gt;=AQ$201,AP263=""),"",IF(AP263="",AQ$190,IF(AP263=AQ$190,AQ$191,IF(AP263=AQ$191,AQ$192,IF(AP263=AQ$192,AQ$193,IF(AP263=AQ$193,AQ$194,$J$23))))))</f>
        <v/>
      </c>
      <c r="AR263" s="88" t="str">
        <f>IF(AND(SUM(AR$206:AR262)&gt;=AR$201,AQ263=""),"",IF(AQ263="",AR$190,IF(AQ263=AR$190,AR$191,IF(AQ263=AR$191,AR$192,IF(AQ263=AR$192,AR$193,IF(AQ263=AR$193,AR$194,$J$23))))))</f>
        <v/>
      </c>
      <c r="AS263" s="88" t="str">
        <f>IF(AND(SUM(AS$206:AS262)&gt;=AS$201,AR263=""),"",IF(AR263="",AS$190,IF(AR263=AS$190,AS$191,IF(AR263=AS$191,AS$192,IF(AR263=AS$192,AS$193,IF(AR263=AS$193,AS$194,$J$23))))))</f>
        <v/>
      </c>
      <c r="AT263" s="88" t="str">
        <f>IF(AND(SUM(AT$206:AT262)&gt;=AT$201,AS263=""),"",IF(AS263="",AT$190,IF(AS263=AT$190,AT$191,IF(AS263=AT$191,AT$192,IF(AS263=AT$192,AT$193,IF(AS263=AT$193,AT$194,$J$23))))))</f>
        <v/>
      </c>
      <c r="AU263" s="88" t="str">
        <f>IF(AND(SUM(AU$206:AU262)&gt;=AU$201,AT263=""),"",IF(AT263="",AU$190,IF(AT263=AU$190,AU$191,IF(AT263=AU$191,AU$192,IF(AT263=AU$192,AU$193,IF(AT263=AU$193,AU$194,$J$23))))))</f>
        <v/>
      </c>
      <c r="AV263" s="88" t="str">
        <f>IF(AND(SUM(AV$206:AV262)&gt;=AV$201,AU263=""),"",IF(AU263="",AV$190,IF(AU263=AV$190,AV$191,IF(AU263=AV$191,AV$192,IF(AU263=AV$192,AV$193,IF(AU263=AV$193,AV$194,$J$23))))))</f>
        <v/>
      </c>
      <c r="AW263" s="88" t="str">
        <f>IF(AND(SUM(AW$206:AW262)&gt;=AW$201,AV263=""),"",IF(AV263="",AW$190,IF(AV263=AW$190,AW$191,IF(AV263=AW$191,AW$192,IF(AV263=AW$192,AW$193,IF(AV263=AW$193,AW$194,$J$23))))))</f>
        <v/>
      </c>
      <c r="AX263" s="88" t="str">
        <f>IF(AND(SUM(AX$206:AX262)&gt;=AX$201,AW263=""),"",IF(AW263="",AX$190,IF(AW263=AX$190,AX$191,IF(AW263=AX$191,AX$192,IF(AW263=AX$192,AX$193,IF(AW263=AX$193,AX$194,$J$23))))))</f>
        <v/>
      </c>
      <c r="AY263" s="88" t="str">
        <f>IF(AND(SUM(AY$206:AY262)&gt;=AY$201,AX263=""),"",IF(AX263="",AY$190,IF(AX263=AY$190,AY$191,IF(AX263=AY$191,AY$192,IF(AX263=AY$192,AY$193,IF(AX263=AY$193,AY$194,$J$23))))))</f>
        <v/>
      </c>
      <c r="AZ263" s="88" t="str">
        <f>IF(AND(SUM(AZ$206:AZ262)&gt;=AZ$201,AY263=""),"",IF(AY263="",AZ$190,IF(AY263=AZ$190,AZ$191,IF(AY263=AZ$191,AZ$192,IF(AY263=AZ$192,AZ$193,IF(AY263=AZ$193,AZ$194,$J$23))))))</f>
        <v/>
      </c>
      <c r="BA263" s="88" t="str">
        <f>IF(AND(SUM(BA$206:BA262)&gt;=BA$201,AZ263=""),"",IF(AZ263="",BA$190,IF(AZ263=BA$190,BA$191,IF(AZ263=BA$191,BA$192,IF(AZ263=BA$192,BA$193,IF(AZ263=BA$193,BA$194,$K$23))))))</f>
        <v/>
      </c>
      <c r="BB263" s="88" t="str">
        <f>IF(AND(SUM(BB$206:BB262)&gt;=BB$201,BA263=""),"",IF(BA263="",BB$190,IF(BA263=BB$190,BB$191,IF(BA263=BB$191,BB$192,IF(BA263=BB$192,BB$193,IF(BA263=BB$193,BB$194,$K$23))))))</f>
        <v/>
      </c>
      <c r="BC263" s="88" t="str">
        <f>IF(AND(SUM(BC$206:BC262)&gt;=BC$201,BB263=""),"",IF(BB263="",BC$190,IF(BB263=BC$190,BC$191,IF(BB263=BC$191,BC$192,IF(BB263=BC$192,BC$193,IF(BB263=BC$193,BC$194,$K$23))))))</f>
        <v/>
      </c>
      <c r="BD263" s="88" t="str">
        <f>IF(AND(SUM(BD$206:BD262)&gt;=BD$201,BC263=""),"",IF(BC263="",BD$190,IF(BC263=BD$190,BD$191,IF(BC263=BD$191,BD$192,IF(BC263=BD$192,BD$193,IF(BC263=BD$193,BD$194,$K$23))))))</f>
        <v/>
      </c>
      <c r="BE263" s="88" t="str">
        <f>IF(AND(SUM(BE$206:BE262)&gt;=BE$201,BD263=""),"",IF(BD263="",BE$190,IF(BD263=BE$190,BE$191,IF(BD263=BE$191,BE$192,IF(BD263=BE$192,BE$193,IF(BD263=BE$193,BE$194,$K$23))))))</f>
        <v/>
      </c>
      <c r="BF263" s="88" t="str">
        <f>IF(AND(SUM(BF$206:BF262)&gt;=BF$201,BE263=""),"",IF(BE263="",BF$190,IF(BE263=BF$190,BF$191,IF(BE263=BF$191,BF$192,IF(BE263=BF$192,BF$193,IF(BE263=BF$193,BF$194,$K$23))))))</f>
        <v/>
      </c>
      <c r="BG263" s="88" t="str">
        <f>IF(AND(SUM(BG$206:BG262)&gt;=BG$201,BF263=""),"",IF(BF263="",BG$190,IF(BF263=BG$190,BG$191,IF(BF263=BG$191,BG$192,IF(BF263=BG$192,BG$193,IF(BF263=BG$193,BG$194,$K$23))))))</f>
        <v/>
      </c>
      <c r="BH263" s="88" t="str">
        <f>IF(AND(SUM(BH$206:BH262)&gt;=BH$201,BG263=""),"",IF(BG263="",BH$190,IF(BG263=BH$190,BH$191,IF(BG263=BH$191,BH$192,IF(BG263=BH$192,BH$193,IF(BG263=BH$193,BH$194,$K$23))))))</f>
        <v/>
      </c>
      <c r="BI263" s="88" t="str">
        <f>IF(AND(SUM(BI$206:BI262)&gt;=BI$201,BH263=""),"",IF(BH263="",BI$190,IF(BH263=BI$190,BI$191,IF(BH263=BI$191,BI$192,IF(BH263=BI$192,BI$193,IF(BH263=BI$193,BI$194,$K$23))))))</f>
        <v/>
      </c>
      <c r="BJ263" s="88" t="str">
        <f>IF(AND(SUM(BJ$206:BJ262)&gt;=BJ$201,BI263=""),"",IF(BI263="",BJ$190,IF(BI263=BJ$190,BJ$191,IF(BI263=BJ$191,BJ$192,IF(BI263=BJ$192,BJ$193,IF(BI263=BJ$193,BJ$194,$K$23))))))</f>
        <v/>
      </c>
      <c r="BK263" s="88" t="str">
        <f>IF(AND(SUM(BK$206:BK262)&gt;=BK$201,BJ263=""),"",IF(BJ263="",BK$190,IF(BJ263=BK$190,BK$191,IF(BJ263=BK$191,BK$192,IF(BJ263=BK$192,BK$193,IF(BJ263=BK$193,BK$194,$K$23))))))</f>
        <v/>
      </c>
      <c r="BL263" s="88" t="str">
        <f>IF(AND(SUM(BL$206:BL262)&gt;=BL$201,BK263=""),"",IF(BK263="",BL$190,IF(BK263=BL$190,BL$191,IF(BK263=BL$191,BL$192,IF(BK263=BL$192,BL$193,IF(BK263=BL$193,BL$194,$K$23))))))</f>
        <v/>
      </c>
    </row>
    <row r="264" spans="2:64" hidden="1" outlineLevel="1" x14ac:dyDescent="0.55000000000000004">
      <c r="B264" s="3" t="s">
        <v>311</v>
      </c>
      <c r="C264" s="3">
        <f t="shared" si="63"/>
        <v>58</v>
      </c>
      <c r="E264" s="88" t="str">
        <f>IF(AND(SUM(E$206:E263)&gt;=E$201,D264=""),"",IF(D264="",E$190,IF(D264=E$190,E$191,IF(D264=E$191,E$192,IF(D264=E$192,E$193,IF(D264=E$193,E$194,$G$23))))))</f>
        <v/>
      </c>
      <c r="F264" s="88" t="str">
        <f>IF(AND(SUM(F$206:F263)&gt;=F$201,E264=""),"",IF(E264="",F$190,IF(E264=F$190,F$191,IF(E264=F$191,F$192,IF(E264=F$192,F$193,IF(E264=F$193,F$194,$G$23))))))</f>
        <v/>
      </c>
      <c r="G264" s="88" t="str">
        <f>IF(AND(SUM(G$206:G263)&gt;=G$201,F264=""),"",IF(F264="",G$190,IF(F264=G$190,G$191,IF(F264=G$191,G$192,IF(F264=G$192,G$193,IF(F264=G$193,G$194,$G$23))))))</f>
        <v/>
      </c>
      <c r="H264" s="88" t="str">
        <f>IF(AND(SUM(H$206:H263)&gt;=H$201,G264=""),"",IF(G264="",H$190,IF(G264=H$190,H$191,IF(G264=H$191,H$192,IF(G264=H$192,H$193,IF(G264=H$193,H$194,$G$23))))))</f>
        <v/>
      </c>
      <c r="I264" s="88" t="str">
        <f>IF(AND(SUM(I$206:I263)&gt;=I$201,H264=""),"",IF(H264="",I$190,IF(H264=I$190,I$191,IF(H264=I$191,I$192,IF(H264=I$192,I$193,IF(H264=I$193,I$194,$G$23))))))</f>
        <v/>
      </c>
      <c r="J264" s="88" t="str">
        <f>IF(AND(SUM(J$206:J263)&gt;=J$201,I264=""),"",IF(I264="",J$190,IF(I264=J$190,J$191,IF(I264=J$191,J$192,IF(I264=J$192,J$193,IF(I264=J$193,J$194,$G$23))))))</f>
        <v/>
      </c>
      <c r="K264" s="88" t="str">
        <f>IF(AND(SUM(K$206:K263)&gt;=K$201,J264=""),"",IF(J264="",K$190,IF(J264=K$190,K$191,IF(J264=K$191,K$192,IF(J264=K$192,K$193,IF(J264=K$193,K$194,$G$23))))))</f>
        <v/>
      </c>
      <c r="L264" s="88" t="str">
        <f>IF(AND(SUM(L$206:L263)&gt;=L$201,K264=""),"",IF(K264="",L$190,IF(K264=L$190,L$191,IF(K264=L$191,L$192,IF(K264=L$192,L$193,IF(K264=L$193,L$194,$G$23))))))</f>
        <v/>
      </c>
      <c r="M264" s="88" t="str">
        <f>IF(AND(SUM(M$206:M263)&gt;=M$201,L264=""),"",IF(L264="",M$190,IF(L264=M$190,M$191,IF(L264=M$191,M$192,IF(L264=M$192,M$193,IF(L264=M$193,M$194,$G$23))))))</f>
        <v/>
      </c>
      <c r="N264" s="88" t="str">
        <f>IF(AND(SUM(N$206:N263)&gt;=N$201,M264=""),"",IF(M264="",N$190,IF(M264=N$190,N$191,IF(M264=N$191,N$192,IF(M264=N$192,N$193,IF(M264=N$193,N$194,$G$23))))))</f>
        <v/>
      </c>
      <c r="O264" s="88" t="str">
        <f>IF(AND(SUM(O$206:O263)&gt;=O$201,N264=""),"",IF(N264="",O$190,IF(N264=O$190,O$191,IF(N264=O$191,O$192,IF(N264=O$192,O$193,IF(N264=O$193,O$194,$G$23))))))</f>
        <v/>
      </c>
      <c r="P264" s="88" t="str">
        <f>IF(AND(SUM(P$206:P263)&gt;=P$201,O264=""),"",IF(O264="",P$190,IF(O264=P$190,P$191,IF(O264=P$191,P$192,IF(O264=P$192,P$193,IF(O264=P$193,P$194,$G$23))))))</f>
        <v/>
      </c>
      <c r="Q264" s="88" t="str">
        <f>IF(AND(SUM(Q$206:Q263)&gt;=Q$201,P264=""),"",IF(P264="",Q$190,IF(P264=Q$190,Q$191,IF(P264=Q$191,Q$192,IF(P264=Q$192,Q$193,IF(P264=Q$193,Q$194,$H$23))))))</f>
        <v/>
      </c>
      <c r="R264" s="88" t="str">
        <f>IF(AND(SUM(R$206:R263)&gt;=R$201,Q264=""),"",IF(Q264="",R$190,IF(Q264=R$190,R$191,IF(Q264=R$191,R$192,IF(Q264=R$192,R$193,IF(Q264=R$193,R$194,$H$23))))))</f>
        <v/>
      </c>
      <c r="S264" s="88" t="str">
        <f>IF(AND(SUM(S$206:S263)&gt;=S$201,R264=""),"",IF(R264="",S$190,IF(R264=S$190,S$191,IF(R264=S$191,S$192,IF(R264=S$192,S$193,IF(R264=S$193,S$194,$H$23))))))</f>
        <v/>
      </c>
      <c r="T264" s="88" t="str">
        <f>IF(AND(SUM(T$206:T263)&gt;=T$201,S264=""),"",IF(S264="",T$190,IF(S264=T$190,T$191,IF(S264=T$191,T$192,IF(S264=T$192,T$193,IF(S264=T$193,T$194,$H$23))))))</f>
        <v/>
      </c>
      <c r="U264" s="88" t="str">
        <f>IF(AND(SUM(U$206:U263)&gt;=U$201,T264=""),"",IF(T264="",U$190,IF(T264=U$190,U$191,IF(T264=U$191,U$192,IF(T264=U$192,U$193,IF(T264=U$193,U$194,$H$23))))))</f>
        <v/>
      </c>
      <c r="V264" s="88" t="str">
        <f>IF(AND(SUM(V$206:V263)&gt;=V$201,U264=""),"",IF(U264="",V$190,IF(U264=V$190,V$191,IF(U264=V$191,V$192,IF(U264=V$192,V$193,IF(U264=V$193,V$194,$H$23))))))</f>
        <v/>
      </c>
      <c r="W264" s="88" t="str">
        <f>IF(AND(SUM(W$206:W263)&gt;=W$201,V264=""),"",IF(V264="",W$190,IF(V264=W$190,W$191,IF(V264=W$191,W$192,IF(V264=W$192,W$193,IF(V264=W$193,W$194,$H$23))))))</f>
        <v/>
      </c>
      <c r="X264" s="88" t="str">
        <f>IF(AND(SUM(X$206:X263)&gt;=X$201,W264=""),"",IF(W264="",X$190,IF(W264=X$190,X$191,IF(W264=X$191,X$192,IF(W264=X$192,X$193,IF(W264=X$193,X$194,$H$23))))))</f>
        <v/>
      </c>
      <c r="Y264" s="88" t="str">
        <f>IF(AND(SUM(Y$206:Y263)&gt;=Y$201,X264=""),"",IF(X264="",Y$190,IF(X264=Y$190,Y$191,IF(X264=Y$191,Y$192,IF(X264=Y$192,Y$193,IF(X264=Y$193,Y$194,$H$23))))))</f>
        <v/>
      </c>
      <c r="Z264" s="88" t="str">
        <f>IF(AND(SUM(Z$206:Z263)&gt;=Z$201,Y264=""),"",IF(Y264="",Z$190,IF(Y264=Z$190,Z$191,IF(Y264=Z$191,Z$192,IF(Y264=Z$192,Z$193,IF(Y264=Z$193,Z$194,$H$23))))))</f>
        <v/>
      </c>
      <c r="AA264" s="88" t="str">
        <f>IF(AND(SUM(AA$206:AA263)&gt;=AA$201,Z264=""),"",IF(Z264="",AA$190,IF(Z264=AA$190,AA$191,IF(Z264=AA$191,AA$192,IF(Z264=AA$192,AA$193,IF(Z264=AA$193,AA$194,$H$23))))))</f>
        <v/>
      </c>
      <c r="AB264" s="88" t="str">
        <f>IF(AND(SUM(AB$206:AB263)&gt;=AB$201,AA264=""),"",IF(AA264="",AB$190,IF(AA264=AB$190,AB$191,IF(AA264=AB$191,AB$192,IF(AA264=AB$192,AB$193,IF(AA264=AB$193,AB$194,$H$23))))))</f>
        <v/>
      </c>
      <c r="AC264" s="88" t="str">
        <f>IF(AND(SUM(AC$206:AC263)&gt;=AC$201,AB264=""),"",IF(AB264="",AC$190,IF(AB264=AC$190,AC$191,IF(AB264=AC$191,AC$192,IF(AB264=AC$192,AC$193,IF(AB264=AC$193,AC$194,$I$23))))))</f>
        <v/>
      </c>
      <c r="AD264" s="88" t="str">
        <f>IF(AND(SUM(AD$206:AD263)&gt;=AD$201,AC264=""),"",IF(AC264="",AD$190,IF(AC264=AD$190,AD$191,IF(AC264=AD$191,AD$192,IF(AC264=AD$192,AD$193,IF(AC264=AD$193,AD$194,$I$23))))))</f>
        <v/>
      </c>
      <c r="AE264" s="88" t="str">
        <f>IF(AND(SUM(AE$206:AE263)&gt;=AE$201,AD264=""),"",IF(AD264="",AE$190,IF(AD264=AE$190,AE$191,IF(AD264=AE$191,AE$192,IF(AD264=AE$192,AE$193,IF(AD264=AE$193,AE$194,$I$23))))))</f>
        <v/>
      </c>
      <c r="AF264" s="88" t="str">
        <f>IF(AND(SUM(AF$206:AF263)&gt;=AF$201,AE264=""),"",IF(AE264="",AF$190,IF(AE264=AF$190,AF$191,IF(AE264=AF$191,AF$192,IF(AE264=AF$192,AF$193,IF(AE264=AF$193,AF$194,$I$23))))))</f>
        <v/>
      </c>
      <c r="AG264" s="88" t="str">
        <f>IF(AND(SUM(AG$206:AG263)&gt;=AG$201,AF264=""),"",IF(AF264="",AG$190,IF(AF264=AG$190,AG$191,IF(AF264=AG$191,AG$192,IF(AF264=AG$192,AG$193,IF(AF264=AG$193,AG$194,$I$23))))))</f>
        <v/>
      </c>
      <c r="AH264" s="88" t="str">
        <f>IF(AND(SUM(AH$206:AH263)&gt;=AH$201,AG264=""),"",IF(AG264="",AH$190,IF(AG264=AH$190,AH$191,IF(AG264=AH$191,AH$192,IF(AG264=AH$192,AH$193,IF(AG264=AH$193,AH$194,$I$23))))))</f>
        <v/>
      </c>
      <c r="AI264" s="88" t="str">
        <f>IF(AND(SUM(AI$206:AI263)&gt;=AI$201,AH264=""),"",IF(AH264="",AI$190,IF(AH264=AI$190,AI$191,IF(AH264=AI$191,AI$192,IF(AH264=AI$192,AI$193,IF(AH264=AI$193,AI$194,$I$23))))))</f>
        <v/>
      </c>
      <c r="AJ264" s="88" t="str">
        <f>IF(AND(SUM(AJ$206:AJ263)&gt;=AJ$201,AI264=""),"",IF(AI264="",AJ$190,IF(AI264=AJ$190,AJ$191,IF(AI264=AJ$191,AJ$192,IF(AI264=AJ$192,AJ$193,IF(AI264=AJ$193,AJ$194,$I$23))))))</f>
        <v/>
      </c>
      <c r="AK264" s="88" t="str">
        <f>IF(AND(SUM(AK$206:AK263)&gt;=AK$201,AJ264=""),"",IF(AJ264="",AK$190,IF(AJ264=AK$190,AK$191,IF(AJ264=AK$191,AK$192,IF(AJ264=AK$192,AK$193,IF(AJ264=AK$193,AK$194,$I$23))))))</f>
        <v/>
      </c>
      <c r="AL264" s="88" t="str">
        <f>IF(AND(SUM(AL$206:AL263)&gt;=AL$201,AK264=""),"",IF(AK264="",AL$190,IF(AK264=AL$190,AL$191,IF(AK264=AL$191,AL$192,IF(AK264=AL$192,AL$193,IF(AK264=AL$193,AL$194,$I$23))))))</f>
        <v/>
      </c>
      <c r="AM264" s="88" t="str">
        <f>IF(AND(SUM(AM$206:AM263)&gt;=AM$201,AL264=""),"",IF(AL264="",AM$190,IF(AL264=AM$190,AM$191,IF(AL264=AM$191,AM$192,IF(AL264=AM$192,AM$193,IF(AL264=AM$193,AM$194,$I$23))))))</f>
        <v/>
      </c>
      <c r="AN264" s="88" t="str">
        <f>IF(AND(SUM(AN$206:AN263)&gt;=AN$201,AM264=""),"",IF(AM264="",AN$190,IF(AM264=AN$190,AN$191,IF(AM264=AN$191,AN$192,IF(AM264=AN$192,AN$193,IF(AM264=AN$193,AN$194,$I$23))))))</f>
        <v/>
      </c>
      <c r="AO264" s="88" t="str">
        <f>IF(AND(SUM(AO$206:AO263)&gt;=AO$201,AN264=""),"",IF(AN264="",AO$190,IF(AN264=AO$190,AO$191,IF(AN264=AO$191,AO$192,IF(AN264=AO$192,AO$193,IF(AN264=AO$193,AO$194,$J$23))))))</f>
        <v/>
      </c>
      <c r="AP264" s="88" t="str">
        <f>IF(AND(SUM(AP$206:AP263)&gt;=AP$201,AO264=""),"",IF(AO264="",AP$190,IF(AO264=AP$190,AP$191,IF(AO264=AP$191,AP$192,IF(AO264=AP$192,AP$193,IF(AO264=AP$193,AP$194,$J$23))))))</f>
        <v/>
      </c>
      <c r="AQ264" s="88" t="str">
        <f>IF(AND(SUM(AQ$206:AQ263)&gt;=AQ$201,AP264=""),"",IF(AP264="",AQ$190,IF(AP264=AQ$190,AQ$191,IF(AP264=AQ$191,AQ$192,IF(AP264=AQ$192,AQ$193,IF(AP264=AQ$193,AQ$194,$J$23))))))</f>
        <v/>
      </c>
      <c r="AR264" s="88" t="str">
        <f>IF(AND(SUM(AR$206:AR263)&gt;=AR$201,AQ264=""),"",IF(AQ264="",AR$190,IF(AQ264=AR$190,AR$191,IF(AQ264=AR$191,AR$192,IF(AQ264=AR$192,AR$193,IF(AQ264=AR$193,AR$194,$J$23))))))</f>
        <v/>
      </c>
      <c r="AS264" s="88" t="str">
        <f>IF(AND(SUM(AS$206:AS263)&gt;=AS$201,AR264=""),"",IF(AR264="",AS$190,IF(AR264=AS$190,AS$191,IF(AR264=AS$191,AS$192,IF(AR264=AS$192,AS$193,IF(AR264=AS$193,AS$194,$J$23))))))</f>
        <v/>
      </c>
      <c r="AT264" s="88" t="str">
        <f>IF(AND(SUM(AT$206:AT263)&gt;=AT$201,AS264=""),"",IF(AS264="",AT$190,IF(AS264=AT$190,AT$191,IF(AS264=AT$191,AT$192,IF(AS264=AT$192,AT$193,IF(AS264=AT$193,AT$194,$J$23))))))</f>
        <v/>
      </c>
      <c r="AU264" s="88" t="str">
        <f>IF(AND(SUM(AU$206:AU263)&gt;=AU$201,AT264=""),"",IF(AT264="",AU$190,IF(AT264=AU$190,AU$191,IF(AT264=AU$191,AU$192,IF(AT264=AU$192,AU$193,IF(AT264=AU$193,AU$194,$J$23))))))</f>
        <v/>
      </c>
      <c r="AV264" s="88" t="str">
        <f>IF(AND(SUM(AV$206:AV263)&gt;=AV$201,AU264=""),"",IF(AU264="",AV$190,IF(AU264=AV$190,AV$191,IF(AU264=AV$191,AV$192,IF(AU264=AV$192,AV$193,IF(AU264=AV$193,AV$194,$J$23))))))</f>
        <v/>
      </c>
      <c r="AW264" s="88" t="str">
        <f>IF(AND(SUM(AW$206:AW263)&gt;=AW$201,AV264=""),"",IF(AV264="",AW$190,IF(AV264=AW$190,AW$191,IF(AV264=AW$191,AW$192,IF(AV264=AW$192,AW$193,IF(AV264=AW$193,AW$194,$J$23))))))</f>
        <v/>
      </c>
      <c r="AX264" s="88" t="str">
        <f>IF(AND(SUM(AX$206:AX263)&gt;=AX$201,AW264=""),"",IF(AW264="",AX$190,IF(AW264=AX$190,AX$191,IF(AW264=AX$191,AX$192,IF(AW264=AX$192,AX$193,IF(AW264=AX$193,AX$194,$J$23))))))</f>
        <v/>
      </c>
      <c r="AY264" s="88" t="str">
        <f>IF(AND(SUM(AY$206:AY263)&gt;=AY$201,AX264=""),"",IF(AX264="",AY$190,IF(AX264=AY$190,AY$191,IF(AX264=AY$191,AY$192,IF(AX264=AY$192,AY$193,IF(AX264=AY$193,AY$194,$J$23))))))</f>
        <v/>
      </c>
      <c r="AZ264" s="88" t="str">
        <f>IF(AND(SUM(AZ$206:AZ263)&gt;=AZ$201,AY264=""),"",IF(AY264="",AZ$190,IF(AY264=AZ$190,AZ$191,IF(AY264=AZ$191,AZ$192,IF(AY264=AZ$192,AZ$193,IF(AY264=AZ$193,AZ$194,$J$23))))))</f>
        <v/>
      </c>
      <c r="BA264" s="88" t="str">
        <f>IF(AND(SUM(BA$206:BA263)&gt;=BA$201,AZ264=""),"",IF(AZ264="",BA$190,IF(AZ264=BA$190,BA$191,IF(AZ264=BA$191,BA$192,IF(AZ264=BA$192,BA$193,IF(AZ264=BA$193,BA$194,$K$23))))))</f>
        <v/>
      </c>
      <c r="BB264" s="88" t="str">
        <f>IF(AND(SUM(BB$206:BB263)&gt;=BB$201,BA264=""),"",IF(BA264="",BB$190,IF(BA264=BB$190,BB$191,IF(BA264=BB$191,BB$192,IF(BA264=BB$192,BB$193,IF(BA264=BB$193,BB$194,$K$23))))))</f>
        <v/>
      </c>
      <c r="BC264" s="88" t="str">
        <f>IF(AND(SUM(BC$206:BC263)&gt;=BC$201,BB264=""),"",IF(BB264="",BC$190,IF(BB264=BC$190,BC$191,IF(BB264=BC$191,BC$192,IF(BB264=BC$192,BC$193,IF(BB264=BC$193,BC$194,$K$23))))))</f>
        <v/>
      </c>
      <c r="BD264" s="88" t="str">
        <f>IF(AND(SUM(BD$206:BD263)&gt;=BD$201,BC264=""),"",IF(BC264="",BD$190,IF(BC264=BD$190,BD$191,IF(BC264=BD$191,BD$192,IF(BC264=BD$192,BD$193,IF(BC264=BD$193,BD$194,$K$23))))))</f>
        <v/>
      </c>
      <c r="BE264" s="88" t="str">
        <f>IF(AND(SUM(BE$206:BE263)&gt;=BE$201,BD264=""),"",IF(BD264="",BE$190,IF(BD264=BE$190,BE$191,IF(BD264=BE$191,BE$192,IF(BD264=BE$192,BE$193,IF(BD264=BE$193,BE$194,$K$23))))))</f>
        <v/>
      </c>
      <c r="BF264" s="88" t="str">
        <f>IF(AND(SUM(BF$206:BF263)&gt;=BF$201,BE264=""),"",IF(BE264="",BF$190,IF(BE264=BF$190,BF$191,IF(BE264=BF$191,BF$192,IF(BE264=BF$192,BF$193,IF(BE264=BF$193,BF$194,$K$23))))))</f>
        <v/>
      </c>
      <c r="BG264" s="88" t="str">
        <f>IF(AND(SUM(BG$206:BG263)&gt;=BG$201,BF264=""),"",IF(BF264="",BG$190,IF(BF264=BG$190,BG$191,IF(BF264=BG$191,BG$192,IF(BF264=BG$192,BG$193,IF(BF264=BG$193,BG$194,$K$23))))))</f>
        <v/>
      </c>
      <c r="BH264" s="88" t="str">
        <f>IF(AND(SUM(BH$206:BH263)&gt;=BH$201,BG264=""),"",IF(BG264="",BH$190,IF(BG264=BH$190,BH$191,IF(BG264=BH$191,BH$192,IF(BG264=BH$192,BH$193,IF(BG264=BH$193,BH$194,$K$23))))))</f>
        <v/>
      </c>
      <c r="BI264" s="88" t="str">
        <f>IF(AND(SUM(BI$206:BI263)&gt;=BI$201,BH264=""),"",IF(BH264="",BI$190,IF(BH264=BI$190,BI$191,IF(BH264=BI$191,BI$192,IF(BH264=BI$192,BI$193,IF(BH264=BI$193,BI$194,$K$23))))))</f>
        <v/>
      </c>
      <c r="BJ264" s="88" t="str">
        <f>IF(AND(SUM(BJ$206:BJ263)&gt;=BJ$201,BI264=""),"",IF(BI264="",BJ$190,IF(BI264=BJ$190,BJ$191,IF(BI264=BJ$191,BJ$192,IF(BI264=BJ$192,BJ$193,IF(BI264=BJ$193,BJ$194,$K$23))))))</f>
        <v/>
      </c>
      <c r="BK264" s="88" t="str">
        <f>IF(AND(SUM(BK$206:BK263)&gt;=BK$201,BJ264=""),"",IF(BJ264="",BK$190,IF(BJ264=BK$190,BK$191,IF(BJ264=BK$191,BK$192,IF(BJ264=BK$192,BK$193,IF(BJ264=BK$193,BK$194,$K$23))))))</f>
        <v/>
      </c>
      <c r="BL264" s="88" t="str">
        <f>IF(AND(SUM(BL$206:BL263)&gt;=BL$201,BK264=""),"",IF(BK264="",BL$190,IF(BK264=BL$190,BL$191,IF(BK264=BL$191,BL$192,IF(BK264=BL$192,BL$193,IF(BK264=BL$193,BL$194,$K$23))))))</f>
        <v/>
      </c>
    </row>
    <row r="265" spans="2:64" hidden="1" outlineLevel="1" x14ac:dyDescent="0.55000000000000004">
      <c r="B265" s="3" t="s">
        <v>311</v>
      </c>
      <c r="C265" s="3">
        <f t="shared" si="63"/>
        <v>59</v>
      </c>
      <c r="E265" s="88" t="str">
        <f>IF(AND(SUM(E$206:E264)&gt;=E$201,D265=""),"",IF(D265="",E$190,IF(D265=E$190,E$191,IF(D265=E$191,E$192,IF(D265=E$192,E$193,IF(D265=E$193,E$194,$G$23))))))</f>
        <v/>
      </c>
      <c r="F265" s="88" t="str">
        <f>IF(AND(SUM(F$206:F264)&gt;=F$201,E265=""),"",IF(E265="",F$190,IF(E265=F$190,F$191,IF(E265=F$191,F$192,IF(E265=F$192,F$193,IF(E265=F$193,F$194,$G$23))))))</f>
        <v/>
      </c>
      <c r="G265" s="88" t="str">
        <f>IF(AND(SUM(G$206:G264)&gt;=G$201,F265=""),"",IF(F265="",G$190,IF(F265=G$190,G$191,IF(F265=G$191,G$192,IF(F265=G$192,G$193,IF(F265=G$193,G$194,$G$23))))))</f>
        <v/>
      </c>
      <c r="H265" s="88" t="str">
        <f>IF(AND(SUM(H$206:H264)&gt;=H$201,G265=""),"",IF(G265="",H$190,IF(G265=H$190,H$191,IF(G265=H$191,H$192,IF(G265=H$192,H$193,IF(G265=H$193,H$194,$G$23))))))</f>
        <v/>
      </c>
      <c r="I265" s="88" t="str">
        <f>IF(AND(SUM(I$206:I264)&gt;=I$201,H265=""),"",IF(H265="",I$190,IF(H265=I$190,I$191,IF(H265=I$191,I$192,IF(H265=I$192,I$193,IF(H265=I$193,I$194,$G$23))))))</f>
        <v/>
      </c>
      <c r="J265" s="88" t="str">
        <f>IF(AND(SUM(J$206:J264)&gt;=J$201,I265=""),"",IF(I265="",J$190,IF(I265=J$190,J$191,IF(I265=J$191,J$192,IF(I265=J$192,J$193,IF(I265=J$193,J$194,$G$23))))))</f>
        <v/>
      </c>
      <c r="K265" s="88" t="str">
        <f>IF(AND(SUM(K$206:K264)&gt;=K$201,J265=""),"",IF(J265="",K$190,IF(J265=K$190,K$191,IF(J265=K$191,K$192,IF(J265=K$192,K$193,IF(J265=K$193,K$194,$G$23))))))</f>
        <v/>
      </c>
      <c r="L265" s="88" t="str">
        <f>IF(AND(SUM(L$206:L264)&gt;=L$201,K265=""),"",IF(K265="",L$190,IF(K265=L$190,L$191,IF(K265=L$191,L$192,IF(K265=L$192,L$193,IF(K265=L$193,L$194,$G$23))))))</f>
        <v/>
      </c>
      <c r="M265" s="88" t="str">
        <f>IF(AND(SUM(M$206:M264)&gt;=M$201,L265=""),"",IF(L265="",M$190,IF(L265=M$190,M$191,IF(L265=M$191,M$192,IF(L265=M$192,M$193,IF(L265=M$193,M$194,$G$23))))))</f>
        <v/>
      </c>
      <c r="N265" s="88" t="str">
        <f>IF(AND(SUM(N$206:N264)&gt;=N$201,M265=""),"",IF(M265="",N$190,IF(M265=N$190,N$191,IF(M265=N$191,N$192,IF(M265=N$192,N$193,IF(M265=N$193,N$194,$G$23))))))</f>
        <v/>
      </c>
      <c r="O265" s="88" t="str">
        <f>IF(AND(SUM(O$206:O264)&gt;=O$201,N265=""),"",IF(N265="",O$190,IF(N265=O$190,O$191,IF(N265=O$191,O$192,IF(N265=O$192,O$193,IF(N265=O$193,O$194,$G$23))))))</f>
        <v/>
      </c>
      <c r="P265" s="88" t="str">
        <f>IF(AND(SUM(P$206:P264)&gt;=P$201,O265=""),"",IF(O265="",P$190,IF(O265=P$190,P$191,IF(O265=P$191,P$192,IF(O265=P$192,P$193,IF(O265=P$193,P$194,$G$23))))))</f>
        <v/>
      </c>
      <c r="Q265" s="88" t="str">
        <f>IF(AND(SUM(Q$206:Q264)&gt;=Q$201,P265=""),"",IF(P265="",Q$190,IF(P265=Q$190,Q$191,IF(P265=Q$191,Q$192,IF(P265=Q$192,Q$193,IF(P265=Q$193,Q$194,$H$23))))))</f>
        <v/>
      </c>
      <c r="R265" s="88" t="str">
        <f>IF(AND(SUM(R$206:R264)&gt;=R$201,Q265=""),"",IF(Q265="",R$190,IF(Q265=R$190,R$191,IF(Q265=R$191,R$192,IF(Q265=R$192,R$193,IF(Q265=R$193,R$194,$H$23))))))</f>
        <v/>
      </c>
      <c r="S265" s="88" t="str">
        <f>IF(AND(SUM(S$206:S264)&gt;=S$201,R265=""),"",IF(R265="",S$190,IF(R265=S$190,S$191,IF(R265=S$191,S$192,IF(R265=S$192,S$193,IF(R265=S$193,S$194,$H$23))))))</f>
        <v/>
      </c>
      <c r="T265" s="88" t="str">
        <f>IF(AND(SUM(T$206:T264)&gt;=T$201,S265=""),"",IF(S265="",T$190,IF(S265=T$190,T$191,IF(S265=T$191,T$192,IF(S265=T$192,T$193,IF(S265=T$193,T$194,$H$23))))))</f>
        <v/>
      </c>
      <c r="U265" s="88" t="str">
        <f>IF(AND(SUM(U$206:U264)&gt;=U$201,T265=""),"",IF(T265="",U$190,IF(T265=U$190,U$191,IF(T265=U$191,U$192,IF(T265=U$192,U$193,IF(T265=U$193,U$194,$H$23))))))</f>
        <v/>
      </c>
      <c r="V265" s="88" t="str">
        <f>IF(AND(SUM(V$206:V264)&gt;=V$201,U265=""),"",IF(U265="",V$190,IF(U265=V$190,V$191,IF(U265=V$191,V$192,IF(U265=V$192,V$193,IF(U265=V$193,V$194,$H$23))))))</f>
        <v/>
      </c>
      <c r="W265" s="88" t="str">
        <f>IF(AND(SUM(W$206:W264)&gt;=W$201,V265=""),"",IF(V265="",W$190,IF(V265=W$190,W$191,IF(V265=W$191,W$192,IF(V265=W$192,W$193,IF(V265=W$193,W$194,$H$23))))))</f>
        <v/>
      </c>
      <c r="X265" s="88" t="str">
        <f>IF(AND(SUM(X$206:X264)&gt;=X$201,W265=""),"",IF(W265="",X$190,IF(W265=X$190,X$191,IF(W265=X$191,X$192,IF(W265=X$192,X$193,IF(W265=X$193,X$194,$H$23))))))</f>
        <v/>
      </c>
      <c r="Y265" s="88" t="str">
        <f>IF(AND(SUM(Y$206:Y264)&gt;=Y$201,X265=""),"",IF(X265="",Y$190,IF(X265=Y$190,Y$191,IF(X265=Y$191,Y$192,IF(X265=Y$192,Y$193,IF(X265=Y$193,Y$194,$H$23))))))</f>
        <v/>
      </c>
      <c r="Z265" s="88" t="str">
        <f>IF(AND(SUM(Z$206:Z264)&gt;=Z$201,Y265=""),"",IF(Y265="",Z$190,IF(Y265=Z$190,Z$191,IF(Y265=Z$191,Z$192,IF(Y265=Z$192,Z$193,IF(Y265=Z$193,Z$194,$H$23))))))</f>
        <v/>
      </c>
      <c r="AA265" s="88" t="str">
        <f>IF(AND(SUM(AA$206:AA264)&gt;=AA$201,Z265=""),"",IF(Z265="",AA$190,IF(Z265=AA$190,AA$191,IF(Z265=AA$191,AA$192,IF(Z265=AA$192,AA$193,IF(Z265=AA$193,AA$194,$H$23))))))</f>
        <v/>
      </c>
      <c r="AB265" s="88" t="str">
        <f>IF(AND(SUM(AB$206:AB264)&gt;=AB$201,AA265=""),"",IF(AA265="",AB$190,IF(AA265=AB$190,AB$191,IF(AA265=AB$191,AB$192,IF(AA265=AB$192,AB$193,IF(AA265=AB$193,AB$194,$H$23))))))</f>
        <v/>
      </c>
      <c r="AC265" s="88" t="str">
        <f>IF(AND(SUM(AC$206:AC264)&gt;=AC$201,AB265=""),"",IF(AB265="",AC$190,IF(AB265=AC$190,AC$191,IF(AB265=AC$191,AC$192,IF(AB265=AC$192,AC$193,IF(AB265=AC$193,AC$194,$I$23))))))</f>
        <v/>
      </c>
      <c r="AD265" s="88" t="str">
        <f>IF(AND(SUM(AD$206:AD264)&gt;=AD$201,AC265=""),"",IF(AC265="",AD$190,IF(AC265=AD$190,AD$191,IF(AC265=AD$191,AD$192,IF(AC265=AD$192,AD$193,IF(AC265=AD$193,AD$194,$I$23))))))</f>
        <v/>
      </c>
      <c r="AE265" s="88" t="str">
        <f>IF(AND(SUM(AE$206:AE264)&gt;=AE$201,AD265=""),"",IF(AD265="",AE$190,IF(AD265=AE$190,AE$191,IF(AD265=AE$191,AE$192,IF(AD265=AE$192,AE$193,IF(AD265=AE$193,AE$194,$I$23))))))</f>
        <v/>
      </c>
      <c r="AF265" s="88" t="str">
        <f>IF(AND(SUM(AF$206:AF264)&gt;=AF$201,AE265=""),"",IF(AE265="",AF$190,IF(AE265=AF$190,AF$191,IF(AE265=AF$191,AF$192,IF(AE265=AF$192,AF$193,IF(AE265=AF$193,AF$194,$I$23))))))</f>
        <v/>
      </c>
      <c r="AG265" s="88" t="str">
        <f>IF(AND(SUM(AG$206:AG264)&gt;=AG$201,AF265=""),"",IF(AF265="",AG$190,IF(AF265=AG$190,AG$191,IF(AF265=AG$191,AG$192,IF(AF265=AG$192,AG$193,IF(AF265=AG$193,AG$194,$I$23))))))</f>
        <v/>
      </c>
      <c r="AH265" s="88" t="str">
        <f>IF(AND(SUM(AH$206:AH264)&gt;=AH$201,AG265=""),"",IF(AG265="",AH$190,IF(AG265=AH$190,AH$191,IF(AG265=AH$191,AH$192,IF(AG265=AH$192,AH$193,IF(AG265=AH$193,AH$194,$I$23))))))</f>
        <v/>
      </c>
      <c r="AI265" s="88" t="str">
        <f>IF(AND(SUM(AI$206:AI264)&gt;=AI$201,AH265=""),"",IF(AH265="",AI$190,IF(AH265=AI$190,AI$191,IF(AH265=AI$191,AI$192,IF(AH265=AI$192,AI$193,IF(AH265=AI$193,AI$194,$I$23))))))</f>
        <v/>
      </c>
      <c r="AJ265" s="88" t="str">
        <f>IF(AND(SUM(AJ$206:AJ264)&gt;=AJ$201,AI265=""),"",IF(AI265="",AJ$190,IF(AI265=AJ$190,AJ$191,IF(AI265=AJ$191,AJ$192,IF(AI265=AJ$192,AJ$193,IF(AI265=AJ$193,AJ$194,$I$23))))))</f>
        <v/>
      </c>
      <c r="AK265" s="88" t="str">
        <f>IF(AND(SUM(AK$206:AK264)&gt;=AK$201,AJ265=""),"",IF(AJ265="",AK$190,IF(AJ265=AK$190,AK$191,IF(AJ265=AK$191,AK$192,IF(AJ265=AK$192,AK$193,IF(AJ265=AK$193,AK$194,$I$23))))))</f>
        <v/>
      </c>
      <c r="AL265" s="88" t="str">
        <f>IF(AND(SUM(AL$206:AL264)&gt;=AL$201,AK265=""),"",IF(AK265="",AL$190,IF(AK265=AL$190,AL$191,IF(AK265=AL$191,AL$192,IF(AK265=AL$192,AL$193,IF(AK265=AL$193,AL$194,$I$23))))))</f>
        <v/>
      </c>
      <c r="AM265" s="88" t="str">
        <f>IF(AND(SUM(AM$206:AM264)&gt;=AM$201,AL265=""),"",IF(AL265="",AM$190,IF(AL265=AM$190,AM$191,IF(AL265=AM$191,AM$192,IF(AL265=AM$192,AM$193,IF(AL265=AM$193,AM$194,$I$23))))))</f>
        <v/>
      </c>
      <c r="AN265" s="88" t="str">
        <f>IF(AND(SUM(AN$206:AN264)&gt;=AN$201,AM265=""),"",IF(AM265="",AN$190,IF(AM265=AN$190,AN$191,IF(AM265=AN$191,AN$192,IF(AM265=AN$192,AN$193,IF(AM265=AN$193,AN$194,$I$23))))))</f>
        <v/>
      </c>
      <c r="AO265" s="88" t="str">
        <f>IF(AND(SUM(AO$206:AO264)&gt;=AO$201,AN265=""),"",IF(AN265="",AO$190,IF(AN265=AO$190,AO$191,IF(AN265=AO$191,AO$192,IF(AN265=AO$192,AO$193,IF(AN265=AO$193,AO$194,$J$23))))))</f>
        <v/>
      </c>
      <c r="AP265" s="88" t="str">
        <f>IF(AND(SUM(AP$206:AP264)&gt;=AP$201,AO265=""),"",IF(AO265="",AP$190,IF(AO265=AP$190,AP$191,IF(AO265=AP$191,AP$192,IF(AO265=AP$192,AP$193,IF(AO265=AP$193,AP$194,$J$23))))))</f>
        <v/>
      </c>
      <c r="AQ265" s="88" t="str">
        <f>IF(AND(SUM(AQ$206:AQ264)&gt;=AQ$201,AP265=""),"",IF(AP265="",AQ$190,IF(AP265=AQ$190,AQ$191,IF(AP265=AQ$191,AQ$192,IF(AP265=AQ$192,AQ$193,IF(AP265=AQ$193,AQ$194,$J$23))))))</f>
        <v/>
      </c>
      <c r="AR265" s="88" t="str">
        <f>IF(AND(SUM(AR$206:AR264)&gt;=AR$201,AQ265=""),"",IF(AQ265="",AR$190,IF(AQ265=AR$190,AR$191,IF(AQ265=AR$191,AR$192,IF(AQ265=AR$192,AR$193,IF(AQ265=AR$193,AR$194,$J$23))))))</f>
        <v/>
      </c>
      <c r="AS265" s="88" t="str">
        <f>IF(AND(SUM(AS$206:AS264)&gt;=AS$201,AR265=""),"",IF(AR265="",AS$190,IF(AR265=AS$190,AS$191,IF(AR265=AS$191,AS$192,IF(AR265=AS$192,AS$193,IF(AR265=AS$193,AS$194,$J$23))))))</f>
        <v/>
      </c>
      <c r="AT265" s="88" t="str">
        <f>IF(AND(SUM(AT$206:AT264)&gt;=AT$201,AS265=""),"",IF(AS265="",AT$190,IF(AS265=AT$190,AT$191,IF(AS265=AT$191,AT$192,IF(AS265=AT$192,AT$193,IF(AS265=AT$193,AT$194,$J$23))))))</f>
        <v/>
      </c>
      <c r="AU265" s="88" t="str">
        <f>IF(AND(SUM(AU$206:AU264)&gt;=AU$201,AT265=""),"",IF(AT265="",AU$190,IF(AT265=AU$190,AU$191,IF(AT265=AU$191,AU$192,IF(AT265=AU$192,AU$193,IF(AT265=AU$193,AU$194,$J$23))))))</f>
        <v/>
      </c>
      <c r="AV265" s="88" t="str">
        <f>IF(AND(SUM(AV$206:AV264)&gt;=AV$201,AU265=""),"",IF(AU265="",AV$190,IF(AU265=AV$190,AV$191,IF(AU265=AV$191,AV$192,IF(AU265=AV$192,AV$193,IF(AU265=AV$193,AV$194,$J$23))))))</f>
        <v/>
      </c>
      <c r="AW265" s="88" t="str">
        <f>IF(AND(SUM(AW$206:AW264)&gt;=AW$201,AV265=""),"",IF(AV265="",AW$190,IF(AV265=AW$190,AW$191,IF(AV265=AW$191,AW$192,IF(AV265=AW$192,AW$193,IF(AV265=AW$193,AW$194,$J$23))))))</f>
        <v/>
      </c>
      <c r="AX265" s="88" t="str">
        <f>IF(AND(SUM(AX$206:AX264)&gt;=AX$201,AW265=""),"",IF(AW265="",AX$190,IF(AW265=AX$190,AX$191,IF(AW265=AX$191,AX$192,IF(AW265=AX$192,AX$193,IF(AW265=AX$193,AX$194,$J$23))))))</f>
        <v/>
      </c>
      <c r="AY265" s="88" t="str">
        <f>IF(AND(SUM(AY$206:AY264)&gt;=AY$201,AX265=""),"",IF(AX265="",AY$190,IF(AX265=AY$190,AY$191,IF(AX265=AY$191,AY$192,IF(AX265=AY$192,AY$193,IF(AX265=AY$193,AY$194,$J$23))))))</f>
        <v/>
      </c>
      <c r="AZ265" s="88" t="str">
        <f>IF(AND(SUM(AZ$206:AZ264)&gt;=AZ$201,AY265=""),"",IF(AY265="",AZ$190,IF(AY265=AZ$190,AZ$191,IF(AY265=AZ$191,AZ$192,IF(AY265=AZ$192,AZ$193,IF(AY265=AZ$193,AZ$194,$J$23))))))</f>
        <v/>
      </c>
      <c r="BA265" s="88" t="str">
        <f>IF(AND(SUM(BA$206:BA264)&gt;=BA$201,AZ265=""),"",IF(AZ265="",BA$190,IF(AZ265=BA$190,BA$191,IF(AZ265=BA$191,BA$192,IF(AZ265=BA$192,BA$193,IF(AZ265=BA$193,BA$194,$K$23))))))</f>
        <v/>
      </c>
      <c r="BB265" s="88" t="str">
        <f>IF(AND(SUM(BB$206:BB264)&gt;=BB$201,BA265=""),"",IF(BA265="",BB$190,IF(BA265=BB$190,BB$191,IF(BA265=BB$191,BB$192,IF(BA265=BB$192,BB$193,IF(BA265=BB$193,BB$194,$K$23))))))</f>
        <v/>
      </c>
      <c r="BC265" s="88" t="str">
        <f>IF(AND(SUM(BC$206:BC264)&gt;=BC$201,BB265=""),"",IF(BB265="",BC$190,IF(BB265=BC$190,BC$191,IF(BB265=BC$191,BC$192,IF(BB265=BC$192,BC$193,IF(BB265=BC$193,BC$194,$K$23))))))</f>
        <v/>
      </c>
      <c r="BD265" s="88" t="str">
        <f>IF(AND(SUM(BD$206:BD264)&gt;=BD$201,BC265=""),"",IF(BC265="",BD$190,IF(BC265=BD$190,BD$191,IF(BC265=BD$191,BD$192,IF(BC265=BD$192,BD$193,IF(BC265=BD$193,BD$194,$K$23))))))</f>
        <v/>
      </c>
      <c r="BE265" s="88" t="str">
        <f>IF(AND(SUM(BE$206:BE264)&gt;=BE$201,BD265=""),"",IF(BD265="",BE$190,IF(BD265=BE$190,BE$191,IF(BD265=BE$191,BE$192,IF(BD265=BE$192,BE$193,IF(BD265=BE$193,BE$194,$K$23))))))</f>
        <v/>
      </c>
      <c r="BF265" s="88" t="str">
        <f>IF(AND(SUM(BF$206:BF264)&gt;=BF$201,BE265=""),"",IF(BE265="",BF$190,IF(BE265=BF$190,BF$191,IF(BE265=BF$191,BF$192,IF(BE265=BF$192,BF$193,IF(BE265=BF$193,BF$194,$K$23))))))</f>
        <v/>
      </c>
      <c r="BG265" s="88" t="str">
        <f>IF(AND(SUM(BG$206:BG264)&gt;=BG$201,BF265=""),"",IF(BF265="",BG$190,IF(BF265=BG$190,BG$191,IF(BF265=BG$191,BG$192,IF(BF265=BG$192,BG$193,IF(BF265=BG$193,BG$194,$K$23))))))</f>
        <v/>
      </c>
      <c r="BH265" s="88" t="str">
        <f>IF(AND(SUM(BH$206:BH264)&gt;=BH$201,BG265=""),"",IF(BG265="",BH$190,IF(BG265=BH$190,BH$191,IF(BG265=BH$191,BH$192,IF(BG265=BH$192,BH$193,IF(BG265=BH$193,BH$194,$K$23))))))</f>
        <v/>
      </c>
      <c r="BI265" s="88" t="str">
        <f>IF(AND(SUM(BI$206:BI264)&gt;=BI$201,BH265=""),"",IF(BH265="",BI$190,IF(BH265=BI$190,BI$191,IF(BH265=BI$191,BI$192,IF(BH265=BI$192,BI$193,IF(BH265=BI$193,BI$194,$K$23))))))</f>
        <v/>
      </c>
      <c r="BJ265" s="88" t="str">
        <f>IF(AND(SUM(BJ$206:BJ264)&gt;=BJ$201,BI265=""),"",IF(BI265="",BJ$190,IF(BI265=BJ$190,BJ$191,IF(BI265=BJ$191,BJ$192,IF(BI265=BJ$192,BJ$193,IF(BI265=BJ$193,BJ$194,$K$23))))))</f>
        <v/>
      </c>
      <c r="BK265" s="88" t="str">
        <f>IF(AND(SUM(BK$206:BK264)&gt;=BK$201,BJ265=""),"",IF(BJ265="",BK$190,IF(BJ265=BK$190,BK$191,IF(BJ265=BK$191,BK$192,IF(BJ265=BK$192,BK$193,IF(BJ265=BK$193,BK$194,$K$23))))))</f>
        <v/>
      </c>
      <c r="BL265" s="88" t="str">
        <f>IF(AND(SUM(BL$206:BL264)&gt;=BL$201,BK265=""),"",IF(BK265="",BL$190,IF(BK265=BL$190,BL$191,IF(BK265=BL$191,BL$192,IF(BK265=BL$192,BL$193,IF(BK265=BL$193,BL$194,$K$23))))))</f>
        <v/>
      </c>
    </row>
    <row r="266" spans="2:64" hidden="1" outlineLevel="1" x14ac:dyDescent="0.55000000000000004">
      <c r="B266" s="3" t="s">
        <v>311</v>
      </c>
      <c r="C266" s="3">
        <f t="shared" si="63"/>
        <v>60</v>
      </c>
      <c r="E266" s="88" t="str">
        <f>IF(AND(SUM(E$206:E265)&gt;=E$201,D266=""),"",IF(D266="",E$190,IF(D266=E$190,E$191,IF(D266=E$191,E$192,IF(D266=E$192,E$193,IF(D266=E$193,E$194,$G$23))))))</f>
        <v/>
      </c>
      <c r="F266" s="88" t="str">
        <f>IF(AND(SUM(F$206:F265)&gt;=F$201,E266=""),"",IF(E266="",F$190,IF(E266=F$190,F$191,IF(E266=F$191,F$192,IF(E266=F$192,F$193,IF(E266=F$193,F$194,$G$23))))))</f>
        <v/>
      </c>
      <c r="G266" s="88" t="str">
        <f>IF(AND(SUM(G$206:G265)&gt;=G$201,F266=""),"",IF(F266="",G$190,IF(F266=G$190,G$191,IF(F266=G$191,G$192,IF(F266=G$192,G$193,IF(F266=G$193,G$194,$G$23))))))</f>
        <v/>
      </c>
      <c r="H266" s="88" t="str">
        <f>IF(AND(SUM(H$206:H265)&gt;=H$201,G266=""),"",IF(G266="",H$190,IF(G266=H$190,H$191,IF(G266=H$191,H$192,IF(G266=H$192,H$193,IF(G266=H$193,H$194,$G$23))))))</f>
        <v/>
      </c>
      <c r="I266" s="88" t="str">
        <f>IF(AND(SUM(I$206:I265)&gt;=I$201,H266=""),"",IF(H266="",I$190,IF(H266=I$190,I$191,IF(H266=I$191,I$192,IF(H266=I$192,I$193,IF(H266=I$193,I$194,$G$23))))))</f>
        <v/>
      </c>
      <c r="J266" s="88" t="str">
        <f>IF(AND(SUM(J$206:J265)&gt;=J$201,I266=""),"",IF(I266="",J$190,IF(I266=J$190,J$191,IF(I266=J$191,J$192,IF(I266=J$192,J$193,IF(I266=J$193,J$194,$G$23))))))</f>
        <v/>
      </c>
      <c r="K266" s="88" t="str">
        <f>IF(AND(SUM(K$206:K265)&gt;=K$201,J266=""),"",IF(J266="",K$190,IF(J266=K$190,K$191,IF(J266=K$191,K$192,IF(J266=K$192,K$193,IF(J266=K$193,K$194,$G$23))))))</f>
        <v/>
      </c>
      <c r="L266" s="88" t="str">
        <f>IF(AND(SUM(L$206:L265)&gt;=L$201,K266=""),"",IF(K266="",L$190,IF(K266=L$190,L$191,IF(K266=L$191,L$192,IF(K266=L$192,L$193,IF(K266=L$193,L$194,$G$23))))))</f>
        <v/>
      </c>
      <c r="M266" s="88" t="str">
        <f>IF(AND(SUM(M$206:M265)&gt;=M$201,L266=""),"",IF(L266="",M$190,IF(L266=M$190,M$191,IF(L266=M$191,M$192,IF(L266=M$192,M$193,IF(L266=M$193,M$194,$G$23))))))</f>
        <v/>
      </c>
      <c r="N266" s="88" t="str">
        <f>IF(AND(SUM(N$206:N265)&gt;=N$201,M266=""),"",IF(M266="",N$190,IF(M266=N$190,N$191,IF(M266=N$191,N$192,IF(M266=N$192,N$193,IF(M266=N$193,N$194,$G$23))))))</f>
        <v/>
      </c>
      <c r="O266" s="88" t="str">
        <f>IF(AND(SUM(O$206:O265)&gt;=O$201,N266=""),"",IF(N266="",O$190,IF(N266=O$190,O$191,IF(N266=O$191,O$192,IF(N266=O$192,O$193,IF(N266=O$193,O$194,$G$23))))))</f>
        <v/>
      </c>
      <c r="P266" s="88" t="str">
        <f>IF(AND(SUM(P$206:P265)&gt;=P$201,O266=""),"",IF(O266="",P$190,IF(O266=P$190,P$191,IF(O266=P$191,P$192,IF(O266=P$192,P$193,IF(O266=P$193,P$194,$G$23))))))</f>
        <v/>
      </c>
      <c r="Q266" s="88" t="str">
        <f>IF(AND(SUM(Q$206:Q265)&gt;=Q$201,P266=""),"",IF(P266="",Q$190,IF(P266=Q$190,Q$191,IF(P266=Q$191,Q$192,IF(P266=Q$192,Q$193,IF(P266=Q$193,Q$194,$H$23))))))</f>
        <v/>
      </c>
      <c r="R266" s="88" t="str">
        <f>IF(AND(SUM(R$206:R265)&gt;=R$201,Q266=""),"",IF(Q266="",R$190,IF(Q266=R$190,R$191,IF(Q266=R$191,R$192,IF(Q266=R$192,R$193,IF(Q266=R$193,R$194,$H$23))))))</f>
        <v/>
      </c>
      <c r="S266" s="88" t="str">
        <f>IF(AND(SUM(S$206:S265)&gt;=S$201,R266=""),"",IF(R266="",S$190,IF(R266=S$190,S$191,IF(R266=S$191,S$192,IF(R266=S$192,S$193,IF(R266=S$193,S$194,$H$23))))))</f>
        <v/>
      </c>
      <c r="T266" s="88" t="str">
        <f>IF(AND(SUM(T$206:T265)&gt;=T$201,S266=""),"",IF(S266="",T$190,IF(S266=T$190,T$191,IF(S266=T$191,T$192,IF(S266=T$192,T$193,IF(S266=T$193,T$194,$H$23))))))</f>
        <v/>
      </c>
      <c r="U266" s="88" t="str">
        <f>IF(AND(SUM(U$206:U265)&gt;=U$201,T266=""),"",IF(T266="",U$190,IF(T266=U$190,U$191,IF(T266=U$191,U$192,IF(T266=U$192,U$193,IF(T266=U$193,U$194,$H$23))))))</f>
        <v/>
      </c>
      <c r="V266" s="88" t="str">
        <f>IF(AND(SUM(V$206:V265)&gt;=V$201,U266=""),"",IF(U266="",V$190,IF(U266=V$190,V$191,IF(U266=V$191,V$192,IF(U266=V$192,V$193,IF(U266=V$193,V$194,$H$23))))))</f>
        <v/>
      </c>
      <c r="W266" s="88" t="str">
        <f>IF(AND(SUM(W$206:W265)&gt;=W$201,V266=""),"",IF(V266="",W$190,IF(V266=W$190,W$191,IF(V266=W$191,W$192,IF(V266=W$192,W$193,IF(V266=W$193,W$194,$H$23))))))</f>
        <v/>
      </c>
      <c r="X266" s="88" t="str">
        <f>IF(AND(SUM(X$206:X265)&gt;=X$201,W266=""),"",IF(W266="",X$190,IF(W266=X$190,X$191,IF(W266=X$191,X$192,IF(W266=X$192,X$193,IF(W266=X$193,X$194,$H$23))))))</f>
        <v/>
      </c>
      <c r="Y266" s="88" t="str">
        <f>IF(AND(SUM(Y$206:Y265)&gt;=Y$201,X266=""),"",IF(X266="",Y$190,IF(X266=Y$190,Y$191,IF(X266=Y$191,Y$192,IF(X266=Y$192,Y$193,IF(X266=Y$193,Y$194,$H$23))))))</f>
        <v/>
      </c>
      <c r="Z266" s="88" t="str">
        <f>IF(AND(SUM(Z$206:Z265)&gt;=Z$201,Y266=""),"",IF(Y266="",Z$190,IF(Y266=Z$190,Z$191,IF(Y266=Z$191,Z$192,IF(Y266=Z$192,Z$193,IF(Y266=Z$193,Z$194,$H$23))))))</f>
        <v/>
      </c>
      <c r="AA266" s="88" t="str">
        <f>IF(AND(SUM(AA$206:AA265)&gt;=AA$201,Z266=""),"",IF(Z266="",AA$190,IF(Z266=AA$190,AA$191,IF(Z266=AA$191,AA$192,IF(Z266=AA$192,AA$193,IF(Z266=AA$193,AA$194,$H$23))))))</f>
        <v/>
      </c>
      <c r="AB266" s="88" t="str">
        <f>IF(AND(SUM(AB$206:AB265)&gt;=AB$201,AA266=""),"",IF(AA266="",AB$190,IF(AA266=AB$190,AB$191,IF(AA266=AB$191,AB$192,IF(AA266=AB$192,AB$193,IF(AA266=AB$193,AB$194,$H$23))))))</f>
        <v/>
      </c>
      <c r="AC266" s="88" t="str">
        <f>IF(AND(SUM(AC$206:AC265)&gt;=AC$201,AB266=""),"",IF(AB266="",AC$190,IF(AB266=AC$190,AC$191,IF(AB266=AC$191,AC$192,IF(AB266=AC$192,AC$193,IF(AB266=AC$193,AC$194,$I$23))))))</f>
        <v/>
      </c>
      <c r="AD266" s="88" t="str">
        <f>IF(AND(SUM(AD$206:AD265)&gt;=AD$201,AC266=""),"",IF(AC266="",AD$190,IF(AC266=AD$190,AD$191,IF(AC266=AD$191,AD$192,IF(AC266=AD$192,AD$193,IF(AC266=AD$193,AD$194,$I$23))))))</f>
        <v/>
      </c>
      <c r="AE266" s="88" t="str">
        <f>IF(AND(SUM(AE$206:AE265)&gt;=AE$201,AD266=""),"",IF(AD266="",AE$190,IF(AD266=AE$190,AE$191,IF(AD266=AE$191,AE$192,IF(AD266=AE$192,AE$193,IF(AD266=AE$193,AE$194,$I$23))))))</f>
        <v/>
      </c>
      <c r="AF266" s="88" t="str">
        <f>IF(AND(SUM(AF$206:AF265)&gt;=AF$201,AE266=""),"",IF(AE266="",AF$190,IF(AE266=AF$190,AF$191,IF(AE266=AF$191,AF$192,IF(AE266=AF$192,AF$193,IF(AE266=AF$193,AF$194,$I$23))))))</f>
        <v/>
      </c>
      <c r="AG266" s="88" t="str">
        <f>IF(AND(SUM(AG$206:AG265)&gt;=AG$201,AF266=""),"",IF(AF266="",AG$190,IF(AF266=AG$190,AG$191,IF(AF266=AG$191,AG$192,IF(AF266=AG$192,AG$193,IF(AF266=AG$193,AG$194,$I$23))))))</f>
        <v/>
      </c>
      <c r="AH266" s="88" t="str">
        <f>IF(AND(SUM(AH$206:AH265)&gt;=AH$201,AG266=""),"",IF(AG266="",AH$190,IF(AG266=AH$190,AH$191,IF(AG266=AH$191,AH$192,IF(AG266=AH$192,AH$193,IF(AG266=AH$193,AH$194,$I$23))))))</f>
        <v/>
      </c>
      <c r="AI266" s="88" t="str">
        <f>IF(AND(SUM(AI$206:AI265)&gt;=AI$201,AH266=""),"",IF(AH266="",AI$190,IF(AH266=AI$190,AI$191,IF(AH266=AI$191,AI$192,IF(AH266=AI$192,AI$193,IF(AH266=AI$193,AI$194,$I$23))))))</f>
        <v/>
      </c>
      <c r="AJ266" s="88" t="str">
        <f>IF(AND(SUM(AJ$206:AJ265)&gt;=AJ$201,AI266=""),"",IF(AI266="",AJ$190,IF(AI266=AJ$190,AJ$191,IF(AI266=AJ$191,AJ$192,IF(AI266=AJ$192,AJ$193,IF(AI266=AJ$193,AJ$194,$I$23))))))</f>
        <v/>
      </c>
      <c r="AK266" s="88" t="str">
        <f>IF(AND(SUM(AK$206:AK265)&gt;=AK$201,AJ266=""),"",IF(AJ266="",AK$190,IF(AJ266=AK$190,AK$191,IF(AJ266=AK$191,AK$192,IF(AJ266=AK$192,AK$193,IF(AJ266=AK$193,AK$194,$I$23))))))</f>
        <v/>
      </c>
      <c r="AL266" s="88" t="str">
        <f>IF(AND(SUM(AL$206:AL265)&gt;=AL$201,AK266=""),"",IF(AK266="",AL$190,IF(AK266=AL$190,AL$191,IF(AK266=AL$191,AL$192,IF(AK266=AL$192,AL$193,IF(AK266=AL$193,AL$194,$I$23))))))</f>
        <v/>
      </c>
      <c r="AM266" s="88" t="str">
        <f>IF(AND(SUM(AM$206:AM265)&gt;=AM$201,AL266=""),"",IF(AL266="",AM$190,IF(AL266=AM$190,AM$191,IF(AL266=AM$191,AM$192,IF(AL266=AM$192,AM$193,IF(AL266=AM$193,AM$194,$I$23))))))</f>
        <v/>
      </c>
      <c r="AN266" s="88" t="str">
        <f>IF(AND(SUM(AN$206:AN265)&gt;=AN$201,AM266=""),"",IF(AM266="",AN$190,IF(AM266=AN$190,AN$191,IF(AM266=AN$191,AN$192,IF(AM266=AN$192,AN$193,IF(AM266=AN$193,AN$194,$I$23))))))</f>
        <v/>
      </c>
      <c r="AO266" s="88" t="str">
        <f>IF(AND(SUM(AO$206:AO265)&gt;=AO$201,AN266=""),"",IF(AN266="",AO$190,IF(AN266=AO$190,AO$191,IF(AN266=AO$191,AO$192,IF(AN266=AO$192,AO$193,IF(AN266=AO$193,AO$194,$J$23))))))</f>
        <v/>
      </c>
      <c r="AP266" s="88" t="str">
        <f>IF(AND(SUM(AP$206:AP265)&gt;=AP$201,AO266=""),"",IF(AO266="",AP$190,IF(AO266=AP$190,AP$191,IF(AO266=AP$191,AP$192,IF(AO266=AP$192,AP$193,IF(AO266=AP$193,AP$194,$J$23))))))</f>
        <v/>
      </c>
      <c r="AQ266" s="88" t="str">
        <f>IF(AND(SUM(AQ$206:AQ265)&gt;=AQ$201,AP266=""),"",IF(AP266="",AQ$190,IF(AP266=AQ$190,AQ$191,IF(AP266=AQ$191,AQ$192,IF(AP266=AQ$192,AQ$193,IF(AP266=AQ$193,AQ$194,$J$23))))))</f>
        <v/>
      </c>
      <c r="AR266" s="88" t="str">
        <f>IF(AND(SUM(AR$206:AR265)&gt;=AR$201,AQ266=""),"",IF(AQ266="",AR$190,IF(AQ266=AR$190,AR$191,IF(AQ266=AR$191,AR$192,IF(AQ266=AR$192,AR$193,IF(AQ266=AR$193,AR$194,$J$23))))))</f>
        <v/>
      </c>
      <c r="AS266" s="88" t="str">
        <f>IF(AND(SUM(AS$206:AS265)&gt;=AS$201,AR266=""),"",IF(AR266="",AS$190,IF(AR266=AS$190,AS$191,IF(AR266=AS$191,AS$192,IF(AR266=AS$192,AS$193,IF(AR266=AS$193,AS$194,$J$23))))))</f>
        <v/>
      </c>
      <c r="AT266" s="88" t="str">
        <f>IF(AND(SUM(AT$206:AT265)&gt;=AT$201,AS266=""),"",IF(AS266="",AT$190,IF(AS266=AT$190,AT$191,IF(AS266=AT$191,AT$192,IF(AS266=AT$192,AT$193,IF(AS266=AT$193,AT$194,$J$23))))))</f>
        <v/>
      </c>
      <c r="AU266" s="88" t="str">
        <f>IF(AND(SUM(AU$206:AU265)&gt;=AU$201,AT266=""),"",IF(AT266="",AU$190,IF(AT266=AU$190,AU$191,IF(AT266=AU$191,AU$192,IF(AT266=AU$192,AU$193,IF(AT266=AU$193,AU$194,$J$23))))))</f>
        <v/>
      </c>
      <c r="AV266" s="88" t="str">
        <f>IF(AND(SUM(AV$206:AV265)&gt;=AV$201,AU266=""),"",IF(AU266="",AV$190,IF(AU266=AV$190,AV$191,IF(AU266=AV$191,AV$192,IF(AU266=AV$192,AV$193,IF(AU266=AV$193,AV$194,$J$23))))))</f>
        <v/>
      </c>
      <c r="AW266" s="88" t="str">
        <f>IF(AND(SUM(AW$206:AW265)&gt;=AW$201,AV266=""),"",IF(AV266="",AW$190,IF(AV266=AW$190,AW$191,IF(AV266=AW$191,AW$192,IF(AV266=AW$192,AW$193,IF(AV266=AW$193,AW$194,$J$23))))))</f>
        <v/>
      </c>
      <c r="AX266" s="88" t="str">
        <f>IF(AND(SUM(AX$206:AX265)&gt;=AX$201,AW266=""),"",IF(AW266="",AX$190,IF(AW266=AX$190,AX$191,IF(AW266=AX$191,AX$192,IF(AW266=AX$192,AX$193,IF(AW266=AX$193,AX$194,$J$23))))))</f>
        <v/>
      </c>
      <c r="AY266" s="88" t="str">
        <f>IF(AND(SUM(AY$206:AY265)&gt;=AY$201,AX266=""),"",IF(AX266="",AY$190,IF(AX266=AY$190,AY$191,IF(AX266=AY$191,AY$192,IF(AX266=AY$192,AY$193,IF(AX266=AY$193,AY$194,$J$23))))))</f>
        <v/>
      </c>
      <c r="AZ266" s="88" t="str">
        <f>IF(AND(SUM(AZ$206:AZ265)&gt;=AZ$201,AY266=""),"",IF(AY266="",AZ$190,IF(AY266=AZ$190,AZ$191,IF(AY266=AZ$191,AZ$192,IF(AY266=AZ$192,AZ$193,IF(AY266=AZ$193,AZ$194,$J$23))))))</f>
        <v/>
      </c>
      <c r="BA266" s="88" t="str">
        <f>IF(AND(SUM(BA$206:BA265)&gt;=BA$201,AZ266=""),"",IF(AZ266="",BA$190,IF(AZ266=BA$190,BA$191,IF(AZ266=BA$191,BA$192,IF(AZ266=BA$192,BA$193,IF(AZ266=BA$193,BA$194,$K$23))))))</f>
        <v/>
      </c>
      <c r="BB266" s="88" t="str">
        <f>IF(AND(SUM(BB$206:BB265)&gt;=BB$201,BA266=""),"",IF(BA266="",BB$190,IF(BA266=BB$190,BB$191,IF(BA266=BB$191,BB$192,IF(BA266=BB$192,BB$193,IF(BA266=BB$193,BB$194,$K$23))))))</f>
        <v/>
      </c>
      <c r="BC266" s="88" t="str">
        <f>IF(AND(SUM(BC$206:BC265)&gt;=BC$201,BB266=""),"",IF(BB266="",BC$190,IF(BB266=BC$190,BC$191,IF(BB266=BC$191,BC$192,IF(BB266=BC$192,BC$193,IF(BB266=BC$193,BC$194,$K$23))))))</f>
        <v/>
      </c>
      <c r="BD266" s="88" t="str">
        <f>IF(AND(SUM(BD$206:BD265)&gt;=BD$201,BC266=""),"",IF(BC266="",BD$190,IF(BC266=BD$190,BD$191,IF(BC266=BD$191,BD$192,IF(BC266=BD$192,BD$193,IF(BC266=BD$193,BD$194,$K$23))))))</f>
        <v/>
      </c>
      <c r="BE266" s="88" t="str">
        <f>IF(AND(SUM(BE$206:BE265)&gt;=BE$201,BD266=""),"",IF(BD266="",BE$190,IF(BD266=BE$190,BE$191,IF(BD266=BE$191,BE$192,IF(BD266=BE$192,BE$193,IF(BD266=BE$193,BE$194,$K$23))))))</f>
        <v/>
      </c>
      <c r="BF266" s="88" t="str">
        <f>IF(AND(SUM(BF$206:BF265)&gt;=BF$201,BE266=""),"",IF(BE266="",BF$190,IF(BE266=BF$190,BF$191,IF(BE266=BF$191,BF$192,IF(BE266=BF$192,BF$193,IF(BE266=BF$193,BF$194,$K$23))))))</f>
        <v/>
      </c>
      <c r="BG266" s="88" t="str">
        <f>IF(AND(SUM(BG$206:BG265)&gt;=BG$201,BF266=""),"",IF(BF266="",BG$190,IF(BF266=BG$190,BG$191,IF(BF266=BG$191,BG$192,IF(BF266=BG$192,BG$193,IF(BF266=BG$193,BG$194,$K$23))))))</f>
        <v/>
      </c>
      <c r="BH266" s="88" t="str">
        <f>IF(AND(SUM(BH$206:BH265)&gt;=BH$201,BG266=""),"",IF(BG266="",BH$190,IF(BG266=BH$190,BH$191,IF(BG266=BH$191,BH$192,IF(BG266=BH$192,BH$193,IF(BG266=BH$193,BH$194,$K$23))))))</f>
        <v/>
      </c>
      <c r="BI266" s="88" t="str">
        <f>IF(AND(SUM(BI$206:BI265)&gt;=BI$201,BH266=""),"",IF(BH266="",BI$190,IF(BH266=BI$190,BI$191,IF(BH266=BI$191,BI$192,IF(BH266=BI$192,BI$193,IF(BH266=BI$193,BI$194,$K$23))))))</f>
        <v/>
      </c>
      <c r="BJ266" s="88" t="str">
        <f>IF(AND(SUM(BJ$206:BJ265)&gt;=BJ$201,BI266=""),"",IF(BI266="",BJ$190,IF(BI266=BJ$190,BJ$191,IF(BI266=BJ$191,BJ$192,IF(BI266=BJ$192,BJ$193,IF(BI266=BJ$193,BJ$194,$K$23))))))</f>
        <v/>
      </c>
      <c r="BK266" s="88" t="str">
        <f>IF(AND(SUM(BK$206:BK265)&gt;=BK$201,BJ266=""),"",IF(BJ266="",BK$190,IF(BJ266=BK$190,BK$191,IF(BJ266=BK$191,BK$192,IF(BJ266=BK$192,BK$193,IF(BJ266=BK$193,BK$194,$K$23))))))</f>
        <v/>
      </c>
      <c r="BL266" s="88" t="str">
        <f>IF(AND(SUM(BL$206:BL265)&gt;=BL$201,BK266=""),"",IF(BK266="",BL$190,IF(BK266=BL$190,BL$191,IF(BK266=BL$191,BL$192,IF(BK266=BL$192,BL$193,IF(BK266=BL$193,BL$194,$K$23))))))</f>
        <v/>
      </c>
    </row>
    <row r="267" spans="2:64" hidden="1" outlineLevel="1" x14ac:dyDescent="0.55000000000000004">
      <c r="B267" s="3" t="s">
        <v>311</v>
      </c>
      <c r="C267" s="3">
        <f t="shared" si="63"/>
        <v>61</v>
      </c>
      <c r="E267" s="88" t="str">
        <f>IF(AND(SUM(E$206:E266)&gt;=E$201,D267=""),"",IF(D267="",E$190,IF(D267=E$190,E$191,IF(D267=E$191,E$192,IF(D267=E$192,E$193,IF(D267=E$193,E$194,$G$23))))))</f>
        <v/>
      </c>
      <c r="F267" s="88" t="str">
        <f>IF(AND(SUM(F$206:F266)&gt;=F$201,E267=""),"",IF(E267="",F$190,IF(E267=F$190,F$191,IF(E267=F$191,F$192,IF(E267=F$192,F$193,IF(E267=F$193,F$194,$G$23))))))</f>
        <v/>
      </c>
      <c r="G267" s="88" t="str">
        <f>IF(AND(SUM(G$206:G266)&gt;=G$201,F267=""),"",IF(F267="",G$190,IF(F267=G$190,G$191,IF(F267=G$191,G$192,IF(F267=G$192,G$193,IF(F267=G$193,G$194,$G$23))))))</f>
        <v/>
      </c>
      <c r="H267" s="88" t="str">
        <f>IF(AND(SUM(H$206:H266)&gt;=H$201,G267=""),"",IF(G267="",H$190,IF(G267=H$190,H$191,IF(G267=H$191,H$192,IF(G267=H$192,H$193,IF(G267=H$193,H$194,$G$23))))))</f>
        <v/>
      </c>
      <c r="I267" s="88" t="str">
        <f>IF(AND(SUM(I$206:I266)&gt;=I$201,H267=""),"",IF(H267="",I$190,IF(H267=I$190,I$191,IF(H267=I$191,I$192,IF(H267=I$192,I$193,IF(H267=I$193,I$194,$G$23))))))</f>
        <v/>
      </c>
      <c r="J267" s="88" t="str">
        <f>IF(AND(SUM(J$206:J266)&gt;=J$201,I267=""),"",IF(I267="",J$190,IF(I267=J$190,J$191,IF(I267=J$191,J$192,IF(I267=J$192,J$193,IF(I267=J$193,J$194,$G$23))))))</f>
        <v/>
      </c>
      <c r="K267" s="88" t="str">
        <f>IF(AND(SUM(K$206:K266)&gt;=K$201,J267=""),"",IF(J267="",K$190,IF(J267=K$190,K$191,IF(J267=K$191,K$192,IF(J267=K$192,K$193,IF(J267=K$193,K$194,$G$23))))))</f>
        <v/>
      </c>
      <c r="L267" s="88" t="str">
        <f>IF(AND(SUM(L$206:L266)&gt;=L$201,K267=""),"",IF(K267="",L$190,IF(K267=L$190,L$191,IF(K267=L$191,L$192,IF(K267=L$192,L$193,IF(K267=L$193,L$194,$G$23))))))</f>
        <v/>
      </c>
      <c r="M267" s="88" t="str">
        <f>IF(AND(SUM(M$206:M266)&gt;=M$201,L267=""),"",IF(L267="",M$190,IF(L267=M$190,M$191,IF(L267=M$191,M$192,IF(L267=M$192,M$193,IF(L267=M$193,M$194,$G$23))))))</f>
        <v/>
      </c>
      <c r="N267" s="88" t="str">
        <f>IF(AND(SUM(N$206:N266)&gt;=N$201,M267=""),"",IF(M267="",N$190,IF(M267=N$190,N$191,IF(M267=N$191,N$192,IF(M267=N$192,N$193,IF(M267=N$193,N$194,$G$23))))))</f>
        <v/>
      </c>
      <c r="O267" s="88" t="str">
        <f>IF(AND(SUM(O$206:O266)&gt;=O$201,N267=""),"",IF(N267="",O$190,IF(N267=O$190,O$191,IF(N267=O$191,O$192,IF(N267=O$192,O$193,IF(N267=O$193,O$194,$G$23))))))</f>
        <v/>
      </c>
      <c r="P267" s="88" t="str">
        <f>IF(AND(SUM(P$206:P266)&gt;=P$201,O267=""),"",IF(O267="",P$190,IF(O267=P$190,P$191,IF(O267=P$191,P$192,IF(O267=P$192,P$193,IF(O267=P$193,P$194,$G$23))))))</f>
        <v/>
      </c>
      <c r="Q267" s="88" t="str">
        <f>IF(AND(SUM(Q$206:Q266)&gt;=Q$201,P267=""),"",IF(P267="",Q$190,IF(P267=Q$190,Q$191,IF(P267=Q$191,Q$192,IF(P267=Q$192,Q$193,IF(P267=Q$193,Q$194,$H$23))))))</f>
        <v/>
      </c>
      <c r="R267" s="88" t="str">
        <f>IF(AND(SUM(R$206:R266)&gt;=R$201,Q267=""),"",IF(Q267="",R$190,IF(Q267=R$190,R$191,IF(Q267=R$191,R$192,IF(Q267=R$192,R$193,IF(Q267=R$193,R$194,$H$23))))))</f>
        <v/>
      </c>
      <c r="S267" s="88" t="str">
        <f>IF(AND(SUM(S$206:S266)&gt;=S$201,R267=""),"",IF(R267="",S$190,IF(R267=S$190,S$191,IF(R267=S$191,S$192,IF(R267=S$192,S$193,IF(R267=S$193,S$194,$H$23))))))</f>
        <v/>
      </c>
      <c r="T267" s="88" t="str">
        <f>IF(AND(SUM(T$206:T266)&gt;=T$201,S267=""),"",IF(S267="",T$190,IF(S267=T$190,T$191,IF(S267=T$191,T$192,IF(S267=T$192,T$193,IF(S267=T$193,T$194,$H$23))))))</f>
        <v/>
      </c>
      <c r="U267" s="88" t="str">
        <f>IF(AND(SUM(U$206:U266)&gt;=U$201,T267=""),"",IF(T267="",U$190,IF(T267=U$190,U$191,IF(T267=U$191,U$192,IF(T267=U$192,U$193,IF(T267=U$193,U$194,$H$23))))))</f>
        <v/>
      </c>
      <c r="V267" s="88" t="str">
        <f>IF(AND(SUM(V$206:V266)&gt;=V$201,U267=""),"",IF(U267="",V$190,IF(U267=V$190,V$191,IF(U267=V$191,V$192,IF(U267=V$192,V$193,IF(U267=V$193,V$194,$H$23))))))</f>
        <v/>
      </c>
      <c r="W267" s="88" t="str">
        <f>IF(AND(SUM(W$206:W266)&gt;=W$201,V267=""),"",IF(V267="",W$190,IF(V267=W$190,W$191,IF(V267=W$191,W$192,IF(V267=W$192,W$193,IF(V267=W$193,W$194,$H$23))))))</f>
        <v/>
      </c>
      <c r="X267" s="88" t="str">
        <f>IF(AND(SUM(X$206:X266)&gt;=X$201,W267=""),"",IF(W267="",X$190,IF(W267=X$190,X$191,IF(W267=X$191,X$192,IF(W267=X$192,X$193,IF(W267=X$193,X$194,$H$23))))))</f>
        <v/>
      </c>
      <c r="Y267" s="88" t="str">
        <f>IF(AND(SUM(Y$206:Y266)&gt;=Y$201,X267=""),"",IF(X267="",Y$190,IF(X267=Y$190,Y$191,IF(X267=Y$191,Y$192,IF(X267=Y$192,Y$193,IF(X267=Y$193,Y$194,$H$23))))))</f>
        <v/>
      </c>
      <c r="Z267" s="88" t="str">
        <f>IF(AND(SUM(Z$206:Z266)&gt;=Z$201,Y267=""),"",IF(Y267="",Z$190,IF(Y267=Z$190,Z$191,IF(Y267=Z$191,Z$192,IF(Y267=Z$192,Z$193,IF(Y267=Z$193,Z$194,$H$23))))))</f>
        <v/>
      </c>
      <c r="AA267" s="88" t="str">
        <f>IF(AND(SUM(AA$206:AA266)&gt;=AA$201,Z267=""),"",IF(Z267="",AA$190,IF(Z267=AA$190,AA$191,IF(Z267=AA$191,AA$192,IF(Z267=AA$192,AA$193,IF(Z267=AA$193,AA$194,$H$23))))))</f>
        <v/>
      </c>
      <c r="AB267" s="88" t="str">
        <f>IF(AND(SUM(AB$206:AB266)&gt;=AB$201,AA267=""),"",IF(AA267="",AB$190,IF(AA267=AB$190,AB$191,IF(AA267=AB$191,AB$192,IF(AA267=AB$192,AB$193,IF(AA267=AB$193,AB$194,$H$23))))))</f>
        <v/>
      </c>
      <c r="AC267" s="88" t="str">
        <f>IF(AND(SUM(AC$206:AC266)&gt;=AC$201,AB267=""),"",IF(AB267="",AC$190,IF(AB267=AC$190,AC$191,IF(AB267=AC$191,AC$192,IF(AB267=AC$192,AC$193,IF(AB267=AC$193,AC$194,$I$23))))))</f>
        <v/>
      </c>
      <c r="AD267" s="88" t="str">
        <f>IF(AND(SUM(AD$206:AD266)&gt;=AD$201,AC267=""),"",IF(AC267="",AD$190,IF(AC267=AD$190,AD$191,IF(AC267=AD$191,AD$192,IF(AC267=AD$192,AD$193,IF(AC267=AD$193,AD$194,$I$23))))))</f>
        <v/>
      </c>
      <c r="AE267" s="88" t="str">
        <f>IF(AND(SUM(AE$206:AE266)&gt;=AE$201,AD267=""),"",IF(AD267="",AE$190,IF(AD267=AE$190,AE$191,IF(AD267=AE$191,AE$192,IF(AD267=AE$192,AE$193,IF(AD267=AE$193,AE$194,$I$23))))))</f>
        <v/>
      </c>
      <c r="AF267" s="88" t="str">
        <f>IF(AND(SUM(AF$206:AF266)&gt;=AF$201,AE267=""),"",IF(AE267="",AF$190,IF(AE267=AF$190,AF$191,IF(AE267=AF$191,AF$192,IF(AE267=AF$192,AF$193,IF(AE267=AF$193,AF$194,$I$23))))))</f>
        <v/>
      </c>
      <c r="AG267" s="88" t="str">
        <f>IF(AND(SUM(AG$206:AG266)&gt;=AG$201,AF267=""),"",IF(AF267="",AG$190,IF(AF267=AG$190,AG$191,IF(AF267=AG$191,AG$192,IF(AF267=AG$192,AG$193,IF(AF267=AG$193,AG$194,$I$23))))))</f>
        <v/>
      </c>
      <c r="AH267" s="88" t="str">
        <f>IF(AND(SUM(AH$206:AH266)&gt;=AH$201,AG267=""),"",IF(AG267="",AH$190,IF(AG267=AH$190,AH$191,IF(AG267=AH$191,AH$192,IF(AG267=AH$192,AH$193,IF(AG267=AH$193,AH$194,$I$23))))))</f>
        <v/>
      </c>
      <c r="AI267" s="88" t="str">
        <f>IF(AND(SUM(AI$206:AI266)&gt;=AI$201,AH267=""),"",IF(AH267="",AI$190,IF(AH267=AI$190,AI$191,IF(AH267=AI$191,AI$192,IF(AH267=AI$192,AI$193,IF(AH267=AI$193,AI$194,$I$23))))))</f>
        <v/>
      </c>
      <c r="AJ267" s="88" t="str">
        <f>IF(AND(SUM(AJ$206:AJ266)&gt;=AJ$201,AI267=""),"",IF(AI267="",AJ$190,IF(AI267=AJ$190,AJ$191,IF(AI267=AJ$191,AJ$192,IF(AI267=AJ$192,AJ$193,IF(AI267=AJ$193,AJ$194,$I$23))))))</f>
        <v/>
      </c>
      <c r="AK267" s="88" t="str">
        <f>IF(AND(SUM(AK$206:AK266)&gt;=AK$201,AJ267=""),"",IF(AJ267="",AK$190,IF(AJ267=AK$190,AK$191,IF(AJ267=AK$191,AK$192,IF(AJ267=AK$192,AK$193,IF(AJ267=AK$193,AK$194,$I$23))))))</f>
        <v/>
      </c>
      <c r="AL267" s="88" t="str">
        <f>IF(AND(SUM(AL$206:AL266)&gt;=AL$201,AK267=""),"",IF(AK267="",AL$190,IF(AK267=AL$190,AL$191,IF(AK267=AL$191,AL$192,IF(AK267=AL$192,AL$193,IF(AK267=AL$193,AL$194,$I$23))))))</f>
        <v/>
      </c>
      <c r="AM267" s="88" t="str">
        <f>IF(AND(SUM(AM$206:AM266)&gt;=AM$201,AL267=""),"",IF(AL267="",AM$190,IF(AL267=AM$190,AM$191,IF(AL267=AM$191,AM$192,IF(AL267=AM$192,AM$193,IF(AL267=AM$193,AM$194,$I$23))))))</f>
        <v/>
      </c>
      <c r="AN267" s="88" t="str">
        <f>IF(AND(SUM(AN$206:AN266)&gt;=AN$201,AM267=""),"",IF(AM267="",AN$190,IF(AM267=AN$190,AN$191,IF(AM267=AN$191,AN$192,IF(AM267=AN$192,AN$193,IF(AM267=AN$193,AN$194,$I$23))))))</f>
        <v/>
      </c>
      <c r="AO267" s="88" t="str">
        <f>IF(AND(SUM(AO$206:AO266)&gt;=AO$201,AN267=""),"",IF(AN267="",AO$190,IF(AN267=AO$190,AO$191,IF(AN267=AO$191,AO$192,IF(AN267=AO$192,AO$193,IF(AN267=AO$193,AO$194,$J$23))))))</f>
        <v/>
      </c>
      <c r="AP267" s="88" t="str">
        <f>IF(AND(SUM(AP$206:AP266)&gt;=AP$201,AO267=""),"",IF(AO267="",AP$190,IF(AO267=AP$190,AP$191,IF(AO267=AP$191,AP$192,IF(AO267=AP$192,AP$193,IF(AO267=AP$193,AP$194,$J$23))))))</f>
        <v/>
      </c>
      <c r="AQ267" s="88" t="str">
        <f>IF(AND(SUM(AQ$206:AQ266)&gt;=AQ$201,AP267=""),"",IF(AP267="",AQ$190,IF(AP267=AQ$190,AQ$191,IF(AP267=AQ$191,AQ$192,IF(AP267=AQ$192,AQ$193,IF(AP267=AQ$193,AQ$194,$J$23))))))</f>
        <v/>
      </c>
      <c r="AR267" s="88" t="str">
        <f>IF(AND(SUM(AR$206:AR266)&gt;=AR$201,AQ267=""),"",IF(AQ267="",AR$190,IF(AQ267=AR$190,AR$191,IF(AQ267=AR$191,AR$192,IF(AQ267=AR$192,AR$193,IF(AQ267=AR$193,AR$194,$J$23))))))</f>
        <v/>
      </c>
      <c r="AS267" s="88" t="str">
        <f>IF(AND(SUM(AS$206:AS266)&gt;=AS$201,AR267=""),"",IF(AR267="",AS$190,IF(AR267=AS$190,AS$191,IF(AR267=AS$191,AS$192,IF(AR267=AS$192,AS$193,IF(AR267=AS$193,AS$194,$J$23))))))</f>
        <v/>
      </c>
      <c r="AT267" s="88" t="str">
        <f>IF(AND(SUM(AT$206:AT266)&gt;=AT$201,AS267=""),"",IF(AS267="",AT$190,IF(AS267=AT$190,AT$191,IF(AS267=AT$191,AT$192,IF(AS267=AT$192,AT$193,IF(AS267=AT$193,AT$194,$J$23))))))</f>
        <v/>
      </c>
      <c r="AU267" s="88" t="str">
        <f>IF(AND(SUM(AU$206:AU266)&gt;=AU$201,AT267=""),"",IF(AT267="",AU$190,IF(AT267=AU$190,AU$191,IF(AT267=AU$191,AU$192,IF(AT267=AU$192,AU$193,IF(AT267=AU$193,AU$194,$J$23))))))</f>
        <v/>
      </c>
      <c r="AV267" s="88" t="str">
        <f>IF(AND(SUM(AV$206:AV266)&gt;=AV$201,AU267=""),"",IF(AU267="",AV$190,IF(AU267=AV$190,AV$191,IF(AU267=AV$191,AV$192,IF(AU267=AV$192,AV$193,IF(AU267=AV$193,AV$194,$J$23))))))</f>
        <v/>
      </c>
      <c r="AW267" s="88" t="str">
        <f>IF(AND(SUM(AW$206:AW266)&gt;=AW$201,AV267=""),"",IF(AV267="",AW$190,IF(AV267=AW$190,AW$191,IF(AV267=AW$191,AW$192,IF(AV267=AW$192,AW$193,IF(AV267=AW$193,AW$194,$J$23))))))</f>
        <v/>
      </c>
      <c r="AX267" s="88" t="str">
        <f>IF(AND(SUM(AX$206:AX266)&gt;=AX$201,AW267=""),"",IF(AW267="",AX$190,IF(AW267=AX$190,AX$191,IF(AW267=AX$191,AX$192,IF(AW267=AX$192,AX$193,IF(AW267=AX$193,AX$194,$J$23))))))</f>
        <v/>
      </c>
      <c r="AY267" s="88" t="str">
        <f>IF(AND(SUM(AY$206:AY266)&gt;=AY$201,AX267=""),"",IF(AX267="",AY$190,IF(AX267=AY$190,AY$191,IF(AX267=AY$191,AY$192,IF(AX267=AY$192,AY$193,IF(AX267=AY$193,AY$194,$J$23))))))</f>
        <v/>
      </c>
      <c r="AZ267" s="88" t="str">
        <f>IF(AND(SUM(AZ$206:AZ266)&gt;=AZ$201,AY267=""),"",IF(AY267="",AZ$190,IF(AY267=AZ$190,AZ$191,IF(AY267=AZ$191,AZ$192,IF(AY267=AZ$192,AZ$193,IF(AY267=AZ$193,AZ$194,$J$23))))))</f>
        <v/>
      </c>
      <c r="BA267" s="88" t="str">
        <f>IF(AND(SUM(BA$206:BA266)&gt;=BA$201,AZ267=""),"",IF(AZ267="",BA$190,IF(AZ267=BA$190,BA$191,IF(AZ267=BA$191,BA$192,IF(AZ267=BA$192,BA$193,IF(AZ267=BA$193,BA$194,$K$23))))))</f>
        <v/>
      </c>
      <c r="BB267" s="88" t="str">
        <f>IF(AND(SUM(BB$206:BB266)&gt;=BB$201,BA267=""),"",IF(BA267="",BB$190,IF(BA267=BB$190,BB$191,IF(BA267=BB$191,BB$192,IF(BA267=BB$192,BB$193,IF(BA267=BB$193,BB$194,$K$23))))))</f>
        <v/>
      </c>
      <c r="BC267" s="88" t="str">
        <f>IF(AND(SUM(BC$206:BC266)&gt;=BC$201,BB267=""),"",IF(BB267="",BC$190,IF(BB267=BC$190,BC$191,IF(BB267=BC$191,BC$192,IF(BB267=BC$192,BC$193,IF(BB267=BC$193,BC$194,$K$23))))))</f>
        <v/>
      </c>
      <c r="BD267" s="88" t="str">
        <f>IF(AND(SUM(BD$206:BD266)&gt;=BD$201,BC267=""),"",IF(BC267="",BD$190,IF(BC267=BD$190,BD$191,IF(BC267=BD$191,BD$192,IF(BC267=BD$192,BD$193,IF(BC267=BD$193,BD$194,$K$23))))))</f>
        <v/>
      </c>
      <c r="BE267" s="88" t="str">
        <f>IF(AND(SUM(BE$206:BE266)&gt;=BE$201,BD267=""),"",IF(BD267="",BE$190,IF(BD267=BE$190,BE$191,IF(BD267=BE$191,BE$192,IF(BD267=BE$192,BE$193,IF(BD267=BE$193,BE$194,$K$23))))))</f>
        <v/>
      </c>
      <c r="BF267" s="88" t="str">
        <f>IF(AND(SUM(BF$206:BF266)&gt;=BF$201,BE267=""),"",IF(BE267="",BF$190,IF(BE267=BF$190,BF$191,IF(BE267=BF$191,BF$192,IF(BE267=BF$192,BF$193,IF(BE267=BF$193,BF$194,$K$23))))))</f>
        <v/>
      </c>
      <c r="BG267" s="88" t="str">
        <f>IF(AND(SUM(BG$206:BG266)&gt;=BG$201,BF267=""),"",IF(BF267="",BG$190,IF(BF267=BG$190,BG$191,IF(BF267=BG$191,BG$192,IF(BF267=BG$192,BG$193,IF(BF267=BG$193,BG$194,$K$23))))))</f>
        <v/>
      </c>
      <c r="BH267" s="88" t="str">
        <f>IF(AND(SUM(BH$206:BH266)&gt;=BH$201,BG267=""),"",IF(BG267="",BH$190,IF(BG267=BH$190,BH$191,IF(BG267=BH$191,BH$192,IF(BG267=BH$192,BH$193,IF(BG267=BH$193,BH$194,$K$23))))))</f>
        <v/>
      </c>
      <c r="BI267" s="88" t="str">
        <f>IF(AND(SUM(BI$206:BI266)&gt;=BI$201,BH267=""),"",IF(BH267="",BI$190,IF(BH267=BI$190,BI$191,IF(BH267=BI$191,BI$192,IF(BH267=BI$192,BI$193,IF(BH267=BI$193,BI$194,$K$23))))))</f>
        <v/>
      </c>
      <c r="BJ267" s="88" t="str">
        <f>IF(AND(SUM(BJ$206:BJ266)&gt;=BJ$201,BI267=""),"",IF(BI267="",BJ$190,IF(BI267=BJ$190,BJ$191,IF(BI267=BJ$191,BJ$192,IF(BI267=BJ$192,BJ$193,IF(BI267=BJ$193,BJ$194,$K$23))))))</f>
        <v/>
      </c>
      <c r="BK267" s="88" t="str">
        <f>IF(AND(SUM(BK$206:BK266)&gt;=BK$201,BJ267=""),"",IF(BJ267="",BK$190,IF(BJ267=BK$190,BK$191,IF(BJ267=BK$191,BK$192,IF(BJ267=BK$192,BK$193,IF(BJ267=BK$193,BK$194,$K$23))))))</f>
        <v/>
      </c>
      <c r="BL267" s="88" t="str">
        <f>IF(AND(SUM(BL$206:BL266)&gt;=BL$201,BK267=""),"",IF(BK267="",BL$190,IF(BK267=BL$190,BL$191,IF(BK267=BL$191,BL$192,IF(BK267=BL$192,BL$193,IF(BK267=BL$193,BL$194,$K$23))))))</f>
        <v/>
      </c>
    </row>
    <row r="268" spans="2:64" hidden="1" outlineLevel="1" x14ac:dyDescent="0.55000000000000004">
      <c r="B268" s="3" t="s">
        <v>311</v>
      </c>
      <c r="C268" s="3">
        <f t="shared" si="63"/>
        <v>62</v>
      </c>
      <c r="E268" s="88" t="str">
        <f>IF(AND(SUM(E$206:E267)&gt;=E$201,D268=""),"",IF(D268="",E$190,IF(D268=E$190,E$191,IF(D268=E$191,E$192,IF(D268=E$192,E$193,IF(D268=E$193,E$194,$G$23))))))</f>
        <v/>
      </c>
      <c r="F268" s="88" t="str">
        <f>IF(AND(SUM(F$206:F267)&gt;=F$201,E268=""),"",IF(E268="",F$190,IF(E268=F$190,F$191,IF(E268=F$191,F$192,IF(E268=F$192,F$193,IF(E268=F$193,F$194,$G$23))))))</f>
        <v/>
      </c>
      <c r="G268" s="88" t="str">
        <f>IF(AND(SUM(G$206:G267)&gt;=G$201,F268=""),"",IF(F268="",G$190,IF(F268=G$190,G$191,IF(F268=G$191,G$192,IF(F268=G$192,G$193,IF(F268=G$193,G$194,$G$23))))))</f>
        <v/>
      </c>
      <c r="H268" s="88" t="str">
        <f>IF(AND(SUM(H$206:H267)&gt;=H$201,G268=""),"",IF(G268="",H$190,IF(G268=H$190,H$191,IF(G268=H$191,H$192,IF(G268=H$192,H$193,IF(G268=H$193,H$194,$G$23))))))</f>
        <v/>
      </c>
      <c r="I268" s="88" t="str">
        <f>IF(AND(SUM(I$206:I267)&gt;=I$201,H268=""),"",IF(H268="",I$190,IF(H268=I$190,I$191,IF(H268=I$191,I$192,IF(H268=I$192,I$193,IF(H268=I$193,I$194,$G$23))))))</f>
        <v/>
      </c>
      <c r="J268" s="88" t="str">
        <f>IF(AND(SUM(J$206:J267)&gt;=J$201,I268=""),"",IF(I268="",J$190,IF(I268=J$190,J$191,IF(I268=J$191,J$192,IF(I268=J$192,J$193,IF(I268=J$193,J$194,$G$23))))))</f>
        <v/>
      </c>
      <c r="K268" s="88" t="str">
        <f>IF(AND(SUM(K$206:K267)&gt;=K$201,J268=""),"",IF(J268="",K$190,IF(J268=K$190,K$191,IF(J268=K$191,K$192,IF(J268=K$192,K$193,IF(J268=K$193,K$194,$G$23))))))</f>
        <v/>
      </c>
      <c r="L268" s="88" t="str">
        <f>IF(AND(SUM(L$206:L267)&gt;=L$201,K268=""),"",IF(K268="",L$190,IF(K268=L$190,L$191,IF(K268=L$191,L$192,IF(K268=L$192,L$193,IF(K268=L$193,L$194,$G$23))))))</f>
        <v/>
      </c>
      <c r="M268" s="88" t="str">
        <f>IF(AND(SUM(M$206:M267)&gt;=M$201,L268=""),"",IF(L268="",M$190,IF(L268=M$190,M$191,IF(L268=M$191,M$192,IF(L268=M$192,M$193,IF(L268=M$193,M$194,$G$23))))))</f>
        <v/>
      </c>
      <c r="N268" s="88" t="str">
        <f>IF(AND(SUM(N$206:N267)&gt;=N$201,M268=""),"",IF(M268="",N$190,IF(M268=N$190,N$191,IF(M268=N$191,N$192,IF(M268=N$192,N$193,IF(M268=N$193,N$194,$G$23))))))</f>
        <v/>
      </c>
      <c r="O268" s="88" t="str">
        <f>IF(AND(SUM(O$206:O267)&gt;=O$201,N268=""),"",IF(N268="",O$190,IF(N268=O$190,O$191,IF(N268=O$191,O$192,IF(N268=O$192,O$193,IF(N268=O$193,O$194,$G$23))))))</f>
        <v/>
      </c>
      <c r="P268" s="88" t="str">
        <f>IF(AND(SUM(P$206:P267)&gt;=P$201,O268=""),"",IF(O268="",P$190,IF(O268=P$190,P$191,IF(O268=P$191,P$192,IF(O268=P$192,P$193,IF(O268=P$193,P$194,$G$23))))))</f>
        <v/>
      </c>
      <c r="Q268" s="88" t="str">
        <f>IF(AND(SUM(Q$206:Q267)&gt;=Q$201,P268=""),"",IF(P268="",Q$190,IF(P268=Q$190,Q$191,IF(P268=Q$191,Q$192,IF(P268=Q$192,Q$193,IF(P268=Q$193,Q$194,$H$23))))))</f>
        <v/>
      </c>
      <c r="R268" s="88" t="str">
        <f>IF(AND(SUM(R$206:R267)&gt;=R$201,Q268=""),"",IF(Q268="",R$190,IF(Q268=R$190,R$191,IF(Q268=R$191,R$192,IF(Q268=R$192,R$193,IF(Q268=R$193,R$194,$H$23))))))</f>
        <v/>
      </c>
      <c r="S268" s="88" t="str">
        <f>IF(AND(SUM(S$206:S267)&gt;=S$201,R268=""),"",IF(R268="",S$190,IF(R268=S$190,S$191,IF(R268=S$191,S$192,IF(R268=S$192,S$193,IF(R268=S$193,S$194,$H$23))))))</f>
        <v/>
      </c>
      <c r="T268" s="88" t="str">
        <f>IF(AND(SUM(T$206:T267)&gt;=T$201,S268=""),"",IF(S268="",T$190,IF(S268=T$190,T$191,IF(S268=T$191,T$192,IF(S268=T$192,T$193,IF(S268=T$193,T$194,$H$23))))))</f>
        <v/>
      </c>
      <c r="U268" s="88" t="str">
        <f>IF(AND(SUM(U$206:U267)&gt;=U$201,T268=""),"",IF(T268="",U$190,IF(T268=U$190,U$191,IF(T268=U$191,U$192,IF(T268=U$192,U$193,IF(T268=U$193,U$194,$H$23))))))</f>
        <v/>
      </c>
      <c r="V268" s="88" t="str">
        <f>IF(AND(SUM(V$206:V267)&gt;=V$201,U268=""),"",IF(U268="",V$190,IF(U268=V$190,V$191,IF(U268=V$191,V$192,IF(U268=V$192,V$193,IF(U268=V$193,V$194,$H$23))))))</f>
        <v/>
      </c>
      <c r="W268" s="88" t="str">
        <f>IF(AND(SUM(W$206:W267)&gt;=W$201,V268=""),"",IF(V268="",W$190,IF(V268=W$190,W$191,IF(V268=W$191,W$192,IF(V268=W$192,W$193,IF(V268=W$193,W$194,$H$23))))))</f>
        <v/>
      </c>
      <c r="X268" s="88" t="str">
        <f>IF(AND(SUM(X$206:X267)&gt;=X$201,W268=""),"",IF(W268="",X$190,IF(W268=X$190,X$191,IF(W268=X$191,X$192,IF(W268=X$192,X$193,IF(W268=X$193,X$194,$H$23))))))</f>
        <v/>
      </c>
      <c r="Y268" s="88" t="str">
        <f>IF(AND(SUM(Y$206:Y267)&gt;=Y$201,X268=""),"",IF(X268="",Y$190,IF(X268=Y$190,Y$191,IF(X268=Y$191,Y$192,IF(X268=Y$192,Y$193,IF(X268=Y$193,Y$194,$H$23))))))</f>
        <v/>
      </c>
      <c r="Z268" s="88" t="str">
        <f>IF(AND(SUM(Z$206:Z267)&gt;=Z$201,Y268=""),"",IF(Y268="",Z$190,IF(Y268=Z$190,Z$191,IF(Y268=Z$191,Z$192,IF(Y268=Z$192,Z$193,IF(Y268=Z$193,Z$194,$H$23))))))</f>
        <v/>
      </c>
      <c r="AA268" s="88" t="str">
        <f>IF(AND(SUM(AA$206:AA267)&gt;=AA$201,Z268=""),"",IF(Z268="",AA$190,IF(Z268=AA$190,AA$191,IF(Z268=AA$191,AA$192,IF(Z268=AA$192,AA$193,IF(Z268=AA$193,AA$194,$H$23))))))</f>
        <v/>
      </c>
      <c r="AB268" s="88" t="str">
        <f>IF(AND(SUM(AB$206:AB267)&gt;=AB$201,AA268=""),"",IF(AA268="",AB$190,IF(AA268=AB$190,AB$191,IF(AA268=AB$191,AB$192,IF(AA268=AB$192,AB$193,IF(AA268=AB$193,AB$194,$H$23))))))</f>
        <v/>
      </c>
      <c r="AC268" s="88" t="str">
        <f>IF(AND(SUM(AC$206:AC267)&gt;=AC$201,AB268=""),"",IF(AB268="",AC$190,IF(AB268=AC$190,AC$191,IF(AB268=AC$191,AC$192,IF(AB268=AC$192,AC$193,IF(AB268=AC$193,AC$194,$I$23))))))</f>
        <v/>
      </c>
      <c r="AD268" s="88" t="str">
        <f>IF(AND(SUM(AD$206:AD267)&gt;=AD$201,AC268=""),"",IF(AC268="",AD$190,IF(AC268=AD$190,AD$191,IF(AC268=AD$191,AD$192,IF(AC268=AD$192,AD$193,IF(AC268=AD$193,AD$194,$I$23))))))</f>
        <v/>
      </c>
      <c r="AE268" s="88" t="str">
        <f>IF(AND(SUM(AE$206:AE267)&gt;=AE$201,AD268=""),"",IF(AD268="",AE$190,IF(AD268=AE$190,AE$191,IF(AD268=AE$191,AE$192,IF(AD268=AE$192,AE$193,IF(AD268=AE$193,AE$194,$I$23))))))</f>
        <v/>
      </c>
      <c r="AF268" s="88" t="str">
        <f>IF(AND(SUM(AF$206:AF267)&gt;=AF$201,AE268=""),"",IF(AE268="",AF$190,IF(AE268=AF$190,AF$191,IF(AE268=AF$191,AF$192,IF(AE268=AF$192,AF$193,IF(AE268=AF$193,AF$194,$I$23))))))</f>
        <v/>
      </c>
      <c r="AG268" s="88" t="str">
        <f>IF(AND(SUM(AG$206:AG267)&gt;=AG$201,AF268=""),"",IF(AF268="",AG$190,IF(AF268=AG$190,AG$191,IF(AF268=AG$191,AG$192,IF(AF268=AG$192,AG$193,IF(AF268=AG$193,AG$194,$I$23))))))</f>
        <v/>
      </c>
      <c r="AH268" s="88" t="str">
        <f>IF(AND(SUM(AH$206:AH267)&gt;=AH$201,AG268=""),"",IF(AG268="",AH$190,IF(AG268=AH$190,AH$191,IF(AG268=AH$191,AH$192,IF(AG268=AH$192,AH$193,IF(AG268=AH$193,AH$194,$I$23))))))</f>
        <v/>
      </c>
      <c r="AI268" s="88" t="str">
        <f>IF(AND(SUM(AI$206:AI267)&gt;=AI$201,AH268=""),"",IF(AH268="",AI$190,IF(AH268=AI$190,AI$191,IF(AH268=AI$191,AI$192,IF(AH268=AI$192,AI$193,IF(AH268=AI$193,AI$194,$I$23))))))</f>
        <v/>
      </c>
      <c r="AJ268" s="88" t="str">
        <f>IF(AND(SUM(AJ$206:AJ267)&gt;=AJ$201,AI268=""),"",IF(AI268="",AJ$190,IF(AI268=AJ$190,AJ$191,IF(AI268=AJ$191,AJ$192,IF(AI268=AJ$192,AJ$193,IF(AI268=AJ$193,AJ$194,$I$23))))))</f>
        <v/>
      </c>
      <c r="AK268" s="88" t="str">
        <f>IF(AND(SUM(AK$206:AK267)&gt;=AK$201,AJ268=""),"",IF(AJ268="",AK$190,IF(AJ268=AK$190,AK$191,IF(AJ268=AK$191,AK$192,IF(AJ268=AK$192,AK$193,IF(AJ268=AK$193,AK$194,$I$23))))))</f>
        <v/>
      </c>
      <c r="AL268" s="88" t="str">
        <f>IF(AND(SUM(AL$206:AL267)&gt;=AL$201,AK268=""),"",IF(AK268="",AL$190,IF(AK268=AL$190,AL$191,IF(AK268=AL$191,AL$192,IF(AK268=AL$192,AL$193,IF(AK268=AL$193,AL$194,$I$23))))))</f>
        <v/>
      </c>
      <c r="AM268" s="88" t="str">
        <f>IF(AND(SUM(AM$206:AM267)&gt;=AM$201,AL268=""),"",IF(AL268="",AM$190,IF(AL268=AM$190,AM$191,IF(AL268=AM$191,AM$192,IF(AL268=AM$192,AM$193,IF(AL268=AM$193,AM$194,$I$23))))))</f>
        <v/>
      </c>
      <c r="AN268" s="88" t="str">
        <f>IF(AND(SUM(AN$206:AN267)&gt;=AN$201,AM268=""),"",IF(AM268="",AN$190,IF(AM268=AN$190,AN$191,IF(AM268=AN$191,AN$192,IF(AM268=AN$192,AN$193,IF(AM268=AN$193,AN$194,$I$23))))))</f>
        <v/>
      </c>
      <c r="AO268" s="88" t="str">
        <f>IF(AND(SUM(AO$206:AO267)&gt;=AO$201,AN268=""),"",IF(AN268="",AO$190,IF(AN268=AO$190,AO$191,IF(AN268=AO$191,AO$192,IF(AN268=AO$192,AO$193,IF(AN268=AO$193,AO$194,$J$23))))))</f>
        <v/>
      </c>
      <c r="AP268" s="88" t="str">
        <f>IF(AND(SUM(AP$206:AP267)&gt;=AP$201,AO268=""),"",IF(AO268="",AP$190,IF(AO268=AP$190,AP$191,IF(AO268=AP$191,AP$192,IF(AO268=AP$192,AP$193,IF(AO268=AP$193,AP$194,$J$23))))))</f>
        <v/>
      </c>
      <c r="AQ268" s="88" t="str">
        <f>IF(AND(SUM(AQ$206:AQ267)&gt;=AQ$201,AP268=""),"",IF(AP268="",AQ$190,IF(AP268=AQ$190,AQ$191,IF(AP268=AQ$191,AQ$192,IF(AP268=AQ$192,AQ$193,IF(AP268=AQ$193,AQ$194,$J$23))))))</f>
        <v/>
      </c>
      <c r="AR268" s="88" t="str">
        <f>IF(AND(SUM(AR$206:AR267)&gt;=AR$201,AQ268=""),"",IF(AQ268="",AR$190,IF(AQ268=AR$190,AR$191,IF(AQ268=AR$191,AR$192,IF(AQ268=AR$192,AR$193,IF(AQ268=AR$193,AR$194,$J$23))))))</f>
        <v/>
      </c>
      <c r="AS268" s="88" t="str">
        <f>IF(AND(SUM(AS$206:AS267)&gt;=AS$201,AR268=""),"",IF(AR268="",AS$190,IF(AR268=AS$190,AS$191,IF(AR268=AS$191,AS$192,IF(AR268=AS$192,AS$193,IF(AR268=AS$193,AS$194,$J$23))))))</f>
        <v/>
      </c>
      <c r="AT268" s="88" t="str">
        <f>IF(AND(SUM(AT$206:AT267)&gt;=AT$201,AS268=""),"",IF(AS268="",AT$190,IF(AS268=AT$190,AT$191,IF(AS268=AT$191,AT$192,IF(AS268=AT$192,AT$193,IF(AS268=AT$193,AT$194,$J$23))))))</f>
        <v/>
      </c>
      <c r="AU268" s="88" t="str">
        <f>IF(AND(SUM(AU$206:AU267)&gt;=AU$201,AT268=""),"",IF(AT268="",AU$190,IF(AT268=AU$190,AU$191,IF(AT268=AU$191,AU$192,IF(AT268=AU$192,AU$193,IF(AT268=AU$193,AU$194,$J$23))))))</f>
        <v/>
      </c>
      <c r="AV268" s="88" t="str">
        <f>IF(AND(SUM(AV$206:AV267)&gt;=AV$201,AU268=""),"",IF(AU268="",AV$190,IF(AU268=AV$190,AV$191,IF(AU268=AV$191,AV$192,IF(AU268=AV$192,AV$193,IF(AU268=AV$193,AV$194,$J$23))))))</f>
        <v/>
      </c>
      <c r="AW268" s="88" t="str">
        <f>IF(AND(SUM(AW$206:AW267)&gt;=AW$201,AV268=""),"",IF(AV268="",AW$190,IF(AV268=AW$190,AW$191,IF(AV268=AW$191,AW$192,IF(AV268=AW$192,AW$193,IF(AV268=AW$193,AW$194,$J$23))))))</f>
        <v/>
      </c>
      <c r="AX268" s="88" t="str">
        <f>IF(AND(SUM(AX$206:AX267)&gt;=AX$201,AW268=""),"",IF(AW268="",AX$190,IF(AW268=AX$190,AX$191,IF(AW268=AX$191,AX$192,IF(AW268=AX$192,AX$193,IF(AW268=AX$193,AX$194,$J$23))))))</f>
        <v/>
      </c>
      <c r="AY268" s="88" t="str">
        <f>IF(AND(SUM(AY$206:AY267)&gt;=AY$201,AX268=""),"",IF(AX268="",AY$190,IF(AX268=AY$190,AY$191,IF(AX268=AY$191,AY$192,IF(AX268=AY$192,AY$193,IF(AX268=AY$193,AY$194,$J$23))))))</f>
        <v/>
      </c>
      <c r="AZ268" s="88" t="str">
        <f>IF(AND(SUM(AZ$206:AZ267)&gt;=AZ$201,AY268=""),"",IF(AY268="",AZ$190,IF(AY268=AZ$190,AZ$191,IF(AY268=AZ$191,AZ$192,IF(AY268=AZ$192,AZ$193,IF(AY268=AZ$193,AZ$194,$J$23))))))</f>
        <v/>
      </c>
      <c r="BA268" s="88" t="str">
        <f>IF(AND(SUM(BA$206:BA267)&gt;=BA$201,AZ268=""),"",IF(AZ268="",BA$190,IF(AZ268=BA$190,BA$191,IF(AZ268=BA$191,BA$192,IF(AZ268=BA$192,BA$193,IF(AZ268=BA$193,BA$194,$K$23))))))</f>
        <v/>
      </c>
      <c r="BB268" s="88" t="str">
        <f>IF(AND(SUM(BB$206:BB267)&gt;=BB$201,BA268=""),"",IF(BA268="",BB$190,IF(BA268=BB$190,BB$191,IF(BA268=BB$191,BB$192,IF(BA268=BB$192,BB$193,IF(BA268=BB$193,BB$194,$K$23))))))</f>
        <v/>
      </c>
      <c r="BC268" s="88" t="str">
        <f>IF(AND(SUM(BC$206:BC267)&gt;=BC$201,BB268=""),"",IF(BB268="",BC$190,IF(BB268=BC$190,BC$191,IF(BB268=BC$191,BC$192,IF(BB268=BC$192,BC$193,IF(BB268=BC$193,BC$194,$K$23))))))</f>
        <v/>
      </c>
      <c r="BD268" s="88" t="str">
        <f>IF(AND(SUM(BD$206:BD267)&gt;=BD$201,BC268=""),"",IF(BC268="",BD$190,IF(BC268=BD$190,BD$191,IF(BC268=BD$191,BD$192,IF(BC268=BD$192,BD$193,IF(BC268=BD$193,BD$194,$K$23))))))</f>
        <v/>
      </c>
      <c r="BE268" s="88" t="str">
        <f>IF(AND(SUM(BE$206:BE267)&gt;=BE$201,BD268=""),"",IF(BD268="",BE$190,IF(BD268=BE$190,BE$191,IF(BD268=BE$191,BE$192,IF(BD268=BE$192,BE$193,IF(BD268=BE$193,BE$194,$K$23))))))</f>
        <v/>
      </c>
      <c r="BF268" s="88" t="str">
        <f>IF(AND(SUM(BF$206:BF267)&gt;=BF$201,BE268=""),"",IF(BE268="",BF$190,IF(BE268=BF$190,BF$191,IF(BE268=BF$191,BF$192,IF(BE268=BF$192,BF$193,IF(BE268=BF$193,BF$194,$K$23))))))</f>
        <v/>
      </c>
      <c r="BG268" s="88" t="str">
        <f>IF(AND(SUM(BG$206:BG267)&gt;=BG$201,BF268=""),"",IF(BF268="",BG$190,IF(BF268=BG$190,BG$191,IF(BF268=BG$191,BG$192,IF(BF268=BG$192,BG$193,IF(BF268=BG$193,BG$194,$K$23))))))</f>
        <v/>
      </c>
      <c r="BH268" s="88" t="str">
        <f>IF(AND(SUM(BH$206:BH267)&gt;=BH$201,BG268=""),"",IF(BG268="",BH$190,IF(BG268=BH$190,BH$191,IF(BG268=BH$191,BH$192,IF(BG268=BH$192,BH$193,IF(BG268=BH$193,BH$194,$K$23))))))</f>
        <v/>
      </c>
      <c r="BI268" s="88" t="str">
        <f>IF(AND(SUM(BI$206:BI267)&gt;=BI$201,BH268=""),"",IF(BH268="",BI$190,IF(BH268=BI$190,BI$191,IF(BH268=BI$191,BI$192,IF(BH268=BI$192,BI$193,IF(BH268=BI$193,BI$194,$K$23))))))</f>
        <v/>
      </c>
      <c r="BJ268" s="88" t="str">
        <f>IF(AND(SUM(BJ$206:BJ267)&gt;=BJ$201,BI268=""),"",IF(BI268="",BJ$190,IF(BI268=BJ$190,BJ$191,IF(BI268=BJ$191,BJ$192,IF(BI268=BJ$192,BJ$193,IF(BI268=BJ$193,BJ$194,$K$23))))))</f>
        <v/>
      </c>
      <c r="BK268" s="88" t="str">
        <f>IF(AND(SUM(BK$206:BK267)&gt;=BK$201,BJ268=""),"",IF(BJ268="",BK$190,IF(BJ268=BK$190,BK$191,IF(BJ268=BK$191,BK$192,IF(BJ268=BK$192,BK$193,IF(BJ268=BK$193,BK$194,$K$23))))))</f>
        <v/>
      </c>
      <c r="BL268" s="88" t="str">
        <f>IF(AND(SUM(BL$206:BL267)&gt;=BL$201,BK268=""),"",IF(BK268="",BL$190,IF(BK268=BL$190,BL$191,IF(BK268=BL$191,BL$192,IF(BK268=BL$192,BL$193,IF(BK268=BL$193,BL$194,$K$23))))))</f>
        <v/>
      </c>
    </row>
    <row r="269" spans="2:64" hidden="1" outlineLevel="1" x14ac:dyDescent="0.55000000000000004">
      <c r="B269" s="3" t="s">
        <v>311</v>
      </c>
      <c r="C269" s="3">
        <f t="shared" si="63"/>
        <v>63</v>
      </c>
      <c r="E269" s="88" t="str">
        <f>IF(AND(SUM(E$206:E268)&gt;=E$201,D269=""),"",IF(D269="",E$190,IF(D269=E$190,E$191,IF(D269=E$191,E$192,IF(D269=E$192,E$193,IF(D269=E$193,E$194,$G$23))))))</f>
        <v/>
      </c>
      <c r="F269" s="88" t="str">
        <f>IF(AND(SUM(F$206:F268)&gt;=F$201,E269=""),"",IF(E269="",F$190,IF(E269=F$190,F$191,IF(E269=F$191,F$192,IF(E269=F$192,F$193,IF(E269=F$193,F$194,$G$23))))))</f>
        <v/>
      </c>
      <c r="G269" s="88" t="str">
        <f>IF(AND(SUM(G$206:G268)&gt;=G$201,F269=""),"",IF(F269="",G$190,IF(F269=G$190,G$191,IF(F269=G$191,G$192,IF(F269=G$192,G$193,IF(F269=G$193,G$194,$G$23))))))</f>
        <v/>
      </c>
      <c r="H269" s="88" t="str">
        <f>IF(AND(SUM(H$206:H268)&gt;=H$201,G269=""),"",IF(G269="",H$190,IF(G269=H$190,H$191,IF(G269=H$191,H$192,IF(G269=H$192,H$193,IF(G269=H$193,H$194,$G$23))))))</f>
        <v/>
      </c>
      <c r="I269" s="88" t="str">
        <f>IF(AND(SUM(I$206:I268)&gt;=I$201,H269=""),"",IF(H269="",I$190,IF(H269=I$190,I$191,IF(H269=I$191,I$192,IF(H269=I$192,I$193,IF(H269=I$193,I$194,$G$23))))))</f>
        <v/>
      </c>
      <c r="J269" s="88" t="str">
        <f>IF(AND(SUM(J$206:J268)&gt;=J$201,I269=""),"",IF(I269="",J$190,IF(I269=J$190,J$191,IF(I269=J$191,J$192,IF(I269=J$192,J$193,IF(I269=J$193,J$194,$G$23))))))</f>
        <v/>
      </c>
      <c r="K269" s="88" t="str">
        <f>IF(AND(SUM(K$206:K268)&gt;=K$201,J269=""),"",IF(J269="",K$190,IF(J269=K$190,K$191,IF(J269=K$191,K$192,IF(J269=K$192,K$193,IF(J269=K$193,K$194,$G$23))))))</f>
        <v/>
      </c>
      <c r="L269" s="88" t="str">
        <f>IF(AND(SUM(L$206:L268)&gt;=L$201,K269=""),"",IF(K269="",L$190,IF(K269=L$190,L$191,IF(K269=L$191,L$192,IF(K269=L$192,L$193,IF(K269=L$193,L$194,$G$23))))))</f>
        <v/>
      </c>
      <c r="M269" s="88" t="str">
        <f>IF(AND(SUM(M$206:M268)&gt;=M$201,L269=""),"",IF(L269="",M$190,IF(L269=M$190,M$191,IF(L269=M$191,M$192,IF(L269=M$192,M$193,IF(L269=M$193,M$194,$G$23))))))</f>
        <v/>
      </c>
      <c r="N269" s="88" t="str">
        <f>IF(AND(SUM(N$206:N268)&gt;=N$201,M269=""),"",IF(M269="",N$190,IF(M269=N$190,N$191,IF(M269=N$191,N$192,IF(M269=N$192,N$193,IF(M269=N$193,N$194,$G$23))))))</f>
        <v/>
      </c>
      <c r="O269" s="88" t="str">
        <f>IF(AND(SUM(O$206:O268)&gt;=O$201,N269=""),"",IF(N269="",O$190,IF(N269=O$190,O$191,IF(N269=O$191,O$192,IF(N269=O$192,O$193,IF(N269=O$193,O$194,$G$23))))))</f>
        <v/>
      </c>
      <c r="P269" s="88" t="str">
        <f>IF(AND(SUM(P$206:P268)&gt;=P$201,O269=""),"",IF(O269="",P$190,IF(O269=P$190,P$191,IF(O269=P$191,P$192,IF(O269=P$192,P$193,IF(O269=P$193,P$194,$G$23))))))</f>
        <v/>
      </c>
      <c r="Q269" s="88" t="str">
        <f>IF(AND(SUM(Q$206:Q268)&gt;=Q$201,P269=""),"",IF(P269="",Q$190,IF(P269=Q$190,Q$191,IF(P269=Q$191,Q$192,IF(P269=Q$192,Q$193,IF(P269=Q$193,Q$194,$H$23))))))</f>
        <v/>
      </c>
      <c r="R269" s="88" t="str">
        <f>IF(AND(SUM(R$206:R268)&gt;=R$201,Q269=""),"",IF(Q269="",R$190,IF(Q269=R$190,R$191,IF(Q269=R$191,R$192,IF(Q269=R$192,R$193,IF(Q269=R$193,R$194,$H$23))))))</f>
        <v/>
      </c>
      <c r="S269" s="88" t="str">
        <f>IF(AND(SUM(S$206:S268)&gt;=S$201,R269=""),"",IF(R269="",S$190,IF(R269=S$190,S$191,IF(R269=S$191,S$192,IF(R269=S$192,S$193,IF(R269=S$193,S$194,$H$23))))))</f>
        <v/>
      </c>
      <c r="T269" s="88" t="str">
        <f>IF(AND(SUM(T$206:T268)&gt;=T$201,S269=""),"",IF(S269="",T$190,IF(S269=T$190,T$191,IF(S269=T$191,T$192,IF(S269=T$192,T$193,IF(S269=T$193,T$194,$H$23))))))</f>
        <v/>
      </c>
      <c r="U269" s="88" t="str">
        <f>IF(AND(SUM(U$206:U268)&gt;=U$201,T269=""),"",IF(T269="",U$190,IF(T269=U$190,U$191,IF(T269=U$191,U$192,IF(T269=U$192,U$193,IF(T269=U$193,U$194,$H$23))))))</f>
        <v/>
      </c>
      <c r="V269" s="88" t="str">
        <f>IF(AND(SUM(V$206:V268)&gt;=V$201,U269=""),"",IF(U269="",V$190,IF(U269=V$190,V$191,IF(U269=V$191,V$192,IF(U269=V$192,V$193,IF(U269=V$193,V$194,$H$23))))))</f>
        <v/>
      </c>
      <c r="W269" s="88" t="str">
        <f>IF(AND(SUM(W$206:W268)&gt;=W$201,V269=""),"",IF(V269="",W$190,IF(V269=W$190,W$191,IF(V269=W$191,W$192,IF(V269=W$192,W$193,IF(V269=W$193,W$194,$H$23))))))</f>
        <v/>
      </c>
      <c r="X269" s="88" t="str">
        <f>IF(AND(SUM(X$206:X268)&gt;=X$201,W269=""),"",IF(W269="",X$190,IF(W269=X$190,X$191,IF(W269=X$191,X$192,IF(W269=X$192,X$193,IF(W269=X$193,X$194,$H$23))))))</f>
        <v/>
      </c>
      <c r="Y269" s="88" t="str">
        <f>IF(AND(SUM(Y$206:Y268)&gt;=Y$201,X269=""),"",IF(X269="",Y$190,IF(X269=Y$190,Y$191,IF(X269=Y$191,Y$192,IF(X269=Y$192,Y$193,IF(X269=Y$193,Y$194,$H$23))))))</f>
        <v/>
      </c>
      <c r="Z269" s="88" t="str">
        <f>IF(AND(SUM(Z$206:Z268)&gt;=Z$201,Y269=""),"",IF(Y269="",Z$190,IF(Y269=Z$190,Z$191,IF(Y269=Z$191,Z$192,IF(Y269=Z$192,Z$193,IF(Y269=Z$193,Z$194,$H$23))))))</f>
        <v/>
      </c>
      <c r="AA269" s="88" t="str">
        <f>IF(AND(SUM(AA$206:AA268)&gt;=AA$201,Z269=""),"",IF(Z269="",AA$190,IF(Z269=AA$190,AA$191,IF(Z269=AA$191,AA$192,IF(Z269=AA$192,AA$193,IF(Z269=AA$193,AA$194,$H$23))))))</f>
        <v/>
      </c>
      <c r="AB269" s="88" t="str">
        <f>IF(AND(SUM(AB$206:AB268)&gt;=AB$201,AA269=""),"",IF(AA269="",AB$190,IF(AA269=AB$190,AB$191,IF(AA269=AB$191,AB$192,IF(AA269=AB$192,AB$193,IF(AA269=AB$193,AB$194,$H$23))))))</f>
        <v/>
      </c>
      <c r="AC269" s="88" t="str">
        <f>IF(AND(SUM(AC$206:AC268)&gt;=AC$201,AB269=""),"",IF(AB269="",AC$190,IF(AB269=AC$190,AC$191,IF(AB269=AC$191,AC$192,IF(AB269=AC$192,AC$193,IF(AB269=AC$193,AC$194,$I$23))))))</f>
        <v/>
      </c>
      <c r="AD269" s="88" t="str">
        <f>IF(AND(SUM(AD$206:AD268)&gt;=AD$201,AC269=""),"",IF(AC269="",AD$190,IF(AC269=AD$190,AD$191,IF(AC269=AD$191,AD$192,IF(AC269=AD$192,AD$193,IF(AC269=AD$193,AD$194,$I$23))))))</f>
        <v/>
      </c>
      <c r="AE269" s="88" t="str">
        <f>IF(AND(SUM(AE$206:AE268)&gt;=AE$201,AD269=""),"",IF(AD269="",AE$190,IF(AD269=AE$190,AE$191,IF(AD269=AE$191,AE$192,IF(AD269=AE$192,AE$193,IF(AD269=AE$193,AE$194,$I$23))))))</f>
        <v/>
      </c>
      <c r="AF269" s="88" t="str">
        <f>IF(AND(SUM(AF$206:AF268)&gt;=AF$201,AE269=""),"",IF(AE269="",AF$190,IF(AE269=AF$190,AF$191,IF(AE269=AF$191,AF$192,IF(AE269=AF$192,AF$193,IF(AE269=AF$193,AF$194,$I$23))))))</f>
        <v/>
      </c>
      <c r="AG269" s="88" t="str">
        <f>IF(AND(SUM(AG$206:AG268)&gt;=AG$201,AF269=""),"",IF(AF269="",AG$190,IF(AF269=AG$190,AG$191,IF(AF269=AG$191,AG$192,IF(AF269=AG$192,AG$193,IF(AF269=AG$193,AG$194,$I$23))))))</f>
        <v/>
      </c>
      <c r="AH269" s="88" t="str">
        <f>IF(AND(SUM(AH$206:AH268)&gt;=AH$201,AG269=""),"",IF(AG269="",AH$190,IF(AG269=AH$190,AH$191,IF(AG269=AH$191,AH$192,IF(AG269=AH$192,AH$193,IF(AG269=AH$193,AH$194,$I$23))))))</f>
        <v/>
      </c>
      <c r="AI269" s="88" t="str">
        <f>IF(AND(SUM(AI$206:AI268)&gt;=AI$201,AH269=""),"",IF(AH269="",AI$190,IF(AH269=AI$190,AI$191,IF(AH269=AI$191,AI$192,IF(AH269=AI$192,AI$193,IF(AH269=AI$193,AI$194,$I$23))))))</f>
        <v/>
      </c>
      <c r="AJ269" s="88" t="str">
        <f>IF(AND(SUM(AJ$206:AJ268)&gt;=AJ$201,AI269=""),"",IF(AI269="",AJ$190,IF(AI269=AJ$190,AJ$191,IF(AI269=AJ$191,AJ$192,IF(AI269=AJ$192,AJ$193,IF(AI269=AJ$193,AJ$194,$I$23))))))</f>
        <v/>
      </c>
      <c r="AK269" s="88" t="str">
        <f>IF(AND(SUM(AK$206:AK268)&gt;=AK$201,AJ269=""),"",IF(AJ269="",AK$190,IF(AJ269=AK$190,AK$191,IF(AJ269=AK$191,AK$192,IF(AJ269=AK$192,AK$193,IF(AJ269=AK$193,AK$194,$I$23))))))</f>
        <v/>
      </c>
      <c r="AL269" s="88" t="str">
        <f>IF(AND(SUM(AL$206:AL268)&gt;=AL$201,AK269=""),"",IF(AK269="",AL$190,IF(AK269=AL$190,AL$191,IF(AK269=AL$191,AL$192,IF(AK269=AL$192,AL$193,IF(AK269=AL$193,AL$194,$I$23))))))</f>
        <v/>
      </c>
      <c r="AM269" s="88" t="str">
        <f>IF(AND(SUM(AM$206:AM268)&gt;=AM$201,AL269=""),"",IF(AL269="",AM$190,IF(AL269=AM$190,AM$191,IF(AL269=AM$191,AM$192,IF(AL269=AM$192,AM$193,IF(AL269=AM$193,AM$194,$I$23))))))</f>
        <v/>
      </c>
      <c r="AN269" s="88" t="str">
        <f>IF(AND(SUM(AN$206:AN268)&gt;=AN$201,AM269=""),"",IF(AM269="",AN$190,IF(AM269=AN$190,AN$191,IF(AM269=AN$191,AN$192,IF(AM269=AN$192,AN$193,IF(AM269=AN$193,AN$194,$I$23))))))</f>
        <v/>
      </c>
      <c r="AO269" s="88" t="str">
        <f>IF(AND(SUM(AO$206:AO268)&gt;=AO$201,AN269=""),"",IF(AN269="",AO$190,IF(AN269=AO$190,AO$191,IF(AN269=AO$191,AO$192,IF(AN269=AO$192,AO$193,IF(AN269=AO$193,AO$194,$J$23))))))</f>
        <v/>
      </c>
      <c r="AP269" s="88" t="str">
        <f>IF(AND(SUM(AP$206:AP268)&gt;=AP$201,AO269=""),"",IF(AO269="",AP$190,IF(AO269=AP$190,AP$191,IF(AO269=AP$191,AP$192,IF(AO269=AP$192,AP$193,IF(AO269=AP$193,AP$194,$J$23))))))</f>
        <v/>
      </c>
      <c r="AQ269" s="88" t="str">
        <f>IF(AND(SUM(AQ$206:AQ268)&gt;=AQ$201,AP269=""),"",IF(AP269="",AQ$190,IF(AP269=AQ$190,AQ$191,IF(AP269=AQ$191,AQ$192,IF(AP269=AQ$192,AQ$193,IF(AP269=AQ$193,AQ$194,$J$23))))))</f>
        <v/>
      </c>
      <c r="AR269" s="88" t="str">
        <f>IF(AND(SUM(AR$206:AR268)&gt;=AR$201,AQ269=""),"",IF(AQ269="",AR$190,IF(AQ269=AR$190,AR$191,IF(AQ269=AR$191,AR$192,IF(AQ269=AR$192,AR$193,IF(AQ269=AR$193,AR$194,$J$23))))))</f>
        <v/>
      </c>
      <c r="AS269" s="88" t="str">
        <f>IF(AND(SUM(AS$206:AS268)&gt;=AS$201,AR269=""),"",IF(AR269="",AS$190,IF(AR269=AS$190,AS$191,IF(AR269=AS$191,AS$192,IF(AR269=AS$192,AS$193,IF(AR269=AS$193,AS$194,$J$23))))))</f>
        <v/>
      </c>
      <c r="AT269" s="88" t="str">
        <f>IF(AND(SUM(AT$206:AT268)&gt;=AT$201,AS269=""),"",IF(AS269="",AT$190,IF(AS269=AT$190,AT$191,IF(AS269=AT$191,AT$192,IF(AS269=AT$192,AT$193,IF(AS269=AT$193,AT$194,$J$23))))))</f>
        <v/>
      </c>
      <c r="AU269" s="88" t="str">
        <f>IF(AND(SUM(AU$206:AU268)&gt;=AU$201,AT269=""),"",IF(AT269="",AU$190,IF(AT269=AU$190,AU$191,IF(AT269=AU$191,AU$192,IF(AT269=AU$192,AU$193,IF(AT269=AU$193,AU$194,$J$23))))))</f>
        <v/>
      </c>
      <c r="AV269" s="88" t="str">
        <f>IF(AND(SUM(AV$206:AV268)&gt;=AV$201,AU269=""),"",IF(AU269="",AV$190,IF(AU269=AV$190,AV$191,IF(AU269=AV$191,AV$192,IF(AU269=AV$192,AV$193,IF(AU269=AV$193,AV$194,$J$23))))))</f>
        <v/>
      </c>
      <c r="AW269" s="88" t="str">
        <f>IF(AND(SUM(AW$206:AW268)&gt;=AW$201,AV269=""),"",IF(AV269="",AW$190,IF(AV269=AW$190,AW$191,IF(AV269=AW$191,AW$192,IF(AV269=AW$192,AW$193,IF(AV269=AW$193,AW$194,$J$23))))))</f>
        <v/>
      </c>
      <c r="AX269" s="88" t="str">
        <f>IF(AND(SUM(AX$206:AX268)&gt;=AX$201,AW269=""),"",IF(AW269="",AX$190,IF(AW269=AX$190,AX$191,IF(AW269=AX$191,AX$192,IF(AW269=AX$192,AX$193,IF(AW269=AX$193,AX$194,$J$23))))))</f>
        <v/>
      </c>
      <c r="AY269" s="88" t="str">
        <f>IF(AND(SUM(AY$206:AY268)&gt;=AY$201,AX269=""),"",IF(AX269="",AY$190,IF(AX269=AY$190,AY$191,IF(AX269=AY$191,AY$192,IF(AX269=AY$192,AY$193,IF(AX269=AY$193,AY$194,$J$23))))))</f>
        <v/>
      </c>
      <c r="AZ269" s="88" t="str">
        <f>IF(AND(SUM(AZ$206:AZ268)&gt;=AZ$201,AY269=""),"",IF(AY269="",AZ$190,IF(AY269=AZ$190,AZ$191,IF(AY269=AZ$191,AZ$192,IF(AY269=AZ$192,AZ$193,IF(AY269=AZ$193,AZ$194,$J$23))))))</f>
        <v/>
      </c>
      <c r="BA269" s="88" t="str">
        <f>IF(AND(SUM(BA$206:BA268)&gt;=BA$201,AZ269=""),"",IF(AZ269="",BA$190,IF(AZ269=BA$190,BA$191,IF(AZ269=BA$191,BA$192,IF(AZ269=BA$192,BA$193,IF(AZ269=BA$193,BA$194,$K$23))))))</f>
        <v/>
      </c>
      <c r="BB269" s="88" t="str">
        <f>IF(AND(SUM(BB$206:BB268)&gt;=BB$201,BA269=""),"",IF(BA269="",BB$190,IF(BA269=BB$190,BB$191,IF(BA269=BB$191,BB$192,IF(BA269=BB$192,BB$193,IF(BA269=BB$193,BB$194,$K$23))))))</f>
        <v/>
      </c>
      <c r="BC269" s="88" t="str">
        <f>IF(AND(SUM(BC$206:BC268)&gt;=BC$201,BB269=""),"",IF(BB269="",BC$190,IF(BB269=BC$190,BC$191,IF(BB269=BC$191,BC$192,IF(BB269=BC$192,BC$193,IF(BB269=BC$193,BC$194,$K$23))))))</f>
        <v/>
      </c>
      <c r="BD269" s="88" t="str">
        <f>IF(AND(SUM(BD$206:BD268)&gt;=BD$201,BC269=""),"",IF(BC269="",BD$190,IF(BC269=BD$190,BD$191,IF(BC269=BD$191,BD$192,IF(BC269=BD$192,BD$193,IF(BC269=BD$193,BD$194,$K$23))))))</f>
        <v/>
      </c>
      <c r="BE269" s="88" t="str">
        <f>IF(AND(SUM(BE$206:BE268)&gt;=BE$201,BD269=""),"",IF(BD269="",BE$190,IF(BD269=BE$190,BE$191,IF(BD269=BE$191,BE$192,IF(BD269=BE$192,BE$193,IF(BD269=BE$193,BE$194,$K$23))))))</f>
        <v/>
      </c>
      <c r="BF269" s="88" t="str">
        <f>IF(AND(SUM(BF$206:BF268)&gt;=BF$201,BE269=""),"",IF(BE269="",BF$190,IF(BE269=BF$190,BF$191,IF(BE269=BF$191,BF$192,IF(BE269=BF$192,BF$193,IF(BE269=BF$193,BF$194,$K$23))))))</f>
        <v/>
      </c>
      <c r="BG269" s="88" t="str">
        <f>IF(AND(SUM(BG$206:BG268)&gt;=BG$201,BF269=""),"",IF(BF269="",BG$190,IF(BF269=BG$190,BG$191,IF(BF269=BG$191,BG$192,IF(BF269=BG$192,BG$193,IF(BF269=BG$193,BG$194,$K$23))))))</f>
        <v/>
      </c>
      <c r="BH269" s="88" t="str">
        <f>IF(AND(SUM(BH$206:BH268)&gt;=BH$201,BG269=""),"",IF(BG269="",BH$190,IF(BG269=BH$190,BH$191,IF(BG269=BH$191,BH$192,IF(BG269=BH$192,BH$193,IF(BG269=BH$193,BH$194,$K$23))))))</f>
        <v/>
      </c>
      <c r="BI269" s="88" t="str">
        <f>IF(AND(SUM(BI$206:BI268)&gt;=BI$201,BH269=""),"",IF(BH269="",BI$190,IF(BH269=BI$190,BI$191,IF(BH269=BI$191,BI$192,IF(BH269=BI$192,BI$193,IF(BH269=BI$193,BI$194,$K$23))))))</f>
        <v/>
      </c>
      <c r="BJ269" s="88" t="str">
        <f>IF(AND(SUM(BJ$206:BJ268)&gt;=BJ$201,BI269=""),"",IF(BI269="",BJ$190,IF(BI269=BJ$190,BJ$191,IF(BI269=BJ$191,BJ$192,IF(BI269=BJ$192,BJ$193,IF(BI269=BJ$193,BJ$194,$K$23))))))</f>
        <v/>
      </c>
      <c r="BK269" s="88" t="str">
        <f>IF(AND(SUM(BK$206:BK268)&gt;=BK$201,BJ269=""),"",IF(BJ269="",BK$190,IF(BJ269=BK$190,BK$191,IF(BJ269=BK$191,BK$192,IF(BJ269=BK$192,BK$193,IF(BJ269=BK$193,BK$194,$K$23))))))</f>
        <v/>
      </c>
      <c r="BL269" s="88" t="str">
        <f>IF(AND(SUM(BL$206:BL268)&gt;=BL$201,BK269=""),"",IF(BK269="",BL$190,IF(BK269=BL$190,BL$191,IF(BK269=BL$191,BL$192,IF(BK269=BL$192,BL$193,IF(BK269=BL$193,BL$194,$K$23))))))</f>
        <v/>
      </c>
    </row>
    <row r="270" spans="2:64" hidden="1" outlineLevel="1" x14ac:dyDescent="0.55000000000000004">
      <c r="B270" s="3" t="s">
        <v>311</v>
      </c>
      <c r="C270" s="3">
        <f t="shared" si="63"/>
        <v>64</v>
      </c>
      <c r="E270" s="88" t="str">
        <f>IF(AND(SUM(E$206:E269)&gt;=E$201,D270=""),"",IF(D270="",E$190,IF(D270=E$190,E$191,IF(D270=E$191,E$192,IF(D270=E$192,E$193,IF(D270=E$193,E$194,$G$23))))))</f>
        <v/>
      </c>
      <c r="F270" s="88" t="str">
        <f>IF(AND(SUM(F$206:F269)&gt;=F$201,E270=""),"",IF(E270="",F$190,IF(E270=F$190,F$191,IF(E270=F$191,F$192,IF(E270=F$192,F$193,IF(E270=F$193,F$194,$G$23))))))</f>
        <v/>
      </c>
      <c r="G270" s="88" t="str">
        <f>IF(AND(SUM(G$206:G269)&gt;=G$201,F270=""),"",IF(F270="",G$190,IF(F270=G$190,G$191,IF(F270=G$191,G$192,IF(F270=G$192,G$193,IF(F270=G$193,G$194,$G$23))))))</f>
        <v/>
      </c>
      <c r="H270" s="88" t="str">
        <f>IF(AND(SUM(H$206:H269)&gt;=H$201,G270=""),"",IF(G270="",H$190,IF(G270=H$190,H$191,IF(G270=H$191,H$192,IF(G270=H$192,H$193,IF(G270=H$193,H$194,$G$23))))))</f>
        <v/>
      </c>
      <c r="I270" s="88" t="str">
        <f>IF(AND(SUM(I$206:I269)&gt;=I$201,H270=""),"",IF(H270="",I$190,IF(H270=I$190,I$191,IF(H270=I$191,I$192,IF(H270=I$192,I$193,IF(H270=I$193,I$194,$G$23))))))</f>
        <v/>
      </c>
      <c r="J270" s="88" t="str">
        <f>IF(AND(SUM(J$206:J269)&gt;=J$201,I270=""),"",IF(I270="",J$190,IF(I270=J$190,J$191,IF(I270=J$191,J$192,IF(I270=J$192,J$193,IF(I270=J$193,J$194,$G$23))))))</f>
        <v/>
      </c>
      <c r="K270" s="88" t="str">
        <f>IF(AND(SUM(K$206:K269)&gt;=K$201,J270=""),"",IF(J270="",K$190,IF(J270=K$190,K$191,IF(J270=K$191,K$192,IF(J270=K$192,K$193,IF(J270=K$193,K$194,$G$23))))))</f>
        <v/>
      </c>
      <c r="L270" s="88" t="str">
        <f>IF(AND(SUM(L$206:L269)&gt;=L$201,K270=""),"",IF(K270="",L$190,IF(K270=L$190,L$191,IF(K270=L$191,L$192,IF(K270=L$192,L$193,IF(K270=L$193,L$194,$G$23))))))</f>
        <v/>
      </c>
      <c r="M270" s="88" t="str">
        <f>IF(AND(SUM(M$206:M269)&gt;=M$201,L270=""),"",IF(L270="",M$190,IF(L270=M$190,M$191,IF(L270=M$191,M$192,IF(L270=M$192,M$193,IF(L270=M$193,M$194,$G$23))))))</f>
        <v/>
      </c>
      <c r="N270" s="88" t="str">
        <f>IF(AND(SUM(N$206:N269)&gt;=N$201,M270=""),"",IF(M270="",N$190,IF(M270=N$190,N$191,IF(M270=N$191,N$192,IF(M270=N$192,N$193,IF(M270=N$193,N$194,$G$23))))))</f>
        <v/>
      </c>
      <c r="O270" s="88" t="str">
        <f>IF(AND(SUM(O$206:O269)&gt;=O$201,N270=""),"",IF(N270="",O$190,IF(N270=O$190,O$191,IF(N270=O$191,O$192,IF(N270=O$192,O$193,IF(N270=O$193,O$194,$G$23))))))</f>
        <v/>
      </c>
      <c r="P270" s="88" t="str">
        <f>IF(AND(SUM(P$206:P269)&gt;=P$201,O270=""),"",IF(O270="",P$190,IF(O270=P$190,P$191,IF(O270=P$191,P$192,IF(O270=P$192,P$193,IF(O270=P$193,P$194,$G$23))))))</f>
        <v/>
      </c>
      <c r="Q270" s="88" t="str">
        <f>IF(AND(SUM(Q$206:Q269)&gt;=Q$201,P270=""),"",IF(P270="",Q$190,IF(P270=Q$190,Q$191,IF(P270=Q$191,Q$192,IF(P270=Q$192,Q$193,IF(P270=Q$193,Q$194,$H$23))))))</f>
        <v/>
      </c>
      <c r="R270" s="88" t="str">
        <f>IF(AND(SUM(R$206:R269)&gt;=R$201,Q270=""),"",IF(Q270="",R$190,IF(Q270=R$190,R$191,IF(Q270=R$191,R$192,IF(Q270=R$192,R$193,IF(Q270=R$193,R$194,$H$23))))))</f>
        <v/>
      </c>
      <c r="S270" s="88" t="str">
        <f>IF(AND(SUM(S$206:S269)&gt;=S$201,R270=""),"",IF(R270="",S$190,IF(R270=S$190,S$191,IF(R270=S$191,S$192,IF(R270=S$192,S$193,IF(R270=S$193,S$194,$H$23))))))</f>
        <v/>
      </c>
      <c r="T270" s="88" t="str">
        <f>IF(AND(SUM(T$206:T269)&gt;=T$201,S270=""),"",IF(S270="",T$190,IF(S270=T$190,T$191,IF(S270=T$191,T$192,IF(S270=T$192,T$193,IF(S270=T$193,T$194,$H$23))))))</f>
        <v/>
      </c>
      <c r="U270" s="88" t="str">
        <f>IF(AND(SUM(U$206:U269)&gt;=U$201,T270=""),"",IF(T270="",U$190,IF(T270=U$190,U$191,IF(T270=U$191,U$192,IF(T270=U$192,U$193,IF(T270=U$193,U$194,$H$23))))))</f>
        <v/>
      </c>
      <c r="V270" s="88" t="str">
        <f>IF(AND(SUM(V$206:V269)&gt;=V$201,U270=""),"",IF(U270="",V$190,IF(U270=V$190,V$191,IF(U270=V$191,V$192,IF(U270=V$192,V$193,IF(U270=V$193,V$194,$H$23))))))</f>
        <v/>
      </c>
      <c r="W270" s="88" t="str">
        <f>IF(AND(SUM(W$206:W269)&gt;=W$201,V270=""),"",IF(V270="",W$190,IF(V270=W$190,W$191,IF(V270=W$191,W$192,IF(V270=W$192,W$193,IF(V270=W$193,W$194,$H$23))))))</f>
        <v/>
      </c>
      <c r="X270" s="88" t="str">
        <f>IF(AND(SUM(X$206:X269)&gt;=X$201,W270=""),"",IF(W270="",X$190,IF(W270=X$190,X$191,IF(W270=X$191,X$192,IF(W270=X$192,X$193,IF(W270=X$193,X$194,$H$23))))))</f>
        <v/>
      </c>
      <c r="Y270" s="88" t="str">
        <f>IF(AND(SUM(Y$206:Y269)&gt;=Y$201,X270=""),"",IF(X270="",Y$190,IF(X270=Y$190,Y$191,IF(X270=Y$191,Y$192,IF(X270=Y$192,Y$193,IF(X270=Y$193,Y$194,$H$23))))))</f>
        <v/>
      </c>
      <c r="Z270" s="88" t="str">
        <f>IF(AND(SUM(Z$206:Z269)&gt;=Z$201,Y270=""),"",IF(Y270="",Z$190,IF(Y270=Z$190,Z$191,IF(Y270=Z$191,Z$192,IF(Y270=Z$192,Z$193,IF(Y270=Z$193,Z$194,$H$23))))))</f>
        <v/>
      </c>
      <c r="AA270" s="88" t="str">
        <f>IF(AND(SUM(AA$206:AA269)&gt;=AA$201,Z270=""),"",IF(Z270="",AA$190,IF(Z270=AA$190,AA$191,IF(Z270=AA$191,AA$192,IF(Z270=AA$192,AA$193,IF(Z270=AA$193,AA$194,$H$23))))))</f>
        <v/>
      </c>
      <c r="AB270" s="88" t="str">
        <f>IF(AND(SUM(AB$206:AB269)&gt;=AB$201,AA270=""),"",IF(AA270="",AB$190,IF(AA270=AB$190,AB$191,IF(AA270=AB$191,AB$192,IF(AA270=AB$192,AB$193,IF(AA270=AB$193,AB$194,$H$23))))))</f>
        <v/>
      </c>
      <c r="AC270" s="88" t="str">
        <f>IF(AND(SUM(AC$206:AC269)&gt;=AC$201,AB270=""),"",IF(AB270="",AC$190,IF(AB270=AC$190,AC$191,IF(AB270=AC$191,AC$192,IF(AB270=AC$192,AC$193,IF(AB270=AC$193,AC$194,$I$23))))))</f>
        <v/>
      </c>
      <c r="AD270" s="88" t="str">
        <f>IF(AND(SUM(AD$206:AD269)&gt;=AD$201,AC270=""),"",IF(AC270="",AD$190,IF(AC270=AD$190,AD$191,IF(AC270=AD$191,AD$192,IF(AC270=AD$192,AD$193,IF(AC270=AD$193,AD$194,$I$23))))))</f>
        <v/>
      </c>
      <c r="AE270" s="88" t="str">
        <f>IF(AND(SUM(AE$206:AE269)&gt;=AE$201,AD270=""),"",IF(AD270="",AE$190,IF(AD270=AE$190,AE$191,IF(AD270=AE$191,AE$192,IF(AD270=AE$192,AE$193,IF(AD270=AE$193,AE$194,$I$23))))))</f>
        <v/>
      </c>
      <c r="AF270" s="88" t="str">
        <f>IF(AND(SUM(AF$206:AF269)&gt;=AF$201,AE270=""),"",IF(AE270="",AF$190,IF(AE270=AF$190,AF$191,IF(AE270=AF$191,AF$192,IF(AE270=AF$192,AF$193,IF(AE270=AF$193,AF$194,$I$23))))))</f>
        <v/>
      </c>
      <c r="AG270" s="88" t="str">
        <f>IF(AND(SUM(AG$206:AG269)&gt;=AG$201,AF270=""),"",IF(AF270="",AG$190,IF(AF270=AG$190,AG$191,IF(AF270=AG$191,AG$192,IF(AF270=AG$192,AG$193,IF(AF270=AG$193,AG$194,$I$23))))))</f>
        <v/>
      </c>
      <c r="AH270" s="88" t="str">
        <f>IF(AND(SUM(AH$206:AH269)&gt;=AH$201,AG270=""),"",IF(AG270="",AH$190,IF(AG270=AH$190,AH$191,IF(AG270=AH$191,AH$192,IF(AG270=AH$192,AH$193,IF(AG270=AH$193,AH$194,$I$23))))))</f>
        <v/>
      </c>
      <c r="AI270" s="88" t="str">
        <f>IF(AND(SUM(AI$206:AI269)&gt;=AI$201,AH270=""),"",IF(AH270="",AI$190,IF(AH270=AI$190,AI$191,IF(AH270=AI$191,AI$192,IF(AH270=AI$192,AI$193,IF(AH270=AI$193,AI$194,$I$23))))))</f>
        <v/>
      </c>
      <c r="AJ270" s="88" t="str">
        <f>IF(AND(SUM(AJ$206:AJ269)&gt;=AJ$201,AI270=""),"",IF(AI270="",AJ$190,IF(AI270=AJ$190,AJ$191,IF(AI270=AJ$191,AJ$192,IF(AI270=AJ$192,AJ$193,IF(AI270=AJ$193,AJ$194,$I$23))))))</f>
        <v/>
      </c>
      <c r="AK270" s="88" t="str">
        <f>IF(AND(SUM(AK$206:AK269)&gt;=AK$201,AJ270=""),"",IF(AJ270="",AK$190,IF(AJ270=AK$190,AK$191,IF(AJ270=AK$191,AK$192,IF(AJ270=AK$192,AK$193,IF(AJ270=AK$193,AK$194,$I$23))))))</f>
        <v/>
      </c>
      <c r="AL270" s="88" t="str">
        <f>IF(AND(SUM(AL$206:AL269)&gt;=AL$201,AK270=""),"",IF(AK270="",AL$190,IF(AK270=AL$190,AL$191,IF(AK270=AL$191,AL$192,IF(AK270=AL$192,AL$193,IF(AK270=AL$193,AL$194,$I$23))))))</f>
        <v/>
      </c>
      <c r="AM270" s="88" t="str">
        <f>IF(AND(SUM(AM$206:AM269)&gt;=AM$201,AL270=""),"",IF(AL270="",AM$190,IF(AL270=AM$190,AM$191,IF(AL270=AM$191,AM$192,IF(AL270=AM$192,AM$193,IF(AL270=AM$193,AM$194,$I$23))))))</f>
        <v/>
      </c>
      <c r="AN270" s="88" t="str">
        <f>IF(AND(SUM(AN$206:AN269)&gt;=AN$201,AM270=""),"",IF(AM270="",AN$190,IF(AM270=AN$190,AN$191,IF(AM270=AN$191,AN$192,IF(AM270=AN$192,AN$193,IF(AM270=AN$193,AN$194,$I$23))))))</f>
        <v/>
      </c>
      <c r="AO270" s="88" t="str">
        <f>IF(AND(SUM(AO$206:AO269)&gt;=AO$201,AN270=""),"",IF(AN270="",AO$190,IF(AN270=AO$190,AO$191,IF(AN270=AO$191,AO$192,IF(AN270=AO$192,AO$193,IF(AN270=AO$193,AO$194,$J$23))))))</f>
        <v/>
      </c>
      <c r="AP270" s="88" t="str">
        <f>IF(AND(SUM(AP$206:AP269)&gt;=AP$201,AO270=""),"",IF(AO270="",AP$190,IF(AO270=AP$190,AP$191,IF(AO270=AP$191,AP$192,IF(AO270=AP$192,AP$193,IF(AO270=AP$193,AP$194,$J$23))))))</f>
        <v/>
      </c>
      <c r="AQ270" s="88" t="str">
        <f>IF(AND(SUM(AQ$206:AQ269)&gt;=AQ$201,AP270=""),"",IF(AP270="",AQ$190,IF(AP270=AQ$190,AQ$191,IF(AP270=AQ$191,AQ$192,IF(AP270=AQ$192,AQ$193,IF(AP270=AQ$193,AQ$194,$J$23))))))</f>
        <v/>
      </c>
      <c r="AR270" s="88" t="str">
        <f>IF(AND(SUM(AR$206:AR269)&gt;=AR$201,AQ270=""),"",IF(AQ270="",AR$190,IF(AQ270=AR$190,AR$191,IF(AQ270=AR$191,AR$192,IF(AQ270=AR$192,AR$193,IF(AQ270=AR$193,AR$194,$J$23))))))</f>
        <v/>
      </c>
      <c r="AS270" s="88" t="str">
        <f>IF(AND(SUM(AS$206:AS269)&gt;=AS$201,AR270=""),"",IF(AR270="",AS$190,IF(AR270=AS$190,AS$191,IF(AR270=AS$191,AS$192,IF(AR270=AS$192,AS$193,IF(AR270=AS$193,AS$194,$J$23))))))</f>
        <v/>
      </c>
      <c r="AT270" s="88" t="str">
        <f>IF(AND(SUM(AT$206:AT269)&gt;=AT$201,AS270=""),"",IF(AS270="",AT$190,IF(AS270=AT$190,AT$191,IF(AS270=AT$191,AT$192,IF(AS270=AT$192,AT$193,IF(AS270=AT$193,AT$194,$J$23))))))</f>
        <v/>
      </c>
      <c r="AU270" s="88" t="str">
        <f>IF(AND(SUM(AU$206:AU269)&gt;=AU$201,AT270=""),"",IF(AT270="",AU$190,IF(AT270=AU$190,AU$191,IF(AT270=AU$191,AU$192,IF(AT270=AU$192,AU$193,IF(AT270=AU$193,AU$194,$J$23))))))</f>
        <v/>
      </c>
      <c r="AV270" s="88" t="str">
        <f>IF(AND(SUM(AV$206:AV269)&gt;=AV$201,AU270=""),"",IF(AU270="",AV$190,IF(AU270=AV$190,AV$191,IF(AU270=AV$191,AV$192,IF(AU270=AV$192,AV$193,IF(AU270=AV$193,AV$194,$J$23))))))</f>
        <v/>
      </c>
      <c r="AW270" s="88" t="str">
        <f>IF(AND(SUM(AW$206:AW269)&gt;=AW$201,AV270=""),"",IF(AV270="",AW$190,IF(AV270=AW$190,AW$191,IF(AV270=AW$191,AW$192,IF(AV270=AW$192,AW$193,IF(AV270=AW$193,AW$194,$J$23))))))</f>
        <v/>
      </c>
      <c r="AX270" s="88" t="str">
        <f>IF(AND(SUM(AX$206:AX269)&gt;=AX$201,AW270=""),"",IF(AW270="",AX$190,IF(AW270=AX$190,AX$191,IF(AW270=AX$191,AX$192,IF(AW270=AX$192,AX$193,IF(AW270=AX$193,AX$194,$J$23))))))</f>
        <v/>
      </c>
      <c r="AY270" s="88" t="str">
        <f>IF(AND(SUM(AY$206:AY269)&gt;=AY$201,AX270=""),"",IF(AX270="",AY$190,IF(AX270=AY$190,AY$191,IF(AX270=AY$191,AY$192,IF(AX270=AY$192,AY$193,IF(AX270=AY$193,AY$194,$J$23))))))</f>
        <v/>
      </c>
      <c r="AZ270" s="88" t="str">
        <f>IF(AND(SUM(AZ$206:AZ269)&gt;=AZ$201,AY270=""),"",IF(AY270="",AZ$190,IF(AY270=AZ$190,AZ$191,IF(AY270=AZ$191,AZ$192,IF(AY270=AZ$192,AZ$193,IF(AY270=AZ$193,AZ$194,$J$23))))))</f>
        <v/>
      </c>
      <c r="BA270" s="88" t="str">
        <f>IF(AND(SUM(BA$206:BA269)&gt;=BA$201,AZ270=""),"",IF(AZ270="",BA$190,IF(AZ270=BA$190,BA$191,IF(AZ270=BA$191,BA$192,IF(AZ270=BA$192,BA$193,IF(AZ270=BA$193,BA$194,$K$23))))))</f>
        <v/>
      </c>
      <c r="BB270" s="88" t="str">
        <f>IF(AND(SUM(BB$206:BB269)&gt;=BB$201,BA270=""),"",IF(BA270="",BB$190,IF(BA270=BB$190,BB$191,IF(BA270=BB$191,BB$192,IF(BA270=BB$192,BB$193,IF(BA270=BB$193,BB$194,$K$23))))))</f>
        <v/>
      </c>
      <c r="BC270" s="88" t="str">
        <f>IF(AND(SUM(BC$206:BC269)&gt;=BC$201,BB270=""),"",IF(BB270="",BC$190,IF(BB270=BC$190,BC$191,IF(BB270=BC$191,BC$192,IF(BB270=BC$192,BC$193,IF(BB270=BC$193,BC$194,$K$23))))))</f>
        <v/>
      </c>
      <c r="BD270" s="88" t="str">
        <f>IF(AND(SUM(BD$206:BD269)&gt;=BD$201,BC270=""),"",IF(BC270="",BD$190,IF(BC270=BD$190,BD$191,IF(BC270=BD$191,BD$192,IF(BC270=BD$192,BD$193,IF(BC270=BD$193,BD$194,$K$23))))))</f>
        <v/>
      </c>
      <c r="BE270" s="88" t="str">
        <f>IF(AND(SUM(BE$206:BE269)&gt;=BE$201,BD270=""),"",IF(BD270="",BE$190,IF(BD270=BE$190,BE$191,IF(BD270=BE$191,BE$192,IF(BD270=BE$192,BE$193,IF(BD270=BE$193,BE$194,$K$23))))))</f>
        <v/>
      </c>
      <c r="BF270" s="88" t="str">
        <f>IF(AND(SUM(BF$206:BF269)&gt;=BF$201,BE270=""),"",IF(BE270="",BF$190,IF(BE270=BF$190,BF$191,IF(BE270=BF$191,BF$192,IF(BE270=BF$192,BF$193,IF(BE270=BF$193,BF$194,$K$23))))))</f>
        <v/>
      </c>
      <c r="BG270" s="88" t="str">
        <f>IF(AND(SUM(BG$206:BG269)&gt;=BG$201,BF270=""),"",IF(BF270="",BG$190,IF(BF270=BG$190,BG$191,IF(BF270=BG$191,BG$192,IF(BF270=BG$192,BG$193,IF(BF270=BG$193,BG$194,$K$23))))))</f>
        <v/>
      </c>
      <c r="BH270" s="88" t="str">
        <f>IF(AND(SUM(BH$206:BH269)&gt;=BH$201,BG270=""),"",IF(BG270="",BH$190,IF(BG270=BH$190,BH$191,IF(BG270=BH$191,BH$192,IF(BG270=BH$192,BH$193,IF(BG270=BH$193,BH$194,$K$23))))))</f>
        <v/>
      </c>
      <c r="BI270" s="88" t="str">
        <f>IF(AND(SUM(BI$206:BI269)&gt;=BI$201,BH270=""),"",IF(BH270="",BI$190,IF(BH270=BI$190,BI$191,IF(BH270=BI$191,BI$192,IF(BH270=BI$192,BI$193,IF(BH270=BI$193,BI$194,$K$23))))))</f>
        <v/>
      </c>
      <c r="BJ270" s="88" t="str">
        <f>IF(AND(SUM(BJ$206:BJ269)&gt;=BJ$201,BI270=""),"",IF(BI270="",BJ$190,IF(BI270=BJ$190,BJ$191,IF(BI270=BJ$191,BJ$192,IF(BI270=BJ$192,BJ$193,IF(BI270=BJ$193,BJ$194,$K$23))))))</f>
        <v/>
      </c>
      <c r="BK270" s="88" t="str">
        <f>IF(AND(SUM(BK$206:BK269)&gt;=BK$201,BJ270=""),"",IF(BJ270="",BK$190,IF(BJ270=BK$190,BK$191,IF(BJ270=BK$191,BK$192,IF(BJ270=BK$192,BK$193,IF(BJ270=BK$193,BK$194,$K$23))))))</f>
        <v/>
      </c>
      <c r="BL270" s="88" t="str">
        <f>IF(AND(SUM(BL$206:BL269)&gt;=BL$201,BK270=""),"",IF(BK270="",BL$190,IF(BK270=BL$190,BL$191,IF(BK270=BL$191,BL$192,IF(BK270=BL$192,BL$193,IF(BK270=BL$193,BL$194,$K$23))))))</f>
        <v/>
      </c>
    </row>
    <row r="271" spans="2:64" hidden="1" outlineLevel="1" x14ac:dyDescent="0.55000000000000004">
      <c r="B271" s="3" t="s">
        <v>311</v>
      </c>
      <c r="C271" s="3">
        <f t="shared" si="63"/>
        <v>65</v>
      </c>
      <c r="E271" s="88" t="str">
        <f>IF(AND(SUM(E$206:E270)&gt;=E$201,D271=""),"",IF(D271="",E$190,IF(D271=E$190,E$191,IF(D271=E$191,E$192,IF(D271=E$192,E$193,IF(D271=E$193,E$194,$G$23))))))</f>
        <v/>
      </c>
      <c r="F271" s="88" t="str">
        <f>IF(AND(SUM(F$206:F270)&gt;=F$201,E271=""),"",IF(E271="",F$190,IF(E271=F$190,F$191,IF(E271=F$191,F$192,IF(E271=F$192,F$193,IF(E271=F$193,F$194,$G$23))))))</f>
        <v/>
      </c>
      <c r="G271" s="88" t="str">
        <f>IF(AND(SUM(G$206:G270)&gt;=G$201,F271=""),"",IF(F271="",G$190,IF(F271=G$190,G$191,IF(F271=G$191,G$192,IF(F271=G$192,G$193,IF(F271=G$193,G$194,$G$23))))))</f>
        <v/>
      </c>
      <c r="H271" s="88" t="str">
        <f>IF(AND(SUM(H$206:H270)&gt;=H$201,G271=""),"",IF(G271="",H$190,IF(G271=H$190,H$191,IF(G271=H$191,H$192,IF(G271=H$192,H$193,IF(G271=H$193,H$194,$G$23))))))</f>
        <v/>
      </c>
      <c r="I271" s="88" t="str">
        <f>IF(AND(SUM(I$206:I270)&gt;=I$201,H271=""),"",IF(H271="",I$190,IF(H271=I$190,I$191,IF(H271=I$191,I$192,IF(H271=I$192,I$193,IF(H271=I$193,I$194,$G$23))))))</f>
        <v/>
      </c>
      <c r="J271" s="88" t="str">
        <f>IF(AND(SUM(J$206:J270)&gt;=J$201,I271=""),"",IF(I271="",J$190,IF(I271=J$190,J$191,IF(I271=J$191,J$192,IF(I271=J$192,J$193,IF(I271=J$193,J$194,$G$23))))))</f>
        <v/>
      </c>
      <c r="K271" s="88" t="str">
        <f>IF(AND(SUM(K$206:K270)&gt;=K$201,J271=""),"",IF(J271="",K$190,IF(J271=K$190,K$191,IF(J271=K$191,K$192,IF(J271=K$192,K$193,IF(J271=K$193,K$194,$G$23))))))</f>
        <v/>
      </c>
      <c r="L271" s="88" t="str">
        <f>IF(AND(SUM(L$206:L270)&gt;=L$201,K271=""),"",IF(K271="",L$190,IF(K271=L$190,L$191,IF(K271=L$191,L$192,IF(K271=L$192,L$193,IF(K271=L$193,L$194,$G$23))))))</f>
        <v/>
      </c>
      <c r="M271" s="88" t="str">
        <f>IF(AND(SUM(M$206:M270)&gt;=M$201,L271=""),"",IF(L271="",M$190,IF(L271=M$190,M$191,IF(L271=M$191,M$192,IF(L271=M$192,M$193,IF(L271=M$193,M$194,$G$23))))))</f>
        <v/>
      </c>
      <c r="N271" s="88" t="str">
        <f>IF(AND(SUM(N$206:N270)&gt;=N$201,M271=""),"",IF(M271="",N$190,IF(M271=N$190,N$191,IF(M271=N$191,N$192,IF(M271=N$192,N$193,IF(M271=N$193,N$194,$G$23))))))</f>
        <v/>
      </c>
      <c r="O271" s="88" t="str">
        <f>IF(AND(SUM(O$206:O270)&gt;=O$201,N271=""),"",IF(N271="",O$190,IF(N271=O$190,O$191,IF(N271=O$191,O$192,IF(N271=O$192,O$193,IF(N271=O$193,O$194,$G$23))))))</f>
        <v/>
      </c>
      <c r="P271" s="88" t="str">
        <f>IF(AND(SUM(P$206:P270)&gt;=P$201,O271=""),"",IF(O271="",P$190,IF(O271=P$190,P$191,IF(O271=P$191,P$192,IF(O271=P$192,P$193,IF(O271=P$193,P$194,$G$23))))))</f>
        <v/>
      </c>
      <c r="Q271" s="88" t="str">
        <f>IF(AND(SUM(Q$206:Q270)&gt;=Q$201,P271=""),"",IF(P271="",Q$190,IF(P271=Q$190,Q$191,IF(P271=Q$191,Q$192,IF(P271=Q$192,Q$193,IF(P271=Q$193,Q$194,$H$23))))))</f>
        <v/>
      </c>
      <c r="R271" s="88" t="str">
        <f>IF(AND(SUM(R$206:R270)&gt;=R$201,Q271=""),"",IF(Q271="",R$190,IF(Q271=R$190,R$191,IF(Q271=R$191,R$192,IF(Q271=R$192,R$193,IF(Q271=R$193,R$194,$H$23))))))</f>
        <v/>
      </c>
      <c r="S271" s="88" t="str">
        <f>IF(AND(SUM(S$206:S270)&gt;=S$201,R271=""),"",IF(R271="",S$190,IF(R271=S$190,S$191,IF(R271=S$191,S$192,IF(R271=S$192,S$193,IF(R271=S$193,S$194,$H$23))))))</f>
        <v/>
      </c>
      <c r="T271" s="88" t="str">
        <f>IF(AND(SUM(T$206:T270)&gt;=T$201,S271=""),"",IF(S271="",T$190,IF(S271=T$190,T$191,IF(S271=T$191,T$192,IF(S271=T$192,T$193,IF(S271=T$193,T$194,$H$23))))))</f>
        <v/>
      </c>
      <c r="U271" s="88" t="str">
        <f>IF(AND(SUM(U$206:U270)&gt;=U$201,T271=""),"",IF(T271="",U$190,IF(T271=U$190,U$191,IF(T271=U$191,U$192,IF(T271=U$192,U$193,IF(T271=U$193,U$194,$H$23))))))</f>
        <v/>
      </c>
      <c r="V271" s="88" t="str">
        <f>IF(AND(SUM(V$206:V270)&gt;=V$201,U271=""),"",IF(U271="",V$190,IF(U271=V$190,V$191,IF(U271=V$191,V$192,IF(U271=V$192,V$193,IF(U271=V$193,V$194,$H$23))))))</f>
        <v/>
      </c>
      <c r="W271" s="88" t="str">
        <f>IF(AND(SUM(W$206:W270)&gt;=W$201,V271=""),"",IF(V271="",W$190,IF(V271=W$190,W$191,IF(V271=W$191,W$192,IF(V271=W$192,W$193,IF(V271=W$193,W$194,$H$23))))))</f>
        <v/>
      </c>
      <c r="X271" s="88" t="str">
        <f>IF(AND(SUM(X$206:X270)&gt;=X$201,W271=""),"",IF(W271="",X$190,IF(W271=X$190,X$191,IF(W271=X$191,X$192,IF(W271=X$192,X$193,IF(W271=X$193,X$194,$H$23))))))</f>
        <v/>
      </c>
      <c r="Y271" s="88" t="str">
        <f>IF(AND(SUM(Y$206:Y270)&gt;=Y$201,X271=""),"",IF(X271="",Y$190,IF(X271=Y$190,Y$191,IF(X271=Y$191,Y$192,IF(X271=Y$192,Y$193,IF(X271=Y$193,Y$194,$H$23))))))</f>
        <v/>
      </c>
      <c r="Z271" s="88" t="str">
        <f>IF(AND(SUM(Z$206:Z270)&gt;=Z$201,Y271=""),"",IF(Y271="",Z$190,IF(Y271=Z$190,Z$191,IF(Y271=Z$191,Z$192,IF(Y271=Z$192,Z$193,IF(Y271=Z$193,Z$194,$H$23))))))</f>
        <v/>
      </c>
      <c r="AA271" s="88" t="str">
        <f>IF(AND(SUM(AA$206:AA270)&gt;=AA$201,Z271=""),"",IF(Z271="",AA$190,IF(Z271=AA$190,AA$191,IF(Z271=AA$191,AA$192,IF(Z271=AA$192,AA$193,IF(Z271=AA$193,AA$194,$H$23))))))</f>
        <v/>
      </c>
      <c r="AB271" s="88" t="str">
        <f>IF(AND(SUM(AB$206:AB270)&gt;=AB$201,AA271=""),"",IF(AA271="",AB$190,IF(AA271=AB$190,AB$191,IF(AA271=AB$191,AB$192,IF(AA271=AB$192,AB$193,IF(AA271=AB$193,AB$194,$H$23))))))</f>
        <v/>
      </c>
      <c r="AC271" s="88" t="str">
        <f>IF(AND(SUM(AC$206:AC270)&gt;=AC$201,AB271=""),"",IF(AB271="",AC$190,IF(AB271=AC$190,AC$191,IF(AB271=AC$191,AC$192,IF(AB271=AC$192,AC$193,IF(AB271=AC$193,AC$194,$I$23))))))</f>
        <v/>
      </c>
      <c r="AD271" s="88" t="str">
        <f>IF(AND(SUM(AD$206:AD270)&gt;=AD$201,AC271=""),"",IF(AC271="",AD$190,IF(AC271=AD$190,AD$191,IF(AC271=AD$191,AD$192,IF(AC271=AD$192,AD$193,IF(AC271=AD$193,AD$194,$I$23))))))</f>
        <v/>
      </c>
      <c r="AE271" s="88" t="str">
        <f>IF(AND(SUM(AE$206:AE270)&gt;=AE$201,AD271=""),"",IF(AD271="",AE$190,IF(AD271=AE$190,AE$191,IF(AD271=AE$191,AE$192,IF(AD271=AE$192,AE$193,IF(AD271=AE$193,AE$194,$I$23))))))</f>
        <v/>
      </c>
      <c r="AF271" s="88" t="str">
        <f>IF(AND(SUM(AF$206:AF270)&gt;=AF$201,AE271=""),"",IF(AE271="",AF$190,IF(AE271=AF$190,AF$191,IF(AE271=AF$191,AF$192,IF(AE271=AF$192,AF$193,IF(AE271=AF$193,AF$194,$I$23))))))</f>
        <v/>
      </c>
      <c r="AG271" s="88" t="str">
        <f>IF(AND(SUM(AG$206:AG270)&gt;=AG$201,AF271=""),"",IF(AF271="",AG$190,IF(AF271=AG$190,AG$191,IF(AF271=AG$191,AG$192,IF(AF271=AG$192,AG$193,IF(AF271=AG$193,AG$194,$I$23))))))</f>
        <v/>
      </c>
      <c r="AH271" s="88" t="str">
        <f>IF(AND(SUM(AH$206:AH270)&gt;=AH$201,AG271=""),"",IF(AG271="",AH$190,IF(AG271=AH$190,AH$191,IF(AG271=AH$191,AH$192,IF(AG271=AH$192,AH$193,IF(AG271=AH$193,AH$194,$I$23))))))</f>
        <v/>
      </c>
      <c r="AI271" s="88" t="str">
        <f>IF(AND(SUM(AI$206:AI270)&gt;=AI$201,AH271=""),"",IF(AH271="",AI$190,IF(AH271=AI$190,AI$191,IF(AH271=AI$191,AI$192,IF(AH271=AI$192,AI$193,IF(AH271=AI$193,AI$194,$I$23))))))</f>
        <v/>
      </c>
      <c r="AJ271" s="88" t="str">
        <f>IF(AND(SUM(AJ$206:AJ270)&gt;=AJ$201,AI271=""),"",IF(AI271="",AJ$190,IF(AI271=AJ$190,AJ$191,IF(AI271=AJ$191,AJ$192,IF(AI271=AJ$192,AJ$193,IF(AI271=AJ$193,AJ$194,$I$23))))))</f>
        <v/>
      </c>
      <c r="AK271" s="88" t="str">
        <f>IF(AND(SUM(AK$206:AK270)&gt;=AK$201,AJ271=""),"",IF(AJ271="",AK$190,IF(AJ271=AK$190,AK$191,IF(AJ271=AK$191,AK$192,IF(AJ271=AK$192,AK$193,IF(AJ271=AK$193,AK$194,$I$23))))))</f>
        <v/>
      </c>
      <c r="AL271" s="88" t="str">
        <f>IF(AND(SUM(AL$206:AL270)&gt;=AL$201,AK271=""),"",IF(AK271="",AL$190,IF(AK271=AL$190,AL$191,IF(AK271=AL$191,AL$192,IF(AK271=AL$192,AL$193,IF(AK271=AL$193,AL$194,$I$23))))))</f>
        <v/>
      </c>
      <c r="AM271" s="88" t="str">
        <f>IF(AND(SUM(AM$206:AM270)&gt;=AM$201,AL271=""),"",IF(AL271="",AM$190,IF(AL271=AM$190,AM$191,IF(AL271=AM$191,AM$192,IF(AL271=AM$192,AM$193,IF(AL271=AM$193,AM$194,$I$23))))))</f>
        <v/>
      </c>
      <c r="AN271" s="88" t="str">
        <f>IF(AND(SUM(AN$206:AN270)&gt;=AN$201,AM271=""),"",IF(AM271="",AN$190,IF(AM271=AN$190,AN$191,IF(AM271=AN$191,AN$192,IF(AM271=AN$192,AN$193,IF(AM271=AN$193,AN$194,$I$23))))))</f>
        <v/>
      </c>
      <c r="AO271" s="88" t="str">
        <f>IF(AND(SUM(AO$206:AO270)&gt;=AO$201,AN271=""),"",IF(AN271="",AO$190,IF(AN271=AO$190,AO$191,IF(AN271=AO$191,AO$192,IF(AN271=AO$192,AO$193,IF(AN271=AO$193,AO$194,$J$23))))))</f>
        <v/>
      </c>
      <c r="AP271" s="88" t="str">
        <f>IF(AND(SUM(AP$206:AP270)&gt;=AP$201,AO271=""),"",IF(AO271="",AP$190,IF(AO271=AP$190,AP$191,IF(AO271=AP$191,AP$192,IF(AO271=AP$192,AP$193,IF(AO271=AP$193,AP$194,$J$23))))))</f>
        <v/>
      </c>
      <c r="AQ271" s="88" t="str">
        <f>IF(AND(SUM(AQ$206:AQ270)&gt;=AQ$201,AP271=""),"",IF(AP271="",AQ$190,IF(AP271=AQ$190,AQ$191,IF(AP271=AQ$191,AQ$192,IF(AP271=AQ$192,AQ$193,IF(AP271=AQ$193,AQ$194,$J$23))))))</f>
        <v/>
      </c>
      <c r="AR271" s="88" t="str">
        <f>IF(AND(SUM(AR$206:AR270)&gt;=AR$201,AQ271=""),"",IF(AQ271="",AR$190,IF(AQ271=AR$190,AR$191,IF(AQ271=AR$191,AR$192,IF(AQ271=AR$192,AR$193,IF(AQ271=AR$193,AR$194,$J$23))))))</f>
        <v/>
      </c>
      <c r="AS271" s="88" t="str">
        <f>IF(AND(SUM(AS$206:AS270)&gt;=AS$201,AR271=""),"",IF(AR271="",AS$190,IF(AR271=AS$190,AS$191,IF(AR271=AS$191,AS$192,IF(AR271=AS$192,AS$193,IF(AR271=AS$193,AS$194,$J$23))))))</f>
        <v/>
      </c>
      <c r="AT271" s="88" t="str">
        <f>IF(AND(SUM(AT$206:AT270)&gt;=AT$201,AS271=""),"",IF(AS271="",AT$190,IF(AS271=AT$190,AT$191,IF(AS271=AT$191,AT$192,IF(AS271=AT$192,AT$193,IF(AS271=AT$193,AT$194,$J$23))))))</f>
        <v/>
      </c>
      <c r="AU271" s="88" t="str">
        <f>IF(AND(SUM(AU$206:AU270)&gt;=AU$201,AT271=""),"",IF(AT271="",AU$190,IF(AT271=AU$190,AU$191,IF(AT271=AU$191,AU$192,IF(AT271=AU$192,AU$193,IF(AT271=AU$193,AU$194,$J$23))))))</f>
        <v/>
      </c>
      <c r="AV271" s="88" t="str">
        <f>IF(AND(SUM(AV$206:AV270)&gt;=AV$201,AU271=""),"",IF(AU271="",AV$190,IF(AU271=AV$190,AV$191,IF(AU271=AV$191,AV$192,IF(AU271=AV$192,AV$193,IF(AU271=AV$193,AV$194,$J$23))))))</f>
        <v/>
      </c>
      <c r="AW271" s="88" t="str">
        <f>IF(AND(SUM(AW$206:AW270)&gt;=AW$201,AV271=""),"",IF(AV271="",AW$190,IF(AV271=AW$190,AW$191,IF(AV271=AW$191,AW$192,IF(AV271=AW$192,AW$193,IF(AV271=AW$193,AW$194,$J$23))))))</f>
        <v/>
      </c>
      <c r="AX271" s="88" t="str">
        <f>IF(AND(SUM(AX$206:AX270)&gt;=AX$201,AW271=""),"",IF(AW271="",AX$190,IF(AW271=AX$190,AX$191,IF(AW271=AX$191,AX$192,IF(AW271=AX$192,AX$193,IF(AW271=AX$193,AX$194,$J$23))))))</f>
        <v/>
      </c>
      <c r="AY271" s="88" t="str">
        <f>IF(AND(SUM(AY$206:AY270)&gt;=AY$201,AX271=""),"",IF(AX271="",AY$190,IF(AX271=AY$190,AY$191,IF(AX271=AY$191,AY$192,IF(AX271=AY$192,AY$193,IF(AX271=AY$193,AY$194,$J$23))))))</f>
        <v/>
      </c>
      <c r="AZ271" s="88" t="str">
        <f>IF(AND(SUM(AZ$206:AZ270)&gt;=AZ$201,AY271=""),"",IF(AY271="",AZ$190,IF(AY271=AZ$190,AZ$191,IF(AY271=AZ$191,AZ$192,IF(AY271=AZ$192,AZ$193,IF(AY271=AZ$193,AZ$194,$J$23))))))</f>
        <v/>
      </c>
      <c r="BA271" s="88" t="str">
        <f>IF(AND(SUM(BA$206:BA270)&gt;=BA$201,AZ271=""),"",IF(AZ271="",BA$190,IF(AZ271=BA$190,BA$191,IF(AZ271=BA$191,BA$192,IF(AZ271=BA$192,BA$193,IF(AZ271=BA$193,BA$194,$K$23))))))</f>
        <v/>
      </c>
      <c r="BB271" s="88" t="str">
        <f>IF(AND(SUM(BB$206:BB270)&gt;=BB$201,BA271=""),"",IF(BA271="",BB$190,IF(BA271=BB$190,BB$191,IF(BA271=BB$191,BB$192,IF(BA271=BB$192,BB$193,IF(BA271=BB$193,BB$194,$K$23))))))</f>
        <v/>
      </c>
      <c r="BC271" s="88" t="str">
        <f>IF(AND(SUM(BC$206:BC270)&gt;=BC$201,BB271=""),"",IF(BB271="",BC$190,IF(BB271=BC$190,BC$191,IF(BB271=BC$191,BC$192,IF(BB271=BC$192,BC$193,IF(BB271=BC$193,BC$194,$K$23))))))</f>
        <v/>
      </c>
      <c r="BD271" s="88" t="str">
        <f>IF(AND(SUM(BD$206:BD270)&gt;=BD$201,BC271=""),"",IF(BC271="",BD$190,IF(BC271=BD$190,BD$191,IF(BC271=BD$191,BD$192,IF(BC271=BD$192,BD$193,IF(BC271=BD$193,BD$194,$K$23))))))</f>
        <v/>
      </c>
      <c r="BE271" s="88" t="str">
        <f>IF(AND(SUM(BE$206:BE270)&gt;=BE$201,BD271=""),"",IF(BD271="",BE$190,IF(BD271=BE$190,BE$191,IF(BD271=BE$191,BE$192,IF(BD271=BE$192,BE$193,IF(BD271=BE$193,BE$194,$K$23))))))</f>
        <v/>
      </c>
      <c r="BF271" s="88" t="str">
        <f>IF(AND(SUM(BF$206:BF270)&gt;=BF$201,BE271=""),"",IF(BE271="",BF$190,IF(BE271=BF$190,BF$191,IF(BE271=BF$191,BF$192,IF(BE271=BF$192,BF$193,IF(BE271=BF$193,BF$194,$K$23))))))</f>
        <v/>
      </c>
      <c r="BG271" s="88" t="str">
        <f>IF(AND(SUM(BG$206:BG270)&gt;=BG$201,BF271=""),"",IF(BF271="",BG$190,IF(BF271=BG$190,BG$191,IF(BF271=BG$191,BG$192,IF(BF271=BG$192,BG$193,IF(BF271=BG$193,BG$194,$K$23))))))</f>
        <v/>
      </c>
      <c r="BH271" s="88" t="str">
        <f>IF(AND(SUM(BH$206:BH270)&gt;=BH$201,BG271=""),"",IF(BG271="",BH$190,IF(BG271=BH$190,BH$191,IF(BG271=BH$191,BH$192,IF(BG271=BH$192,BH$193,IF(BG271=BH$193,BH$194,$K$23))))))</f>
        <v/>
      </c>
      <c r="BI271" s="88" t="str">
        <f>IF(AND(SUM(BI$206:BI270)&gt;=BI$201,BH271=""),"",IF(BH271="",BI$190,IF(BH271=BI$190,BI$191,IF(BH271=BI$191,BI$192,IF(BH271=BI$192,BI$193,IF(BH271=BI$193,BI$194,$K$23))))))</f>
        <v/>
      </c>
      <c r="BJ271" s="88" t="str">
        <f>IF(AND(SUM(BJ$206:BJ270)&gt;=BJ$201,BI271=""),"",IF(BI271="",BJ$190,IF(BI271=BJ$190,BJ$191,IF(BI271=BJ$191,BJ$192,IF(BI271=BJ$192,BJ$193,IF(BI271=BJ$193,BJ$194,$K$23))))))</f>
        <v/>
      </c>
      <c r="BK271" s="88" t="str">
        <f>IF(AND(SUM(BK$206:BK270)&gt;=BK$201,BJ271=""),"",IF(BJ271="",BK$190,IF(BJ271=BK$190,BK$191,IF(BJ271=BK$191,BK$192,IF(BJ271=BK$192,BK$193,IF(BJ271=BK$193,BK$194,$K$23))))))</f>
        <v/>
      </c>
      <c r="BL271" s="88" t="str">
        <f>IF(AND(SUM(BL$206:BL270)&gt;=BL$201,BK271=""),"",IF(BK271="",BL$190,IF(BK271=BL$190,BL$191,IF(BK271=BL$191,BL$192,IF(BK271=BL$192,BL$193,IF(BK271=BL$193,BL$194,$K$23))))))</f>
        <v/>
      </c>
    </row>
    <row r="272" spans="2:64" hidden="1" outlineLevel="1" x14ac:dyDescent="0.55000000000000004">
      <c r="B272" s="3" t="s">
        <v>311</v>
      </c>
      <c r="C272" s="3">
        <f t="shared" si="63"/>
        <v>66</v>
      </c>
      <c r="E272" s="88" t="str">
        <f>IF(AND(SUM(E$206:E271)&gt;=E$201,D272=""),"",IF(D272="",E$190,IF(D272=E$190,E$191,IF(D272=E$191,E$192,IF(D272=E$192,E$193,IF(D272=E$193,E$194,$G$23))))))</f>
        <v/>
      </c>
      <c r="F272" s="88" t="str">
        <f>IF(AND(SUM(F$206:F271)&gt;=F$201,E272=""),"",IF(E272="",F$190,IF(E272=F$190,F$191,IF(E272=F$191,F$192,IF(E272=F$192,F$193,IF(E272=F$193,F$194,$G$23))))))</f>
        <v/>
      </c>
      <c r="G272" s="88" t="str">
        <f>IF(AND(SUM(G$206:G271)&gt;=G$201,F272=""),"",IF(F272="",G$190,IF(F272=G$190,G$191,IF(F272=G$191,G$192,IF(F272=G$192,G$193,IF(F272=G$193,G$194,$G$23))))))</f>
        <v/>
      </c>
      <c r="H272" s="88" t="str">
        <f>IF(AND(SUM(H$206:H271)&gt;=H$201,G272=""),"",IF(G272="",H$190,IF(G272=H$190,H$191,IF(G272=H$191,H$192,IF(G272=H$192,H$193,IF(G272=H$193,H$194,$G$23))))))</f>
        <v/>
      </c>
      <c r="I272" s="88" t="str">
        <f>IF(AND(SUM(I$206:I271)&gt;=I$201,H272=""),"",IF(H272="",I$190,IF(H272=I$190,I$191,IF(H272=I$191,I$192,IF(H272=I$192,I$193,IF(H272=I$193,I$194,$G$23))))))</f>
        <v/>
      </c>
      <c r="J272" s="88" t="str">
        <f>IF(AND(SUM(J$206:J271)&gt;=J$201,I272=""),"",IF(I272="",J$190,IF(I272=J$190,J$191,IF(I272=J$191,J$192,IF(I272=J$192,J$193,IF(I272=J$193,J$194,$G$23))))))</f>
        <v/>
      </c>
      <c r="K272" s="88" t="str">
        <f>IF(AND(SUM(K$206:K271)&gt;=K$201,J272=""),"",IF(J272="",K$190,IF(J272=K$190,K$191,IF(J272=K$191,K$192,IF(J272=K$192,K$193,IF(J272=K$193,K$194,$G$23))))))</f>
        <v/>
      </c>
      <c r="L272" s="88" t="str">
        <f>IF(AND(SUM(L$206:L271)&gt;=L$201,K272=""),"",IF(K272="",L$190,IF(K272=L$190,L$191,IF(K272=L$191,L$192,IF(K272=L$192,L$193,IF(K272=L$193,L$194,$G$23))))))</f>
        <v/>
      </c>
      <c r="M272" s="88" t="str">
        <f>IF(AND(SUM(M$206:M271)&gt;=M$201,L272=""),"",IF(L272="",M$190,IF(L272=M$190,M$191,IF(L272=M$191,M$192,IF(L272=M$192,M$193,IF(L272=M$193,M$194,$G$23))))))</f>
        <v/>
      </c>
      <c r="N272" s="88" t="str">
        <f>IF(AND(SUM(N$206:N271)&gt;=N$201,M272=""),"",IF(M272="",N$190,IF(M272=N$190,N$191,IF(M272=N$191,N$192,IF(M272=N$192,N$193,IF(M272=N$193,N$194,$G$23))))))</f>
        <v/>
      </c>
      <c r="O272" s="88" t="str">
        <f>IF(AND(SUM(O$206:O271)&gt;=O$201,N272=""),"",IF(N272="",O$190,IF(N272=O$190,O$191,IF(N272=O$191,O$192,IF(N272=O$192,O$193,IF(N272=O$193,O$194,$G$23))))))</f>
        <v/>
      </c>
      <c r="P272" s="88" t="str">
        <f>IF(AND(SUM(P$206:P271)&gt;=P$201,O272=""),"",IF(O272="",P$190,IF(O272=P$190,P$191,IF(O272=P$191,P$192,IF(O272=P$192,P$193,IF(O272=P$193,P$194,$G$23))))))</f>
        <v/>
      </c>
      <c r="Q272" s="88" t="str">
        <f>IF(AND(SUM(Q$206:Q271)&gt;=Q$201,P272=""),"",IF(P272="",Q$190,IF(P272=Q$190,Q$191,IF(P272=Q$191,Q$192,IF(P272=Q$192,Q$193,IF(P272=Q$193,Q$194,$H$23))))))</f>
        <v/>
      </c>
      <c r="R272" s="88" t="str">
        <f>IF(AND(SUM(R$206:R271)&gt;=R$201,Q272=""),"",IF(Q272="",R$190,IF(Q272=R$190,R$191,IF(Q272=R$191,R$192,IF(Q272=R$192,R$193,IF(Q272=R$193,R$194,$H$23))))))</f>
        <v/>
      </c>
      <c r="S272" s="88" t="str">
        <f>IF(AND(SUM(S$206:S271)&gt;=S$201,R272=""),"",IF(R272="",S$190,IF(R272=S$190,S$191,IF(R272=S$191,S$192,IF(R272=S$192,S$193,IF(R272=S$193,S$194,$H$23))))))</f>
        <v/>
      </c>
      <c r="T272" s="88" t="str">
        <f>IF(AND(SUM(T$206:T271)&gt;=T$201,S272=""),"",IF(S272="",T$190,IF(S272=T$190,T$191,IF(S272=T$191,T$192,IF(S272=T$192,T$193,IF(S272=T$193,T$194,$H$23))))))</f>
        <v/>
      </c>
      <c r="U272" s="88" t="str">
        <f>IF(AND(SUM(U$206:U271)&gt;=U$201,T272=""),"",IF(T272="",U$190,IF(T272=U$190,U$191,IF(T272=U$191,U$192,IF(T272=U$192,U$193,IF(T272=U$193,U$194,$H$23))))))</f>
        <v/>
      </c>
      <c r="V272" s="88" t="str">
        <f>IF(AND(SUM(V$206:V271)&gt;=V$201,U272=""),"",IF(U272="",V$190,IF(U272=V$190,V$191,IF(U272=V$191,V$192,IF(U272=V$192,V$193,IF(U272=V$193,V$194,$H$23))))))</f>
        <v/>
      </c>
      <c r="W272" s="88" t="str">
        <f>IF(AND(SUM(W$206:W271)&gt;=W$201,V272=""),"",IF(V272="",W$190,IF(V272=W$190,W$191,IF(V272=W$191,W$192,IF(V272=W$192,W$193,IF(V272=W$193,W$194,$H$23))))))</f>
        <v/>
      </c>
      <c r="X272" s="88" t="str">
        <f>IF(AND(SUM(X$206:X271)&gt;=X$201,W272=""),"",IF(W272="",X$190,IF(W272=X$190,X$191,IF(W272=X$191,X$192,IF(W272=X$192,X$193,IF(W272=X$193,X$194,$H$23))))))</f>
        <v/>
      </c>
      <c r="Y272" s="88" t="str">
        <f>IF(AND(SUM(Y$206:Y271)&gt;=Y$201,X272=""),"",IF(X272="",Y$190,IF(X272=Y$190,Y$191,IF(X272=Y$191,Y$192,IF(X272=Y$192,Y$193,IF(X272=Y$193,Y$194,$H$23))))))</f>
        <v/>
      </c>
      <c r="Z272" s="88" t="str">
        <f>IF(AND(SUM(Z$206:Z271)&gt;=Z$201,Y272=""),"",IF(Y272="",Z$190,IF(Y272=Z$190,Z$191,IF(Y272=Z$191,Z$192,IF(Y272=Z$192,Z$193,IF(Y272=Z$193,Z$194,$H$23))))))</f>
        <v/>
      </c>
      <c r="AA272" s="88" t="str">
        <f>IF(AND(SUM(AA$206:AA271)&gt;=AA$201,Z272=""),"",IF(Z272="",AA$190,IF(Z272=AA$190,AA$191,IF(Z272=AA$191,AA$192,IF(Z272=AA$192,AA$193,IF(Z272=AA$193,AA$194,$H$23))))))</f>
        <v/>
      </c>
      <c r="AB272" s="88" t="str">
        <f>IF(AND(SUM(AB$206:AB271)&gt;=AB$201,AA272=""),"",IF(AA272="",AB$190,IF(AA272=AB$190,AB$191,IF(AA272=AB$191,AB$192,IF(AA272=AB$192,AB$193,IF(AA272=AB$193,AB$194,$H$23))))))</f>
        <v/>
      </c>
      <c r="AC272" s="88" t="str">
        <f>IF(AND(SUM(AC$206:AC271)&gt;=AC$201,AB272=""),"",IF(AB272="",AC$190,IF(AB272=AC$190,AC$191,IF(AB272=AC$191,AC$192,IF(AB272=AC$192,AC$193,IF(AB272=AC$193,AC$194,$I$23))))))</f>
        <v/>
      </c>
      <c r="AD272" s="88" t="str">
        <f>IF(AND(SUM(AD$206:AD271)&gt;=AD$201,AC272=""),"",IF(AC272="",AD$190,IF(AC272=AD$190,AD$191,IF(AC272=AD$191,AD$192,IF(AC272=AD$192,AD$193,IF(AC272=AD$193,AD$194,$I$23))))))</f>
        <v/>
      </c>
      <c r="AE272" s="88" t="str">
        <f>IF(AND(SUM(AE$206:AE271)&gt;=AE$201,AD272=""),"",IF(AD272="",AE$190,IF(AD272=AE$190,AE$191,IF(AD272=AE$191,AE$192,IF(AD272=AE$192,AE$193,IF(AD272=AE$193,AE$194,$I$23))))))</f>
        <v/>
      </c>
      <c r="AF272" s="88" t="str">
        <f>IF(AND(SUM(AF$206:AF271)&gt;=AF$201,AE272=""),"",IF(AE272="",AF$190,IF(AE272=AF$190,AF$191,IF(AE272=AF$191,AF$192,IF(AE272=AF$192,AF$193,IF(AE272=AF$193,AF$194,$I$23))))))</f>
        <v/>
      </c>
      <c r="AG272" s="88" t="str">
        <f>IF(AND(SUM(AG$206:AG271)&gt;=AG$201,AF272=""),"",IF(AF272="",AG$190,IF(AF272=AG$190,AG$191,IF(AF272=AG$191,AG$192,IF(AF272=AG$192,AG$193,IF(AF272=AG$193,AG$194,$I$23))))))</f>
        <v/>
      </c>
      <c r="AH272" s="88" t="str">
        <f>IF(AND(SUM(AH$206:AH271)&gt;=AH$201,AG272=""),"",IF(AG272="",AH$190,IF(AG272=AH$190,AH$191,IF(AG272=AH$191,AH$192,IF(AG272=AH$192,AH$193,IF(AG272=AH$193,AH$194,$I$23))))))</f>
        <v/>
      </c>
      <c r="AI272" s="88" t="str">
        <f>IF(AND(SUM(AI$206:AI271)&gt;=AI$201,AH272=""),"",IF(AH272="",AI$190,IF(AH272=AI$190,AI$191,IF(AH272=AI$191,AI$192,IF(AH272=AI$192,AI$193,IF(AH272=AI$193,AI$194,$I$23))))))</f>
        <v/>
      </c>
      <c r="AJ272" s="88" t="str">
        <f>IF(AND(SUM(AJ$206:AJ271)&gt;=AJ$201,AI272=""),"",IF(AI272="",AJ$190,IF(AI272=AJ$190,AJ$191,IF(AI272=AJ$191,AJ$192,IF(AI272=AJ$192,AJ$193,IF(AI272=AJ$193,AJ$194,$I$23))))))</f>
        <v/>
      </c>
      <c r="AK272" s="88" t="str">
        <f>IF(AND(SUM(AK$206:AK271)&gt;=AK$201,AJ272=""),"",IF(AJ272="",AK$190,IF(AJ272=AK$190,AK$191,IF(AJ272=AK$191,AK$192,IF(AJ272=AK$192,AK$193,IF(AJ272=AK$193,AK$194,$I$23))))))</f>
        <v/>
      </c>
      <c r="AL272" s="88" t="str">
        <f>IF(AND(SUM(AL$206:AL271)&gt;=AL$201,AK272=""),"",IF(AK272="",AL$190,IF(AK272=AL$190,AL$191,IF(AK272=AL$191,AL$192,IF(AK272=AL$192,AL$193,IF(AK272=AL$193,AL$194,$I$23))))))</f>
        <v/>
      </c>
      <c r="AM272" s="88" t="str">
        <f>IF(AND(SUM(AM$206:AM271)&gt;=AM$201,AL272=""),"",IF(AL272="",AM$190,IF(AL272=AM$190,AM$191,IF(AL272=AM$191,AM$192,IF(AL272=AM$192,AM$193,IF(AL272=AM$193,AM$194,$I$23))))))</f>
        <v/>
      </c>
      <c r="AN272" s="88" t="str">
        <f>IF(AND(SUM(AN$206:AN271)&gt;=AN$201,AM272=""),"",IF(AM272="",AN$190,IF(AM272=AN$190,AN$191,IF(AM272=AN$191,AN$192,IF(AM272=AN$192,AN$193,IF(AM272=AN$193,AN$194,$I$23))))))</f>
        <v/>
      </c>
      <c r="AO272" s="88" t="str">
        <f>IF(AND(SUM(AO$206:AO271)&gt;=AO$201,AN272=""),"",IF(AN272="",AO$190,IF(AN272=AO$190,AO$191,IF(AN272=AO$191,AO$192,IF(AN272=AO$192,AO$193,IF(AN272=AO$193,AO$194,$J$23))))))</f>
        <v/>
      </c>
      <c r="AP272" s="88" t="str">
        <f>IF(AND(SUM(AP$206:AP271)&gt;=AP$201,AO272=""),"",IF(AO272="",AP$190,IF(AO272=AP$190,AP$191,IF(AO272=AP$191,AP$192,IF(AO272=AP$192,AP$193,IF(AO272=AP$193,AP$194,$J$23))))))</f>
        <v/>
      </c>
      <c r="AQ272" s="88" t="str">
        <f>IF(AND(SUM(AQ$206:AQ271)&gt;=AQ$201,AP272=""),"",IF(AP272="",AQ$190,IF(AP272=AQ$190,AQ$191,IF(AP272=AQ$191,AQ$192,IF(AP272=AQ$192,AQ$193,IF(AP272=AQ$193,AQ$194,$J$23))))))</f>
        <v/>
      </c>
      <c r="AR272" s="88" t="str">
        <f>IF(AND(SUM(AR$206:AR271)&gt;=AR$201,AQ272=""),"",IF(AQ272="",AR$190,IF(AQ272=AR$190,AR$191,IF(AQ272=AR$191,AR$192,IF(AQ272=AR$192,AR$193,IF(AQ272=AR$193,AR$194,$J$23))))))</f>
        <v/>
      </c>
      <c r="AS272" s="88" t="str">
        <f>IF(AND(SUM(AS$206:AS271)&gt;=AS$201,AR272=""),"",IF(AR272="",AS$190,IF(AR272=AS$190,AS$191,IF(AR272=AS$191,AS$192,IF(AR272=AS$192,AS$193,IF(AR272=AS$193,AS$194,$J$23))))))</f>
        <v/>
      </c>
      <c r="AT272" s="88" t="str">
        <f>IF(AND(SUM(AT$206:AT271)&gt;=AT$201,AS272=""),"",IF(AS272="",AT$190,IF(AS272=AT$190,AT$191,IF(AS272=AT$191,AT$192,IF(AS272=AT$192,AT$193,IF(AS272=AT$193,AT$194,$J$23))))))</f>
        <v/>
      </c>
      <c r="AU272" s="88" t="str">
        <f>IF(AND(SUM(AU$206:AU271)&gt;=AU$201,AT272=""),"",IF(AT272="",AU$190,IF(AT272=AU$190,AU$191,IF(AT272=AU$191,AU$192,IF(AT272=AU$192,AU$193,IF(AT272=AU$193,AU$194,$J$23))))))</f>
        <v/>
      </c>
      <c r="AV272" s="88" t="str">
        <f>IF(AND(SUM(AV$206:AV271)&gt;=AV$201,AU272=""),"",IF(AU272="",AV$190,IF(AU272=AV$190,AV$191,IF(AU272=AV$191,AV$192,IF(AU272=AV$192,AV$193,IF(AU272=AV$193,AV$194,$J$23))))))</f>
        <v/>
      </c>
      <c r="AW272" s="88" t="str">
        <f>IF(AND(SUM(AW$206:AW271)&gt;=AW$201,AV272=""),"",IF(AV272="",AW$190,IF(AV272=AW$190,AW$191,IF(AV272=AW$191,AW$192,IF(AV272=AW$192,AW$193,IF(AV272=AW$193,AW$194,$J$23))))))</f>
        <v/>
      </c>
      <c r="AX272" s="88" t="str">
        <f>IF(AND(SUM(AX$206:AX271)&gt;=AX$201,AW272=""),"",IF(AW272="",AX$190,IF(AW272=AX$190,AX$191,IF(AW272=AX$191,AX$192,IF(AW272=AX$192,AX$193,IF(AW272=AX$193,AX$194,$J$23))))))</f>
        <v/>
      </c>
      <c r="AY272" s="88" t="str">
        <f>IF(AND(SUM(AY$206:AY271)&gt;=AY$201,AX272=""),"",IF(AX272="",AY$190,IF(AX272=AY$190,AY$191,IF(AX272=AY$191,AY$192,IF(AX272=AY$192,AY$193,IF(AX272=AY$193,AY$194,$J$23))))))</f>
        <v/>
      </c>
      <c r="AZ272" s="88" t="str">
        <f>IF(AND(SUM(AZ$206:AZ271)&gt;=AZ$201,AY272=""),"",IF(AY272="",AZ$190,IF(AY272=AZ$190,AZ$191,IF(AY272=AZ$191,AZ$192,IF(AY272=AZ$192,AZ$193,IF(AY272=AZ$193,AZ$194,$J$23))))))</f>
        <v/>
      </c>
      <c r="BA272" s="88" t="str">
        <f>IF(AND(SUM(BA$206:BA271)&gt;=BA$201,AZ272=""),"",IF(AZ272="",BA$190,IF(AZ272=BA$190,BA$191,IF(AZ272=BA$191,BA$192,IF(AZ272=BA$192,BA$193,IF(AZ272=BA$193,BA$194,$K$23))))))</f>
        <v/>
      </c>
      <c r="BB272" s="88" t="str">
        <f>IF(AND(SUM(BB$206:BB271)&gt;=BB$201,BA272=""),"",IF(BA272="",BB$190,IF(BA272=BB$190,BB$191,IF(BA272=BB$191,BB$192,IF(BA272=BB$192,BB$193,IF(BA272=BB$193,BB$194,$K$23))))))</f>
        <v/>
      </c>
      <c r="BC272" s="88" t="str">
        <f>IF(AND(SUM(BC$206:BC271)&gt;=BC$201,BB272=""),"",IF(BB272="",BC$190,IF(BB272=BC$190,BC$191,IF(BB272=BC$191,BC$192,IF(BB272=BC$192,BC$193,IF(BB272=BC$193,BC$194,$K$23))))))</f>
        <v/>
      </c>
      <c r="BD272" s="88" t="str">
        <f>IF(AND(SUM(BD$206:BD271)&gt;=BD$201,BC272=""),"",IF(BC272="",BD$190,IF(BC272=BD$190,BD$191,IF(BC272=BD$191,BD$192,IF(BC272=BD$192,BD$193,IF(BC272=BD$193,BD$194,$K$23))))))</f>
        <v/>
      </c>
      <c r="BE272" s="88" t="str">
        <f>IF(AND(SUM(BE$206:BE271)&gt;=BE$201,BD272=""),"",IF(BD272="",BE$190,IF(BD272=BE$190,BE$191,IF(BD272=BE$191,BE$192,IF(BD272=BE$192,BE$193,IF(BD272=BE$193,BE$194,$K$23))))))</f>
        <v/>
      </c>
      <c r="BF272" s="88" t="str">
        <f>IF(AND(SUM(BF$206:BF271)&gt;=BF$201,BE272=""),"",IF(BE272="",BF$190,IF(BE272=BF$190,BF$191,IF(BE272=BF$191,BF$192,IF(BE272=BF$192,BF$193,IF(BE272=BF$193,BF$194,$K$23))))))</f>
        <v/>
      </c>
      <c r="BG272" s="88" t="str">
        <f>IF(AND(SUM(BG$206:BG271)&gt;=BG$201,BF272=""),"",IF(BF272="",BG$190,IF(BF272=BG$190,BG$191,IF(BF272=BG$191,BG$192,IF(BF272=BG$192,BG$193,IF(BF272=BG$193,BG$194,$K$23))))))</f>
        <v/>
      </c>
      <c r="BH272" s="88" t="str">
        <f>IF(AND(SUM(BH$206:BH271)&gt;=BH$201,BG272=""),"",IF(BG272="",BH$190,IF(BG272=BH$190,BH$191,IF(BG272=BH$191,BH$192,IF(BG272=BH$192,BH$193,IF(BG272=BH$193,BH$194,$K$23))))))</f>
        <v/>
      </c>
      <c r="BI272" s="88" t="str">
        <f>IF(AND(SUM(BI$206:BI271)&gt;=BI$201,BH272=""),"",IF(BH272="",BI$190,IF(BH272=BI$190,BI$191,IF(BH272=BI$191,BI$192,IF(BH272=BI$192,BI$193,IF(BH272=BI$193,BI$194,$K$23))))))</f>
        <v/>
      </c>
      <c r="BJ272" s="88" t="str">
        <f>IF(AND(SUM(BJ$206:BJ271)&gt;=BJ$201,BI272=""),"",IF(BI272="",BJ$190,IF(BI272=BJ$190,BJ$191,IF(BI272=BJ$191,BJ$192,IF(BI272=BJ$192,BJ$193,IF(BI272=BJ$193,BJ$194,$K$23))))))</f>
        <v/>
      </c>
      <c r="BK272" s="88" t="str">
        <f>IF(AND(SUM(BK$206:BK271)&gt;=BK$201,BJ272=""),"",IF(BJ272="",BK$190,IF(BJ272=BK$190,BK$191,IF(BJ272=BK$191,BK$192,IF(BJ272=BK$192,BK$193,IF(BJ272=BK$193,BK$194,$K$23))))))</f>
        <v/>
      </c>
      <c r="BL272" s="88" t="str">
        <f>IF(AND(SUM(BL$206:BL271)&gt;=BL$201,BK272=""),"",IF(BK272="",BL$190,IF(BK272=BL$190,BL$191,IF(BK272=BL$191,BL$192,IF(BK272=BL$192,BL$193,IF(BK272=BL$193,BL$194,$K$23))))))</f>
        <v/>
      </c>
    </row>
    <row r="273" spans="2:64" hidden="1" outlineLevel="1" x14ac:dyDescent="0.55000000000000004">
      <c r="B273" s="3" t="s">
        <v>311</v>
      </c>
      <c r="C273" s="3">
        <f t="shared" si="63"/>
        <v>67</v>
      </c>
      <c r="E273" s="88" t="str">
        <f>IF(AND(SUM(E$206:E272)&gt;=E$201,D273=""),"",IF(D273="",E$190,IF(D273=E$190,E$191,IF(D273=E$191,E$192,IF(D273=E$192,E$193,IF(D273=E$193,E$194,$G$23))))))</f>
        <v/>
      </c>
      <c r="F273" s="88" t="str">
        <f>IF(AND(SUM(F$206:F272)&gt;=F$201,E273=""),"",IF(E273="",F$190,IF(E273=F$190,F$191,IF(E273=F$191,F$192,IF(E273=F$192,F$193,IF(E273=F$193,F$194,$G$23))))))</f>
        <v/>
      </c>
      <c r="G273" s="88" t="str">
        <f>IF(AND(SUM(G$206:G272)&gt;=G$201,F273=""),"",IF(F273="",G$190,IF(F273=G$190,G$191,IF(F273=G$191,G$192,IF(F273=G$192,G$193,IF(F273=G$193,G$194,$G$23))))))</f>
        <v/>
      </c>
      <c r="H273" s="88" t="str">
        <f>IF(AND(SUM(H$206:H272)&gt;=H$201,G273=""),"",IF(G273="",H$190,IF(G273=H$190,H$191,IF(G273=H$191,H$192,IF(G273=H$192,H$193,IF(G273=H$193,H$194,$G$23))))))</f>
        <v/>
      </c>
      <c r="I273" s="88" t="str">
        <f>IF(AND(SUM(I$206:I272)&gt;=I$201,H273=""),"",IF(H273="",I$190,IF(H273=I$190,I$191,IF(H273=I$191,I$192,IF(H273=I$192,I$193,IF(H273=I$193,I$194,$G$23))))))</f>
        <v/>
      </c>
      <c r="J273" s="88" t="str">
        <f>IF(AND(SUM(J$206:J272)&gt;=J$201,I273=""),"",IF(I273="",J$190,IF(I273=J$190,J$191,IF(I273=J$191,J$192,IF(I273=J$192,J$193,IF(I273=J$193,J$194,$G$23))))))</f>
        <v/>
      </c>
      <c r="K273" s="88" t="str">
        <f>IF(AND(SUM(K$206:K272)&gt;=K$201,J273=""),"",IF(J273="",K$190,IF(J273=K$190,K$191,IF(J273=K$191,K$192,IF(J273=K$192,K$193,IF(J273=K$193,K$194,$G$23))))))</f>
        <v/>
      </c>
      <c r="L273" s="88" t="str">
        <f>IF(AND(SUM(L$206:L272)&gt;=L$201,K273=""),"",IF(K273="",L$190,IF(K273=L$190,L$191,IF(K273=L$191,L$192,IF(K273=L$192,L$193,IF(K273=L$193,L$194,$G$23))))))</f>
        <v/>
      </c>
      <c r="M273" s="88" t="str">
        <f>IF(AND(SUM(M$206:M272)&gt;=M$201,L273=""),"",IF(L273="",M$190,IF(L273=M$190,M$191,IF(L273=M$191,M$192,IF(L273=M$192,M$193,IF(L273=M$193,M$194,$G$23))))))</f>
        <v/>
      </c>
      <c r="N273" s="88" t="str">
        <f>IF(AND(SUM(N$206:N272)&gt;=N$201,M273=""),"",IF(M273="",N$190,IF(M273=N$190,N$191,IF(M273=N$191,N$192,IF(M273=N$192,N$193,IF(M273=N$193,N$194,$G$23))))))</f>
        <v/>
      </c>
      <c r="O273" s="88" t="str">
        <f>IF(AND(SUM(O$206:O272)&gt;=O$201,N273=""),"",IF(N273="",O$190,IF(N273=O$190,O$191,IF(N273=O$191,O$192,IF(N273=O$192,O$193,IF(N273=O$193,O$194,$G$23))))))</f>
        <v/>
      </c>
      <c r="P273" s="88" t="str">
        <f>IF(AND(SUM(P$206:P272)&gt;=P$201,O273=""),"",IF(O273="",P$190,IF(O273=P$190,P$191,IF(O273=P$191,P$192,IF(O273=P$192,P$193,IF(O273=P$193,P$194,$G$23))))))</f>
        <v/>
      </c>
      <c r="Q273" s="88" t="str">
        <f>IF(AND(SUM(Q$206:Q272)&gt;=Q$201,P273=""),"",IF(P273="",Q$190,IF(P273=Q$190,Q$191,IF(P273=Q$191,Q$192,IF(P273=Q$192,Q$193,IF(P273=Q$193,Q$194,$H$23))))))</f>
        <v/>
      </c>
      <c r="R273" s="88" t="str">
        <f>IF(AND(SUM(R$206:R272)&gt;=R$201,Q273=""),"",IF(Q273="",R$190,IF(Q273=R$190,R$191,IF(Q273=R$191,R$192,IF(Q273=R$192,R$193,IF(Q273=R$193,R$194,$H$23))))))</f>
        <v/>
      </c>
      <c r="S273" s="88" t="str">
        <f>IF(AND(SUM(S$206:S272)&gt;=S$201,R273=""),"",IF(R273="",S$190,IF(R273=S$190,S$191,IF(R273=S$191,S$192,IF(R273=S$192,S$193,IF(R273=S$193,S$194,$H$23))))))</f>
        <v/>
      </c>
      <c r="T273" s="88" t="str">
        <f>IF(AND(SUM(T$206:T272)&gt;=T$201,S273=""),"",IF(S273="",T$190,IF(S273=T$190,T$191,IF(S273=T$191,T$192,IF(S273=T$192,T$193,IF(S273=T$193,T$194,$H$23))))))</f>
        <v/>
      </c>
      <c r="U273" s="88" t="str">
        <f>IF(AND(SUM(U$206:U272)&gt;=U$201,T273=""),"",IF(T273="",U$190,IF(T273=U$190,U$191,IF(T273=U$191,U$192,IF(T273=U$192,U$193,IF(T273=U$193,U$194,$H$23))))))</f>
        <v/>
      </c>
      <c r="V273" s="88" t="str">
        <f>IF(AND(SUM(V$206:V272)&gt;=V$201,U273=""),"",IF(U273="",V$190,IF(U273=V$190,V$191,IF(U273=V$191,V$192,IF(U273=V$192,V$193,IF(U273=V$193,V$194,$H$23))))))</f>
        <v/>
      </c>
      <c r="W273" s="88" t="str">
        <f>IF(AND(SUM(W$206:W272)&gt;=W$201,V273=""),"",IF(V273="",W$190,IF(V273=W$190,W$191,IF(V273=W$191,W$192,IF(V273=W$192,W$193,IF(V273=W$193,W$194,$H$23))))))</f>
        <v/>
      </c>
      <c r="X273" s="88" t="str">
        <f>IF(AND(SUM(X$206:X272)&gt;=X$201,W273=""),"",IF(W273="",X$190,IF(W273=X$190,X$191,IF(W273=X$191,X$192,IF(W273=X$192,X$193,IF(W273=X$193,X$194,$H$23))))))</f>
        <v/>
      </c>
      <c r="Y273" s="88" t="str">
        <f>IF(AND(SUM(Y$206:Y272)&gt;=Y$201,X273=""),"",IF(X273="",Y$190,IF(X273=Y$190,Y$191,IF(X273=Y$191,Y$192,IF(X273=Y$192,Y$193,IF(X273=Y$193,Y$194,$H$23))))))</f>
        <v/>
      </c>
      <c r="Z273" s="88" t="str">
        <f>IF(AND(SUM(Z$206:Z272)&gt;=Z$201,Y273=""),"",IF(Y273="",Z$190,IF(Y273=Z$190,Z$191,IF(Y273=Z$191,Z$192,IF(Y273=Z$192,Z$193,IF(Y273=Z$193,Z$194,$H$23))))))</f>
        <v/>
      </c>
      <c r="AA273" s="88" t="str">
        <f>IF(AND(SUM(AA$206:AA272)&gt;=AA$201,Z273=""),"",IF(Z273="",AA$190,IF(Z273=AA$190,AA$191,IF(Z273=AA$191,AA$192,IF(Z273=AA$192,AA$193,IF(Z273=AA$193,AA$194,$H$23))))))</f>
        <v/>
      </c>
      <c r="AB273" s="88" t="str">
        <f>IF(AND(SUM(AB$206:AB272)&gt;=AB$201,AA273=""),"",IF(AA273="",AB$190,IF(AA273=AB$190,AB$191,IF(AA273=AB$191,AB$192,IF(AA273=AB$192,AB$193,IF(AA273=AB$193,AB$194,$H$23))))))</f>
        <v/>
      </c>
      <c r="AC273" s="88" t="str">
        <f>IF(AND(SUM(AC$206:AC272)&gt;=AC$201,AB273=""),"",IF(AB273="",AC$190,IF(AB273=AC$190,AC$191,IF(AB273=AC$191,AC$192,IF(AB273=AC$192,AC$193,IF(AB273=AC$193,AC$194,$I$23))))))</f>
        <v/>
      </c>
      <c r="AD273" s="88" t="str">
        <f>IF(AND(SUM(AD$206:AD272)&gt;=AD$201,AC273=""),"",IF(AC273="",AD$190,IF(AC273=AD$190,AD$191,IF(AC273=AD$191,AD$192,IF(AC273=AD$192,AD$193,IF(AC273=AD$193,AD$194,$I$23))))))</f>
        <v/>
      </c>
      <c r="AE273" s="88" t="str">
        <f>IF(AND(SUM(AE$206:AE272)&gt;=AE$201,AD273=""),"",IF(AD273="",AE$190,IF(AD273=AE$190,AE$191,IF(AD273=AE$191,AE$192,IF(AD273=AE$192,AE$193,IF(AD273=AE$193,AE$194,$I$23))))))</f>
        <v/>
      </c>
      <c r="AF273" s="88" t="str">
        <f>IF(AND(SUM(AF$206:AF272)&gt;=AF$201,AE273=""),"",IF(AE273="",AF$190,IF(AE273=AF$190,AF$191,IF(AE273=AF$191,AF$192,IF(AE273=AF$192,AF$193,IF(AE273=AF$193,AF$194,$I$23))))))</f>
        <v/>
      </c>
      <c r="AG273" s="88" t="str">
        <f>IF(AND(SUM(AG$206:AG272)&gt;=AG$201,AF273=""),"",IF(AF273="",AG$190,IF(AF273=AG$190,AG$191,IF(AF273=AG$191,AG$192,IF(AF273=AG$192,AG$193,IF(AF273=AG$193,AG$194,$I$23))))))</f>
        <v/>
      </c>
      <c r="AH273" s="88" t="str">
        <f>IF(AND(SUM(AH$206:AH272)&gt;=AH$201,AG273=""),"",IF(AG273="",AH$190,IF(AG273=AH$190,AH$191,IF(AG273=AH$191,AH$192,IF(AG273=AH$192,AH$193,IF(AG273=AH$193,AH$194,$I$23))))))</f>
        <v/>
      </c>
      <c r="AI273" s="88" t="str">
        <f>IF(AND(SUM(AI$206:AI272)&gt;=AI$201,AH273=""),"",IF(AH273="",AI$190,IF(AH273=AI$190,AI$191,IF(AH273=AI$191,AI$192,IF(AH273=AI$192,AI$193,IF(AH273=AI$193,AI$194,$I$23))))))</f>
        <v/>
      </c>
      <c r="AJ273" s="88" t="str">
        <f>IF(AND(SUM(AJ$206:AJ272)&gt;=AJ$201,AI273=""),"",IF(AI273="",AJ$190,IF(AI273=AJ$190,AJ$191,IF(AI273=AJ$191,AJ$192,IF(AI273=AJ$192,AJ$193,IF(AI273=AJ$193,AJ$194,$I$23))))))</f>
        <v/>
      </c>
      <c r="AK273" s="88" t="str">
        <f>IF(AND(SUM(AK$206:AK272)&gt;=AK$201,AJ273=""),"",IF(AJ273="",AK$190,IF(AJ273=AK$190,AK$191,IF(AJ273=AK$191,AK$192,IF(AJ273=AK$192,AK$193,IF(AJ273=AK$193,AK$194,$I$23))))))</f>
        <v/>
      </c>
      <c r="AL273" s="88" t="str">
        <f>IF(AND(SUM(AL$206:AL272)&gt;=AL$201,AK273=""),"",IF(AK273="",AL$190,IF(AK273=AL$190,AL$191,IF(AK273=AL$191,AL$192,IF(AK273=AL$192,AL$193,IF(AK273=AL$193,AL$194,$I$23))))))</f>
        <v/>
      </c>
      <c r="AM273" s="88" t="str">
        <f>IF(AND(SUM(AM$206:AM272)&gt;=AM$201,AL273=""),"",IF(AL273="",AM$190,IF(AL273=AM$190,AM$191,IF(AL273=AM$191,AM$192,IF(AL273=AM$192,AM$193,IF(AL273=AM$193,AM$194,$I$23))))))</f>
        <v/>
      </c>
      <c r="AN273" s="88" t="str">
        <f>IF(AND(SUM(AN$206:AN272)&gt;=AN$201,AM273=""),"",IF(AM273="",AN$190,IF(AM273=AN$190,AN$191,IF(AM273=AN$191,AN$192,IF(AM273=AN$192,AN$193,IF(AM273=AN$193,AN$194,$I$23))))))</f>
        <v/>
      </c>
      <c r="AO273" s="88" t="str">
        <f>IF(AND(SUM(AO$206:AO272)&gt;=AO$201,AN273=""),"",IF(AN273="",AO$190,IF(AN273=AO$190,AO$191,IF(AN273=AO$191,AO$192,IF(AN273=AO$192,AO$193,IF(AN273=AO$193,AO$194,$J$23))))))</f>
        <v/>
      </c>
      <c r="AP273" s="88" t="str">
        <f>IF(AND(SUM(AP$206:AP272)&gt;=AP$201,AO273=""),"",IF(AO273="",AP$190,IF(AO273=AP$190,AP$191,IF(AO273=AP$191,AP$192,IF(AO273=AP$192,AP$193,IF(AO273=AP$193,AP$194,$J$23))))))</f>
        <v/>
      </c>
      <c r="AQ273" s="88" t="str">
        <f>IF(AND(SUM(AQ$206:AQ272)&gt;=AQ$201,AP273=""),"",IF(AP273="",AQ$190,IF(AP273=AQ$190,AQ$191,IF(AP273=AQ$191,AQ$192,IF(AP273=AQ$192,AQ$193,IF(AP273=AQ$193,AQ$194,$J$23))))))</f>
        <v/>
      </c>
      <c r="AR273" s="88" t="str">
        <f>IF(AND(SUM(AR$206:AR272)&gt;=AR$201,AQ273=""),"",IF(AQ273="",AR$190,IF(AQ273=AR$190,AR$191,IF(AQ273=AR$191,AR$192,IF(AQ273=AR$192,AR$193,IF(AQ273=AR$193,AR$194,$J$23))))))</f>
        <v/>
      </c>
      <c r="AS273" s="88" t="str">
        <f>IF(AND(SUM(AS$206:AS272)&gt;=AS$201,AR273=""),"",IF(AR273="",AS$190,IF(AR273=AS$190,AS$191,IF(AR273=AS$191,AS$192,IF(AR273=AS$192,AS$193,IF(AR273=AS$193,AS$194,$J$23))))))</f>
        <v/>
      </c>
      <c r="AT273" s="88" t="str">
        <f>IF(AND(SUM(AT$206:AT272)&gt;=AT$201,AS273=""),"",IF(AS273="",AT$190,IF(AS273=AT$190,AT$191,IF(AS273=AT$191,AT$192,IF(AS273=AT$192,AT$193,IF(AS273=AT$193,AT$194,$J$23))))))</f>
        <v/>
      </c>
      <c r="AU273" s="88" t="str">
        <f>IF(AND(SUM(AU$206:AU272)&gt;=AU$201,AT273=""),"",IF(AT273="",AU$190,IF(AT273=AU$190,AU$191,IF(AT273=AU$191,AU$192,IF(AT273=AU$192,AU$193,IF(AT273=AU$193,AU$194,$J$23))))))</f>
        <v/>
      </c>
      <c r="AV273" s="88" t="str">
        <f>IF(AND(SUM(AV$206:AV272)&gt;=AV$201,AU273=""),"",IF(AU273="",AV$190,IF(AU273=AV$190,AV$191,IF(AU273=AV$191,AV$192,IF(AU273=AV$192,AV$193,IF(AU273=AV$193,AV$194,$J$23))))))</f>
        <v/>
      </c>
      <c r="AW273" s="88" t="str">
        <f>IF(AND(SUM(AW$206:AW272)&gt;=AW$201,AV273=""),"",IF(AV273="",AW$190,IF(AV273=AW$190,AW$191,IF(AV273=AW$191,AW$192,IF(AV273=AW$192,AW$193,IF(AV273=AW$193,AW$194,$J$23))))))</f>
        <v/>
      </c>
      <c r="AX273" s="88" t="str">
        <f>IF(AND(SUM(AX$206:AX272)&gt;=AX$201,AW273=""),"",IF(AW273="",AX$190,IF(AW273=AX$190,AX$191,IF(AW273=AX$191,AX$192,IF(AW273=AX$192,AX$193,IF(AW273=AX$193,AX$194,$J$23))))))</f>
        <v/>
      </c>
      <c r="AY273" s="88" t="str">
        <f>IF(AND(SUM(AY$206:AY272)&gt;=AY$201,AX273=""),"",IF(AX273="",AY$190,IF(AX273=AY$190,AY$191,IF(AX273=AY$191,AY$192,IF(AX273=AY$192,AY$193,IF(AX273=AY$193,AY$194,$J$23))))))</f>
        <v/>
      </c>
      <c r="AZ273" s="88" t="str">
        <f>IF(AND(SUM(AZ$206:AZ272)&gt;=AZ$201,AY273=""),"",IF(AY273="",AZ$190,IF(AY273=AZ$190,AZ$191,IF(AY273=AZ$191,AZ$192,IF(AY273=AZ$192,AZ$193,IF(AY273=AZ$193,AZ$194,$J$23))))))</f>
        <v/>
      </c>
      <c r="BA273" s="88" t="str">
        <f>IF(AND(SUM(BA$206:BA272)&gt;=BA$201,AZ273=""),"",IF(AZ273="",BA$190,IF(AZ273=BA$190,BA$191,IF(AZ273=BA$191,BA$192,IF(AZ273=BA$192,BA$193,IF(AZ273=BA$193,BA$194,$K$23))))))</f>
        <v/>
      </c>
      <c r="BB273" s="88" t="str">
        <f>IF(AND(SUM(BB$206:BB272)&gt;=BB$201,BA273=""),"",IF(BA273="",BB$190,IF(BA273=BB$190,BB$191,IF(BA273=BB$191,BB$192,IF(BA273=BB$192,BB$193,IF(BA273=BB$193,BB$194,$K$23))))))</f>
        <v/>
      </c>
      <c r="BC273" s="88" t="str">
        <f>IF(AND(SUM(BC$206:BC272)&gt;=BC$201,BB273=""),"",IF(BB273="",BC$190,IF(BB273=BC$190,BC$191,IF(BB273=BC$191,BC$192,IF(BB273=BC$192,BC$193,IF(BB273=BC$193,BC$194,$K$23))))))</f>
        <v/>
      </c>
      <c r="BD273" s="88" t="str">
        <f>IF(AND(SUM(BD$206:BD272)&gt;=BD$201,BC273=""),"",IF(BC273="",BD$190,IF(BC273=BD$190,BD$191,IF(BC273=BD$191,BD$192,IF(BC273=BD$192,BD$193,IF(BC273=BD$193,BD$194,$K$23))))))</f>
        <v/>
      </c>
      <c r="BE273" s="88" t="str">
        <f>IF(AND(SUM(BE$206:BE272)&gt;=BE$201,BD273=""),"",IF(BD273="",BE$190,IF(BD273=BE$190,BE$191,IF(BD273=BE$191,BE$192,IF(BD273=BE$192,BE$193,IF(BD273=BE$193,BE$194,$K$23))))))</f>
        <v/>
      </c>
      <c r="BF273" s="88" t="str">
        <f>IF(AND(SUM(BF$206:BF272)&gt;=BF$201,BE273=""),"",IF(BE273="",BF$190,IF(BE273=BF$190,BF$191,IF(BE273=BF$191,BF$192,IF(BE273=BF$192,BF$193,IF(BE273=BF$193,BF$194,$K$23))))))</f>
        <v/>
      </c>
      <c r="BG273" s="88" t="str">
        <f>IF(AND(SUM(BG$206:BG272)&gt;=BG$201,BF273=""),"",IF(BF273="",BG$190,IF(BF273=BG$190,BG$191,IF(BF273=BG$191,BG$192,IF(BF273=BG$192,BG$193,IF(BF273=BG$193,BG$194,$K$23))))))</f>
        <v/>
      </c>
      <c r="BH273" s="88" t="str">
        <f>IF(AND(SUM(BH$206:BH272)&gt;=BH$201,BG273=""),"",IF(BG273="",BH$190,IF(BG273=BH$190,BH$191,IF(BG273=BH$191,BH$192,IF(BG273=BH$192,BH$193,IF(BG273=BH$193,BH$194,$K$23))))))</f>
        <v/>
      </c>
      <c r="BI273" s="88" t="str">
        <f>IF(AND(SUM(BI$206:BI272)&gt;=BI$201,BH273=""),"",IF(BH273="",BI$190,IF(BH273=BI$190,BI$191,IF(BH273=BI$191,BI$192,IF(BH273=BI$192,BI$193,IF(BH273=BI$193,BI$194,$K$23))))))</f>
        <v/>
      </c>
      <c r="BJ273" s="88" t="str">
        <f>IF(AND(SUM(BJ$206:BJ272)&gt;=BJ$201,BI273=""),"",IF(BI273="",BJ$190,IF(BI273=BJ$190,BJ$191,IF(BI273=BJ$191,BJ$192,IF(BI273=BJ$192,BJ$193,IF(BI273=BJ$193,BJ$194,$K$23))))))</f>
        <v/>
      </c>
      <c r="BK273" s="88" t="str">
        <f>IF(AND(SUM(BK$206:BK272)&gt;=BK$201,BJ273=""),"",IF(BJ273="",BK$190,IF(BJ273=BK$190,BK$191,IF(BJ273=BK$191,BK$192,IF(BJ273=BK$192,BK$193,IF(BJ273=BK$193,BK$194,$K$23))))))</f>
        <v/>
      </c>
      <c r="BL273" s="88" t="str">
        <f>IF(AND(SUM(BL$206:BL272)&gt;=BL$201,BK273=""),"",IF(BK273="",BL$190,IF(BK273=BL$190,BL$191,IF(BK273=BL$191,BL$192,IF(BK273=BL$192,BL$193,IF(BK273=BL$193,BL$194,$K$23))))))</f>
        <v/>
      </c>
    </row>
    <row r="274" spans="2:64" hidden="1" outlineLevel="1" x14ac:dyDescent="0.55000000000000004">
      <c r="B274" s="3" t="s">
        <v>311</v>
      </c>
      <c r="C274" s="3">
        <f t="shared" si="63"/>
        <v>68</v>
      </c>
      <c r="E274" s="88" t="str">
        <f>IF(AND(SUM(E$206:E273)&gt;=E$201,D274=""),"",IF(D274="",E$190,IF(D274=E$190,E$191,IF(D274=E$191,E$192,IF(D274=E$192,E$193,IF(D274=E$193,E$194,$G$23))))))</f>
        <v/>
      </c>
      <c r="F274" s="88" t="str">
        <f>IF(AND(SUM(F$206:F273)&gt;=F$201,E274=""),"",IF(E274="",F$190,IF(E274=F$190,F$191,IF(E274=F$191,F$192,IF(E274=F$192,F$193,IF(E274=F$193,F$194,$G$23))))))</f>
        <v/>
      </c>
      <c r="G274" s="88" t="str">
        <f>IF(AND(SUM(G$206:G273)&gt;=G$201,F274=""),"",IF(F274="",G$190,IF(F274=G$190,G$191,IF(F274=G$191,G$192,IF(F274=G$192,G$193,IF(F274=G$193,G$194,$G$23))))))</f>
        <v/>
      </c>
      <c r="H274" s="88" t="str">
        <f>IF(AND(SUM(H$206:H273)&gt;=H$201,G274=""),"",IF(G274="",H$190,IF(G274=H$190,H$191,IF(G274=H$191,H$192,IF(G274=H$192,H$193,IF(G274=H$193,H$194,$G$23))))))</f>
        <v/>
      </c>
      <c r="I274" s="88" t="str">
        <f>IF(AND(SUM(I$206:I273)&gt;=I$201,H274=""),"",IF(H274="",I$190,IF(H274=I$190,I$191,IF(H274=I$191,I$192,IF(H274=I$192,I$193,IF(H274=I$193,I$194,$G$23))))))</f>
        <v/>
      </c>
      <c r="J274" s="88" t="str">
        <f>IF(AND(SUM(J$206:J273)&gt;=J$201,I274=""),"",IF(I274="",J$190,IF(I274=J$190,J$191,IF(I274=J$191,J$192,IF(I274=J$192,J$193,IF(I274=J$193,J$194,$G$23))))))</f>
        <v/>
      </c>
      <c r="K274" s="88" t="str">
        <f>IF(AND(SUM(K$206:K273)&gt;=K$201,J274=""),"",IF(J274="",K$190,IF(J274=K$190,K$191,IF(J274=K$191,K$192,IF(J274=K$192,K$193,IF(J274=K$193,K$194,$G$23))))))</f>
        <v/>
      </c>
      <c r="L274" s="88" t="str">
        <f>IF(AND(SUM(L$206:L273)&gt;=L$201,K274=""),"",IF(K274="",L$190,IF(K274=L$190,L$191,IF(K274=L$191,L$192,IF(K274=L$192,L$193,IF(K274=L$193,L$194,$G$23))))))</f>
        <v/>
      </c>
      <c r="M274" s="88" t="str">
        <f>IF(AND(SUM(M$206:M273)&gt;=M$201,L274=""),"",IF(L274="",M$190,IF(L274=M$190,M$191,IF(L274=M$191,M$192,IF(L274=M$192,M$193,IF(L274=M$193,M$194,$G$23))))))</f>
        <v/>
      </c>
      <c r="N274" s="88" t="str">
        <f>IF(AND(SUM(N$206:N273)&gt;=N$201,M274=""),"",IF(M274="",N$190,IF(M274=N$190,N$191,IF(M274=N$191,N$192,IF(M274=N$192,N$193,IF(M274=N$193,N$194,$G$23))))))</f>
        <v/>
      </c>
      <c r="O274" s="88" t="str">
        <f>IF(AND(SUM(O$206:O273)&gt;=O$201,N274=""),"",IF(N274="",O$190,IF(N274=O$190,O$191,IF(N274=O$191,O$192,IF(N274=O$192,O$193,IF(N274=O$193,O$194,$G$23))))))</f>
        <v/>
      </c>
      <c r="P274" s="88" t="str">
        <f>IF(AND(SUM(P$206:P273)&gt;=P$201,O274=""),"",IF(O274="",P$190,IF(O274=P$190,P$191,IF(O274=P$191,P$192,IF(O274=P$192,P$193,IF(O274=P$193,P$194,$G$23))))))</f>
        <v/>
      </c>
      <c r="Q274" s="88" t="str">
        <f>IF(AND(SUM(Q$206:Q273)&gt;=Q$201,P274=""),"",IF(P274="",Q$190,IF(P274=Q$190,Q$191,IF(P274=Q$191,Q$192,IF(P274=Q$192,Q$193,IF(P274=Q$193,Q$194,$H$23))))))</f>
        <v/>
      </c>
      <c r="R274" s="88" t="str">
        <f>IF(AND(SUM(R$206:R273)&gt;=R$201,Q274=""),"",IF(Q274="",R$190,IF(Q274=R$190,R$191,IF(Q274=R$191,R$192,IF(Q274=R$192,R$193,IF(Q274=R$193,R$194,$H$23))))))</f>
        <v/>
      </c>
      <c r="S274" s="88" t="str">
        <f>IF(AND(SUM(S$206:S273)&gt;=S$201,R274=""),"",IF(R274="",S$190,IF(R274=S$190,S$191,IF(R274=S$191,S$192,IF(R274=S$192,S$193,IF(R274=S$193,S$194,$H$23))))))</f>
        <v/>
      </c>
      <c r="T274" s="88" t="str">
        <f>IF(AND(SUM(T$206:T273)&gt;=T$201,S274=""),"",IF(S274="",T$190,IF(S274=T$190,T$191,IF(S274=T$191,T$192,IF(S274=T$192,T$193,IF(S274=T$193,T$194,$H$23))))))</f>
        <v/>
      </c>
      <c r="U274" s="88" t="str">
        <f>IF(AND(SUM(U$206:U273)&gt;=U$201,T274=""),"",IF(T274="",U$190,IF(T274=U$190,U$191,IF(T274=U$191,U$192,IF(T274=U$192,U$193,IF(T274=U$193,U$194,$H$23))))))</f>
        <v/>
      </c>
      <c r="V274" s="88" t="str">
        <f>IF(AND(SUM(V$206:V273)&gt;=V$201,U274=""),"",IF(U274="",V$190,IF(U274=V$190,V$191,IF(U274=V$191,V$192,IF(U274=V$192,V$193,IF(U274=V$193,V$194,$H$23))))))</f>
        <v/>
      </c>
      <c r="W274" s="88" t="str">
        <f>IF(AND(SUM(W$206:W273)&gt;=W$201,V274=""),"",IF(V274="",W$190,IF(V274=W$190,W$191,IF(V274=W$191,W$192,IF(V274=W$192,W$193,IF(V274=W$193,W$194,$H$23))))))</f>
        <v/>
      </c>
      <c r="X274" s="88" t="str">
        <f>IF(AND(SUM(X$206:X273)&gt;=X$201,W274=""),"",IF(W274="",X$190,IF(W274=X$190,X$191,IF(W274=X$191,X$192,IF(W274=X$192,X$193,IF(W274=X$193,X$194,$H$23))))))</f>
        <v/>
      </c>
      <c r="Y274" s="88" t="str">
        <f>IF(AND(SUM(Y$206:Y273)&gt;=Y$201,X274=""),"",IF(X274="",Y$190,IF(X274=Y$190,Y$191,IF(X274=Y$191,Y$192,IF(X274=Y$192,Y$193,IF(X274=Y$193,Y$194,$H$23))))))</f>
        <v/>
      </c>
      <c r="Z274" s="88" t="str">
        <f>IF(AND(SUM(Z$206:Z273)&gt;=Z$201,Y274=""),"",IF(Y274="",Z$190,IF(Y274=Z$190,Z$191,IF(Y274=Z$191,Z$192,IF(Y274=Z$192,Z$193,IF(Y274=Z$193,Z$194,$H$23))))))</f>
        <v/>
      </c>
      <c r="AA274" s="88" t="str">
        <f>IF(AND(SUM(AA$206:AA273)&gt;=AA$201,Z274=""),"",IF(Z274="",AA$190,IF(Z274=AA$190,AA$191,IF(Z274=AA$191,AA$192,IF(Z274=AA$192,AA$193,IF(Z274=AA$193,AA$194,$H$23))))))</f>
        <v/>
      </c>
      <c r="AB274" s="88" t="str">
        <f>IF(AND(SUM(AB$206:AB273)&gt;=AB$201,AA274=""),"",IF(AA274="",AB$190,IF(AA274=AB$190,AB$191,IF(AA274=AB$191,AB$192,IF(AA274=AB$192,AB$193,IF(AA274=AB$193,AB$194,$H$23))))))</f>
        <v/>
      </c>
      <c r="AC274" s="88" t="str">
        <f>IF(AND(SUM(AC$206:AC273)&gt;=AC$201,AB274=""),"",IF(AB274="",AC$190,IF(AB274=AC$190,AC$191,IF(AB274=AC$191,AC$192,IF(AB274=AC$192,AC$193,IF(AB274=AC$193,AC$194,$I$23))))))</f>
        <v/>
      </c>
      <c r="AD274" s="88" t="str">
        <f>IF(AND(SUM(AD$206:AD273)&gt;=AD$201,AC274=""),"",IF(AC274="",AD$190,IF(AC274=AD$190,AD$191,IF(AC274=AD$191,AD$192,IF(AC274=AD$192,AD$193,IF(AC274=AD$193,AD$194,$I$23))))))</f>
        <v/>
      </c>
      <c r="AE274" s="88" t="str">
        <f>IF(AND(SUM(AE$206:AE273)&gt;=AE$201,AD274=""),"",IF(AD274="",AE$190,IF(AD274=AE$190,AE$191,IF(AD274=AE$191,AE$192,IF(AD274=AE$192,AE$193,IF(AD274=AE$193,AE$194,$I$23))))))</f>
        <v/>
      </c>
      <c r="AF274" s="88" t="str">
        <f>IF(AND(SUM(AF$206:AF273)&gt;=AF$201,AE274=""),"",IF(AE274="",AF$190,IF(AE274=AF$190,AF$191,IF(AE274=AF$191,AF$192,IF(AE274=AF$192,AF$193,IF(AE274=AF$193,AF$194,$I$23))))))</f>
        <v/>
      </c>
      <c r="AG274" s="88" t="str">
        <f>IF(AND(SUM(AG$206:AG273)&gt;=AG$201,AF274=""),"",IF(AF274="",AG$190,IF(AF274=AG$190,AG$191,IF(AF274=AG$191,AG$192,IF(AF274=AG$192,AG$193,IF(AF274=AG$193,AG$194,$I$23))))))</f>
        <v/>
      </c>
      <c r="AH274" s="88" t="str">
        <f>IF(AND(SUM(AH$206:AH273)&gt;=AH$201,AG274=""),"",IF(AG274="",AH$190,IF(AG274=AH$190,AH$191,IF(AG274=AH$191,AH$192,IF(AG274=AH$192,AH$193,IF(AG274=AH$193,AH$194,$I$23))))))</f>
        <v/>
      </c>
      <c r="AI274" s="88" t="str">
        <f>IF(AND(SUM(AI$206:AI273)&gt;=AI$201,AH274=""),"",IF(AH274="",AI$190,IF(AH274=AI$190,AI$191,IF(AH274=AI$191,AI$192,IF(AH274=AI$192,AI$193,IF(AH274=AI$193,AI$194,$I$23))))))</f>
        <v/>
      </c>
      <c r="AJ274" s="88" t="str">
        <f>IF(AND(SUM(AJ$206:AJ273)&gt;=AJ$201,AI274=""),"",IF(AI274="",AJ$190,IF(AI274=AJ$190,AJ$191,IF(AI274=AJ$191,AJ$192,IF(AI274=AJ$192,AJ$193,IF(AI274=AJ$193,AJ$194,$I$23))))))</f>
        <v/>
      </c>
      <c r="AK274" s="88" t="str">
        <f>IF(AND(SUM(AK$206:AK273)&gt;=AK$201,AJ274=""),"",IF(AJ274="",AK$190,IF(AJ274=AK$190,AK$191,IF(AJ274=AK$191,AK$192,IF(AJ274=AK$192,AK$193,IF(AJ274=AK$193,AK$194,$I$23))))))</f>
        <v/>
      </c>
      <c r="AL274" s="88" t="str">
        <f>IF(AND(SUM(AL$206:AL273)&gt;=AL$201,AK274=""),"",IF(AK274="",AL$190,IF(AK274=AL$190,AL$191,IF(AK274=AL$191,AL$192,IF(AK274=AL$192,AL$193,IF(AK274=AL$193,AL$194,$I$23))))))</f>
        <v/>
      </c>
      <c r="AM274" s="88" t="str">
        <f>IF(AND(SUM(AM$206:AM273)&gt;=AM$201,AL274=""),"",IF(AL274="",AM$190,IF(AL274=AM$190,AM$191,IF(AL274=AM$191,AM$192,IF(AL274=AM$192,AM$193,IF(AL274=AM$193,AM$194,$I$23))))))</f>
        <v/>
      </c>
      <c r="AN274" s="88" t="str">
        <f>IF(AND(SUM(AN$206:AN273)&gt;=AN$201,AM274=""),"",IF(AM274="",AN$190,IF(AM274=AN$190,AN$191,IF(AM274=AN$191,AN$192,IF(AM274=AN$192,AN$193,IF(AM274=AN$193,AN$194,$I$23))))))</f>
        <v/>
      </c>
      <c r="AO274" s="88" t="str">
        <f>IF(AND(SUM(AO$206:AO273)&gt;=AO$201,AN274=""),"",IF(AN274="",AO$190,IF(AN274=AO$190,AO$191,IF(AN274=AO$191,AO$192,IF(AN274=AO$192,AO$193,IF(AN274=AO$193,AO$194,$J$23))))))</f>
        <v/>
      </c>
      <c r="AP274" s="88" t="str">
        <f>IF(AND(SUM(AP$206:AP273)&gt;=AP$201,AO274=""),"",IF(AO274="",AP$190,IF(AO274=AP$190,AP$191,IF(AO274=AP$191,AP$192,IF(AO274=AP$192,AP$193,IF(AO274=AP$193,AP$194,$J$23))))))</f>
        <v/>
      </c>
      <c r="AQ274" s="88" t="str">
        <f>IF(AND(SUM(AQ$206:AQ273)&gt;=AQ$201,AP274=""),"",IF(AP274="",AQ$190,IF(AP274=AQ$190,AQ$191,IF(AP274=AQ$191,AQ$192,IF(AP274=AQ$192,AQ$193,IF(AP274=AQ$193,AQ$194,$J$23))))))</f>
        <v/>
      </c>
      <c r="AR274" s="88" t="str">
        <f>IF(AND(SUM(AR$206:AR273)&gt;=AR$201,AQ274=""),"",IF(AQ274="",AR$190,IF(AQ274=AR$190,AR$191,IF(AQ274=AR$191,AR$192,IF(AQ274=AR$192,AR$193,IF(AQ274=AR$193,AR$194,$J$23))))))</f>
        <v/>
      </c>
      <c r="AS274" s="88" t="str">
        <f>IF(AND(SUM(AS$206:AS273)&gt;=AS$201,AR274=""),"",IF(AR274="",AS$190,IF(AR274=AS$190,AS$191,IF(AR274=AS$191,AS$192,IF(AR274=AS$192,AS$193,IF(AR274=AS$193,AS$194,$J$23))))))</f>
        <v/>
      </c>
      <c r="AT274" s="88" t="str">
        <f>IF(AND(SUM(AT$206:AT273)&gt;=AT$201,AS274=""),"",IF(AS274="",AT$190,IF(AS274=AT$190,AT$191,IF(AS274=AT$191,AT$192,IF(AS274=AT$192,AT$193,IF(AS274=AT$193,AT$194,$J$23))))))</f>
        <v/>
      </c>
      <c r="AU274" s="88" t="str">
        <f>IF(AND(SUM(AU$206:AU273)&gt;=AU$201,AT274=""),"",IF(AT274="",AU$190,IF(AT274=AU$190,AU$191,IF(AT274=AU$191,AU$192,IF(AT274=AU$192,AU$193,IF(AT274=AU$193,AU$194,$J$23))))))</f>
        <v/>
      </c>
      <c r="AV274" s="88" t="str">
        <f>IF(AND(SUM(AV$206:AV273)&gt;=AV$201,AU274=""),"",IF(AU274="",AV$190,IF(AU274=AV$190,AV$191,IF(AU274=AV$191,AV$192,IF(AU274=AV$192,AV$193,IF(AU274=AV$193,AV$194,$J$23))))))</f>
        <v/>
      </c>
      <c r="AW274" s="88" t="str">
        <f>IF(AND(SUM(AW$206:AW273)&gt;=AW$201,AV274=""),"",IF(AV274="",AW$190,IF(AV274=AW$190,AW$191,IF(AV274=AW$191,AW$192,IF(AV274=AW$192,AW$193,IF(AV274=AW$193,AW$194,$J$23))))))</f>
        <v/>
      </c>
      <c r="AX274" s="88" t="str">
        <f>IF(AND(SUM(AX$206:AX273)&gt;=AX$201,AW274=""),"",IF(AW274="",AX$190,IF(AW274=AX$190,AX$191,IF(AW274=AX$191,AX$192,IF(AW274=AX$192,AX$193,IF(AW274=AX$193,AX$194,$J$23))))))</f>
        <v/>
      </c>
      <c r="AY274" s="88" t="str">
        <f>IF(AND(SUM(AY$206:AY273)&gt;=AY$201,AX274=""),"",IF(AX274="",AY$190,IF(AX274=AY$190,AY$191,IF(AX274=AY$191,AY$192,IF(AX274=AY$192,AY$193,IF(AX274=AY$193,AY$194,$J$23))))))</f>
        <v/>
      </c>
      <c r="AZ274" s="88" t="str">
        <f>IF(AND(SUM(AZ$206:AZ273)&gt;=AZ$201,AY274=""),"",IF(AY274="",AZ$190,IF(AY274=AZ$190,AZ$191,IF(AY274=AZ$191,AZ$192,IF(AY274=AZ$192,AZ$193,IF(AY274=AZ$193,AZ$194,$J$23))))))</f>
        <v/>
      </c>
      <c r="BA274" s="88" t="str">
        <f>IF(AND(SUM(BA$206:BA273)&gt;=BA$201,AZ274=""),"",IF(AZ274="",BA$190,IF(AZ274=BA$190,BA$191,IF(AZ274=BA$191,BA$192,IF(AZ274=BA$192,BA$193,IF(AZ274=BA$193,BA$194,$K$23))))))</f>
        <v/>
      </c>
      <c r="BB274" s="88" t="str">
        <f>IF(AND(SUM(BB$206:BB273)&gt;=BB$201,BA274=""),"",IF(BA274="",BB$190,IF(BA274=BB$190,BB$191,IF(BA274=BB$191,BB$192,IF(BA274=BB$192,BB$193,IF(BA274=BB$193,BB$194,$K$23))))))</f>
        <v/>
      </c>
      <c r="BC274" s="88" t="str">
        <f>IF(AND(SUM(BC$206:BC273)&gt;=BC$201,BB274=""),"",IF(BB274="",BC$190,IF(BB274=BC$190,BC$191,IF(BB274=BC$191,BC$192,IF(BB274=BC$192,BC$193,IF(BB274=BC$193,BC$194,$K$23))))))</f>
        <v/>
      </c>
      <c r="BD274" s="88" t="str">
        <f>IF(AND(SUM(BD$206:BD273)&gt;=BD$201,BC274=""),"",IF(BC274="",BD$190,IF(BC274=BD$190,BD$191,IF(BC274=BD$191,BD$192,IF(BC274=BD$192,BD$193,IF(BC274=BD$193,BD$194,$K$23))))))</f>
        <v/>
      </c>
      <c r="BE274" s="88" t="str">
        <f>IF(AND(SUM(BE$206:BE273)&gt;=BE$201,BD274=""),"",IF(BD274="",BE$190,IF(BD274=BE$190,BE$191,IF(BD274=BE$191,BE$192,IF(BD274=BE$192,BE$193,IF(BD274=BE$193,BE$194,$K$23))))))</f>
        <v/>
      </c>
      <c r="BF274" s="88" t="str">
        <f>IF(AND(SUM(BF$206:BF273)&gt;=BF$201,BE274=""),"",IF(BE274="",BF$190,IF(BE274=BF$190,BF$191,IF(BE274=BF$191,BF$192,IF(BE274=BF$192,BF$193,IF(BE274=BF$193,BF$194,$K$23))))))</f>
        <v/>
      </c>
      <c r="BG274" s="88" t="str">
        <f>IF(AND(SUM(BG$206:BG273)&gt;=BG$201,BF274=""),"",IF(BF274="",BG$190,IF(BF274=BG$190,BG$191,IF(BF274=BG$191,BG$192,IF(BF274=BG$192,BG$193,IF(BF274=BG$193,BG$194,$K$23))))))</f>
        <v/>
      </c>
      <c r="BH274" s="88" t="str">
        <f>IF(AND(SUM(BH$206:BH273)&gt;=BH$201,BG274=""),"",IF(BG274="",BH$190,IF(BG274=BH$190,BH$191,IF(BG274=BH$191,BH$192,IF(BG274=BH$192,BH$193,IF(BG274=BH$193,BH$194,$K$23))))))</f>
        <v/>
      </c>
      <c r="BI274" s="88" t="str">
        <f>IF(AND(SUM(BI$206:BI273)&gt;=BI$201,BH274=""),"",IF(BH274="",BI$190,IF(BH274=BI$190,BI$191,IF(BH274=BI$191,BI$192,IF(BH274=BI$192,BI$193,IF(BH274=BI$193,BI$194,$K$23))))))</f>
        <v/>
      </c>
      <c r="BJ274" s="88" t="str">
        <f>IF(AND(SUM(BJ$206:BJ273)&gt;=BJ$201,BI274=""),"",IF(BI274="",BJ$190,IF(BI274=BJ$190,BJ$191,IF(BI274=BJ$191,BJ$192,IF(BI274=BJ$192,BJ$193,IF(BI274=BJ$193,BJ$194,$K$23))))))</f>
        <v/>
      </c>
      <c r="BK274" s="88" t="str">
        <f>IF(AND(SUM(BK$206:BK273)&gt;=BK$201,BJ274=""),"",IF(BJ274="",BK$190,IF(BJ274=BK$190,BK$191,IF(BJ274=BK$191,BK$192,IF(BJ274=BK$192,BK$193,IF(BJ274=BK$193,BK$194,$K$23))))))</f>
        <v/>
      </c>
      <c r="BL274" s="88" t="str">
        <f>IF(AND(SUM(BL$206:BL273)&gt;=BL$201,BK274=""),"",IF(BK274="",BL$190,IF(BK274=BL$190,BL$191,IF(BK274=BL$191,BL$192,IF(BK274=BL$192,BL$193,IF(BK274=BL$193,BL$194,$K$23))))))</f>
        <v/>
      </c>
    </row>
    <row r="275" spans="2:64" hidden="1" outlineLevel="1" x14ac:dyDescent="0.55000000000000004">
      <c r="B275" s="3" t="s">
        <v>311</v>
      </c>
      <c r="C275" s="3">
        <f t="shared" si="63"/>
        <v>69</v>
      </c>
      <c r="E275" s="88" t="str">
        <f>IF(AND(SUM(E$206:E274)&gt;=E$201,D275=""),"",IF(D275="",E$190,IF(D275=E$190,E$191,IF(D275=E$191,E$192,IF(D275=E$192,E$193,IF(D275=E$193,E$194,$G$23))))))</f>
        <v/>
      </c>
      <c r="F275" s="88" t="str">
        <f>IF(AND(SUM(F$206:F274)&gt;=F$201,E275=""),"",IF(E275="",F$190,IF(E275=F$190,F$191,IF(E275=F$191,F$192,IF(E275=F$192,F$193,IF(E275=F$193,F$194,$G$23))))))</f>
        <v/>
      </c>
      <c r="G275" s="88" t="str">
        <f>IF(AND(SUM(G$206:G274)&gt;=G$201,F275=""),"",IF(F275="",G$190,IF(F275=G$190,G$191,IF(F275=G$191,G$192,IF(F275=G$192,G$193,IF(F275=G$193,G$194,$G$23))))))</f>
        <v/>
      </c>
      <c r="H275" s="88" t="str">
        <f>IF(AND(SUM(H$206:H274)&gt;=H$201,G275=""),"",IF(G275="",H$190,IF(G275=H$190,H$191,IF(G275=H$191,H$192,IF(G275=H$192,H$193,IF(G275=H$193,H$194,$G$23))))))</f>
        <v/>
      </c>
      <c r="I275" s="88" t="str">
        <f>IF(AND(SUM(I$206:I274)&gt;=I$201,H275=""),"",IF(H275="",I$190,IF(H275=I$190,I$191,IF(H275=I$191,I$192,IF(H275=I$192,I$193,IF(H275=I$193,I$194,$G$23))))))</f>
        <v/>
      </c>
      <c r="J275" s="88" t="str">
        <f>IF(AND(SUM(J$206:J274)&gt;=J$201,I275=""),"",IF(I275="",J$190,IF(I275=J$190,J$191,IF(I275=J$191,J$192,IF(I275=J$192,J$193,IF(I275=J$193,J$194,$G$23))))))</f>
        <v/>
      </c>
      <c r="K275" s="88" t="str">
        <f>IF(AND(SUM(K$206:K274)&gt;=K$201,J275=""),"",IF(J275="",K$190,IF(J275=K$190,K$191,IF(J275=K$191,K$192,IF(J275=K$192,K$193,IF(J275=K$193,K$194,$G$23))))))</f>
        <v/>
      </c>
      <c r="L275" s="88" t="str">
        <f>IF(AND(SUM(L$206:L274)&gt;=L$201,K275=""),"",IF(K275="",L$190,IF(K275=L$190,L$191,IF(K275=L$191,L$192,IF(K275=L$192,L$193,IF(K275=L$193,L$194,$G$23))))))</f>
        <v/>
      </c>
      <c r="M275" s="88" t="str">
        <f>IF(AND(SUM(M$206:M274)&gt;=M$201,L275=""),"",IF(L275="",M$190,IF(L275=M$190,M$191,IF(L275=M$191,M$192,IF(L275=M$192,M$193,IF(L275=M$193,M$194,$G$23))))))</f>
        <v/>
      </c>
      <c r="N275" s="88" t="str">
        <f>IF(AND(SUM(N$206:N274)&gt;=N$201,M275=""),"",IF(M275="",N$190,IF(M275=N$190,N$191,IF(M275=N$191,N$192,IF(M275=N$192,N$193,IF(M275=N$193,N$194,$G$23))))))</f>
        <v/>
      </c>
      <c r="O275" s="88" t="str">
        <f>IF(AND(SUM(O$206:O274)&gt;=O$201,N275=""),"",IF(N275="",O$190,IF(N275=O$190,O$191,IF(N275=O$191,O$192,IF(N275=O$192,O$193,IF(N275=O$193,O$194,$G$23))))))</f>
        <v/>
      </c>
      <c r="P275" s="88" t="str">
        <f>IF(AND(SUM(P$206:P274)&gt;=P$201,O275=""),"",IF(O275="",P$190,IF(O275=P$190,P$191,IF(O275=P$191,P$192,IF(O275=P$192,P$193,IF(O275=P$193,P$194,$G$23))))))</f>
        <v/>
      </c>
      <c r="Q275" s="88" t="str">
        <f>IF(AND(SUM(Q$206:Q274)&gt;=Q$201,P275=""),"",IF(P275="",Q$190,IF(P275=Q$190,Q$191,IF(P275=Q$191,Q$192,IF(P275=Q$192,Q$193,IF(P275=Q$193,Q$194,$H$23))))))</f>
        <v/>
      </c>
      <c r="R275" s="88" t="str">
        <f>IF(AND(SUM(R$206:R274)&gt;=R$201,Q275=""),"",IF(Q275="",R$190,IF(Q275=R$190,R$191,IF(Q275=R$191,R$192,IF(Q275=R$192,R$193,IF(Q275=R$193,R$194,$H$23))))))</f>
        <v/>
      </c>
      <c r="S275" s="88" t="str">
        <f>IF(AND(SUM(S$206:S274)&gt;=S$201,R275=""),"",IF(R275="",S$190,IF(R275=S$190,S$191,IF(R275=S$191,S$192,IF(R275=S$192,S$193,IF(R275=S$193,S$194,$H$23))))))</f>
        <v/>
      </c>
      <c r="T275" s="88" t="str">
        <f>IF(AND(SUM(T$206:T274)&gt;=T$201,S275=""),"",IF(S275="",T$190,IF(S275=T$190,T$191,IF(S275=T$191,T$192,IF(S275=T$192,T$193,IF(S275=T$193,T$194,$H$23))))))</f>
        <v/>
      </c>
      <c r="U275" s="88" t="str">
        <f>IF(AND(SUM(U$206:U274)&gt;=U$201,T275=""),"",IF(T275="",U$190,IF(T275=U$190,U$191,IF(T275=U$191,U$192,IF(T275=U$192,U$193,IF(T275=U$193,U$194,$H$23))))))</f>
        <v/>
      </c>
      <c r="V275" s="88" t="str">
        <f>IF(AND(SUM(V$206:V274)&gt;=V$201,U275=""),"",IF(U275="",V$190,IF(U275=V$190,V$191,IF(U275=V$191,V$192,IF(U275=V$192,V$193,IF(U275=V$193,V$194,$H$23))))))</f>
        <v/>
      </c>
      <c r="W275" s="88" t="str">
        <f>IF(AND(SUM(W$206:W274)&gt;=W$201,V275=""),"",IF(V275="",W$190,IF(V275=W$190,W$191,IF(V275=W$191,W$192,IF(V275=W$192,W$193,IF(V275=W$193,W$194,$H$23))))))</f>
        <v/>
      </c>
      <c r="X275" s="88" t="str">
        <f>IF(AND(SUM(X$206:X274)&gt;=X$201,W275=""),"",IF(W275="",X$190,IF(W275=X$190,X$191,IF(W275=X$191,X$192,IF(W275=X$192,X$193,IF(W275=X$193,X$194,$H$23))))))</f>
        <v/>
      </c>
      <c r="Y275" s="88" t="str">
        <f>IF(AND(SUM(Y$206:Y274)&gt;=Y$201,X275=""),"",IF(X275="",Y$190,IF(X275=Y$190,Y$191,IF(X275=Y$191,Y$192,IF(X275=Y$192,Y$193,IF(X275=Y$193,Y$194,$H$23))))))</f>
        <v/>
      </c>
      <c r="Z275" s="88" t="str">
        <f>IF(AND(SUM(Z$206:Z274)&gt;=Z$201,Y275=""),"",IF(Y275="",Z$190,IF(Y275=Z$190,Z$191,IF(Y275=Z$191,Z$192,IF(Y275=Z$192,Z$193,IF(Y275=Z$193,Z$194,$H$23))))))</f>
        <v/>
      </c>
      <c r="AA275" s="88" t="str">
        <f>IF(AND(SUM(AA$206:AA274)&gt;=AA$201,Z275=""),"",IF(Z275="",AA$190,IF(Z275=AA$190,AA$191,IF(Z275=AA$191,AA$192,IF(Z275=AA$192,AA$193,IF(Z275=AA$193,AA$194,$H$23))))))</f>
        <v/>
      </c>
      <c r="AB275" s="88" t="str">
        <f>IF(AND(SUM(AB$206:AB274)&gt;=AB$201,AA275=""),"",IF(AA275="",AB$190,IF(AA275=AB$190,AB$191,IF(AA275=AB$191,AB$192,IF(AA275=AB$192,AB$193,IF(AA275=AB$193,AB$194,$H$23))))))</f>
        <v/>
      </c>
      <c r="AC275" s="88" t="str">
        <f>IF(AND(SUM(AC$206:AC274)&gt;=AC$201,AB275=""),"",IF(AB275="",AC$190,IF(AB275=AC$190,AC$191,IF(AB275=AC$191,AC$192,IF(AB275=AC$192,AC$193,IF(AB275=AC$193,AC$194,$I$23))))))</f>
        <v/>
      </c>
      <c r="AD275" s="88" t="str">
        <f>IF(AND(SUM(AD$206:AD274)&gt;=AD$201,AC275=""),"",IF(AC275="",AD$190,IF(AC275=AD$190,AD$191,IF(AC275=AD$191,AD$192,IF(AC275=AD$192,AD$193,IF(AC275=AD$193,AD$194,$I$23))))))</f>
        <v/>
      </c>
      <c r="AE275" s="88" t="str">
        <f>IF(AND(SUM(AE$206:AE274)&gt;=AE$201,AD275=""),"",IF(AD275="",AE$190,IF(AD275=AE$190,AE$191,IF(AD275=AE$191,AE$192,IF(AD275=AE$192,AE$193,IF(AD275=AE$193,AE$194,$I$23))))))</f>
        <v/>
      </c>
      <c r="AF275" s="88" t="str">
        <f>IF(AND(SUM(AF$206:AF274)&gt;=AF$201,AE275=""),"",IF(AE275="",AF$190,IF(AE275=AF$190,AF$191,IF(AE275=AF$191,AF$192,IF(AE275=AF$192,AF$193,IF(AE275=AF$193,AF$194,$I$23))))))</f>
        <v/>
      </c>
      <c r="AG275" s="88" t="str">
        <f>IF(AND(SUM(AG$206:AG274)&gt;=AG$201,AF275=""),"",IF(AF275="",AG$190,IF(AF275=AG$190,AG$191,IF(AF275=AG$191,AG$192,IF(AF275=AG$192,AG$193,IF(AF275=AG$193,AG$194,$I$23))))))</f>
        <v/>
      </c>
      <c r="AH275" s="88" t="str">
        <f>IF(AND(SUM(AH$206:AH274)&gt;=AH$201,AG275=""),"",IF(AG275="",AH$190,IF(AG275=AH$190,AH$191,IF(AG275=AH$191,AH$192,IF(AG275=AH$192,AH$193,IF(AG275=AH$193,AH$194,$I$23))))))</f>
        <v/>
      </c>
      <c r="AI275" s="88" t="str">
        <f>IF(AND(SUM(AI$206:AI274)&gt;=AI$201,AH275=""),"",IF(AH275="",AI$190,IF(AH275=AI$190,AI$191,IF(AH275=AI$191,AI$192,IF(AH275=AI$192,AI$193,IF(AH275=AI$193,AI$194,$I$23))))))</f>
        <v/>
      </c>
      <c r="AJ275" s="88" t="str">
        <f>IF(AND(SUM(AJ$206:AJ274)&gt;=AJ$201,AI275=""),"",IF(AI275="",AJ$190,IF(AI275=AJ$190,AJ$191,IF(AI275=AJ$191,AJ$192,IF(AI275=AJ$192,AJ$193,IF(AI275=AJ$193,AJ$194,$I$23))))))</f>
        <v/>
      </c>
      <c r="AK275" s="88" t="str">
        <f>IF(AND(SUM(AK$206:AK274)&gt;=AK$201,AJ275=""),"",IF(AJ275="",AK$190,IF(AJ275=AK$190,AK$191,IF(AJ275=AK$191,AK$192,IF(AJ275=AK$192,AK$193,IF(AJ275=AK$193,AK$194,$I$23))))))</f>
        <v/>
      </c>
      <c r="AL275" s="88" t="str">
        <f>IF(AND(SUM(AL$206:AL274)&gt;=AL$201,AK275=""),"",IF(AK275="",AL$190,IF(AK275=AL$190,AL$191,IF(AK275=AL$191,AL$192,IF(AK275=AL$192,AL$193,IF(AK275=AL$193,AL$194,$I$23))))))</f>
        <v/>
      </c>
      <c r="AM275" s="88" t="str">
        <f>IF(AND(SUM(AM$206:AM274)&gt;=AM$201,AL275=""),"",IF(AL275="",AM$190,IF(AL275=AM$190,AM$191,IF(AL275=AM$191,AM$192,IF(AL275=AM$192,AM$193,IF(AL275=AM$193,AM$194,$I$23))))))</f>
        <v/>
      </c>
      <c r="AN275" s="88" t="str">
        <f>IF(AND(SUM(AN$206:AN274)&gt;=AN$201,AM275=""),"",IF(AM275="",AN$190,IF(AM275=AN$190,AN$191,IF(AM275=AN$191,AN$192,IF(AM275=AN$192,AN$193,IF(AM275=AN$193,AN$194,$I$23))))))</f>
        <v/>
      </c>
      <c r="AO275" s="88" t="str">
        <f>IF(AND(SUM(AO$206:AO274)&gt;=AO$201,AN275=""),"",IF(AN275="",AO$190,IF(AN275=AO$190,AO$191,IF(AN275=AO$191,AO$192,IF(AN275=AO$192,AO$193,IF(AN275=AO$193,AO$194,$J$23))))))</f>
        <v/>
      </c>
      <c r="AP275" s="88" t="str">
        <f>IF(AND(SUM(AP$206:AP274)&gt;=AP$201,AO275=""),"",IF(AO275="",AP$190,IF(AO275=AP$190,AP$191,IF(AO275=AP$191,AP$192,IF(AO275=AP$192,AP$193,IF(AO275=AP$193,AP$194,$J$23))))))</f>
        <v/>
      </c>
      <c r="AQ275" s="88" t="str">
        <f>IF(AND(SUM(AQ$206:AQ274)&gt;=AQ$201,AP275=""),"",IF(AP275="",AQ$190,IF(AP275=AQ$190,AQ$191,IF(AP275=AQ$191,AQ$192,IF(AP275=AQ$192,AQ$193,IF(AP275=AQ$193,AQ$194,$J$23))))))</f>
        <v/>
      </c>
      <c r="AR275" s="88" t="str">
        <f>IF(AND(SUM(AR$206:AR274)&gt;=AR$201,AQ275=""),"",IF(AQ275="",AR$190,IF(AQ275=AR$190,AR$191,IF(AQ275=AR$191,AR$192,IF(AQ275=AR$192,AR$193,IF(AQ275=AR$193,AR$194,$J$23))))))</f>
        <v/>
      </c>
      <c r="AS275" s="88" t="str">
        <f>IF(AND(SUM(AS$206:AS274)&gt;=AS$201,AR275=""),"",IF(AR275="",AS$190,IF(AR275=AS$190,AS$191,IF(AR275=AS$191,AS$192,IF(AR275=AS$192,AS$193,IF(AR275=AS$193,AS$194,$J$23))))))</f>
        <v/>
      </c>
      <c r="AT275" s="88" t="str">
        <f>IF(AND(SUM(AT$206:AT274)&gt;=AT$201,AS275=""),"",IF(AS275="",AT$190,IF(AS275=AT$190,AT$191,IF(AS275=AT$191,AT$192,IF(AS275=AT$192,AT$193,IF(AS275=AT$193,AT$194,$J$23))))))</f>
        <v/>
      </c>
      <c r="AU275" s="88" t="str">
        <f>IF(AND(SUM(AU$206:AU274)&gt;=AU$201,AT275=""),"",IF(AT275="",AU$190,IF(AT275=AU$190,AU$191,IF(AT275=AU$191,AU$192,IF(AT275=AU$192,AU$193,IF(AT275=AU$193,AU$194,$J$23))))))</f>
        <v/>
      </c>
      <c r="AV275" s="88" t="str">
        <f>IF(AND(SUM(AV$206:AV274)&gt;=AV$201,AU275=""),"",IF(AU275="",AV$190,IF(AU275=AV$190,AV$191,IF(AU275=AV$191,AV$192,IF(AU275=AV$192,AV$193,IF(AU275=AV$193,AV$194,$J$23))))))</f>
        <v/>
      </c>
      <c r="AW275" s="88" t="str">
        <f>IF(AND(SUM(AW$206:AW274)&gt;=AW$201,AV275=""),"",IF(AV275="",AW$190,IF(AV275=AW$190,AW$191,IF(AV275=AW$191,AW$192,IF(AV275=AW$192,AW$193,IF(AV275=AW$193,AW$194,$J$23))))))</f>
        <v/>
      </c>
      <c r="AX275" s="88" t="str">
        <f>IF(AND(SUM(AX$206:AX274)&gt;=AX$201,AW275=""),"",IF(AW275="",AX$190,IF(AW275=AX$190,AX$191,IF(AW275=AX$191,AX$192,IF(AW275=AX$192,AX$193,IF(AW275=AX$193,AX$194,$J$23))))))</f>
        <v/>
      </c>
      <c r="AY275" s="88" t="str">
        <f>IF(AND(SUM(AY$206:AY274)&gt;=AY$201,AX275=""),"",IF(AX275="",AY$190,IF(AX275=AY$190,AY$191,IF(AX275=AY$191,AY$192,IF(AX275=AY$192,AY$193,IF(AX275=AY$193,AY$194,$J$23))))))</f>
        <v/>
      </c>
      <c r="AZ275" s="88" t="str">
        <f>IF(AND(SUM(AZ$206:AZ274)&gt;=AZ$201,AY275=""),"",IF(AY275="",AZ$190,IF(AY275=AZ$190,AZ$191,IF(AY275=AZ$191,AZ$192,IF(AY275=AZ$192,AZ$193,IF(AY275=AZ$193,AZ$194,$J$23))))))</f>
        <v/>
      </c>
      <c r="BA275" s="88" t="str">
        <f>IF(AND(SUM(BA$206:BA274)&gt;=BA$201,AZ275=""),"",IF(AZ275="",BA$190,IF(AZ275=BA$190,BA$191,IF(AZ275=BA$191,BA$192,IF(AZ275=BA$192,BA$193,IF(AZ275=BA$193,BA$194,$K$23))))))</f>
        <v/>
      </c>
      <c r="BB275" s="88" t="str">
        <f>IF(AND(SUM(BB$206:BB274)&gt;=BB$201,BA275=""),"",IF(BA275="",BB$190,IF(BA275=BB$190,BB$191,IF(BA275=BB$191,BB$192,IF(BA275=BB$192,BB$193,IF(BA275=BB$193,BB$194,$K$23))))))</f>
        <v/>
      </c>
      <c r="BC275" s="88" t="str">
        <f>IF(AND(SUM(BC$206:BC274)&gt;=BC$201,BB275=""),"",IF(BB275="",BC$190,IF(BB275=BC$190,BC$191,IF(BB275=BC$191,BC$192,IF(BB275=BC$192,BC$193,IF(BB275=BC$193,BC$194,$K$23))))))</f>
        <v/>
      </c>
      <c r="BD275" s="88" t="str">
        <f>IF(AND(SUM(BD$206:BD274)&gt;=BD$201,BC275=""),"",IF(BC275="",BD$190,IF(BC275=BD$190,BD$191,IF(BC275=BD$191,BD$192,IF(BC275=BD$192,BD$193,IF(BC275=BD$193,BD$194,$K$23))))))</f>
        <v/>
      </c>
      <c r="BE275" s="88" t="str">
        <f>IF(AND(SUM(BE$206:BE274)&gt;=BE$201,BD275=""),"",IF(BD275="",BE$190,IF(BD275=BE$190,BE$191,IF(BD275=BE$191,BE$192,IF(BD275=BE$192,BE$193,IF(BD275=BE$193,BE$194,$K$23))))))</f>
        <v/>
      </c>
      <c r="BF275" s="88" t="str">
        <f>IF(AND(SUM(BF$206:BF274)&gt;=BF$201,BE275=""),"",IF(BE275="",BF$190,IF(BE275=BF$190,BF$191,IF(BE275=BF$191,BF$192,IF(BE275=BF$192,BF$193,IF(BE275=BF$193,BF$194,$K$23))))))</f>
        <v/>
      </c>
      <c r="BG275" s="88" t="str">
        <f>IF(AND(SUM(BG$206:BG274)&gt;=BG$201,BF275=""),"",IF(BF275="",BG$190,IF(BF275=BG$190,BG$191,IF(BF275=BG$191,BG$192,IF(BF275=BG$192,BG$193,IF(BF275=BG$193,BG$194,$K$23))))))</f>
        <v/>
      </c>
      <c r="BH275" s="88" t="str">
        <f>IF(AND(SUM(BH$206:BH274)&gt;=BH$201,BG275=""),"",IF(BG275="",BH$190,IF(BG275=BH$190,BH$191,IF(BG275=BH$191,BH$192,IF(BG275=BH$192,BH$193,IF(BG275=BH$193,BH$194,$K$23))))))</f>
        <v/>
      </c>
      <c r="BI275" s="88" t="str">
        <f>IF(AND(SUM(BI$206:BI274)&gt;=BI$201,BH275=""),"",IF(BH275="",BI$190,IF(BH275=BI$190,BI$191,IF(BH275=BI$191,BI$192,IF(BH275=BI$192,BI$193,IF(BH275=BI$193,BI$194,$K$23))))))</f>
        <v/>
      </c>
      <c r="BJ275" s="88" t="str">
        <f>IF(AND(SUM(BJ$206:BJ274)&gt;=BJ$201,BI275=""),"",IF(BI275="",BJ$190,IF(BI275=BJ$190,BJ$191,IF(BI275=BJ$191,BJ$192,IF(BI275=BJ$192,BJ$193,IF(BI275=BJ$193,BJ$194,$K$23))))))</f>
        <v/>
      </c>
      <c r="BK275" s="88" t="str">
        <f>IF(AND(SUM(BK$206:BK274)&gt;=BK$201,BJ275=""),"",IF(BJ275="",BK$190,IF(BJ275=BK$190,BK$191,IF(BJ275=BK$191,BK$192,IF(BJ275=BK$192,BK$193,IF(BJ275=BK$193,BK$194,$K$23))))))</f>
        <v/>
      </c>
      <c r="BL275" s="88" t="str">
        <f>IF(AND(SUM(BL$206:BL274)&gt;=BL$201,BK275=""),"",IF(BK275="",BL$190,IF(BK275=BL$190,BL$191,IF(BK275=BL$191,BL$192,IF(BK275=BL$192,BL$193,IF(BK275=BL$193,BL$194,$K$23))))))</f>
        <v/>
      </c>
    </row>
    <row r="276" spans="2:64" hidden="1" outlineLevel="1" x14ac:dyDescent="0.55000000000000004">
      <c r="B276" s="3" t="s">
        <v>311</v>
      </c>
      <c r="C276" s="3">
        <f t="shared" si="63"/>
        <v>70</v>
      </c>
      <c r="E276" s="88" t="str">
        <f>IF(AND(SUM(E$206:E275)&gt;=E$201,D276=""),"",IF(D276="",E$190,IF(D276=E$190,E$191,IF(D276=E$191,E$192,IF(D276=E$192,E$193,IF(D276=E$193,E$194,$G$23))))))</f>
        <v/>
      </c>
      <c r="F276" s="88" t="str">
        <f>IF(AND(SUM(F$206:F275)&gt;=F$201,E276=""),"",IF(E276="",F$190,IF(E276=F$190,F$191,IF(E276=F$191,F$192,IF(E276=F$192,F$193,IF(E276=F$193,F$194,$G$23))))))</f>
        <v/>
      </c>
      <c r="G276" s="88" t="str">
        <f>IF(AND(SUM(G$206:G275)&gt;=G$201,F276=""),"",IF(F276="",G$190,IF(F276=G$190,G$191,IF(F276=G$191,G$192,IF(F276=G$192,G$193,IF(F276=G$193,G$194,$G$23))))))</f>
        <v/>
      </c>
      <c r="H276" s="88" t="str">
        <f>IF(AND(SUM(H$206:H275)&gt;=H$201,G276=""),"",IF(G276="",H$190,IF(G276=H$190,H$191,IF(G276=H$191,H$192,IF(G276=H$192,H$193,IF(G276=H$193,H$194,$G$23))))))</f>
        <v/>
      </c>
      <c r="I276" s="88" t="str">
        <f>IF(AND(SUM(I$206:I275)&gt;=I$201,H276=""),"",IF(H276="",I$190,IF(H276=I$190,I$191,IF(H276=I$191,I$192,IF(H276=I$192,I$193,IF(H276=I$193,I$194,$G$23))))))</f>
        <v/>
      </c>
      <c r="J276" s="88" t="str">
        <f>IF(AND(SUM(J$206:J275)&gt;=J$201,I276=""),"",IF(I276="",J$190,IF(I276=J$190,J$191,IF(I276=J$191,J$192,IF(I276=J$192,J$193,IF(I276=J$193,J$194,$G$23))))))</f>
        <v/>
      </c>
      <c r="K276" s="88" t="str">
        <f>IF(AND(SUM(K$206:K275)&gt;=K$201,J276=""),"",IF(J276="",K$190,IF(J276=K$190,K$191,IF(J276=K$191,K$192,IF(J276=K$192,K$193,IF(J276=K$193,K$194,$G$23))))))</f>
        <v/>
      </c>
      <c r="L276" s="88" t="str">
        <f>IF(AND(SUM(L$206:L275)&gt;=L$201,K276=""),"",IF(K276="",L$190,IF(K276=L$190,L$191,IF(K276=L$191,L$192,IF(K276=L$192,L$193,IF(K276=L$193,L$194,$G$23))))))</f>
        <v/>
      </c>
      <c r="M276" s="88" t="str">
        <f>IF(AND(SUM(M$206:M275)&gt;=M$201,L276=""),"",IF(L276="",M$190,IF(L276=M$190,M$191,IF(L276=M$191,M$192,IF(L276=M$192,M$193,IF(L276=M$193,M$194,$G$23))))))</f>
        <v/>
      </c>
      <c r="N276" s="88" t="str">
        <f>IF(AND(SUM(N$206:N275)&gt;=N$201,M276=""),"",IF(M276="",N$190,IF(M276=N$190,N$191,IF(M276=N$191,N$192,IF(M276=N$192,N$193,IF(M276=N$193,N$194,$G$23))))))</f>
        <v/>
      </c>
      <c r="O276" s="88" t="str">
        <f>IF(AND(SUM(O$206:O275)&gt;=O$201,N276=""),"",IF(N276="",O$190,IF(N276=O$190,O$191,IF(N276=O$191,O$192,IF(N276=O$192,O$193,IF(N276=O$193,O$194,$G$23))))))</f>
        <v/>
      </c>
      <c r="P276" s="88" t="str">
        <f>IF(AND(SUM(P$206:P275)&gt;=P$201,O276=""),"",IF(O276="",P$190,IF(O276=P$190,P$191,IF(O276=P$191,P$192,IF(O276=P$192,P$193,IF(O276=P$193,P$194,$G$23))))))</f>
        <v/>
      </c>
      <c r="Q276" s="88" t="str">
        <f>IF(AND(SUM(Q$206:Q275)&gt;=Q$201,P276=""),"",IF(P276="",Q$190,IF(P276=Q$190,Q$191,IF(P276=Q$191,Q$192,IF(P276=Q$192,Q$193,IF(P276=Q$193,Q$194,$H$23))))))</f>
        <v/>
      </c>
      <c r="R276" s="88" t="str">
        <f>IF(AND(SUM(R$206:R275)&gt;=R$201,Q276=""),"",IF(Q276="",R$190,IF(Q276=R$190,R$191,IF(Q276=R$191,R$192,IF(Q276=R$192,R$193,IF(Q276=R$193,R$194,$H$23))))))</f>
        <v/>
      </c>
      <c r="S276" s="88" t="str">
        <f>IF(AND(SUM(S$206:S275)&gt;=S$201,R276=""),"",IF(R276="",S$190,IF(R276=S$190,S$191,IF(R276=S$191,S$192,IF(R276=S$192,S$193,IF(R276=S$193,S$194,$H$23))))))</f>
        <v/>
      </c>
      <c r="T276" s="88" t="str">
        <f>IF(AND(SUM(T$206:T275)&gt;=T$201,S276=""),"",IF(S276="",T$190,IF(S276=T$190,T$191,IF(S276=T$191,T$192,IF(S276=T$192,T$193,IF(S276=T$193,T$194,$H$23))))))</f>
        <v/>
      </c>
      <c r="U276" s="88" t="str">
        <f>IF(AND(SUM(U$206:U275)&gt;=U$201,T276=""),"",IF(T276="",U$190,IF(T276=U$190,U$191,IF(T276=U$191,U$192,IF(T276=U$192,U$193,IF(T276=U$193,U$194,$H$23))))))</f>
        <v/>
      </c>
      <c r="V276" s="88" t="str">
        <f>IF(AND(SUM(V$206:V275)&gt;=V$201,U276=""),"",IF(U276="",V$190,IF(U276=V$190,V$191,IF(U276=V$191,V$192,IF(U276=V$192,V$193,IF(U276=V$193,V$194,$H$23))))))</f>
        <v/>
      </c>
      <c r="W276" s="88" t="str">
        <f>IF(AND(SUM(W$206:W275)&gt;=W$201,V276=""),"",IF(V276="",W$190,IF(V276=W$190,W$191,IF(V276=W$191,W$192,IF(V276=W$192,W$193,IF(V276=W$193,W$194,$H$23))))))</f>
        <v/>
      </c>
      <c r="X276" s="88" t="str">
        <f>IF(AND(SUM(X$206:X275)&gt;=X$201,W276=""),"",IF(W276="",X$190,IF(W276=X$190,X$191,IF(W276=X$191,X$192,IF(W276=X$192,X$193,IF(W276=X$193,X$194,$H$23))))))</f>
        <v/>
      </c>
      <c r="Y276" s="88" t="str">
        <f>IF(AND(SUM(Y$206:Y275)&gt;=Y$201,X276=""),"",IF(X276="",Y$190,IF(X276=Y$190,Y$191,IF(X276=Y$191,Y$192,IF(X276=Y$192,Y$193,IF(X276=Y$193,Y$194,$H$23))))))</f>
        <v/>
      </c>
      <c r="Z276" s="88" t="str">
        <f>IF(AND(SUM(Z$206:Z275)&gt;=Z$201,Y276=""),"",IF(Y276="",Z$190,IF(Y276=Z$190,Z$191,IF(Y276=Z$191,Z$192,IF(Y276=Z$192,Z$193,IF(Y276=Z$193,Z$194,$H$23))))))</f>
        <v/>
      </c>
      <c r="AA276" s="88" t="str">
        <f>IF(AND(SUM(AA$206:AA275)&gt;=AA$201,Z276=""),"",IF(Z276="",AA$190,IF(Z276=AA$190,AA$191,IF(Z276=AA$191,AA$192,IF(Z276=AA$192,AA$193,IF(Z276=AA$193,AA$194,$H$23))))))</f>
        <v/>
      </c>
      <c r="AB276" s="88" t="str">
        <f>IF(AND(SUM(AB$206:AB275)&gt;=AB$201,AA276=""),"",IF(AA276="",AB$190,IF(AA276=AB$190,AB$191,IF(AA276=AB$191,AB$192,IF(AA276=AB$192,AB$193,IF(AA276=AB$193,AB$194,$H$23))))))</f>
        <v/>
      </c>
      <c r="AC276" s="88" t="str">
        <f>IF(AND(SUM(AC$206:AC275)&gt;=AC$201,AB276=""),"",IF(AB276="",AC$190,IF(AB276=AC$190,AC$191,IF(AB276=AC$191,AC$192,IF(AB276=AC$192,AC$193,IF(AB276=AC$193,AC$194,$I$23))))))</f>
        <v/>
      </c>
      <c r="AD276" s="88" t="str">
        <f>IF(AND(SUM(AD$206:AD275)&gt;=AD$201,AC276=""),"",IF(AC276="",AD$190,IF(AC276=AD$190,AD$191,IF(AC276=AD$191,AD$192,IF(AC276=AD$192,AD$193,IF(AC276=AD$193,AD$194,$I$23))))))</f>
        <v/>
      </c>
      <c r="AE276" s="88" t="str">
        <f>IF(AND(SUM(AE$206:AE275)&gt;=AE$201,AD276=""),"",IF(AD276="",AE$190,IF(AD276=AE$190,AE$191,IF(AD276=AE$191,AE$192,IF(AD276=AE$192,AE$193,IF(AD276=AE$193,AE$194,$I$23))))))</f>
        <v/>
      </c>
      <c r="AF276" s="88" t="str">
        <f>IF(AND(SUM(AF$206:AF275)&gt;=AF$201,AE276=""),"",IF(AE276="",AF$190,IF(AE276=AF$190,AF$191,IF(AE276=AF$191,AF$192,IF(AE276=AF$192,AF$193,IF(AE276=AF$193,AF$194,$I$23))))))</f>
        <v/>
      </c>
      <c r="AG276" s="88" t="str">
        <f>IF(AND(SUM(AG$206:AG275)&gt;=AG$201,AF276=""),"",IF(AF276="",AG$190,IF(AF276=AG$190,AG$191,IF(AF276=AG$191,AG$192,IF(AF276=AG$192,AG$193,IF(AF276=AG$193,AG$194,$I$23))))))</f>
        <v/>
      </c>
      <c r="AH276" s="88" t="str">
        <f>IF(AND(SUM(AH$206:AH275)&gt;=AH$201,AG276=""),"",IF(AG276="",AH$190,IF(AG276=AH$190,AH$191,IF(AG276=AH$191,AH$192,IF(AG276=AH$192,AH$193,IF(AG276=AH$193,AH$194,$I$23))))))</f>
        <v/>
      </c>
      <c r="AI276" s="88" t="str">
        <f>IF(AND(SUM(AI$206:AI275)&gt;=AI$201,AH276=""),"",IF(AH276="",AI$190,IF(AH276=AI$190,AI$191,IF(AH276=AI$191,AI$192,IF(AH276=AI$192,AI$193,IF(AH276=AI$193,AI$194,$I$23))))))</f>
        <v/>
      </c>
      <c r="AJ276" s="88" t="str">
        <f>IF(AND(SUM(AJ$206:AJ275)&gt;=AJ$201,AI276=""),"",IF(AI276="",AJ$190,IF(AI276=AJ$190,AJ$191,IF(AI276=AJ$191,AJ$192,IF(AI276=AJ$192,AJ$193,IF(AI276=AJ$193,AJ$194,$I$23))))))</f>
        <v/>
      </c>
      <c r="AK276" s="88" t="str">
        <f>IF(AND(SUM(AK$206:AK275)&gt;=AK$201,AJ276=""),"",IF(AJ276="",AK$190,IF(AJ276=AK$190,AK$191,IF(AJ276=AK$191,AK$192,IF(AJ276=AK$192,AK$193,IF(AJ276=AK$193,AK$194,$I$23))))))</f>
        <v/>
      </c>
      <c r="AL276" s="88" t="str">
        <f>IF(AND(SUM(AL$206:AL275)&gt;=AL$201,AK276=""),"",IF(AK276="",AL$190,IF(AK276=AL$190,AL$191,IF(AK276=AL$191,AL$192,IF(AK276=AL$192,AL$193,IF(AK276=AL$193,AL$194,$I$23))))))</f>
        <v/>
      </c>
      <c r="AM276" s="88" t="str">
        <f>IF(AND(SUM(AM$206:AM275)&gt;=AM$201,AL276=""),"",IF(AL276="",AM$190,IF(AL276=AM$190,AM$191,IF(AL276=AM$191,AM$192,IF(AL276=AM$192,AM$193,IF(AL276=AM$193,AM$194,$I$23))))))</f>
        <v/>
      </c>
      <c r="AN276" s="88" t="str">
        <f>IF(AND(SUM(AN$206:AN275)&gt;=AN$201,AM276=""),"",IF(AM276="",AN$190,IF(AM276=AN$190,AN$191,IF(AM276=AN$191,AN$192,IF(AM276=AN$192,AN$193,IF(AM276=AN$193,AN$194,$I$23))))))</f>
        <v/>
      </c>
      <c r="AO276" s="88" t="str">
        <f>IF(AND(SUM(AO$206:AO275)&gt;=AO$201,AN276=""),"",IF(AN276="",AO$190,IF(AN276=AO$190,AO$191,IF(AN276=AO$191,AO$192,IF(AN276=AO$192,AO$193,IF(AN276=AO$193,AO$194,$J$23))))))</f>
        <v/>
      </c>
      <c r="AP276" s="88" t="str">
        <f>IF(AND(SUM(AP$206:AP275)&gt;=AP$201,AO276=""),"",IF(AO276="",AP$190,IF(AO276=AP$190,AP$191,IF(AO276=AP$191,AP$192,IF(AO276=AP$192,AP$193,IF(AO276=AP$193,AP$194,$J$23))))))</f>
        <v/>
      </c>
      <c r="AQ276" s="88" t="str">
        <f>IF(AND(SUM(AQ$206:AQ275)&gt;=AQ$201,AP276=""),"",IF(AP276="",AQ$190,IF(AP276=AQ$190,AQ$191,IF(AP276=AQ$191,AQ$192,IF(AP276=AQ$192,AQ$193,IF(AP276=AQ$193,AQ$194,$J$23))))))</f>
        <v/>
      </c>
      <c r="AR276" s="88" t="str">
        <f>IF(AND(SUM(AR$206:AR275)&gt;=AR$201,AQ276=""),"",IF(AQ276="",AR$190,IF(AQ276=AR$190,AR$191,IF(AQ276=AR$191,AR$192,IF(AQ276=AR$192,AR$193,IF(AQ276=AR$193,AR$194,$J$23))))))</f>
        <v/>
      </c>
      <c r="AS276" s="88" t="str">
        <f>IF(AND(SUM(AS$206:AS275)&gt;=AS$201,AR276=""),"",IF(AR276="",AS$190,IF(AR276=AS$190,AS$191,IF(AR276=AS$191,AS$192,IF(AR276=AS$192,AS$193,IF(AR276=AS$193,AS$194,$J$23))))))</f>
        <v/>
      </c>
      <c r="AT276" s="88" t="str">
        <f>IF(AND(SUM(AT$206:AT275)&gt;=AT$201,AS276=""),"",IF(AS276="",AT$190,IF(AS276=AT$190,AT$191,IF(AS276=AT$191,AT$192,IF(AS276=AT$192,AT$193,IF(AS276=AT$193,AT$194,$J$23))))))</f>
        <v/>
      </c>
      <c r="AU276" s="88" t="str">
        <f>IF(AND(SUM(AU$206:AU275)&gt;=AU$201,AT276=""),"",IF(AT276="",AU$190,IF(AT276=AU$190,AU$191,IF(AT276=AU$191,AU$192,IF(AT276=AU$192,AU$193,IF(AT276=AU$193,AU$194,$J$23))))))</f>
        <v/>
      </c>
      <c r="AV276" s="88" t="str">
        <f>IF(AND(SUM(AV$206:AV275)&gt;=AV$201,AU276=""),"",IF(AU276="",AV$190,IF(AU276=AV$190,AV$191,IF(AU276=AV$191,AV$192,IF(AU276=AV$192,AV$193,IF(AU276=AV$193,AV$194,$J$23))))))</f>
        <v/>
      </c>
      <c r="AW276" s="88" t="str">
        <f>IF(AND(SUM(AW$206:AW275)&gt;=AW$201,AV276=""),"",IF(AV276="",AW$190,IF(AV276=AW$190,AW$191,IF(AV276=AW$191,AW$192,IF(AV276=AW$192,AW$193,IF(AV276=AW$193,AW$194,$J$23))))))</f>
        <v/>
      </c>
      <c r="AX276" s="88" t="str">
        <f>IF(AND(SUM(AX$206:AX275)&gt;=AX$201,AW276=""),"",IF(AW276="",AX$190,IF(AW276=AX$190,AX$191,IF(AW276=AX$191,AX$192,IF(AW276=AX$192,AX$193,IF(AW276=AX$193,AX$194,$J$23))))))</f>
        <v/>
      </c>
      <c r="AY276" s="88" t="str">
        <f>IF(AND(SUM(AY$206:AY275)&gt;=AY$201,AX276=""),"",IF(AX276="",AY$190,IF(AX276=AY$190,AY$191,IF(AX276=AY$191,AY$192,IF(AX276=AY$192,AY$193,IF(AX276=AY$193,AY$194,$J$23))))))</f>
        <v/>
      </c>
      <c r="AZ276" s="88" t="str">
        <f>IF(AND(SUM(AZ$206:AZ275)&gt;=AZ$201,AY276=""),"",IF(AY276="",AZ$190,IF(AY276=AZ$190,AZ$191,IF(AY276=AZ$191,AZ$192,IF(AY276=AZ$192,AZ$193,IF(AY276=AZ$193,AZ$194,$J$23))))))</f>
        <v/>
      </c>
      <c r="BA276" s="88" t="str">
        <f>IF(AND(SUM(BA$206:BA275)&gt;=BA$201,AZ276=""),"",IF(AZ276="",BA$190,IF(AZ276=BA$190,BA$191,IF(AZ276=BA$191,BA$192,IF(AZ276=BA$192,BA$193,IF(AZ276=BA$193,BA$194,$K$23))))))</f>
        <v/>
      </c>
      <c r="BB276" s="88" t="str">
        <f>IF(AND(SUM(BB$206:BB275)&gt;=BB$201,BA276=""),"",IF(BA276="",BB$190,IF(BA276=BB$190,BB$191,IF(BA276=BB$191,BB$192,IF(BA276=BB$192,BB$193,IF(BA276=BB$193,BB$194,$K$23))))))</f>
        <v/>
      </c>
      <c r="BC276" s="88" t="str">
        <f>IF(AND(SUM(BC$206:BC275)&gt;=BC$201,BB276=""),"",IF(BB276="",BC$190,IF(BB276=BC$190,BC$191,IF(BB276=BC$191,BC$192,IF(BB276=BC$192,BC$193,IF(BB276=BC$193,BC$194,$K$23))))))</f>
        <v/>
      </c>
      <c r="BD276" s="88" t="str">
        <f>IF(AND(SUM(BD$206:BD275)&gt;=BD$201,BC276=""),"",IF(BC276="",BD$190,IF(BC276=BD$190,BD$191,IF(BC276=BD$191,BD$192,IF(BC276=BD$192,BD$193,IF(BC276=BD$193,BD$194,$K$23))))))</f>
        <v/>
      </c>
      <c r="BE276" s="88" t="str">
        <f>IF(AND(SUM(BE$206:BE275)&gt;=BE$201,BD276=""),"",IF(BD276="",BE$190,IF(BD276=BE$190,BE$191,IF(BD276=BE$191,BE$192,IF(BD276=BE$192,BE$193,IF(BD276=BE$193,BE$194,$K$23))))))</f>
        <v/>
      </c>
      <c r="BF276" s="88" t="str">
        <f>IF(AND(SUM(BF$206:BF275)&gt;=BF$201,BE276=""),"",IF(BE276="",BF$190,IF(BE276=BF$190,BF$191,IF(BE276=BF$191,BF$192,IF(BE276=BF$192,BF$193,IF(BE276=BF$193,BF$194,$K$23))))))</f>
        <v/>
      </c>
      <c r="BG276" s="88" t="str">
        <f>IF(AND(SUM(BG$206:BG275)&gt;=BG$201,BF276=""),"",IF(BF276="",BG$190,IF(BF276=BG$190,BG$191,IF(BF276=BG$191,BG$192,IF(BF276=BG$192,BG$193,IF(BF276=BG$193,BG$194,$K$23))))))</f>
        <v/>
      </c>
      <c r="BH276" s="88" t="str">
        <f>IF(AND(SUM(BH$206:BH275)&gt;=BH$201,BG276=""),"",IF(BG276="",BH$190,IF(BG276=BH$190,BH$191,IF(BG276=BH$191,BH$192,IF(BG276=BH$192,BH$193,IF(BG276=BH$193,BH$194,$K$23))))))</f>
        <v/>
      </c>
      <c r="BI276" s="88" t="str">
        <f>IF(AND(SUM(BI$206:BI275)&gt;=BI$201,BH276=""),"",IF(BH276="",BI$190,IF(BH276=BI$190,BI$191,IF(BH276=BI$191,BI$192,IF(BH276=BI$192,BI$193,IF(BH276=BI$193,BI$194,$K$23))))))</f>
        <v/>
      </c>
      <c r="BJ276" s="88" t="str">
        <f>IF(AND(SUM(BJ$206:BJ275)&gt;=BJ$201,BI276=""),"",IF(BI276="",BJ$190,IF(BI276=BJ$190,BJ$191,IF(BI276=BJ$191,BJ$192,IF(BI276=BJ$192,BJ$193,IF(BI276=BJ$193,BJ$194,$K$23))))))</f>
        <v/>
      </c>
      <c r="BK276" s="88" t="str">
        <f>IF(AND(SUM(BK$206:BK275)&gt;=BK$201,BJ276=""),"",IF(BJ276="",BK$190,IF(BJ276=BK$190,BK$191,IF(BJ276=BK$191,BK$192,IF(BJ276=BK$192,BK$193,IF(BJ276=BK$193,BK$194,$K$23))))))</f>
        <v/>
      </c>
      <c r="BL276" s="88" t="str">
        <f>IF(AND(SUM(BL$206:BL275)&gt;=BL$201,BK276=""),"",IF(BK276="",BL$190,IF(BK276=BL$190,BL$191,IF(BK276=BL$191,BL$192,IF(BK276=BL$192,BL$193,IF(BK276=BL$193,BL$194,$K$23))))))</f>
        <v/>
      </c>
    </row>
    <row r="277" spans="2:64" hidden="1" outlineLevel="1" x14ac:dyDescent="0.55000000000000004">
      <c r="B277" s="3" t="s">
        <v>311</v>
      </c>
      <c r="C277" s="3">
        <f t="shared" si="63"/>
        <v>71</v>
      </c>
      <c r="E277" s="88" t="str">
        <f>IF(AND(SUM(E$206:E276)&gt;=E$201,D277=""),"",IF(D277="",E$190,IF(D277=E$190,E$191,IF(D277=E$191,E$192,IF(D277=E$192,E$193,IF(D277=E$193,E$194,$G$23))))))</f>
        <v/>
      </c>
      <c r="F277" s="88" t="str">
        <f>IF(AND(SUM(F$206:F276)&gt;=F$201,E277=""),"",IF(E277="",F$190,IF(E277=F$190,F$191,IF(E277=F$191,F$192,IF(E277=F$192,F$193,IF(E277=F$193,F$194,$G$23))))))</f>
        <v/>
      </c>
      <c r="G277" s="88" t="str">
        <f>IF(AND(SUM(G$206:G276)&gt;=G$201,F277=""),"",IF(F277="",G$190,IF(F277=G$190,G$191,IF(F277=G$191,G$192,IF(F277=G$192,G$193,IF(F277=G$193,G$194,$G$23))))))</f>
        <v/>
      </c>
      <c r="H277" s="88" t="str">
        <f>IF(AND(SUM(H$206:H276)&gt;=H$201,G277=""),"",IF(G277="",H$190,IF(G277=H$190,H$191,IF(G277=H$191,H$192,IF(G277=H$192,H$193,IF(G277=H$193,H$194,$G$23))))))</f>
        <v/>
      </c>
      <c r="I277" s="88" t="str">
        <f>IF(AND(SUM(I$206:I276)&gt;=I$201,H277=""),"",IF(H277="",I$190,IF(H277=I$190,I$191,IF(H277=I$191,I$192,IF(H277=I$192,I$193,IF(H277=I$193,I$194,$G$23))))))</f>
        <v/>
      </c>
      <c r="J277" s="88" t="str">
        <f>IF(AND(SUM(J$206:J276)&gt;=J$201,I277=""),"",IF(I277="",J$190,IF(I277=J$190,J$191,IF(I277=J$191,J$192,IF(I277=J$192,J$193,IF(I277=J$193,J$194,$G$23))))))</f>
        <v/>
      </c>
      <c r="K277" s="88" t="str">
        <f>IF(AND(SUM(K$206:K276)&gt;=K$201,J277=""),"",IF(J277="",K$190,IF(J277=K$190,K$191,IF(J277=K$191,K$192,IF(J277=K$192,K$193,IF(J277=K$193,K$194,$G$23))))))</f>
        <v/>
      </c>
      <c r="L277" s="88" t="str">
        <f>IF(AND(SUM(L$206:L276)&gt;=L$201,K277=""),"",IF(K277="",L$190,IF(K277=L$190,L$191,IF(K277=L$191,L$192,IF(K277=L$192,L$193,IF(K277=L$193,L$194,$G$23))))))</f>
        <v/>
      </c>
      <c r="M277" s="88" t="str">
        <f>IF(AND(SUM(M$206:M276)&gt;=M$201,L277=""),"",IF(L277="",M$190,IF(L277=M$190,M$191,IF(L277=M$191,M$192,IF(L277=M$192,M$193,IF(L277=M$193,M$194,$G$23))))))</f>
        <v/>
      </c>
      <c r="N277" s="88" t="str">
        <f>IF(AND(SUM(N$206:N276)&gt;=N$201,M277=""),"",IF(M277="",N$190,IF(M277=N$190,N$191,IF(M277=N$191,N$192,IF(M277=N$192,N$193,IF(M277=N$193,N$194,$G$23))))))</f>
        <v/>
      </c>
      <c r="O277" s="88" t="str">
        <f>IF(AND(SUM(O$206:O276)&gt;=O$201,N277=""),"",IF(N277="",O$190,IF(N277=O$190,O$191,IF(N277=O$191,O$192,IF(N277=O$192,O$193,IF(N277=O$193,O$194,$G$23))))))</f>
        <v/>
      </c>
      <c r="P277" s="88" t="str">
        <f>IF(AND(SUM(P$206:P276)&gt;=P$201,O277=""),"",IF(O277="",P$190,IF(O277=P$190,P$191,IF(O277=P$191,P$192,IF(O277=P$192,P$193,IF(O277=P$193,P$194,$G$23))))))</f>
        <v/>
      </c>
      <c r="Q277" s="88" t="str">
        <f>IF(AND(SUM(Q$206:Q276)&gt;=Q$201,P277=""),"",IF(P277="",Q$190,IF(P277=Q$190,Q$191,IF(P277=Q$191,Q$192,IF(P277=Q$192,Q$193,IF(P277=Q$193,Q$194,$H$23))))))</f>
        <v/>
      </c>
      <c r="R277" s="88" t="str">
        <f>IF(AND(SUM(R$206:R276)&gt;=R$201,Q277=""),"",IF(Q277="",R$190,IF(Q277=R$190,R$191,IF(Q277=R$191,R$192,IF(Q277=R$192,R$193,IF(Q277=R$193,R$194,$H$23))))))</f>
        <v/>
      </c>
      <c r="S277" s="88" t="str">
        <f>IF(AND(SUM(S$206:S276)&gt;=S$201,R277=""),"",IF(R277="",S$190,IF(R277=S$190,S$191,IF(R277=S$191,S$192,IF(R277=S$192,S$193,IF(R277=S$193,S$194,$H$23))))))</f>
        <v/>
      </c>
      <c r="T277" s="88" t="str">
        <f>IF(AND(SUM(T$206:T276)&gt;=T$201,S277=""),"",IF(S277="",T$190,IF(S277=T$190,T$191,IF(S277=T$191,T$192,IF(S277=T$192,T$193,IF(S277=T$193,T$194,$H$23))))))</f>
        <v/>
      </c>
      <c r="U277" s="88" t="str">
        <f>IF(AND(SUM(U$206:U276)&gt;=U$201,T277=""),"",IF(T277="",U$190,IF(T277=U$190,U$191,IF(T277=U$191,U$192,IF(T277=U$192,U$193,IF(T277=U$193,U$194,$H$23))))))</f>
        <v/>
      </c>
      <c r="V277" s="88" t="str">
        <f>IF(AND(SUM(V$206:V276)&gt;=V$201,U277=""),"",IF(U277="",V$190,IF(U277=V$190,V$191,IF(U277=V$191,V$192,IF(U277=V$192,V$193,IF(U277=V$193,V$194,$H$23))))))</f>
        <v/>
      </c>
      <c r="W277" s="88" t="str">
        <f>IF(AND(SUM(W$206:W276)&gt;=W$201,V277=""),"",IF(V277="",W$190,IF(V277=W$190,W$191,IF(V277=W$191,W$192,IF(V277=W$192,W$193,IF(V277=W$193,W$194,$H$23))))))</f>
        <v/>
      </c>
      <c r="X277" s="88" t="str">
        <f>IF(AND(SUM(X$206:X276)&gt;=X$201,W277=""),"",IF(W277="",X$190,IF(W277=X$190,X$191,IF(W277=X$191,X$192,IF(W277=X$192,X$193,IF(W277=X$193,X$194,$H$23))))))</f>
        <v/>
      </c>
      <c r="Y277" s="88" t="str">
        <f>IF(AND(SUM(Y$206:Y276)&gt;=Y$201,X277=""),"",IF(X277="",Y$190,IF(X277=Y$190,Y$191,IF(X277=Y$191,Y$192,IF(X277=Y$192,Y$193,IF(X277=Y$193,Y$194,$H$23))))))</f>
        <v/>
      </c>
      <c r="Z277" s="88" t="str">
        <f>IF(AND(SUM(Z$206:Z276)&gt;=Z$201,Y277=""),"",IF(Y277="",Z$190,IF(Y277=Z$190,Z$191,IF(Y277=Z$191,Z$192,IF(Y277=Z$192,Z$193,IF(Y277=Z$193,Z$194,$H$23))))))</f>
        <v/>
      </c>
      <c r="AA277" s="88" t="str">
        <f>IF(AND(SUM(AA$206:AA276)&gt;=AA$201,Z277=""),"",IF(Z277="",AA$190,IF(Z277=AA$190,AA$191,IF(Z277=AA$191,AA$192,IF(Z277=AA$192,AA$193,IF(Z277=AA$193,AA$194,$H$23))))))</f>
        <v/>
      </c>
      <c r="AB277" s="88" t="str">
        <f>IF(AND(SUM(AB$206:AB276)&gt;=AB$201,AA277=""),"",IF(AA277="",AB$190,IF(AA277=AB$190,AB$191,IF(AA277=AB$191,AB$192,IF(AA277=AB$192,AB$193,IF(AA277=AB$193,AB$194,$H$23))))))</f>
        <v/>
      </c>
      <c r="AC277" s="88" t="str">
        <f>IF(AND(SUM(AC$206:AC276)&gt;=AC$201,AB277=""),"",IF(AB277="",AC$190,IF(AB277=AC$190,AC$191,IF(AB277=AC$191,AC$192,IF(AB277=AC$192,AC$193,IF(AB277=AC$193,AC$194,$I$23))))))</f>
        <v/>
      </c>
      <c r="AD277" s="88" t="str">
        <f>IF(AND(SUM(AD$206:AD276)&gt;=AD$201,AC277=""),"",IF(AC277="",AD$190,IF(AC277=AD$190,AD$191,IF(AC277=AD$191,AD$192,IF(AC277=AD$192,AD$193,IF(AC277=AD$193,AD$194,$I$23))))))</f>
        <v/>
      </c>
      <c r="AE277" s="88" t="str">
        <f>IF(AND(SUM(AE$206:AE276)&gt;=AE$201,AD277=""),"",IF(AD277="",AE$190,IF(AD277=AE$190,AE$191,IF(AD277=AE$191,AE$192,IF(AD277=AE$192,AE$193,IF(AD277=AE$193,AE$194,$I$23))))))</f>
        <v/>
      </c>
      <c r="AF277" s="88" t="str">
        <f>IF(AND(SUM(AF$206:AF276)&gt;=AF$201,AE277=""),"",IF(AE277="",AF$190,IF(AE277=AF$190,AF$191,IF(AE277=AF$191,AF$192,IF(AE277=AF$192,AF$193,IF(AE277=AF$193,AF$194,$I$23))))))</f>
        <v/>
      </c>
      <c r="AG277" s="88" t="str">
        <f>IF(AND(SUM(AG$206:AG276)&gt;=AG$201,AF277=""),"",IF(AF277="",AG$190,IF(AF277=AG$190,AG$191,IF(AF277=AG$191,AG$192,IF(AF277=AG$192,AG$193,IF(AF277=AG$193,AG$194,$I$23))))))</f>
        <v/>
      </c>
      <c r="AH277" s="88" t="str">
        <f>IF(AND(SUM(AH$206:AH276)&gt;=AH$201,AG277=""),"",IF(AG277="",AH$190,IF(AG277=AH$190,AH$191,IF(AG277=AH$191,AH$192,IF(AG277=AH$192,AH$193,IF(AG277=AH$193,AH$194,$I$23))))))</f>
        <v/>
      </c>
      <c r="AI277" s="88" t="str">
        <f>IF(AND(SUM(AI$206:AI276)&gt;=AI$201,AH277=""),"",IF(AH277="",AI$190,IF(AH277=AI$190,AI$191,IF(AH277=AI$191,AI$192,IF(AH277=AI$192,AI$193,IF(AH277=AI$193,AI$194,$I$23))))))</f>
        <v/>
      </c>
      <c r="AJ277" s="88" t="str">
        <f>IF(AND(SUM(AJ$206:AJ276)&gt;=AJ$201,AI277=""),"",IF(AI277="",AJ$190,IF(AI277=AJ$190,AJ$191,IF(AI277=AJ$191,AJ$192,IF(AI277=AJ$192,AJ$193,IF(AI277=AJ$193,AJ$194,$I$23))))))</f>
        <v/>
      </c>
      <c r="AK277" s="88" t="str">
        <f>IF(AND(SUM(AK$206:AK276)&gt;=AK$201,AJ277=""),"",IF(AJ277="",AK$190,IF(AJ277=AK$190,AK$191,IF(AJ277=AK$191,AK$192,IF(AJ277=AK$192,AK$193,IF(AJ277=AK$193,AK$194,$I$23))))))</f>
        <v/>
      </c>
      <c r="AL277" s="88" t="str">
        <f>IF(AND(SUM(AL$206:AL276)&gt;=AL$201,AK277=""),"",IF(AK277="",AL$190,IF(AK277=AL$190,AL$191,IF(AK277=AL$191,AL$192,IF(AK277=AL$192,AL$193,IF(AK277=AL$193,AL$194,$I$23))))))</f>
        <v/>
      </c>
      <c r="AM277" s="88" t="str">
        <f>IF(AND(SUM(AM$206:AM276)&gt;=AM$201,AL277=""),"",IF(AL277="",AM$190,IF(AL277=AM$190,AM$191,IF(AL277=AM$191,AM$192,IF(AL277=AM$192,AM$193,IF(AL277=AM$193,AM$194,$I$23))))))</f>
        <v/>
      </c>
      <c r="AN277" s="88" t="str">
        <f>IF(AND(SUM(AN$206:AN276)&gt;=AN$201,AM277=""),"",IF(AM277="",AN$190,IF(AM277=AN$190,AN$191,IF(AM277=AN$191,AN$192,IF(AM277=AN$192,AN$193,IF(AM277=AN$193,AN$194,$I$23))))))</f>
        <v/>
      </c>
      <c r="AO277" s="88" t="str">
        <f>IF(AND(SUM(AO$206:AO276)&gt;=AO$201,AN277=""),"",IF(AN277="",AO$190,IF(AN277=AO$190,AO$191,IF(AN277=AO$191,AO$192,IF(AN277=AO$192,AO$193,IF(AN277=AO$193,AO$194,$J$23))))))</f>
        <v/>
      </c>
      <c r="AP277" s="88" t="str">
        <f>IF(AND(SUM(AP$206:AP276)&gt;=AP$201,AO277=""),"",IF(AO277="",AP$190,IF(AO277=AP$190,AP$191,IF(AO277=AP$191,AP$192,IF(AO277=AP$192,AP$193,IF(AO277=AP$193,AP$194,$J$23))))))</f>
        <v/>
      </c>
      <c r="AQ277" s="88" t="str">
        <f>IF(AND(SUM(AQ$206:AQ276)&gt;=AQ$201,AP277=""),"",IF(AP277="",AQ$190,IF(AP277=AQ$190,AQ$191,IF(AP277=AQ$191,AQ$192,IF(AP277=AQ$192,AQ$193,IF(AP277=AQ$193,AQ$194,$J$23))))))</f>
        <v/>
      </c>
      <c r="AR277" s="88" t="str">
        <f>IF(AND(SUM(AR$206:AR276)&gt;=AR$201,AQ277=""),"",IF(AQ277="",AR$190,IF(AQ277=AR$190,AR$191,IF(AQ277=AR$191,AR$192,IF(AQ277=AR$192,AR$193,IF(AQ277=AR$193,AR$194,$J$23))))))</f>
        <v/>
      </c>
      <c r="AS277" s="88" t="str">
        <f>IF(AND(SUM(AS$206:AS276)&gt;=AS$201,AR277=""),"",IF(AR277="",AS$190,IF(AR277=AS$190,AS$191,IF(AR277=AS$191,AS$192,IF(AR277=AS$192,AS$193,IF(AR277=AS$193,AS$194,$J$23))))))</f>
        <v/>
      </c>
      <c r="AT277" s="88" t="str">
        <f>IF(AND(SUM(AT$206:AT276)&gt;=AT$201,AS277=""),"",IF(AS277="",AT$190,IF(AS277=AT$190,AT$191,IF(AS277=AT$191,AT$192,IF(AS277=AT$192,AT$193,IF(AS277=AT$193,AT$194,$J$23))))))</f>
        <v/>
      </c>
      <c r="AU277" s="88" t="str">
        <f>IF(AND(SUM(AU$206:AU276)&gt;=AU$201,AT277=""),"",IF(AT277="",AU$190,IF(AT277=AU$190,AU$191,IF(AT277=AU$191,AU$192,IF(AT277=AU$192,AU$193,IF(AT277=AU$193,AU$194,$J$23))))))</f>
        <v/>
      </c>
      <c r="AV277" s="88" t="str">
        <f>IF(AND(SUM(AV$206:AV276)&gt;=AV$201,AU277=""),"",IF(AU277="",AV$190,IF(AU277=AV$190,AV$191,IF(AU277=AV$191,AV$192,IF(AU277=AV$192,AV$193,IF(AU277=AV$193,AV$194,$J$23))))))</f>
        <v/>
      </c>
      <c r="AW277" s="88" t="str">
        <f>IF(AND(SUM(AW$206:AW276)&gt;=AW$201,AV277=""),"",IF(AV277="",AW$190,IF(AV277=AW$190,AW$191,IF(AV277=AW$191,AW$192,IF(AV277=AW$192,AW$193,IF(AV277=AW$193,AW$194,$J$23))))))</f>
        <v/>
      </c>
      <c r="AX277" s="88" t="str">
        <f>IF(AND(SUM(AX$206:AX276)&gt;=AX$201,AW277=""),"",IF(AW277="",AX$190,IF(AW277=AX$190,AX$191,IF(AW277=AX$191,AX$192,IF(AW277=AX$192,AX$193,IF(AW277=AX$193,AX$194,$J$23))))))</f>
        <v/>
      </c>
      <c r="AY277" s="88" t="str">
        <f>IF(AND(SUM(AY$206:AY276)&gt;=AY$201,AX277=""),"",IF(AX277="",AY$190,IF(AX277=AY$190,AY$191,IF(AX277=AY$191,AY$192,IF(AX277=AY$192,AY$193,IF(AX277=AY$193,AY$194,$J$23))))))</f>
        <v/>
      </c>
      <c r="AZ277" s="88" t="str">
        <f>IF(AND(SUM(AZ$206:AZ276)&gt;=AZ$201,AY277=""),"",IF(AY277="",AZ$190,IF(AY277=AZ$190,AZ$191,IF(AY277=AZ$191,AZ$192,IF(AY277=AZ$192,AZ$193,IF(AY277=AZ$193,AZ$194,$J$23))))))</f>
        <v/>
      </c>
      <c r="BA277" s="88" t="str">
        <f>IF(AND(SUM(BA$206:BA276)&gt;=BA$201,AZ277=""),"",IF(AZ277="",BA$190,IF(AZ277=BA$190,BA$191,IF(AZ277=BA$191,BA$192,IF(AZ277=BA$192,BA$193,IF(AZ277=BA$193,BA$194,$K$23))))))</f>
        <v/>
      </c>
      <c r="BB277" s="88" t="str">
        <f>IF(AND(SUM(BB$206:BB276)&gt;=BB$201,BA277=""),"",IF(BA277="",BB$190,IF(BA277=BB$190,BB$191,IF(BA277=BB$191,BB$192,IF(BA277=BB$192,BB$193,IF(BA277=BB$193,BB$194,$K$23))))))</f>
        <v/>
      </c>
      <c r="BC277" s="88" t="str">
        <f>IF(AND(SUM(BC$206:BC276)&gt;=BC$201,BB277=""),"",IF(BB277="",BC$190,IF(BB277=BC$190,BC$191,IF(BB277=BC$191,BC$192,IF(BB277=BC$192,BC$193,IF(BB277=BC$193,BC$194,$K$23))))))</f>
        <v/>
      </c>
      <c r="BD277" s="88" t="str">
        <f>IF(AND(SUM(BD$206:BD276)&gt;=BD$201,BC277=""),"",IF(BC277="",BD$190,IF(BC277=BD$190,BD$191,IF(BC277=BD$191,BD$192,IF(BC277=BD$192,BD$193,IF(BC277=BD$193,BD$194,$K$23))))))</f>
        <v/>
      </c>
      <c r="BE277" s="88" t="str">
        <f>IF(AND(SUM(BE$206:BE276)&gt;=BE$201,BD277=""),"",IF(BD277="",BE$190,IF(BD277=BE$190,BE$191,IF(BD277=BE$191,BE$192,IF(BD277=BE$192,BE$193,IF(BD277=BE$193,BE$194,$K$23))))))</f>
        <v/>
      </c>
      <c r="BF277" s="88" t="str">
        <f>IF(AND(SUM(BF$206:BF276)&gt;=BF$201,BE277=""),"",IF(BE277="",BF$190,IF(BE277=BF$190,BF$191,IF(BE277=BF$191,BF$192,IF(BE277=BF$192,BF$193,IF(BE277=BF$193,BF$194,$K$23))))))</f>
        <v/>
      </c>
      <c r="BG277" s="88" t="str">
        <f>IF(AND(SUM(BG$206:BG276)&gt;=BG$201,BF277=""),"",IF(BF277="",BG$190,IF(BF277=BG$190,BG$191,IF(BF277=BG$191,BG$192,IF(BF277=BG$192,BG$193,IF(BF277=BG$193,BG$194,$K$23))))))</f>
        <v/>
      </c>
      <c r="BH277" s="88" t="str">
        <f>IF(AND(SUM(BH$206:BH276)&gt;=BH$201,BG277=""),"",IF(BG277="",BH$190,IF(BG277=BH$190,BH$191,IF(BG277=BH$191,BH$192,IF(BG277=BH$192,BH$193,IF(BG277=BH$193,BH$194,$K$23))))))</f>
        <v/>
      </c>
      <c r="BI277" s="88" t="str">
        <f>IF(AND(SUM(BI$206:BI276)&gt;=BI$201,BH277=""),"",IF(BH277="",BI$190,IF(BH277=BI$190,BI$191,IF(BH277=BI$191,BI$192,IF(BH277=BI$192,BI$193,IF(BH277=BI$193,BI$194,$K$23))))))</f>
        <v/>
      </c>
      <c r="BJ277" s="88" t="str">
        <f>IF(AND(SUM(BJ$206:BJ276)&gt;=BJ$201,BI277=""),"",IF(BI277="",BJ$190,IF(BI277=BJ$190,BJ$191,IF(BI277=BJ$191,BJ$192,IF(BI277=BJ$192,BJ$193,IF(BI277=BJ$193,BJ$194,$K$23))))))</f>
        <v/>
      </c>
      <c r="BK277" s="88" t="str">
        <f>IF(AND(SUM(BK$206:BK276)&gt;=BK$201,BJ277=""),"",IF(BJ277="",BK$190,IF(BJ277=BK$190,BK$191,IF(BJ277=BK$191,BK$192,IF(BJ277=BK$192,BK$193,IF(BJ277=BK$193,BK$194,$K$23))))))</f>
        <v/>
      </c>
      <c r="BL277" s="88" t="str">
        <f>IF(AND(SUM(BL$206:BL276)&gt;=BL$201,BK277=""),"",IF(BK277="",BL$190,IF(BK277=BL$190,BL$191,IF(BK277=BL$191,BL$192,IF(BK277=BL$192,BL$193,IF(BK277=BL$193,BL$194,$K$23))))))</f>
        <v/>
      </c>
    </row>
    <row r="278" spans="2:64" hidden="1" outlineLevel="1" x14ac:dyDescent="0.55000000000000004">
      <c r="B278" s="3" t="s">
        <v>311</v>
      </c>
      <c r="C278" s="3">
        <f t="shared" si="63"/>
        <v>72</v>
      </c>
      <c r="E278" s="88" t="str">
        <f>IF(AND(SUM(E$206:E277)&gt;=E$201,D278=""),"",IF(D278="",E$190,IF(D278=E$190,E$191,IF(D278=E$191,E$192,IF(D278=E$192,E$193,IF(D278=E$193,E$194,$G$23))))))</f>
        <v/>
      </c>
      <c r="F278" s="88" t="str">
        <f>IF(AND(SUM(F$206:F277)&gt;=F$201,E278=""),"",IF(E278="",F$190,IF(E278=F$190,F$191,IF(E278=F$191,F$192,IF(E278=F$192,F$193,IF(E278=F$193,F$194,$G$23))))))</f>
        <v/>
      </c>
      <c r="G278" s="88" t="str">
        <f>IF(AND(SUM(G$206:G277)&gt;=G$201,F278=""),"",IF(F278="",G$190,IF(F278=G$190,G$191,IF(F278=G$191,G$192,IF(F278=G$192,G$193,IF(F278=G$193,G$194,$G$23))))))</f>
        <v/>
      </c>
      <c r="H278" s="88" t="str">
        <f>IF(AND(SUM(H$206:H277)&gt;=H$201,G278=""),"",IF(G278="",H$190,IF(G278=H$190,H$191,IF(G278=H$191,H$192,IF(G278=H$192,H$193,IF(G278=H$193,H$194,$G$23))))))</f>
        <v/>
      </c>
      <c r="I278" s="88" t="str">
        <f>IF(AND(SUM(I$206:I277)&gt;=I$201,H278=""),"",IF(H278="",I$190,IF(H278=I$190,I$191,IF(H278=I$191,I$192,IF(H278=I$192,I$193,IF(H278=I$193,I$194,$G$23))))))</f>
        <v/>
      </c>
      <c r="J278" s="88" t="str">
        <f>IF(AND(SUM(J$206:J277)&gt;=J$201,I278=""),"",IF(I278="",J$190,IF(I278=J$190,J$191,IF(I278=J$191,J$192,IF(I278=J$192,J$193,IF(I278=J$193,J$194,$G$23))))))</f>
        <v/>
      </c>
      <c r="K278" s="88" t="str">
        <f>IF(AND(SUM(K$206:K277)&gt;=K$201,J278=""),"",IF(J278="",K$190,IF(J278=K$190,K$191,IF(J278=K$191,K$192,IF(J278=K$192,K$193,IF(J278=K$193,K$194,$G$23))))))</f>
        <v/>
      </c>
      <c r="L278" s="88" t="str">
        <f>IF(AND(SUM(L$206:L277)&gt;=L$201,K278=""),"",IF(K278="",L$190,IF(K278=L$190,L$191,IF(K278=L$191,L$192,IF(K278=L$192,L$193,IF(K278=L$193,L$194,$G$23))))))</f>
        <v/>
      </c>
      <c r="M278" s="88" t="str">
        <f>IF(AND(SUM(M$206:M277)&gt;=M$201,L278=""),"",IF(L278="",M$190,IF(L278=M$190,M$191,IF(L278=M$191,M$192,IF(L278=M$192,M$193,IF(L278=M$193,M$194,$G$23))))))</f>
        <v/>
      </c>
      <c r="N278" s="88" t="str">
        <f>IF(AND(SUM(N$206:N277)&gt;=N$201,M278=""),"",IF(M278="",N$190,IF(M278=N$190,N$191,IF(M278=N$191,N$192,IF(M278=N$192,N$193,IF(M278=N$193,N$194,$G$23))))))</f>
        <v/>
      </c>
      <c r="O278" s="88" t="str">
        <f>IF(AND(SUM(O$206:O277)&gt;=O$201,N278=""),"",IF(N278="",O$190,IF(N278=O$190,O$191,IF(N278=O$191,O$192,IF(N278=O$192,O$193,IF(N278=O$193,O$194,$G$23))))))</f>
        <v/>
      </c>
      <c r="P278" s="88" t="str">
        <f>IF(AND(SUM(P$206:P277)&gt;=P$201,O278=""),"",IF(O278="",P$190,IF(O278=P$190,P$191,IF(O278=P$191,P$192,IF(O278=P$192,P$193,IF(O278=P$193,P$194,$G$23))))))</f>
        <v/>
      </c>
      <c r="Q278" s="88" t="str">
        <f>IF(AND(SUM(Q$206:Q277)&gt;=Q$201,P278=""),"",IF(P278="",Q$190,IF(P278=Q$190,Q$191,IF(P278=Q$191,Q$192,IF(P278=Q$192,Q$193,IF(P278=Q$193,Q$194,$H$23))))))</f>
        <v/>
      </c>
      <c r="R278" s="88" t="str">
        <f>IF(AND(SUM(R$206:R277)&gt;=R$201,Q278=""),"",IF(Q278="",R$190,IF(Q278=R$190,R$191,IF(Q278=R$191,R$192,IF(Q278=R$192,R$193,IF(Q278=R$193,R$194,$H$23))))))</f>
        <v/>
      </c>
      <c r="S278" s="88" t="str">
        <f>IF(AND(SUM(S$206:S277)&gt;=S$201,R278=""),"",IF(R278="",S$190,IF(R278=S$190,S$191,IF(R278=S$191,S$192,IF(R278=S$192,S$193,IF(R278=S$193,S$194,$H$23))))))</f>
        <v/>
      </c>
      <c r="T278" s="88" t="str">
        <f>IF(AND(SUM(T$206:T277)&gt;=T$201,S278=""),"",IF(S278="",T$190,IF(S278=T$190,T$191,IF(S278=T$191,T$192,IF(S278=T$192,T$193,IF(S278=T$193,T$194,$H$23))))))</f>
        <v/>
      </c>
      <c r="U278" s="88" t="str">
        <f>IF(AND(SUM(U$206:U277)&gt;=U$201,T278=""),"",IF(T278="",U$190,IF(T278=U$190,U$191,IF(T278=U$191,U$192,IF(T278=U$192,U$193,IF(T278=U$193,U$194,$H$23))))))</f>
        <v/>
      </c>
      <c r="V278" s="88" t="str">
        <f>IF(AND(SUM(V$206:V277)&gt;=V$201,U278=""),"",IF(U278="",V$190,IF(U278=V$190,V$191,IF(U278=V$191,V$192,IF(U278=V$192,V$193,IF(U278=V$193,V$194,$H$23))))))</f>
        <v/>
      </c>
      <c r="W278" s="88" t="str">
        <f>IF(AND(SUM(W$206:W277)&gt;=W$201,V278=""),"",IF(V278="",W$190,IF(V278=W$190,W$191,IF(V278=W$191,W$192,IF(V278=W$192,W$193,IF(V278=W$193,W$194,$H$23))))))</f>
        <v/>
      </c>
      <c r="X278" s="88" t="str">
        <f>IF(AND(SUM(X$206:X277)&gt;=X$201,W278=""),"",IF(W278="",X$190,IF(W278=X$190,X$191,IF(W278=X$191,X$192,IF(W278=X$192,X$193,IF(W278=X$193,X$194,$H$23))))))</f>
        <v/>
      </c>
      <c r="Y278" s="88" t="str">
        <f>IF(AND(SUM(Y$206:Y277)&gt;=Y$201,X278=""),"",IF(X278="",Y$190,IF(X278=Y$190,Y$191,IF(X278=Y$191,Y$192,IF(X278=Y$192,Y$193,IF(X278=Y$193,Y$194,$H$23))))))</f>
        <v/>
      </c>
      <c r="Z278" s="88" t="str">
        <f>IF(AND(SUM(Z$206:Z277)&gt;=Z$201,Y278=""),"",IF(Y278="",Z$190,IF(Y278=Z$190,Z$191,IF(Y278=Z$191,Z$192,IF(Y278=Z$192,Z$193,IF(Y278=Z$193,Z$194,$H$23))))))</f>
        <v/>
      </c>
      <c r="AA278" s="88" t="str">
        <f>IF(AND(SUM(AA$206:AA277)&gt;=AA$201,Z278=""),"",IF(Z278="",AA$190,IF(Z278=AA$190,AA$191,IF(Z278=AA$191,AA$192,IF(Z278=AA$192,AA$193,IF(Z278=AA$193,AA$194,$H$23))))))</f>
        <v/>
      </c>
      <c r="AB278" s="88" t="str">
        <f>IF(AND(SUM(AB$206:AB277)&gt;=AB$201,AA278=""),"",IF(AA278="",AB$190,IF(AA278=AB$190,AB$191,IF(AA278=AB$191,AB$192,IF(AA278=AB$192,AB$193,IF(AA278=AB$193,AB$194,$H$23))))))</f>
        <v/>
      </c>
      <c r="AC278" s="88" t="str">
        <f>IF(AND(SUM(AC$206:AC277)&gt;=AC$201,AB278=""),"",IF(AB278="",AC$190,IF(AB278=AC$190,AC$191,IF(AB278=AC$191,AC$192,IF(AB278=AC$192,AC$193,IF(AB278=AC$193,AC$194,$I$23))))))</f>
        <v/>
      </c>
      <c r="AD278" s="88" t="str">
        <f>IF(AND(SUM(AD$206:AD277)&gt;=AD$201,AC278=""),"",IF(AC278="",AD$190,IF(AC278=AD$190,AD$191,IF(AC278=AD$191,AD$192,IF(AC278=AD$192,AD$193,IF(AC278=AD$193,AD$194,$I$23))))))</f>
        <v/>
      </c>
      <c r="AE278" s="88" t="str">
        <f>IF(AND(SUM(AE$206:AE277)&gt;=AE$201,AD278=""),"",IF(AD278="",AE$190,IF(AD278=AE$190,AE$191,IF(AD278=AE$191,AE$192,IF(AD278=AE$192,AE$193,IF(AD278=AE$193,AE$194,$I$23))))))</f>
        <v/>
      </c>
      <c r="AF278" s="88" t="str">
        <f>IF(AND(SUM(AF$206:AF277)&gt;=AF$201,AE278=""),"",IF(AE278="",AF$190,IF(AE278=AF$190,AF$191,IF(AE278=AF$191,AF$192,IF(AE278=AF$192,AF$193,IF(AE278=AF$193,AF$194,$I$23))))))</f>
        <v/>
      </c>
      <c r="AG278" s="88" t="str">
        <f>IF(AND(SUM(AG$206:AG277)&gt;=AG$201,AF278=""),"",IF(AF278="",AG$190,IF(AF278=AG$190,AG$191,IF(AF278=AG$191,AG$192,IF(AF278=AG$192,AG$193,IF(AF278=AG$193,AG$194,$I$23))))))</f>
        <v/>
      </c>
      <c r="AH278" s="88" t="str">
        <f>IF(AND(SUM(AH$206:AH277)&gt;=AH$201,AG278=""),"",IF(AG278="",AH$190,IF(AG278=AH$190,AH$191,IF(AG278=AH$191,AH$192,IF(AG278=AH$192,AH$193,IF(AG278=AH$193,AH$194,$I$23))))))</f>
        <v/>
      </c>
      <c r="AI278" s="88" t="str">
        <f>IF(AND(SUM(AI$206:AI277)&gt;=AI$201,AH278=""),"",IF(AH278="",AI$190,IF(AH278=AI$190,AI$191,IF(AH278=AI$191,AI$192,IF(AH278=AI$192,AI$193,IF(AH278=AI$193,AI$194,$I$23))))))</f>
        <v/>
      </c>
      <c r="AJ278" s="88" t="str">
        <f>IF(AND(SUM(AJ$206:AJ277)&gt;=AJ$201,AI278=""),"",IF(AI278="",AJ$190,IF(AI278=AJ$190,AJ$191,IF(AI278=AJ$191,AJ$192,IF(AI278=AJ$192,AJ$193,IF(AI278=AJ$193,AJ$194,$I$23))))))</f>
        <v/>
      </c>
      <c r="AK278" s="88" t="str">
        <f>IF(AND(SUM(AK$206:AK277)&gt;=AK$201,AJ278=""),"",IF(AJ278="",AK$190,IF(AJ278=AK$190,AK$191,IF(AJ278=AK$191,AK$192,IF(AJ278=AK$192,AK$193,IF(AJ278=AK$193,AK$194,$I$23))))))</f>
        <v/>
      </c>
      <c r="AL278" s="88" t="str">
        <f>IF(AND(SUM(AL$206:AL277)&gt;=AL$201,AK278=""),"",IF(AK278="",AL$190,IF(AK278=AL$190,AL$191,IF(AK278=AL$191,AL$192,IF(AK278=AL$192,AL$193,IF(AK278=AL$193,AL$194,$I$23))))))</f>
        <v/>
      </c>
      <c r="AM278" s="88" t="str">
        <f>IF(AND(SUM(AM$206:AM277)&gt;=AM$201,AL278=""),"",IF(AL278="",AM$190,IF(AL278=AM$190,AM$191,IF(AL278=AM$191,AM$192,IF(AL278=AM$192,AM$193,IF(AL278=AM$193,AM$194,$I$23))))))</f>
        <v/>
      </c>
      <c r="AN278" s="88" t="str">
        <f>IF(AND(SUM(AN$206:AN277)&gt;=AN$201,AM278=""),"",IF(AM278="",AN$190,IF(AM278=AN$190,AN$191,IF(AM278=AN$191,AN$192,IF(AM278=AN$192,AN$193,IF(AM278=AN$193,AN$194,$I$23))))))</f>
        <v/>
      </c>
      <c r="AO278" s="88" t="str">
        <f>IF(AND(SUM(AO$206:AO277)&gt;=AO$201,AN278=""),"",IF(AN278="",AO$190,IF(AN278=AO$190,AO$191,IF(AN278=AO$191,AO$192,IF(AN278=AO$192,AO$193,IF(AN278=AO$193,AO$194,$J$23))))))</f>
        <v/>
      </c>
      <c r="AP278" s="88" t="str">
        <f>IF(AND(SUM(AP$206:AP277)&gt;=AP$201,AO278=""),"",IF(AO278="",AP$190,IF(AO278=AP$190,AP$191,IF(AO278=AP$191,AP$192,IF(AO278=AP$192,AP$193,IF(AO278=AP$193,AP$194,$J$23))))))</f>
        <v/>
      </c>
      <c r="AQ278" s="88" t="str">
        <f>IF(AND(SUM(AQ$206:AQ277)&gt;=AQ$201,AP278=""),"",IF(AP278="",AQ$190,IF(AP278=AQ$190,AQ$191,IF(AP278=AQ$191,AQ$192,IF(AP278=AQ$192,AQ$193,IF(AP278=AQ$193,AQ$194,$J$23))))))</f>
        <v/>
      </c>
      <c r="AR278" s="88" t="str">
        <f>IF(AND(SUM(AR$206:AR277)&gt;=AR$201,AQ278=""),"",IF(AQ278="",AR$190,IF(AQ278=AR$190,AR$191,IF(AQ278=AR$191,AR$192,IF(AQ278=AR$192,AR$193,IF(AQ278=AR$193,AR$194,$J$23))))))</f>
        <v/>
      </c>
      <c r="AS278" s="88" t="str">
        <f>IF(AND(SUM(AS$206:AS277)&gt;=AS$201,AR278=""),"",IF(AR278="",AS$190,IF(AR278=AS$190,AS$191,IF(AR278=AS$191,AS$192,IF(AR278=AS$192,AS$193,IF(AR278=AS$193,AS$194,$J$23))))))</f>
        <v/>
      </c>
      <c r="AT278" s="88" t="str">
        <f>IF(AND(SUM(AT$206:AT277)&gt;=AT$201,AS278=""),"",IF(AS278="",AT$190,IF(AS278=AT$190,AT$191,IF(AS278=AT$191,AT$192,IF(AS278=AT$192,AT$193,IF(AS278=AT$193,AT$194,$J$23))))))</f>
        <v/>
      </c>
      <c r="AU278" s="88" t="str">
        <f>IF(AND(SUM(AU$206:AU277)&gt;=AU$201,AT278=""),"",IF(AT278="",AU$190,IF(AT278=AU$190,AU$191,IF(AT278=AU$191,AU$192,IF(AT278=AU$192,AU$193,IF(AT278=AU$193,AU$194,$J$23))))))</f>
        <v/>
      </c>
      <c r="AV278" s="88" t="str">
        <f>IF(AND(SUM(AV$206:AV277)&gt;=AV$201,AU278=""),"",IF(AU278="",AV$190,IF(AU278=AV$190,AV$191,IF(AU278=AV$191,AV$192,IF(AU278=AV$192,AV$193,IF(AU278=AV$193,AV$194,$J$23))))))</f>
        <v/>
      </c>
      <c r="AW278" s="88" t="str">
        <f>IF(AND(SUM(AW$206:AW277)&gt;=AW$201,AV278=""),"",IF(AV278="",AW$190,IF(AV278=AW$190,AW$191,IF(AV278=AW$191,AW$192,IF(AV278=AW$192,AW$193,IF(AV278=AW$193,AW$194,$J$23))))))</f>
        <v/>
      </c>
      <c r="AX278" s="88" t="str">
        <f>IF(AND(SUM(AX$206:AX277)&gt;=AX$201,AW278=""),"",IF(AW278="",AX$190,IF(AW278=AX$190,AX$191,IF(AW278=AX$191,AX$192,IF(AW278=AX$192,AX$193,IF(AW278=AX$193,AX$194,$J$23))))))</f>
        <v/>
      </c>
      <c r="AY278" s="88" t="str">
        <f>IF(AND(SUM(AY$206:AY277)&gt;=AY$201,AX278=""),"",IF(AX278="",AY$190,IF(AX278=AY$190,AY$191,IF(AX278=AY$191,AY$192,IF(AX278=AY$192,AY$193,IF(AX278=AY$193,AY$194,$J$23))))))</f>
        <v/>
      </c>
      <c r="AZ278" s="88" t="str">
        <f>IF(AND(SUM(AZ$206:AZ277)&gt;=AZ$201,AY278=""),"",IF(AY278="",AZ$190,IF(AY278=AZ$190,AZ$191,IF(AY278=AZ$191,AZ$192,IF(AY278=AZ$192,AZ$193,IF(AY278=AZ$193,AZ$194,$J$23))))))</f>
        <v/>
      </c>
      <c r="BA278" s="88" t="str">
        <f>IF(AND(SUM(BA$206:BA277)&gt;=BA$201,AZ278=""),"",IF(AZ278="",BA$190,IF(AZ278=BA$190,BA$191,IF(AZ278=BA$191,BA$192,IF(AZ278=BA$192,BA$193,IF(AZ278=BA$193,BA$194,$K$23))))))</f>
        <v/>
      </c>
      <c r="BB278" s="88" t="str">
        <f>IF(AND(SUM(BB$206:BB277)&gt;=BB$201,BA278=""),"",IF(BA278="",BB$190,IF(BA278=BB$190,BB$191,IF(BA278=BB$191,BB$192,IF(BA278=BB$192,BB$193,IF(BA278=BB$193,BB$194,$K$23))))))</f>
        <v/>
      </c>
      <c r="BC278" s="88" t="str">
        <f>IF(AND(SUM(BC$206:BC277)&gt;=BC$201,BB278=""),"",IF(BB278="",BC$190,IF(BB278=BC$190,BC$191,IF(BB278=BC$191,BC$192,IF(BB278=BC$192,BC$193,IF(BB278=BC$193,BC$194,$K$23))))))</f>
        <v/>
      </c>
      <c r="BD278" s="88" t="str">
        <f>IF(AND(SUM(BD$206:BD277)&gt;=BD$201,BC278=""),"",IF(BC278="",BD$190,IF(BC278=BD$190,BD$191,IF(BC278=BD$191,BD$192,IF(BC278=BD$192,BD$193,IF(BC278=BD$193,BD$194,$K$23))))))</f>
        <v/>
      </c>
      <c r="BE278" s="88" t="str">
        <f>IF(AND(SUM(BE$206:BE277)&gt;=BE$201,BD278=""),"",IF(BD278="",BE$190,IF(BD278=BE$190,BE$191,IF(BD278=BE$191,BE$192,IF(BD278=BE$192,BE$193,IF(BD278=BE$193,BE$194,$K$23))))))</f>
        <v/>
      </c>
      <c r="BF278" s="88" t="str">
        <f>IF(AND(SUM(BF$206:BF277)&gt;=BF$201,BE278=""),"",IF(BE278="",BF$190,IF(BE278=BF$190,BF$191,IF(BE278=BF$191,BF$192,IF(BE278=BF$192,BF$193,IF(BE278=BF$193,BF$194,$K$23))))))</f>
        <v/>
      </c>
      <c r="BG278" s="88" t="str">
        <f>IF(AND(SUM(BG$206:BG277)&gt;=BG$201,BF278=""),"",IF(BF278="",BG$190,IF(BF278=BG$190,BG$191,IF(BF278=BG$191,BG$192,IF(BF278=BG$192,BG$193,IF(BF278=BG$193,BG$194,$K$23))))))</f>
        <v/>
      </c>
      <c r="BH278" s="88" t="str">
        <f>IF(AND(SUM(BH$206:BH277)&gt;=BH$201,BG278=""),"",IF(BG278="",BH$190,IF(BG278=BH$190,BH$191,IF(BG278=BH$191,BH$192,IF(BG278=BH$192,BH$193,IF(BG278=BH$193,BH$194,$K$23))))))</f>
        <v/>
      </c>
      <c r="BI278" s="88" t="str">
        <f>IF(AND(SUM(BI$206:BI277)&gt;=BI$201,BH278=""),"",IF(BH278="",BI$190,IF(BH278=BI$190,BI$191,IF(BH278=BI$191,BI$192,IF(BH278=BI$192,BI$193,IF(BH278=BI$193,BI$194,$K$23))))))</f>
        <v/>
      </c>
      <c r="BJ278" s="88" t="str">
        <f>IF(AND(SUM(BJ$206:BJ277)&gt;=BJ$201,BI278=""),"",IF(BI278="",BJ$190,IF(BI278=BJ$190,BJ$191,IF(BI278=BJ$191,BJ$192,IF(BI278=BJ$192,BJ$193,IF(BI278=BJ$193,BJ$194,$K$23))))))</f>
        <v/>
      </c>
      <c r="BK278" s="88" t="str">
        <f>IF(AND(SUM(BK$206:BK277)&gt;=BK$201,BJ278=""),"",IF(BJ278="",BK$190,IF(BJ278=BK$190,BK$191,IF(BJ278=BK$191,BK$192,IF(BJ278=BK$192,BK$193,IF(BJ278=BK$193,BK$194,$K$23))))))</f>
        <v/>
      </c>
      <c r="BL278" s="88" t="str">
        <f>IF(AND(SUM(BL$206:BL277)&gt;=BL$201,BK278=""),"",IF(BK278="",BL$190,IF(BK278=BL$190,BL$191,IF(BK278=BL$191,BL$192,IF(BK278=BL$192,BL$193,IF(BK278=BL$193,BL$194,$K$23))))))</f>
        <v/>
      </c>
    </row>
    <row r="279" spans="2:64" hidden="1" outlineLevel="1" x14ac:dyDescent="0.55000000000000004">
      <c r="B279" s="3" t="s">
        <v>311</v>
      </c>
      <c r="C279" s="3">
        <f t="shared" si="63"/>
        <v>73</v>
      </c>
      <c r="E279" s="88" t="str">
        <f>IF(AND(SUM(E$206:E278)&gt;=E$201,D279=""),"",IF(D279="",E$190,IF(D279=E$190,E$191,IF(D279=E$191,E$192,IF(D279=E$192,E$193,IF(D279=E$193,E$194,$G$23))))))</f>
        <v/>
      </c>
      <c r="F279" s="88" t="str">
        <f>IF(AND(SUM(F$206:F278)&gt;=F$201,E279=""),"",IF(E279="",F$190,IF(E279=F$190,F$191,IF(E279=F$191,F$192,IF(E279=F$192,F$193,IF(E279=F$193,F$194,$G$23))))))</f>
        <v/>
      </c>
      <c r="G279" s="88" t="str">
        <f>IF(AND(SUM(G$206:G278)&gt;=G$201,F279=""),"",IF(F279="",G$190,IF(F279=G$190,G$191,IF(F279=G$191,G$192,IF(F279=G$192,G$193,IF(F279=G$193,G$194,$G$23))))))</f>
        <v/>
      </c>
      <c r="H279" s="88" t="str">
        <f>IF(AND(SUM(H$206:H278)&gt;=H$201,G279=""),"",IF(G279="",H$190,IF(G279=H$190,H$191,IF(G279=H$191,H$192,IF(G279=H$192,H$193,IF(G279=H$193,H$194,$G$23))))))</f>
        <v/>
      </c>
      <c r="I279" s="88" t="str">
        <f>IF(AND(SUM(I$206:I278)&gt;=I$201,H279=""),"",IF(H279="",I$190,IF(H279=I$190,I$191,IF(H279=I$191,I$192,IF(H279=I$192,I$193,IF(H279=I$193,I$194,$G$23))))))</f>
        <v/>
      </c>
      <c r="J279" s="88" t="str">
        <f>IF(AND(SUM(J$206:J278)&gt;=J$201,I279=""),"",IF(I279="",J$190,IF(I279=J$190,J$191,IF(I279=J$191,J$192,IF(I279=J$192,J$193,IF(I279=J$193,J$194,$G$23))))))</f>
        <v/>
      </c>
      <c r="K279" s="88" t="str">
        <f>IF(AND(SUM(K$206:K278)&gt;=K$201,J279=""),"",IF(J279="",K$190,IF(J279=K$190,K$191,IF(J279=K$191,K$192,IF(J279=K$192,K$193,IF(J279=K$193,K$194,$G$23))))))</f>
        <v/>
      </c>
      <c r="L279" s="88" t="str">
        <f>IF(AND(SUM(L$206:L278)&gt;=L$201,K279=""),"",IF(K279="",L$190,IF(K279=L$190,L$191,IF(K279=L$191,L$192,IF(K279=L$192,L$193,IF(K279=L$193,L$194,$G$23))))))</f>
        <v/>
      </c>
      <c r="M279" s="88" t="str">
        <f>IF(AND(SUM(M$206:M278)&gt;=M$201,L279=""),"",IF(L279="",M$190,IF(L279=M$190,M$191,IF(L279=M$191,M$192,IF(L279=M$192,M$193,IF(L279=M$193,M$194,$G$23))))))</f>
        <v/>
      </c>
      <c r="N279" s="88" t="str">
        <f>IF(AND(SUM(N$206:N278)&gt;=N$201,M279=""),"",IF(M279="",N$190,IF(M279=N$190,N$191,IF(M279=N$191,N$192,IF(M279=N$192,N$193,IF(M279=N$193,N$194,$G$23))))))</f>
        <v/>
      </c>
      <c r="O279" s="88" t="str">
        <f>IF(AND(SUM(O$206:O278)&gt;=O$201,N279=""),"",IF(N279="",O$190,IF(N279=O$190,O$191,IF(N279=O$191,O$192,IF(N279=O$192,O$193,IF(N279=O$193,O$194,$G$23))))))</f>
        <v/>
      </c>
      <c r="P279" s="88" t="str">
        <f>IF(AND(SUM(P$206:P278)&gt;=P$201,O279=""),"",IF(O279="",P$190,IF(O279=P$190,P$191,IF(O279=P$191,P$192,IF(O279=P$192,P$193,IF(O279=P$193,P$194,$G$23))))))</f>
        <v/>
      </c>
      <c r="Q279" s="88" t="str">
        <f>IF(AND(SUM(Q$206:Q278)&gt;=Q$201,P279=""),"",IF(P279="",Q$190,IF(P279=Q$190,Q$191,IF(P279=Q$191,Q$192,IF(P279=Q$192,Q$193,IF(P279=Q$193,Q$194,$H$23))))))</f>
        <v/>
      </c>
      <c r="R279" s="88" t="str">
        <f>IF(AND(SUM(R$206:R278)&gt;=R$201,Q279=""),"",IF(Q279="",R$190,IF(Q279=R$190,R$191,IF(Q279=R$191,R$192,IF(Q279=R$192,R$193,IF(Q279=R$193,R$194,$H$23))))))</f>
        <v/>
      </c>
      <c r="S279" s="88" t="str">
        <f>IF(AND(SUM(S$206:S278)&gt;=S$201,R279=""),"",IF(R279="",S$190,IF(R279=S$190,S$191,IF(R279=S$191,S$192,IF(R279=S$192,S$193,IF(R279=S$193,S$194,$H$23))))))</f>
        <v/>
      </c>
      <c r="T279" s="88" t="str">
        <f>IF(AND(SUM(T$206:T278)&gt;=T$201,S279=""),"",IF(S279="",T$190,IF(S279=T$190,T$191,IF(S279=T$191,T$192,IF(S279=T$192,T$193,IF(S279=T$193,T$194,$H$23))))))</f>
        <v/>
      </c>
      <c r="U279" s="88" t="str">
        <f>IF(AND(SUM(U$206:U278)&gt;=U$201,T279=""),"",IF(T279="",U$190,IF(T279=U$190,U$191,IF(T279=U$191,U$192,IF(T279=U$192,U$193,IF(T279=U$193,U$194,$H$23))))))</f>
        <v/>
      </c>
      <c r="V279" s="88" t="str">
        <f>IF(AND(SUM(V$206:V278)&gt;=V$201,U279=""),"",IF(U279="",V$190,IF(U279=V$190,V$191,IF(U279=V$191,V$192,IF(U279=V$192,V$193,IF(U279=V$193,V$194,$H$23))))))</f>
        <v/>
      </c>
      <c r="W279" s="88" t="str">
        <f>IF(AND(SUM(W$206:W278)&gt;=W$201,V279=""),"",IF(V279="",W$190,IF(V279=W$190,W$191,IF(V279=W$191,W$192,IF(V279=W$192,W$193,IF(V279=W$193,W$194,$H$23))))))</f>
        <v/>
      </c>
      <c r="X279" s="88" t="str">
        <f>IF(AND(SUM(X$206:X278)&gt;=X$201,W279=""),"",IF(W279="",X$190,IF(W279=X$190,X$191,IF(W279=X$191,X$192,IF(W279=X$192,X$193,IF(W279=X$193,X$194,$H$23))))))</f>
        <v/>
      </c>
      <c r="Y279" s="88" t="str">
        <f>IF(AND(SUM(Y$206:Y278)&gt;=Y$201,X279=""),"",IF(X279="",Y$190,IF(X279=Y$190,Y$191,IF(X279=Y$191,Y$192,IF(X279=Y$192,Y$193,IF(X279=Y$193,Y$194,$H$23))))))</f>
        <v/>
      </c>
      <c r="Z279" s="88" t="str">
        <f>IF(AND(SUM(Z$206:Z278)&gt;=Z$201,Y279=""),"",IF(Y279="",Z$190,IF(Y279=Z$190,Z$191,IF(Y279=Z$191,Z$192,IF(Y279=Z$192,Z$193,IF(Y279=Z$193,Z$194,$H$23))))))</f>
        <v/>
      </c>
      <c r="AA279" s="88" t="str">
        <f>IF(AND(SUM(AA$206:AA278)&gt;=AA$201,Z279=""),"",IF(Z279="",AA$190,IF(Z279=AA$190,AA$191,IF(Z279=AA$191,AA$192,IF(Z279=AA$192,AA$193,IF(Z279=AA$193,AA$194,$H$23))))))</f>
        <v/>
      </c>
      <c r="AB279" s="88" t="str">
        <f>IF(AND(SUM(AB$206:AB278)&gt;=AB$201,AA279=""),"",IF(AA279="",AB$190,IF(AA279=AB$190,AB$191,IF(AA279=AB$191,AB$192,IF(AA279=AB$192,AB$193,IF(AA279=AB$193,AB$194,$H$23))))))</f>
        <v/>
      </c>
      <c r="AC279" s="88" t="str">
        <f>IF(AND(SUM(AC$206:AC278)&gt;=AC$201,AB279=""),"",IF(AB279="",AC$190,IF(AB279=AC$190,AC$191,IF(AB279=AC$191,AC$192,IF(AB279=AC$192,AC$193,IF(AB279=AC$193,AC$194,$I$23))))))</f>
        <v/>
      </c>
      <c r="AD279" s="88" t="str">
        <f>IF(AND(SUM(AD$206:AD278)&gt;=AD$201,AC279=""),"",IF(AC279="",AD$190,IF(AC279=AD$190,AD$191,IF(AC279=AD$191,AD$192,IF(AC279=AD$192,AD$193,IF(AC279=AD$193,AD$194,$I$23))))))</f>
        <v/>
      </c>
      <c r="AE279" s="88" t="str">
        <f>IF(AND(SUM(AE$206:AE278)&gt;=AE$201,AD279=""),"",IF(AD279="",AE$190,IF(AD279=AE$190,AE$191,IF(AD279=AE$191,AE$192,IF(AD279=AE$192,AE$193,IF(AD279=AE$193,AE$194,$I$23))))))</f>
        <v/>
      </c>
      <c r="AF279" s="88" t="str">
        <f>IF(AND(SUM(AF$206:AF278)&gt;=AF$201,AE279=""),"",IF(AE279="",AF$190,IF(AE279=AF$190,AF$191,IF(AE279=AF$191,AF$192,IF(AE279=AF$192,AF$193,IF(AE279=AF$193,AF$194,$I$23))))))</f>
        <v/>
      </c>
      <c r="AG279" s="88" t="str">
        <f>IF(AND(SUM(AG$206:AG278)&gt;=AG$201,AF279=""),"",IF(AF279="",AG$190,IF(AF279=AG$190,AG$191,IF(AF279=AG$191,AG$192,IF(AF279=AG$192,AG$193,IF(AF279=AG$193,AG$194,$I$23))))))</f>
        <v/>
      </c>
      <c r="AH279" s="88" t="str">
        <f>IF(AND(SUM(AH$206:AH278)&gt;=AH$201,AG279=""),"",IF(AG279="",AH$190,IF(AG279=AH$190,AH$191,IF(AG279=AH$191,AH$192,IF(AG279=AH$192,AH$193,IF(AG279=AH$193,AH$194,$I$23))))))</f>
        <v/>
      </c>
      <c r="AI279" s="88" t="str">
        <f>IF(AND(SUM(AI$206:AI278)&gt;=AI$201,AH279=""),"",IF(AH279="",AI$190,IF(AH279=AI$190,AI$191,IF(AH279=AI$191,AI$192,IF(AH279=AI$192,AI$193,IF(AH279=AI$193,AI$194,$I$23))))))</f>
        <v/>
      </c>
      <c r="AJ279" s="88" t="str">
        <f>IF(AND(SUM(AJ$206:AJ278)&gt;=AJ$201,AI279=""),"",IF(AI279="",AJ$190,IF(AI279=AJ$190,AJ$191,IF(AI279=AJ$191,AJ$192,IF(AI279=AJ$192,AJ$193,IF(AI279=AJ$193,AJ$194,$I$23))))))</f>
        <v/>
      </c>
      <c r="AK279" s="88" t="str">
        <f>IF(AND(SUM(AK$206:AK278)&gt;=AK$201,AJ279=""),"",IF(AJ279="",AK$190,IF(AJ279=AK$190,AK$191,IF(AJ279=AK$191,AK$192,IF(AJ279=AK$192,AK$193,IF(AJ279=AK$193,AK$194,$I$23))))))</f>
        <v/>
      </c>
      <c r="AL279" s="88" t="str">
        <f>IF(AND(SUM(AL$206:AL278)&gt;=AL$201,AK279=""),"",IF(AK279="",AL$190,IF(AK279=AL$190,AL$191,IF(AK279=AL$191,AL$192,IF(AK279=AL$192,AL$193,IF(AK279=AL$193,AL$194,$I$23))))))</f>
        <v/>
      </c>
      <c r="AM279" s="88" t="str">
        <f>IF(AND(SUM(AM$206:AM278)&gt;=AM$201,AL279=""),"",IF(AL279="",AM$190,IF(AL279=AM$190,AM$191,IF(AL279=AM$191,AM$192,IF(AL279=AM$192,AM$193,IF(AL279=AM$193,AM$194,$I$23))))))</f>
        <v/>
      </c>
      <c r="AN279" s="88" t="str">
        <f>IF(AND(SUM(AN$206:AN278)&gt;=AN$201,AM279=""),"",IF(AM279="",AN$190,IF(AM279=AN$190,AN$191,IF(AM279=AN$191,AN$192,IF(AM279=AN$192,AN$193,IF(AM279=AN$193,AN$194,$I$23))))))</f>
        <v/>
      </c>
      <c r="AO279" s="88" t="str">
        <f>IF(AND(SUM(AO$206:AO278)&gt;=AO$201,AN279=""),"",IF(AN279="",AO$190,IF(AN279=AO$190,AO$191,IF(AN279=AO$191,AO$192,IF(AN279=AO$192,AO$193,IF(AN279=AO$193,AO$194,$J$23))))))</f>
        <v/>
      </c>
      <c r="AP279" s="88" t="str">
        <f>IF(AND(SUM(AP$206:AP278)&gt;=AP$201,AO279=""),"",IF(AO279="",AP$190,IF(AO279=AP$190,AP$191,IF(AO279=AP$191,AP$192,IF(AO279=AP$192,AP$193,IF(AO279=AP$193,AP$194,$J$23))))))</f>
        <v/>
      </c>
      <c r="AQ279" s="88" t="str">
        <f>IF(AND(SUM(AQ$206:AQ278)&gt;=AQ$201,AP279=""),"",IF(AP279="",AQ$190,IF(AP279=AQ$190,AQ$191,IF(AP279=AQ$191,AQ$192,IF(AP279=AQ$192,AQ$193,IF(AP279=AQ$193,AQ$194,$J$23))))))</f>
        <v/>
      </c>
      <c r="AR279" s="88" t="str">
        <f>IF(AND(SUM(AR$206:AR278)&gt;=AR$201,AQ279=""),"",IF(AQ279="",AR$190,IF(AQ279=AR$190,AR$191,IF(AQ279=AR$191,AR$192,IF(AQ279=AR$192,AR$193,IF(AQ279=AR$193,AR$194,$J$23))))))</f>
        <v/>
      </c>
      <c r="AS279" s="88" t="str">
        <f>IF(AND(SUM(AS$206:AS278)&gt;=AS$201,AR279=""),"",IF(AR279="",AS$190,IF(AR279=AS$190,AS$191,IF(AR279=AS$191,AS$192,IF(AR279=AS$192,AS$193,IF(AR279=AS$193,AS$194,$J$23))))))</f>
        <v/>
      </c>
      <c r="AT279" s="88" t="str">
        <f>IF(AND(SUM(AT$206:AT278)&gt;=AT$201,AS279=""),"",IF(AS279="",AT$190,IF(AS279=AT$190,AT$191,IF(AS279=AT$191,AT$192,IF(AS279=AT$192,AT$193,IF(AS279=AT$193,AT$194,$J$23))))))</f>
        <v/>
      </c>
      <c r="AU279" s="88" t="str">
        <f>IF(AND(SUM(AU$206:AU278)&gt;=AU$201,AT279=""),"",IF(AT279="",AU$190,IF(AT279=AU$190,AU$191,IF(AT279=AU$191,AU$192,IF(AT279=AU$192,AU$193,IF(AT279=AU$193,AU$194,$J$23))))))</f>
        <v/>
      </c>
      <c r="AV279" s="88" t="str">
        <f>IF(AND(SUM(AV$206:AV278)&gt;=AV$201,AU279=""),"",IF(AU279="",AV$190,IF(AU279=AV$190,AV$191,IF(AU279=AV$191,AV$192,IF(AU279=AV$192,AV$193,IF(AU279=AV$193,AV$194,$J$23))))))</f>
        <v/>
      </c>
      <c r="AW279" s="88" t="str">
        <f>IF(AND(SUM(AW$206:AW278)&gt;=AW$201,AV279=""),"",IF(AV279="",AW$190,IF(AV279=AW$190,AW$191,IF(AV279=AW$191,AW$192,IF(AV279=AW$192,AW$193,IF(AV279=AW$193,AW$194,$J$23))))))</f>
        <v/>
      </c>
      <c r="AX279" s="88" t="str">
        <f>IF(AND(SUM(AX$206:AX278)&gt;=AX$201,AW279=""),"",IF(AW279="",AX$190,IF(AW279=AX$190,AX$191,IF(AW279=AX$191,AX$192,IF(AW279=AX$192,AX$193,IF(AW279=AX$193,AX$194,$J$23))))))</f>
        <v/>
      </c>
      <c r="AY279" s="88" t="str">
        <f>IF(AND(SUM(AY$206:AY278)&gt;=AY$201,AX279=""),"",IF(AX279="",AY$190,IF(AX279=AY$190,AY$191,IF(AX279=AY$191,AY$192,IF(AX279=AY$192,AY$193,IF(AX279=AY$193,AY$194,$J$23))))))</f>
        <v/>
      </c>
      <c r="AZ279" s="88" t="str">
        <f>IF(AND(SUM(AZ$206:AZ278)&gt;=AZ$201,AY279=""),"",IF(AY279="",AZ$190,IF(AY279=AZ$190,AZ$191,IF(AY279=AZ$191,AZ$192,IF(AY279=AZ$192,AZ$193,IF(AY279=AZ$193,AZ$194,$J$23))))))</f>
        <v/>
      </c>
      <c r="BA279" s="88" t="str">
        <f>IF(AND(SUM(BA$206:BA278)&gt;=BA$201,AZ279=""),"",IF(AZ279="",BA$190,IF(AZ279=BA$190,BA$191,IF(AZ279=BA$191,BA$192,IF(AZ279=BA$192,BA$193,IF(AZ279=BA$193,BA$194,$K$23))))))</f>
        <v/>
      </c>
      <c r="BB279" s="88" t="str">
        <f>IF(AND(SUM(BB$206:BB278)&gt;=BB$201,BA279=""),"",IF(BA279="",BB$190,IF(BA279=BB$190,BB$191,IF(BA279=BB$191,BB$192,IF(BA279=BB$192,BB$193,IF(BA279=BB$193,BB$194,$K$23))))))</f>
        <v/>
      </c>
      <c r="BC279" s="88" t="str">
        <f>IF(AND(SUM(BC$206:BC278)&gt;=BC$201,BB279=""),"",IF(BB279="",BC$190,IF(BB279=BC$190,BC$191,IF(BB279=BC$191,BC$192,IF(BB279=BC$192,BC$193,IF(BB279=BC$193,BC$194,$K$23))))))</f>
        <v/>
      </c>
      <c r="BD279" s="88" t="str">
        <f>IF(AND(SUM(BD$206:BD278)&gt;=BD$201,BC279=""),"",IF(BC279="",BD$190,IF(BC279=BD$190,BD$191,IF(BC279=BD$191,BD$192,IF(BC279=BD$192,BD$193,IF(BC279=BD$193,BD$194,$K$23))))))</f>
        <v/>
      </c>
      <c r="BE279" s="88" t="str">
        <f>IF(AND(SUM(BE$206:BE278)&gt;=BE$201,BD279=""),"",IF(BD279="",BE$190,IF(BD279=BE$190,BE$191,IF(BD279=BE$191,BE$192,IF(BD279=BE$192,BE$193,IF(BD279=BE$193,BE$194,$K$23))))))</f>
        <v/>
      </c>
      <c r="BF279" s="88" t="str">
        <f>IF(AND(SUM(BF$206:BF278)&gt;=BF$201,BE279=""),"",IF(BE279="",BF$190,IF(BE279=BF$190,BF$191,IF(BE279=BF$191,BF$192,IF(BE279=BF$192,BF$193,IF(BE279=BF$193,BF$194,$K$23))))))</f>
        <v/>
      </c>
      <c r="BG279" s="88" t="str">
        <f>IF(AND(SUM(BG$206:BG278)&gt;=BG$201,BF279=""),"",IF(BF279="",BG$190,IF(BF279=BG$190,BG$191,IF(BF279=BG$191,BG$192,IF(BF279=BG$192,BG$193,IF(BF279=BG$193,BG$194,$K$23))))))</f>
        <v/>
      </c>
      <c r="BH279" s="88" t="str">
        <f>IF(AND(SUM(BH$206:BH278)&gt;=BH$201,BG279=""),"",IF(BG279="",BH$190,IF(BG279=BH$190,BH$191,IF(BG279=BH$191,BH$192,IF(BG279=BH$192,BH$193,IF(BG279=BH$193,BH$194,$K$23))))))</f>
        <v/>
      </c>
      <c r="BI279" s="88" t="str">
        <f>IF(AND(SUM(BI$206:BI278)&gt;=BI$201,BH279=""),"",IF(BH279="",BI$190,IF(BH279=BI$190,BI$191,IF(BH279=BI$191,BI$192,IF(BH279=BI$192,BI$193,IF(BH279=BI$193,BI$194,$K$23))))))</f>
        <v/>
      </c>
      <c r="BJ279" s="88" t="str">
        <f>IF(AND(SUM(BJ$206:BJ278)&gt;=BJ$201,BI279=""),"",IF(BI279="",BJ$190,IF(BI279=BJ$190,BJ$191,IF(BI279=BJ$191,BJ$192,IF(BI279=BJ$192,BJ$193,IF(BI279=BJ$193,BJ$194,$K$23))))))</f>
        <v/>
      </c>
      <c r="BK279" s="88" t="str">
        <f>IF(AND(SUM(BK$206:BK278)&gt;=BK$201,BJ279=""),"",IF(BJ279="",BK$190,IF(BJ279=BK$190,BK$191,IF(BJ279=BK$191,BK$192,IF(BJ279=BK$192,BK$193,IF(BJ279=BK$193,BK$194,$K$23))))))</f>
        <v/>
      </c>
      <c r="BL279" s="88" t="str">
        <f>IF(AND(SUM(BL$206:BL278)&gt;=BL$201,BK279=""),"",IF(BK279="",BL$190,IF(BK279=BL$190,BL$191,IF(BK279=BL$191,BL$192,IF(BK279=BL$192,BL$193,IF(BK279=BL$193,BL$194,$K$23))))))</f>
        <v/>
      </c>
    </row>
    <row r="280" spans="2:64" hidden="1" outlineLevel="1" x14ac:dyDescent="0.55000000000000004">
      <c r="B280" s="3" t="s">
        <v>311</v>
      </c>
      <c r="C280" s="3">
        <f t="shared" si="63"/>
        <v>74</v>
      </c>
      <c r="E280" s="88" t="str">
        <f>IF(AND(SUM(E$206:E279)&gt;=E$201,D280=""),"",IF(D280="",E$190,IF(D280=E$190,E$191,IF(D280=E$191,E$192,IF(D280=E$192,E$193,IF(D280=E$193,E$194,$G$23))))))</f>
        <v/>
      </c>
      <c r="F280" s="88" t="str">
        <f>IF(AND(SUM(F$206:F279)&gt;=F$201,E280=""),"",IF(E280="",F$190,IF(E280=F$190,F$191,IF(E280=F$191,F$192,IF(E280=F$192,F$193,IF(E280=F$193,F$194,$G$23))))))</f>
        <v/>
      </c>
      <c r="G280" s="88" t="str">
        <f>IF(AND(SUM(G$206:G279)&gt;=G$201,F280=""),"",IF(F280="",G$190,IF(F280=G$190,G$191,IF(F280=G$191,G$192,IF(F280=G$192,G$193,IF(F280=G$193,G$194,$G$23))))))</f>
        <v/>
      </c>
      <c r="H280" s="88" t="str">
        <f>IF(AND(SUM(H$206:H279)&gt;=H$201,G280=""),"",IF(G280="",H$190,IF(G280=H$190,H$191,IF(G280=H$191,H$192,IF(G280=H$192,H$193,IF(G280=H$193,H$194,$G$23))))))</f>
        <v/>
      </c>
      <c r="I280" s="88" t="str">
        <f>IF(AND(SUM(I$206:I279)&gt;=I$201,H280=""),"",IF(H280="",I$190,IF(H280=I$190,I$191,IF(H280=I$191,I$192,IF(H280=I$192,I$193,IF(H280=I$193,I$194,$G$23))))))</f>
        <v/>
      </c>
      <c r="J280" s="88" t="str">
        <f>IF(AND(SUM(J$206:J279)&gt;=J$201,I280=""),"",IF(I280="",J$190,IF(I280=J$190,J$191,IF(I280=J$191,J$192,IF(I280=J$192,J$193,IF(I280=J$193,J$194,$G$23))))))</f>
        <v/>
      </c>
      <c r="K280" s="88" t="str">
        <f>IF(AND(SUM(K$206:K279)&gt;=K$201,J280=""),"",IF(J280="",K$190,IF(J280=K$190,K$191,IF(J280=K$191,K$192,IF(J280=K$192,K$193,IF(J280=K$193,K$194,$G$23))))))</f>
        <v/>
      </c>
      <c r="L280" s="88" t="str">
        <f>IF(AND(SUM(L$206:L279)&gt;=L$201,K280=""),"",IF(K280="",L$190,IF(K280=L$190,L$191,IF(K280=L$191,L$192,IF(K280=L$192,L$193,IF(K280=L$193,L$194,$G$23))))))</f>
        <v/>
      </c>
      <c r="M280" s="88" t="str">
        <f>IF(AND(SUM(M$206:M279)&gt;=M$201,L280=""),"",IF(L280="",M$190,IF(L280=M$190,M$191,IF(L280=M$191,M$192,IF(L280=M$192,M$193,IF(L280=M$193,M$194,$G$23))))))</f>
        <v/>
      </c>
      <c r="N280" s="88" t="str">
        <f>IF(AND(SUM(N$206:N279)&gt;=N$201,M280=""),"",IF(M280="",N$190,IF(M280=N$190,N$191,IF(M280=N$191,N$192,IF(M280=N$192,N$193,IF(M280=N$193,N$194,$G$23))))))</f>
        <v/>
      </c>
      <c r="O280" s="88" t="str">
        <f>IF(AND(SUM(O$206:O279)&gt;=O$201,N280=""),"",IF(N280="",O$190,IF(N280=O$190,O$191,IF(N280=O$191,O$192,IF(N280=O$192,O$193,IF(N280=O$193,O$194,$G$23))))))</f>
        <v/>
      </c>
      <c r="P280" s="88" t="str">
        <f>IF(AND(SUM(P$206:P279)&gt;=P$201,O280=""),"",IF(O280="",P$190,IF(O280=P$190,P$191,IF(O280=P$191,P$192,IF(O280=P$192,P$193,IF(O280=P$193,P$194,$G$23))))))</f>
        <v/>
      </c>
      <c r="Q280" s="88" t="str">
        <f>IF(AND(SUM(Q$206:Q279)&gt;=Q$201,P280=""),"",IF(P280="",Q$190,IF(P280=Q$190,Q$191,IF(P280=Q$191,Q$192,IF(P280=Q$192,Q$193,IF(P280=Q$193,Q$194,$H$23))))))</f>
        <v/>
      </c>
      <c r="R280" s="88" t="str">
        <f>IF(AND(SUM(R$206:R279)&gt;=R$201,Q280=""),"",IF(Q280="",R$190,IF(Q280=R$190,R$191,IF(Q280=R$191,R$192,IF(Q280=R$192,R$193,IF(Q280=R$193,R$194,$H$23))))))</f>
        <v/>
      </c>
      <c r="S280" s="88" t="str">
        <f>IF(AND(SUM(S$206:S279)&gt;=S$201,R280=""),"",IF(R280="",S$190,IF(R280=S$190,S$191,IF(R280=S$191,S$192,IF(R280=S$192,S$193,IF(R280=S$193,S$194,$H$23))))))</f>
        <v/>
      </c>
      <c r="T280" s="88" t="str">
        <f>IF(AND(SUM(T$206:T279)&gt;=T$201,S280=""),"",IF(S280="",T$190,IF(S280=T$190,T$191,IF(S280=T$191,T$192,IF(S280=T$192,T$193,IF(S280=T$193,T$194,$H$23))))))</f>
        <v/>
      </c>
      <c r="U280" s="88" t="str">
        <f>IF(AND(SUM(U$206:U279)&gt;=U$201,T280=""),"",IF(T280="",U$190,IF(T280=U$190,U$191,IF(T280=U$191,U$192,IF(T280=U$192,U$193,IF(T280=U$193,U$194,$H$23))))))</f>
        <v/>
      </c>
      <c r="V280" s="88" t="str">
        <f>IF(AND(SUM(V$206:V279)&gt;=V$201,U280=""),"",IF(U280="",V$190,IF(U280=V$190,V$191,IF(U280=V$191,V$192,IF(U280=V$192,V$193,IF(U280=V$193,V$194,$H$23))))))</f>
        <v/>
      </c>
      <c r="W280" s="88" t="str">
        <f>IF(AND(SUM(W$206:W279)&gt;=W$201,V280=""),"",IF(V280="",W$190,IF(V280=W$190,W$191,IF(V280=W$191,W$192,IF(V280=W$192,W$193,IF(V280=W$193,W$194,$H$23))))))</f>
        <v/>
      </c>
      <c r="X280" s="88" t="str">
        <f>IF(AND(SUM(X$206:X279)&gt;=X$201,W280=""),"",IF(W280="",X$190,IF(W280=X$190,X$191,IF(W280=X$191,X$192,IF(W280=X$192,X$193,IF(W280=X$193,X$194,$H$23))))))</f>
        <v/>
      </c>
      <c r="Y280" s="88" t="str">
        <f>IF(AND(SUM(Y$206:Y279)&gt;=Y$201,X280=""),"",IF(X280="",Y$190,IF(X280=Y$190,Y$191,IF(X280=Y$191,Y$192,IF(X280=Y$192,Y$193,IF(X280=Y$193,Y$194,$H$23))))))</f>
        <v/>
      </c>
      <c r="Z280" s="88" t="str">
        <f>IF(AND(SUM(Z$206:Z279)&gt;=Z$201,Y280=""),"",IF(Y280="",Z$190,IF(Y280=Z$190,Z$191,IF(Y280=Z$191,Z$192,IF(Y280=Z$192,Z$193,IF(Y280=Z$193,Z$194,$H$23))))))</f>
        <v/>
      </c>
      <c r="AA280" s="88" t="str">
        <f>IF(AND(SUM(AA$206:AA279)&gt;=AA$201,Z280=""),"",IF(Z280="",AA$190,IF(Z280=AA$190,AA$191,IF(Z280=AA$191,AA$192,IF(Z280=AA$192,AA$193,IF(Z280=AA$193,AA$194,$H$23))))))</f>
        <v/>
      </c>
      <c r="AB280" s="88" t="str">
        <f>IF(AND(SUM(AB$206:AB279)&gt;=AB$201,AA280=""),"",IF(AA280="",AB$190,IF(AA280=AB$190,AB$191,IF(AA280=AB$191,AB$192,IF(AA280=AB$192,AB$193,IF(AA280=AB$193,AB$194,$H$23))))))</f>
        <v/>
      </c>
      <c r="AC280" s="88" t="str">
        <f>IF(AND(SUM(AC$206:AC279)&gt;=AC$201,AB280=""),"",IF(AB280="",AC$190,IF(AB280=AC$190,AC$191,IF(AB280=AC$191,AC$192,IF(AB280=AC$192,AC$193,IF(AB280=AC$193,AC$194,$I$23))))))</f>
        <v/>
      </c>
      <c r="AD280" s="88" t="str">
        <f>IF(AND(SUM(AD$206:AD279)&gt;=AD$201,AC280=""),"",IF(AC280="",AD$190,IF(AC280=AD$190,AD$191,IF(AC280=AD$191,AD$192,IF(AC280=AD$192,AD$193,IF(AC280=AD$193,AD$194,$I$23))))))</f>
        <v/>
      </c>
      <c r="AE280" s="88" t="str">
        <f>IF(AND(SUM(AE$206:AE279)&gt;=AE$201,AD280=""),"",IF(AD280="",AE$190,IF(AD280=AE$190,AE$191,IF(AD280=AE$191,AE$192,IF(AD280=AE$192,AE$193,IF(AD280=AE$193,AE$194,$I$23))))))</f>
        <v/>
      </c>
      <c r="AF280" s="88" t="str">
        <f>IF(AND(SUM(AF$206:AF279)&gt;=AF$201,AE280=""),"",IF(AE280="",AF$190,IF(AE280=AF$190,AF$191,IF(AE280=AF$191,AF$192,IF(AE280=AF$192,AF$193,IF(AE280=AF$193,AF$194,$I$23))))))</f>
        <v/>
      </c>
      <c r="AG280" s="88" t="str">
        <f>IF(AND(SUM(AG$206:AG279)&gt;=AG$201,AF280=""),"",IF(AF280="",AG$190,IF(AF280=AG$190,AG$191,IF(AF280=AG$191,AG$192,IF(AF280=AG$192,AG$193,IF(AF280=AG$193,AG$194,$I$23))))))</f>
        <v/>
      </c>
      <c r="AH280" s="88" t="str">
        <f>IF(AND(SUM(AH$206:AH279)&gt;=AH$201,AG280=""),"",IF(AG280="",AH$190,IF(AG280=AH$190,AH$191,IF(AG280=AH$191,AH$192,IF(AG280=AH$192,AH$193,IF(AG280=AH$193,AH$194,$I$23))))))</f>
        <v/>
      </c>
      <c r="AI280" s="88" t="str">
        <f>IF(AND(SUM(AI$206:AI279)&gt;=AI$201,AH280=""),"",IF(AH280="",AI$190,IF(AH280=AI$190,AI$191,IF(AH280=AI$191,AI$192,IF(AH280=AI$192,AI$193,IF(AH280=AI$193,AI$194,$I$23))))))</f>
        <v/>
      </c>
      <c r="AJ280" s="88" t="str">
        <f>IF(AND(SUM(AJ$206:AJ279)&gt;=AJ$201,AI280=""),"",IF(AI280="",AJ$190,IF(AI280=AJ$190,AJ$191,IF(AI280=AJ$191,AJ$192,IF(AI280=AJ$192,AJ$193,IF(AI280=AJ$193,AJ$194,$I$23))))))</f>
        <v/>
      </c>
      <c r="AK280" s="88" t="str">
        <f>IF(AND(SUM(AK$206:AK279)&gt;=AK$201,AJ280=""),"",IF(AJ280="",AK$190,IF(AJ280=AK$190,AK$191,IF(AJ280=AK$191,AK$192,IF(AJ280=AK$192,AK$193,IF(AJ280=AK$193,AK$194,$I$23))))))</f>
        <v/>
      </c>
      <c r="AL280" s="88" t="str">
        <f>IF(AND(SUM(AL$206:AL279)&gt;=AL$201,AK280=""),"",IF(AK280="",AL$190,IF(AK280=AL$190,AL$191,IF(AK280=AL$191,AL$192,IF(AK280=AL$192,AL$193,IF(AK280=AL$193,AL$194,$I$23))))))</f>
        <v/>
      </c>
      <c r="AM280" s="88" t="str">
        <f>IF(AND(SUM(AM$206:AM279)&gt;=AM$201,AL280=""),"",IF(AL280="",AM$190,IF(AL280=AM$190,AM$191,IF(AL280=AM$191,AM$192,IF(AL280=AM$192,AM$193,IF(AL280=AM$193,AM$194,$I$23))))))</f>
        <v/>
      </c>
      <c r="AN280" s="88" t="str">
        <f>IF(AND(SUM(AN$206:AN279)&gt;=AN$201,AM280=""),"",IF(AM280="",AN$190,IF(AM280=AN$190,AN$191,IF(AM280=AN$191,AN$192,IF(AM280=AN$192,AN$193,IF(AM280=AN$193,AN$194,$I$23))))))</f>
        <v/>
      </c>
      <c r="AO280" s="88" t="str">
        <f>IF(AND(SUM(AO$206:AO279)&gt;=AO$201,AN280=""),"",IF(AN280="",AO$190,IF(AN280=AO$190,AO$191,IF(AN280=AO$191,AO$192,IF(AN280=AO$192,AO$193,IF(AN280=AO$193,AO$194,$J$23))))))</f>
        <v/>
      </c>
      <c r="AP280" s="88" t="str">
        <f>IF(AND(SUM(AP$206:AP279)&gt;=AP$201,AO280=""),"",IF(AO280="",AP$190,IF(AO280=AP$190,AP$191,IF(AO280=AP$191,AP$192,IF(AO280=AP$192,AP$193,IF(AO280=AP$193,AP$194,$J$23))))))</f>
        <v/>
      </c>
      <c r="AQ280" s="88" t="str">
        <f>IF(AND(SUM(AQ$206:AQ279)&gt;=AQ$201,AP280=""),"",IF(AP280="",AQ$190,IF(AP280=AQ$190,AQ$191,IF(AP280=AQ$191,AQ$192,IF(AP280=AQ$192,AQ$193,IF(AP280=AQ$193,AQ$194,$J$23))))))</f>
        <v/>
      </c>
      <c r="AR280" s="88" t="str">
        <f>IF(AND(SUM(AR$206:AR279)&gt;=AR$201,AQ280=""),"",IF(AQ280="",AR$190,IF(AQ280=AR$190,AR$191,IF(AQ280=AR$191,AR$192,IF(AQ280=AR$192,AR$193,IF(AQ280=AR$193,AR$194,$J$23))))))</f>
        <v/>
      </c>
      <c r="AS280" s="88" t="str">
        <f>IF(AND(SUM(AS$206:AS279)&gt;=AS$201,AR280=""),"",IF(AR280="",AS$190,IF(AR280=AS$190,AS$191,IF(AR280=AS$191,AS$192,IF(AR280=AS$192,AS$193,IF(AR280=AS$193,AS$194,$J$23))))))</f>
        <v/>
      </c>
      <c r="AT280" s="88" t="str">
        <f>IF(AND(SUM(AT$206:AT279)&gt;=AT$201,AS280=""),"",IF(AS280="",AT$190,IF(AS280=AT$190,AT$191,IF(AS280=AT$191,AT$192,IF(AS280=AT$192,AT$193,IF(AS280=AT$193,AT$194,$J$23))))))</f>
        <v/>
      </c>
      <c r="AU280" s="88" t="str">
        <f>IF(AND(SUM(AU$206:AU279)&gt;=AU$201,AT280=""),"",IF(AT280="",AU$190,IF(AT280=AU$190,AU$191,IF(AT280=AU$191,AU$192,IF(AT280=AU$192,AU$193,IF(AT280=AU$193,AU$194,$J$23))))))</f>
        <v/>
      </c>
      <c r="AV280" s="88" t="str">
        <f>IF(AND(SUM(AV$206:AV279)&gt;=AV$201,AU280=""),"",IF(AU280="",AV$190,IF(AU280=AV$190,AV$191,IF(AU280=AV$191,AV$192,IF(AU280=AV$192,AV$193,IF(AU280=AV$193,AV$194,$J$23))))))</f>
        <v/>
      </c>
      <c r="AW280" s="88" t="str">
        <f>IF(AND(SUM(AW$206:AW279)&gt;=AW$201,AV280=""),"",IF(AV280="",AW$190,IF(AV280=AW$190,AW$191,IF(AV280=AW$191,AW$192,IF(AV280=AW$192,AW$193,IF(AV280=AW$193,AW$194,$J$23))))))</f>
        <v/>
      </c>
      <c r="AX280" s="88" t="str">
        <f>IF(AND(SUM(AX$206:AX279)&gt;=AX$201,AW280=""),"",IF(AW280="",AX$190,IF(AW280=AX$190,AX$191,IF(AW280=AX$191,AX$192,IF(AW280=AX$192,AX$193,IF(AW280=AX$193,AX$194,$J$23))))))</f>
        <v/>
      </c>
      <c r="AY280" s="88" t="str">
        <f>IF(AND(SUM(AY$206:AY279)&gt;=AY$201,AX280=""),"",IF(AX280="",AY$190,IF(AX280=AY$190,AY$191,IF(AX280=AY$191,AY$192,IF(AX280=AY$192,AY$193,IF(AX280=AY$193,AY$194,$J$23))))))</f>
        <v/>
      </c>
      <c r="AZ280" s="88" t="str">
        <f>IF(AND(SUM(AZ$206:AZ279)&gt;=AZ$201,AY280=""),"",IF(AY280="",AZ$190,IF(AY280=AZ$190,AZ$191,IF(AY280=AZ$191,AZ$192,IF(AY280=AZ$192,AZ$193,IF(AY280=AZ$193,AZ$194,$J$23))))))</f>
        <v/>
      </c>
      <c r="BA280" s="88" t="str">
        <f>IF(AND(SUM(BA$206:BA279)&gt;=BA$201,AZ280=""),"",IF(AZ280="",BA$190,IF(AZ280=BA$190,BA$191,IF(AZ280=BA$191,BA$192,IF(AZ280=BA$192,BA$193,IF(AZ280=BA$193,BA$194,$K$23))))))</f>
        <v/>
      </c>
      <c r="BB280" s="88" t="str">
        <f>IF(AND(SUM(BB$206:BB279)&gt;=BB$201,BA280=""),"",IF(BA280="",BB$190,IF(BA280=BB$190,BB$191,IF(BA280=BB$191,BB$192,IF(BA280=BB$192,BB$193,IF(BA280=BB$193,BB$194,$K$23))))))</f>
        <v/>
      </c>
      <c r="BC280" s="88" t="str">
        <f>IF(AND(SUM(BC$206:BC279)&gt;=BC$201,BB280=""),"",IF(BB280="",BC$190,IF(BB280=BC$190,BC$191,IF(BB280=BC$191,BC$192,IF(BB280=BC$192,BC$193,IF(BB280=BC$193,BC$194,$K$23))))))</f>
        <v/>
      </c>
      <c r="BD280" s="88" t="str">
        <f>IF(AND(SUM(BD$206:BD279)&gt;=BD$201,BC280=""),"",IF(BC280="",BD$190,IF(BC280=BD$190,BD$191,IF(BC280=BD$191,BD$192,IF(BC280=BD$192,BD$193,IF(BC280=BD$193,BD$194,$K$23))))))</f>
        <v/>
      </c>
      <c r="BE280" s="88" t="str">
        <f>IF(AND(SUM(BE$206:BE279)&gt;=BE$201,BD280=""),"",IF(BD280="",BE$190,IF(BD280=BE$190,BE$191,IF(BD280=BE$191,BE$192,IF(BD280=BE$192,BE$193,IF(BD280=BE$193,BE$194,$K$23))))))</f>
        <v/>
      </c>
      <c r="BF280" s="88" t="str">
        <f>IF(AND(SUM(BF$206:BF279)&gt;=BF$201,BE280=""),"",IF(BE280="",BF$190,IF(BE280=BF$190,BF$191,IF(BE280=BF$191,BF$192,IF(BE280=BF$192,BF$193,IF(BE280=BF$193,BF$194,$K$23))))))</f>
        <v/>
      </c>
      <c r="BG280" s="88" t="str">
        <f>IF(AND(SUM(BG$206:BG279)&gt;=BG$201,BF280=""),"",IF(BF280="",BG$190,IF(BF280=BG$190,BG$191,IF(BF280=BG$191,BG$192,IF(BF280=BG$192,BG$193,IF(BF280=BG$193,BG$194,$K$23))))))</f>
        <v/>
      </c>
      <c r="BH280" s="88" t="str">
        <f>IF(AND(SUM(BH$206:BH279)&gt;=BH$201,BG280=""),"",IF(BG280="",BH$190,IF(BG280=BH$190,BH$191,IF(BG280=BH$191,BH$192,IF(BG280=BH$192,BH$193,IF(BG280=BH$193,BH$194,$K$23))))))</f>
        <v/>
      </c>
      <c r="BI280" s="88" t="str">
        <f>IF(AND(SUM(BI$206:BI279)&gt;=BI$201,BH280=""),"",IF(BH280="",BI$190,IF(BH280=BI$190,BI$191,IF(BH280=BI$191,BI$192,IF(BH280=BI$192,BI$193,IF(BH280=BI$193,BI$194,$K$23))))))</f>
        <v/>
      </c>
      <c r="BJ280" s="88" t="str">
        <f>IF(AND(SUM(BJ$206:BJ279)&gt;=BJ$201,BI280=""),"",IF(BI280="",BJ$190,IF(BI280=BJ$190,BJ$191,IF(BI280=BJ$191,BJ$192,IF(BI280=BJ$192,BJ$193,IF(BI280=BJ$193,BJ$194,$K$23))))))</f>
        <v/>
      </c>
      <c r="BK280" s="88" t="str">
        <f>IF(AND(SUM(BK$206:BK279)&gt;=BK$201,BJ280=""),"",IF(BJ280="",BK$190,IF(BJ280=BK$190,BK$191,IF(BJ280=BK$191,BK$192,IF(BJ280=BK$192,BK$193,IF(BJ280=BK$193,BK$194,$K$23))))))</f>
        <v/>
      </c>
      <c r="BL280" s="88" t="str">
        <f>IF(AND(SUM(BL$206:BL279)&gt;=BL$201,BK280=""),"",IF(BK280="",BL$190,IF(BK280=BL$190,BL$191,IF(BK280=BL$191,BL$192,IF(BK280=BL$192,BL$193,IF(BK280=BL$193,BL$194,$K$23))))))</f>
        <v/>
      </c>
    </row>
    <row r="281" spans="2:64" hidden="1" outlineLevel="1" x14ac:dyDescent="0.55000000000000004">
      <c r="B281" s="3" t="s">
        <v>311</v>
      </c>
      <c r="C281" s="3">
        <f t="shared" si="63"/>
        <v>75</v>
      </c>
      <c r="E281" s="88" t="str">
        <f>IF(AND(SUM(E$206:E280)&gt;=E$201,D281=""),"",IF(D281="",E$190,IF(D281=E$190,E$191,IF(D281=E$191,E$192,IF(D281=E$192,E$193,IF(D281=E$193,E$194,$G$23))))))</f>
        <v/>
      </c>
      <c r="F281" s="88" t="str">
        <f>IF(AND(SUM(F$206:F280)&gt;=F$201,E281=""),"",IF(E281="",F$190,IF(E281=F$190,F$191,IF(E281=F$191,F$192,IF(E281=F$192,F$193,IF(E281=F$193,F$194,$G$23))))))</f>
        <v/>
      </c>
      <c r="G281" s="88" t="str">
        <f>IF(AND(SUM(G$206:G280)&gt;=G$201,F281=""),"",IF(F281="",G$190,IF(F281=G$190,G$191,IF(F281=G$191,G$192,IF(F281=G$192,G$193,IF(F281=G$193,G$194,$G$23))))))</f>
        <v/>
      </c>
      <c r="H281" s="88" t="str">
        <f>IF(AND(SUM(H$206:H280)&gt;=H$201,G281=""),"",IF(G281="",H$190,IF(G281=H$190,H$191,IF(G281=H$191,H$192,IF(G281=H$192,H$193,IF(G281=H$193,H$194,$G$23))))))</f>
        <v/>
      </c>
      <c r="I281" s="88" t="str">
        <f>IF(AND(SUM(I$206:I280)&gt;=I$201,H281=""),"",IF(H281="",I$190,IF(H281=I$190,I$191,IF(H281=I$191,I$192,IF(H281=I$192,I$193,IF(H281=I$193,I$194,$G$23))))))</f>
        <v/>
      </c>
      <c r="J281" s="88" t="str">
        <f>IF(AND(SUM(J$206:J280)&gt;=J$201,I281=""),"",IF(I281="",J$190,IF(I281=J$190,J$191,IF(I281=J$191,J$192,IF(I281=J$192,J$193,IF(I281=J$193,J$194,$G$23))))))</f>
        <v/>
      </c>
      <c r="K281" s="88" t="str">
        <f>IF(AND(SUM(K$206:K280)&gt;=K$201,J281=""),"",IF(J281="",K$190,IF(J281=K$190,K$191,IF(J281=K$191,K$192,IF(J281=K$192,K$193,IF(J281=K$193,K$194,$G$23))))))</f>
        <v/>
      </c>
      <c r="L281" s="88" t="str">
        <f>IF(AND(SUM(L$206:L280)&gt;=L$201,K281=""),"",IF(K281="",L$190,IF(K281=L$190,L$191,IF(K281=L$191,L$192,IF(K281=L$192,L$193,IF(K281=L$193,L$194,$G$23))))))</f>
        <v/>
      </c>
      <c r="M281" s="88" t="str">
        <f>IF(AND(SUM(M$206:M280)&gt;=M$201,L281=""),"",IF(L281="",M$190,IF(L281=M$190,M$191,IF(L281=M$191,M$192,IF(L281=M$192,M$193,IF(L281=M$193,M$194,$G$23))))))</f>
        <v/>
      </c>
      <c r="N281" s="88" t="str">
        <f>IF(AND(SUM(N$206:N280)&gt;=N$201,M281=""),"",IF(M281="",N$190,IF(M281=N$190,N$191,IF(M281=N$191,N$192,IF(M281=N$192,N$193,IF(M281=N$193,N$194,$G$23))))))</f>
        <v/>
      </c>
      <c r="O281" s="88" t="str">
        <f>IF(AND(SUM(O$206:O280)&gt;=O$201,N281=""),"",IF(N281="",O$190,IF(N281=O$190,O$191,IF(N281=O$191,O$192,IF(N281=O$192,O$193,IF(N281=O$193,O$194,$G$23))))))</f>
        <v/>
      </c>
      <c r="P281" s="88" t="str">
        <f>IF(AND(SUM(P$206:P280)&gt;=P$201,O281=""),"",IF(O281="",P$190,IF(O281=P$190,P$191,IF(O281=P$191,P$192,IF(O281=P$192,P$193,IF(O281=P$193,P$194,$G$23))))))</f>
        <v/>
      </c>
      <c r="Q281" s="88" t="str">
        <f>IF(AND(SUM(Q$206:Q280)&gt;=Q$201,P281=""),"",IF(P281="",Q$190,IF(P281=Q$190,Q$191,IF(P281=Q$191,Q$192,IF(P281=Q$192,Q$193,IF(P281=Q$193,Q$194,$H$23))))))</f>
        <v/>
      </c>
      <c r="R281" s="88" t="str">
        <f>IF(AND(SUM(R$206:R280)&gt;=R$201,Q281=""),"",IF(Q281="",R$190,IF(Q281=R$190,R$191,IF(Q281=R$191,R$192,IF(Q281=R$192,R$193,IF(Q281=R$193,R$194,$H$23))))))</f>
        <v/>
      </c>
      <c r="S281" s="88" t="str">
        <f>IF(AND(SUM(S$206:S280)&gt;=S$201,R281=""),"",IF(R281="",S$190,IF(R281=S$190,S$191,IF(R281=S$191,S$192,IF(R281=S$192,S$193,IF(R281=S$193,S$194,$H$23))))))</f>
        <v/>
      </c>
      <c r="T281" s="88" t="str">
        <f>IF(AND(SUM(T$206:T280)&gt;=T$201,S281=""),"",IF(S281="",T$190,IF(S281=T$190,T$191,IF(S281=T$191,T$192,IF(S281=T$192,T$193,IF(S281=T$193,T$194,$H$23))))))</f>
        <v/>
      </c>
      <c r="U281" s="88" t="str">
        <f>IF(AND(SUM(U$206:U280)&gt;=U$201,T281=""),"",IF(T281="",U$190,IF(T281=U$190,U$191,IF(T281=U$191,U$192,IF(T281=U$192,U$193,IF(T281=U$193,U$194,$H$23))))))</f>
        <v/>
      </c>
      <c r="V281" s="88" t="str">
        <f>IF(AND(SUM(V$206:V280)&gt;=V$201,U281=""),"",IF(U281="",V$190,IF(U281=V$190,V$191,IF(U281=V$191,V$192,IF(U281=V$192,V$193,IF(U281=V$193,V$194,$H$23))))))</f>
        <v/>
      </c>
      <c r="W281" s="88" t="str">
        <f>IF(AND(SUM(W$206:W280)&gt;=W$201,V281=""),"",IF(V281="",W$190,IF(V281=W$190,W$191,IF(V281=W$191,W$192,IF(V281=W$192,W$193,IF(V281=W$193,W$194,$H$23))))))</f>
        <v/>
      </c>
      <c r="X281" s="88" t="str">
        <f>IF(AND(SUM(X$206:X280)&gt;=X$201,W281=""),"",IF(W281="",X$190,IF(W281=X$190,X$191,IF(W281=X$191,X$192,IF(W281=X$192,X$193,IF(W281=X$193,X$194,$H$23))))))</f>
        <v/>
      </c>
      <c r="Y281" s="88" t="str">
        <f>IF(AND(SUM(Y$206:Y280)&gt;=Y$201,X281=""),"",IF(X281="",Y$190,IF(X281=Y$190,Y$191,IF(X281=Y$191,Y$192,IF(X281=Y$192,Y$193,IF(X281=Y$193,Y$194,$H$23))))))</f>
        <v/>
      </c>
      <c r="Z281" s="88" t="str">
        <f>IF(AND(SUM(Z$206:Z280)&gt;=Z$201,Y281=""),"",IF(Y281="",Z$190,IF(Y281=Z$190,Z$191,IF(Y281=Z$191,Z$192,IF(Y281=Z$192,Z$193,IF(Y281=Z$193,Z$194,$H$23))))))</f>
        <v/>
      </c>
      <c r="AA281" s="88" t="str">
        <f>IF(AND(SUM(AA$206:AA280)&gt;=AA$201,Z281=""),"",IF(Z281="",AA$190,IF(Z281=AA$190,AA$191,IF(Z281=AA$191,AA$192,IF(Z281=AA$192,AA$193,IF(Z281=AA$193,AA$194,$H$23))))))</f>
        <v/>
      </c>
      <c r="AB281" s="88" t="str">
        <f>IF(AND(SUM(AB$206:AB280)&gt;=AB$201,AA281=""),"",IF(AA281="",AB$190,IF(AA281=AB$190,AB$191,IF(AA281=AB$191,AB$192,IF(AA281=AB$192,AB$193,IF(AA281=AB$193,AB$194,$H$23))))))</f>
        <v/>
      </c>
      <c r="AC281" s="88" t="str">
        <f>IF(AND(SUM(AC$206:AC280)&gt;=AC$201,AB281=""),"",IF(AB281="",AC$190,IF(AB281=AC$190,AC$191,IF(AB281=AC$191,AC$192,IF(AB281=AC$192,AC$193,IF(AB281=AC$193,AC$194,$I$23))))))</f>
        <v/>
      </c>
      <c r="AD281" s="88" t="str">
        <f>IF(AND(SUM(AD$206:AD280)&gt;=AD$201,AC281=""),"",IF(AC281="",AD$190,IF(AC281=AD$190,AD$191,IF(AC281=AD$191,AD$192,IF(AC281=AD$192,AD$193,IF(AC281=AD$193,AD$194,$I$23))))))</f>
        <v/>
      </c>
      <c r="AE281" s="88" t="str">
        <f>IF(AND(SUM(AE$206:AE280)&gt;=AE$201,AD281=""),"",IF(AD281="",AE$190,IF(AD281=AE$190,AE$191,IF(AD281=AE$191,AE$192,IF(AD281=AE$192,AE$193,IF(AD281=AE$193,AE$194,$I$23))))))</f>
        <v/>
      </c>
      <c r="AF281" s="88" t="str">
        <f>IF(AND(SUM(AF$206:AF280)&gt;=AF$201,AE281=""),"",IF(AE281="",AF$190,IF(AE281=AF$190,AF$191,IF(AE281=AF$191,AF$192,IF(AE281=AF$192,AF$193,IF(AE281=AF$193,AF$194,$I$23))))))</f>
        <v/>
      </c>
      <c r="AG281" s="88" t="str">
        <f>IF(AND(SUM(AG$206:AG280)&gt;=AG$201,AF281=""),"",IF(AF281="",AG$190,IF(AF281=AG$190,AG$191,IF(AF281=AG$191,AG$192,IF(AF281=AG$192,AG$193,IF(AF281=AG$193,AG$194,$I$23))))))</f>
        <v/>
      </c>
      <c r="AH281" s="88" t="str">
        <f>IF(AND(SUM(AH$206:AH280)&gt;=AH$201,AG281=""),"",IF(AG281="",AH$190,IF(AG281=AH$190,AH$191,IF(AG281=AH$191,AH$192,IF(AG281=AH$192,AH$193,IF(AG281=AH$193,AH$194,$I$23))))))</f>
        <v/>
      </c>
      <c r="AI281" s="88" t="str">
        <f>IF(AND(SUM(AI$206:AI280)&gt;=AI$201,AH281=""),"",IF(AH281="",AI$190,IF(AH281=AI$190,AI$191,IF(AH281=AI$191,AI$192,IF(AH281=AI$192,AI$193,IF(AH281=AI$193,AI$194,$I$23))))))</f>
        <v/>
      </c>
      <c r="AJ281" s="88" t="str">
        <f>IF(AND(SUM(AJ$206:AJ280)&gt;=AJ$201,AI281=""),"",IF(AI281="",AJ$190,IF(AI281=AJ$190,AJ$191,IF(AI281=AJ$191,AJ$192,IF(AI281=AJ$192,AJ$193,IF(AI281=AJ$193,AJ$194,$I$23))))))</f>
        <v/>
      </c>
      <c r="AK281" s="88" t="str">
        <f>IF(AND(SUM(AK$206:AK280)&gt;=AK$201,AJ281=""),"",IF(AJ281="",AK$190,IF(AJ281=AK$190,AK$191,IF(AJ281=AK$191,AK$192,IF(AJ281=AK$192,AK$193,IF(AJ281=AK$193,AK$194,$I$23))))))</f>
        <v/>
      </c>
      <c r="AL281" s="88" t="str">
        <f>IF(AND(SUM(AL$206:AL280)&gt;=AL$201,AK281=""),"",IF(AK281="",AL$190,IF(AK281=AL$190,AL$191,IF(AK281=AL$191,AL$192,IF(AK281=AL$192,AL$193,IF(AK281=AL$193,AL$194,$I$23))))))</f>
        <v/>
      </c>
      <c r="AM281" s="88" t="str">
        <f>IF(AND(SUM(AM$206:AM280)&gt;=AM$201,AL281=""),"",IF(AL281="",AM$190,IF(AL281=AM$190,AM$191,IF(AL281=AM$191,AM$192,IF(AL281=AM$192,AM$193,IF(AL281=AM$193,AM$194,$I$23))))))</f>
        <v/>
      </c>
      <c r="AN281" s="88" t="str">
        <f>IF(AND(SUM(AN$206:AN280)&gt;=AN$201,AM281=""),"",IF(AM281="",AN$190,IF(AM281=AN$190,AN$191,IF(AM281=AN$191,AN$192,IF(AM281=AN$192,AN$193,IF(AM281=AN$193,AN$194,$I$23))))))</f>
        <v/>
      </c>
      <c r="AO281" s="88" t="str">
        <f>IF(AND(SUM(AO$206:AO280)&gt;=AO$201,AN281=""),"",IF(AN281="",AO$190,IF(AN281=AO$190,AO$191,IF(AN281=AO$191,AO$192,IF(AN281=AO$192,AO$193,IF(AN281=AO$193,AO$194,$J$23))))))</f>
        <v/>
      </c>
      <c r="AP281" s="88" t="str">
        <f>IF(AND(SUM(AP$206:AP280)&gt;=AP$201,AO281=""),"",IF(AO281="",AP$190,IF(AO281=AP$190,AP$191,IF(AO281=AP$191,AP$192,IF(AO281=AP$192,AP$193,IF(AO281=AP$193,AP$194,$J$23))))))</f>
        <v/>
      </c>
      <c r="AQ281" s="88" t="str">
        <f>IF(AND(SUM(AQ$206:AQ280)&gt;=AQ$201,AP281=""),"",IF(AP281="",AQ$190,IF(AP281=AQ$190,AQ$191,IF(AP281=AQ$191,AQ$192,IF(AP281=AQ$192,AQ$193,IF(AP281=AQ$193,AQ$194,$J$23))))))</f>
        <v/>
      </c>
      <c r="AR281" s="88" t="str">
        <f>IF(AND(SUM(AR$206:AR280)&gt;=AR$201,AQ281=""),"",IF(AQ281="",AR$190,IF(AQ281=AR$190,AR$191,IF(AQ281=AR$191,AR$192,IF(AQ281=AR$192,AR$193,IF(AQ281=AR$193,AR$194,$J$23))))))</f>
        <v/>
      </c>
      <c r="AS281" s="88" t="str">
        <f>IF(AND(SUM(AS$206:AS280)&gt;=AS$201,AR281=""),"",IF(AR281="",AS$190,IF(AR281=AS$190,AS$191,IF(AR281=AS$191,AS$192,IF(AR281=AS$192,AS$193,IF(AR281=AS$193,AS$194,$J$23))))))</f>
        <v/>
      </c>
      <c r="AT281" s="88" t="str">
        <f>IF(AND(SUM(AT$206:AT280)&gt;=AT$201,AS281=""),"",IF(AS281="",AT$190,IF(AS281=AT$190,AT$191,IF(AS281=AT$191,AT$192,IF(AS281=AT$192,AT$193,IF(AS281=AT$193,AT$194,$J$23))))))</f>
        <v/>
      </c>
      <c r="AU281" s="88" t="str">
        <f>IF(AND(SUM(AU$206:AU280)&gt;=AU$201,AT281=""),"",IF(AT281="",AU$190,IF(AT281=AU$190,AU$191,IF(AT281=AU$191,AU$192,IF(AT281=AU$192,AU$193,IF(AT281=AU$193,AU$194,$J$23))))))</f>
        <v/>
      </c>
      <c r="AV281" s="88" t="str">
        <f>IF(AND(SUM(AV$206:AV280)&gt;=AV$201,AU281=""),"",IF(AU281="",AV$190,IF(AU281=AV$190,AV$191,IF(AU281=AV$191,AV$192,IF(AU281=AV$192,AV$193,IF(AU281=AV$193,AV$194,$J$23))))))</f>
        <v/>
      </c>
      <c r="AW281" s="88" t="str">
        <f>IF(AND(SUM(AW$206:AW280)&gt;=AW$201,AV281=""),"",IF(AV281="",AW$190,IF(AV281=AW$190,AW$191,IF(AV281=AW$191,AW$192,IF(AV281=AW$192,AW$193,IF(AV281=AW$193,AW$194,$J$23))))))</f>
        <v/>
      </c>
      <c r="AX281" s="88" t="str">
        <f>IF(AND(SUM(AX$206:AX280)&gt;=AX$201,AW281=""),"",IF(AW281="",AX$190,IF(AW281=AX$190,AX$191,IF(AW281=AX$191,AX$192,IF(AW281=AX$192,AX$193,IF(AW281=AX$193,AX$194,$J$23))))))</f>
        <v/>
      </c>
      <c r="AY281" s="88" t="str">
        <f>IF(AND(SUM(AY$206:AY280)&gt;=AY$201,AX281=""),"",IF(AX281="",AY$190,IF(AX281=AY$190,AY$191,IF(AX281=AY$191,AY$192,IF(AX281=AY$192,AY$193,IF(AX281=AY$193,AY$194,$J$23))))))</f>
        <v/>
      </c>
      <c r="AZ281" s="88" t="str">
        <f>IF(AND(SUM(AZ$206:AZ280)&gt;=AZ$201,AY281=""),"",IF(AY281="",AZ$190,IF(AY281=AZ$190,AZ$191,IF(AY281=AZ$191,AZ$192,IF(AY281=AZ$192,AZ$193,IF(AY281=AZ$193,AZ$194,$J$23))))))</f>
        <v/>
      </c>
      <c r="BA281" s="88" t="str">
        <f>IF(AND(SUM(BA$206:BA280)&gt;=BA$201,AZ281=""),"",IF(AZ281="",BA$190,IF(AZ281=BA$190,BA$191,IF(AZ281=BA$191,BA$192,IF(AZ281=BA$192,BA$193,IF(AZ281=BA$193,BA$194,$K$23))))))</f>
        <v/>
      </c>
      <c r="BB281" s="88" t="str">
        <f>IF(AND(SUM(BB$206:BB280)&gt;=BB$201,BA281=""),"",IF(BA281="",BB$190,IF(BA281=BB$190,BB$191,IF(BA281=BB$191,BB$192,IF(BA281=BB$192,BB$193,IF(BA281=BB$193,BB$194,$K$23))))))</f>
        <v/>
      </c>
      <c r="BC281" s="88" t="str">
        <f>IF(AND(SUM(BC$206:BC280)&gt;=BC$201,BB281=""),"",IF(BB281="",BC$190,IF(BB281=BC$190,BC$191,IF(BB281=BC$191,BC$192,IF(BB281=BC$192,BC$193,IF(BB281=BC$193,BC$194,$K$23))))))</f>
        <v/>
      </c>
      <c r="BD281" s="88" t="str">
        <f>IF(AND(SUM(BD$206:BD280)&gt;=BD$201,BC281=""),"",IF(BC281="",BD$190,IF(BC281=BD$190,BD$191,IF(BC281=BD$191,BD$192,IF(BC281=BD$192,BD$193,IF(BC281=BD$193,BD$194,$K$23))))))</f>
        <v/>
      </c>
      <c r="BE281" s="88" t="str">
        <f>IF(AND(SUM(BE$206:BE280)&gt;=BE$201,BD281=""),"",IF(BD281="",BE$190,IF(BD281=BE$190,BE$191,IF(BD281=BE$191,BE$192,IF(BD281=BE$192,BE$193,IF(BD281=BE$193,BE$194,$K$23))))))</f>
        <v/>
      </c>
      <c r="BF281" s="88" t="str">
        <f>IF(AND(SUM(BF$206:BF280)&gt;=BF$201,BE281=""),"",IF(BE281="",BF$190,IF(BE281=BF$190,BF$191,IF(BE281=BF$191,BF$192,IF(BE281=BF$192,BF$193,IF(BE281=BF$193,BF$194,$K$23))))))</f>
        <v/>
      </c>
      <c r="BG281" s="88" t="str">
        <f>IF(AND(SUM(BG$206:BG280)&gt;=BG$201,BF281=""),"",IF(BF281="",BG$190,IF(BF281=BG$190,BG$191,IF(BF281=BG$191,BG$192,IF(BF281=BG$192,BG$193,IF(BF281=BG$193,BG$194,$K$23))))))</f>
        <v/>
      </c>
      <c r="BH281" s="88" t="str">
        <f>IF(AND(SUM(BH$206:BH280)&gt;=BH$201,BG281=""),"",IF(BG281="",BH$190,IF(BG281=BH$190,BH$191,IF(BG281=BH$191,BH$192,IF(BG281=BH$192,BH$193,IF(BG281=BH$193,BH$194,$K$23))))))</f>
        <v/>
      </c>
      <c r="BI281" s="88" t="str">
        <f>IF(AND(SUM(BI$206:BI280)&gt;=BI$201,BH281=""),"",IF(BH281="",BI$190,IF(BH281=BI$190,BI$191,IF(BH281=BI$191,BI$192,IF(BH281=BI$192,BI$193,IF(BH281=BI$193,BI$194,$K$23))))))</f>
        <v/>
      </c>
      <c r="BJ281" s="88" t="str">
        <f>IF(AND(SUM(BJ$206:BJ280)&gt;=BJ$201,BI281=""),"",IF(BI281="",BJ$190,IF(BI281=BJ$190,BJ$191,IF(BI281=BJ$191,BJ$192,IF(BI281=BJ$192,BJ$193,IF(BI281=BJ$193,BJ$194,$K$23))))))</f>
        <v/>
      </c>
      <c r="BK281" s="88" t="str">
        <f>IF(AND(SUM(BK$206:BK280)&gt;=BK$201,BJ281=""),"",IF(BJ281="",BK$190,IF(BJ281=BK$190,BK$191,IF(BJ281=BK$191,BK$192,IF(BJ281=BK$192,BK$193,IF(BJ281=BK$193,BK$194,$K$23))))))</f>
        <v/>
      </c>
      <c r="BL281" s="88" t="str">
        <f>IF(AND(SUM(BL$206:BL280)&gt;=BL$201,BK281=""),"",IF(BK281="",BL$190,IF(BK281=BL$190,BL$191,IF(BK281=BL$191,BL$192,IF(BK281=BL$192,BL$193,IF(BK281=BL$193,BL$194,$K$23))))))</f>
        <v/>
      </c>
    </row>
    <row r="282" spans="2:64" hidden="1" outlineLevel="1" x14ac:dyDescent="0.55000000000000004">
      <c r="B282" s="3" t="s">
        <v>311</v>
      </c>
      <c r="C282" s="3">
        <f t="shared" si="63"/>
        <v>76</v>
      </c>
      <c r="E282" s="88" t="str">
        <f>IF(AND(SUM(E$206:E281)&gt;=E$201,D282=""),"",IF(D282="",E$190,IF(D282=E$190,E$191,IF(D282=E$191,E$192,IF(D282=E$192,E$193,IF(D282=E$193,E$194,$G$23))))))</f>
        <v/>
      </c>
      <c r="F282" s="88" t="str">
        <f>IF(AND(SUM(F$206:F281)&gt;=F$201,E282=""),"",IF(E282="",F$190,IF(E282=F$190,F$191,IF(E282=F$191,F$192,IF(E282=F$192,F$193,IF(E282=F$193,F$194,$G$23))))))</f>
        <v/>
      </c>
      <c r="G282" s="88" t="str">
        <f>IF(AND(SUM(G$206:G281)&gt;=G$201,F282=""),"",IF(F282="",G$190,IF(F282=G$190,G$191,IF(F282=G$191,G$192,IF(F282=G$192,G$193,IF(F282=G$193,G$194,$G$23))))))</f>
        <v/>
      </c>
      <c r="H282" s="88" t="str">
        <f>IF(AND(SUM(H$206:H281)&gt;=H$201,G282=""),"",IF(G282="",H$190,IF(G282=H$190,H$191,IF(G282=H$191,H$192,IF(G282=H$192,H$193,IF(G282=H$193,H$194,$G$23))))))</f>
        <v/>
      </c>
      <c r="I282" s="88" t="str">
        <f>IF(AND(SUM(I$206:I281)&gt;=I$201,H282=""),"",IF(H282="",I$190,IF(H282=I$190,I$191,IF(H282=I$191,I$192,IF(H282=I$192,I$193,IF(H282=I$193,I$194,$G$23))))))</f>
        <v/>
      </c>
      <c r="J282" s="88" t="str">
        <f>IF(AND(SUM(J$206:J281)&gt;=J$201,I282=""),"",IF(I282="",J$190,IF(I282=J$190,J$191,IF(I282=J$191,J$192,IF(I282=J$192,J$193,IF(I282=J$193,J$194,$G$23))))))</f>
        <v/>
      </c>
      <c r="K282" s="88" t="str">
        <f>IF(AND(SUM(K$206:K281)&gt;=K$201,J282=""),"",IF(J282="",K$190,IF(J282=K$190,K$191,IF(J282=K$191,K$192,IF(J282=K$192,K$193,IF(J282=K$193,K$194,$G$23))))))</f>
        <v/>
      </c>
      <c r="L282" s="88" t="str">
        <f>IF(AND(SUM(L$206:L281)&gt;=L$201,K282=""),"",IF(K282="",L$190,IF(K282=L$190,L$191,IF(K282=L$191,L$192,IF(K282=L$192,L$193,IF(K282=L$193,L$194,$G$23))))))</f>
        <v/>
      </c>
      <c r="M282" s="88" t="str">
        <f>IF(AND(SUM(M$206:M281)&gt;=M$201,L282=""),"",IF(L282="",M$190,IF(L282=M$190,M$191,IF(L282=M$191,M$192,IF(L282=M$192,M$193,IF(L282=M$193,M$194,$G$23))))))</f>
        <v/>
      </c>
      <c r="N282" s="88" t="str">
        <f>IF(AND(SUM(N$206:N281)&gt;=N$201,M282=""),"",IF(M282="",N$190,IF(M282=N$190,N$191,IF(M282=N$191,N$192,IF(M282=N$192,N$193,IF(M282=N$193,N$194,$G$23))))))</f>
        <v/>
      </c>
      <c r="O282" s="88" t="str">
        <f>IF(AND(SUM(O$206:O281)&gt;=O$201,N282=""),"",IF(N282="",O$190,IF(N282=O$190,O$191,IF(N282=O$191,O$192,IF(N282=O$192,O$193,IF(N282=O$193,O$194,$G$23))))))</f>
        <v/>
      </c>
      <c r="P282" s="88" t="str">
        <f>IF(AND(SUM(P$206:P281)&gt;=P$201,O282=""),"",IF(O282="",P$190,IF(O282=P$190,P$191,IF(O282=P$191,P$192,IF(O282=P$192,P$193,IF(O282=P$193,P$194,$G$23))))))</f>
        <v/>
      </c>
      <c r="Q282" s="88" t="str">
        <f>IF(AND(SUM(Q$206:Q281)&gt;=Q$201,P282=""),"",IF(P282="",Q$190,IF(P282=Q$190,Q$191,IF(P282=Q$191,Q$192,IF(P282=Q$192,Q$193,IF(P282=Q$193,Q$194,$H$23))))))</f>
        <v/>
      </c>
      <c r="R282" s="88" t="str">
        <f>IF(AND(SUM(R$206:R281)&gt;=R$201,Q282=""),"",IF(Q282="",R$190,IF(Q282=R$190,R$191,IF(Q282=R$191,R$192,IF(Q282=R$192,R$193,IF(Q282=R$193,R$194,$H$23))))))</f>
        <v/>
      </c>
      <c r="S282" s="88" t="str">
        <f>IF(AND(SUM(S$206:S281)&gt;=S$201,R282=""),"",IF(R282="",S$190,IF(R282=S$190,S$191,IF(R282=S$191,S$192,IF(R282=S$192,S$193,IF(R282=S$193,S$194,$H$23))))))</f>
        <v/>
      </c>
      <c r="T282" s="88" t="str">
        <f>IF(AND(SUM(T$206:T281)&gt;=T$201,S282=""),"",IF(S282="",T$190,IF(S282=T$190,T$191,IF(S282=T$191,T$192,IF(S282=T$192,T$193,IF(S282=T$193,T$194,$H$23))))))</f>
        <v/>
      </c>
      <c r="U282" s="88" t="str">
        <f>IF(AND(SUM(U$206:U281)&gt;=U$201,T282=""),"",IF(T282="",U$190,IF(T282=U$190,U$191,IF(T282=U$191,U$192,IF(T282=U$192,U$193,IF(T282=U$193,U$194,$H$23))))))</f>
        <v/>
      </c>
      <c r="V282" s="88" t="str">
        <f>IF(AND(SUM(V$206:V281)&gt;=V$201,U282=""),"",IF(U282="",V$190,IF(U282=V$190,V$191,IF(U282=V$191,V$192,IF(U282=V$192,V$193,IF(U282=V$193,V$194,$H$23))))))</f>
        <v/>
      </c>
      <c r="W282" s="88" t="str">
        <f>IF(AND(SUM(W$206:W281)&gt;=W$201,V282=""),"",IF(V282="",W$190,IF(V282=W$190,W$191,IF(V282=W$191,W$192,IF(V282=W$192,W$193,IF(V282=W$193,W$194,$H$23))))))</f>
        <v/>
      </c>
      <c r="X282" s="88" t="str">
        <f>IF(AND(SUM(X$206:X281)&gt;=X$201,W282=""),"",IF(W282="",X$190,IF(W282=X$190,X$191,IF(W282=X$191,X$192,IF(W282=X$192,X$193,IF(W282=X$193,X$194,$H$23))))))</f>
        <v/>
      </c>
      <c r="Y282" s="88" t="str">
        <f>IF(AND(SUM(Y$206:Y281)&gt;=Y$201,X282=""),"",IF(X282="",Y$190,IF(X282=Y$190,Y$191,IF(X282=Y$191,Y$192,IF(X282=Y$192,Y$193,IF(X282=Y$193,Y$194,$H$23))))))</f>
        <v/>
      </c>
      <c r="Z282" s="88" t="str">
        <f>IF(AND(SUM(Z$206:Z281)&gt;=Z$201,Y282=""),"",IF(Y282="",Z$190,IF(Y282=Z$190,Z$191,IF(Y282=Z$191,Z$192,IF(Y282=Z$192,Z$193,IF(Y282=Z$193,Z$194,$H$23))))))</f>
        <v/>
      </c>
      <c r="AA282" s="88" t="str">
        <f>IF(AND(SUM(AA$206:AA281)&gt;=AA$201,Z282=""),"",IF(Z282="",AA$190,IF(Z282=AA$190,AA$191,IF(Z282=AA$191,AA$192,IF(Z282=AA$192,AA$193,IF(Z282=AA$193,AA$194,$H$23))))))</f>
        <v/>
      </c>
      <c r="AB282" s="88" t="str">
        <f>IF(AND(SUM(AB$206:AB281)&gt;=AB$201,AA282=""),"",IF(AA282="",AB$190,IF(AA282=AB$190,AB$191,IF(AA282=AB$191,AB$192,IF(AA282=AB$192,AB$193,IF(AA282=AB$193,AB$194,$H$23))))))</f>
        <v/>
      </c>
      <c r="AC282" s="88" t="str">
        <f>IF(AND(SUM(AC$206:AC281)&gt;=AC$201,AB282=""),"",IF(AB282="",AC$190,IF(AB282=AC$190,AC$191,IF(AB282=AC$191,AC$192,IF(AB282=AC$192,AC$193,IF(AB282=AC$193,AC$194,$I$23))))))</f>
        <v/>
      </c>
      <c r="AD282" s="88" t="str">
        <f>IF(AND(SUM(AD$206:AD281)&gt;=AD$201,AC282=""),"",IF(AC282="",AD$190,IF(AC282=AD$190,AD$191,IF(AC282=AD$191,AD$192,IF(AC282=AD$192,AD$193,IF(AC282=AD$193,AD$194,$I$23))))))</f>
        <v/>
      </c>
      <c r="AE282" s="88" t="str">
        <f>IF(AND(SUM(AE$206:AE281)&gt;=AE$201,AD282=""),"",IF(AD282="",AE$190,IF(AD282=AE$190,AE$191,IF(AD282=AE$191,AE$192,IF(AD282=AE$192,AE$193,IF(AD282=AE$193,AE$194,$I$23))))))</f>
        <v/>
      </c>
      <c r="AF282" s="88" t="str">
        <f>IF(AND(SUM(AF$206:AF281)&gt;=AF$201,AE282=""),"",IF(AE282="",AF$190,IF(AE282=AF$190,AF$191,IF(AE282=AF$191,AF$192,IF(AE282=AF$192,AF$193,IF(AE282=AF$193,AF$194,$I$23))))))</f>
        <v/>
      </c>
      <c r="AG282" s="88" t="str">
        <f>IF(AND(SUM(AG$206:AG281)&gt;=AG$201,AF282=""),"",IF(AF282="",AG$190,IF(AF282=AG$190,AG$191,IF(AF282=AG$191,AG$192,IF(AF282=AG$192,AG$193,IF(AF282=AG$193,AG$194,$I$23))))))</f>
        <v/>
      </c>
      <c r="AH282" s="88" t="str">
        <f>IF(AND(SUM(AH$206:AH281)&gt;=AH$201,AG282=""),"",IF(AG282="",AH$190,IF(AG282=AH$190,AH$191,IF(AG282=AH$191,AH$192,IF(AG282=AH$192,AH$193,IF(AG282=AH$193,AH$194,$I$23))))))</f>
        <v/>
      </c>
      <c r="AI282" s="88" t="str">
        <f>IF(AND(SUM(AI$206:AI281)&gt;=AI$201,AH282=""),"",IF(AH282="",AI$190,IF(AH282=AI$190,AI$191,IF(AH282=AI$191,AI$192,IF(AH282=AI$192,AI$193,IF(AH282=AI$193,AI$194,$I$23))))))</f>
        <v/>
      </c>
      <c r="AJ282" s="88" t="str">
        <f>IF(AND(SUM(AJ$206:AJ281)&gt;=AJ$201,AI282=""),"",IF(AI282="",AJ$190,IF(AI282=AJ$190,AJ$191,IF(AI282=AJ$191,AJ$192,IF(AI282=AJ$192,AJ$193,IF(AI282=AJ$193,AJ$194,$I$23))))))</f>
        <v/>
      </c>
      <c r="AK282" s="88" t="str">
        <f>IF(AND(SUM(AK$206:AK281)&gt;=AK$201,AJ282=""),"",IF(AJ282="",AK$190,IF(AJ282=AK$190,AK$191,IF(AJ282=AK$191,AK$192,IF(AJ282=AK$192,AK$193,IF(AJ282=AK$193,AK$194,$I$23))))))</f>
        <v/>
      </c>
      <c r="AL282" s="88" t="str">
        <f>IF(AND(SUM(AL$206:AL281)&gt;=AL$201,AK282=""),"",IF(AK282="",AL$190,IF(AK282=AL$190,AL$191,IF(AK282=AL$191,AL$192,IF(AK282=AL$192,AL$193,IF(AK282=AL$193,AL$194,$I$23))))))</f>
        <v/>
      </c>
      <c r="AM282" s="88" t="str">
        <f>IF(AND(SUM(AM$206:AM281)&gt;=AM$201,AL282=""),"",IF(AL282="",AM$190,IF(AL282=AM$190,AM$191,IF(AL282=AM$191,AM$192,IF(AL282=AM$192,AM$193,IF(AL282=AM$193,AM$194,$I$23))))))</f>
        <v/>
      </c>
      <c r="AN282" s="88" t="str">
        <f>IF(AND(SUM(AN$206:AN281)&gt;=AN$201,AM282=""),"",IF(AM282="",AN$190,IF(AM282=AN$190,AN$191,IF(AM282=AN$191,AN$192,IF(AM282=AN$192,AN$193,IF(AM282=AN$193,AN$194,$I$23))))))</f>
        <v/>
      </c>
      <c r="AO282" s="88" t="str">
        <f>IF(AND(SUM(AO$206:AO281)&gt;=AO$201,AN282=""),"",IF(AN282="",AO$190,IF(AN282=AO$190,AO$191,IF(AN282=AO$191,AO$192,IF(AN282=AO$192,AO$193,IF(AN282=AO$193,AO$194,$J$23))))))</f>
        <v/>
      </c>
      <c r="AP282" s="88" t="str">
        <f>IF(AND(SUM(AP$206:AP281)&gt;=AP$201,AO282=""),"",IF(AO282="",AP$190,IF(AO282=AP$190,AP$191,IF(AO282=AP$191,AP$192,IF(AO282=AP$192,AP$193,IF(AO282=AP$193,AP$194,$J$23))))))</f>
        <v/>
      </c>
      <c r="AQ282" s="88" t="str">
        <f>IF(AND(SUM(AQ$206:AQ281)&gt;=AQ$201,AP282=""),"",IF(AP282="",AQ$190,IF(AP282=AQ$190,AQ$191,IF(AP282=AQ$191,AQ$192,IF(AP282=AQ$192,AQ$193,IF(AP282=AQ$193,AQ$194,$J$23))))))</f>
        <v/>
      </c>
      <c r="AR282" s="88" t="str">
        <f>IF(AND(SUM(AR$206:AR281)&gt;=AR$201,AQ282=""),"",IF(AQ282="",AR$190,IF(AQ282=AR$190,AR$191,IF(AQ282=AR$191,AR$192,IF(AQ282=AR$192,AR$193,IF(AQ282=AR$193,AR$194,$J$23))))))</f>
        <v/>
      </c>
      <c r="AS282" s="88" t="str">
        <f>IF(AND(SUM(AS$206:AS281)&gt;=AS$201,AR282=""),"",IF(AR282="",AS$190,IF(AR282=AS$190,AS$191,IF(AR282=AS$191,AS$192,IF(AR282=AS$192,AS$193,IF(AR282=AS$193,AS$194,$J$23))))))</f>
        <v/>
      </c>
      <c r="AT282" s="88" t="str">
        <f>IF(AND(SUM(AT$206:AT281)&gt;=AT$201,AS282=""),"",IF(AS282="",AT$190,IF(AS282=AT$190,AT$191,IF(AS282=AT$191,AT$192,IF(AS282=AT$192,AT$193,IF(AS282=AT$193,AT$194,$J$23))))))</f>
        <v/>
      </c>
      <c r="AU282" s="88" t="str">
        <f>IF(AND(SUM(AU$206:AU281)&gt;=AU$201,AT282=""),"",IF(AT282="",AU$190,IF(AT282=AU$190,AU$191,IF(AT282=AU$191,AU$192,IF(AT282=AU$192,AU$193,IF(AT282=AU$193,AU$194,$J$23))))))</f>
        <v/>
      </c>
      <c r="AV282" s="88" t="str">
        <f>IF(AND(SUM(AV$206:AV281)&gt;=AV$201,AU282=""),"",IF(AU282="",AV$190,IF(AU282=AV$190,AV$191,IF(AU282=AV$191,AV$192,IF(AU282=AV$192,AV$193,IF(AU282=AV$193,AV$194,$J$23))))))</f>
        <v/>
      </c>
      <c r="AW282" s="88" t="str">
        <f>IF(AND(SUM(AW$206:AW281)&gt;=AW$201,AV282=""),"",IF(AV282="",AW$190,IF(AV282=AW$190,AW$191,IF(AV282=AW$191,AW$192,IF(AV282=AW$192,AW$193,IF(AV282=AW$193,AW$194,$J$23))))))</f>
        <v/>
      </c>
      <c r="AX282" s="88" t="str">
        <f>IF(AND(SUM(AX$206:AX281)&gt;=AX$201,AW282=""),"",IF(AW282="",AX$190,IF(AW282=AX$190,AX$191,IF(AW282=AX$191,AX$192,IF(AW282=AX$192,AX$193,IF(AW282=AX$193,AX$194,$J$23))))))</f>
        <v/>
      </c>
      <c r="AY282" s="88" t="str">
        <f>IF(AND(SUM(AY$206:AY281)&gt;=AY$201,AX282=""),"",IF(AX282="",AY$190,IF(AX282=AY$190,AY$191,IF(AX282=AY$191,AY$192,IF(AX282=AY$192,AY$193,IF(AX282=AY$193,AY$194,$J$23))))))</f>
        <v/>
      </c>
      <c r="AZ282" s="88" t="str">
        <f>IF(AND(SUM(AZ$206:AZ281)&gt;=AZ$201,AY282=""),"",IF(AY282="",AZ$190,IF(AY282=AZ$190,AZ$191,IF(AY282=AZ$191,AZ$192,IF(AY282=AZ$192,AZ$193,IF(AY282=AZ$193,AZ$194,$J$23))))))</f>
        <v/>
      </c>
      <c r="BA282" s="88" t="str">
        <f>IF(AND(SUM(BA$206:BA281)&gt;=BA$201,AZ282=""),"",IF(AZ282="",BA$190,IF(AZ282=BA$190,BA$191,IF(AZ282=BA$191,BA$192,IF(AZ282=BA$192,BA$193,IF(AZ282=BA$193,BA$194,$K$23))))))</f>
        <v/>
      </c>
      <c r="BB282" s="88" t="str">
        <f>IF(AND(SUM(BB$206:BB281)&gt;=BB$201,BA282=""),"",IF(BA282="",BB$190,IF(BA282=BB$190,BB$191,IF(BA282=BB$191,BB$192,IF(BA282=BB$192,BB$193,IF(BA282=BB$193,BB$194,$K$23))))))</f>
        <v/>
      </c>
      <c r="BC282" s="88" t="str">
        <f>IF(AND(SUM(BC$206:BC281)&gt;=BC$201,BB282=""),"",IF(BB282="",BC$190,IF(BB282=BC$190,BC$191,IF(BB282=BC$191,BC$192,IF(BB282=BC$192,BC$193,IF(BB282=BC$193,BC$194,$K$23))))))</f>
        <v/>
      </c>
      <c r="BD282" s="88" t="str">
        <f>IF(AND(SUM(BD$206:BD281)&gt;=BD$201,BC282=""),"",IF(BC282="",BD$190,IF(BC282=BD$190,BD$191,IF(BC282=BD$191,BD$192,IF(BC282=BD$192,BD$193,IF(BC282=BD$193,BD$194,$K$23))))))</f>
        <v/>
      </c>
      <c r="BE282" s="88" t="str">
        <f>IF(AND(SUM(BE$206:BE281)&gt;=BE$201,BD282=""),"",IF(BD282="",BE$190,IF(BD282=BE$190,BE$191,IF(BD282=BE$191,BE$192,IF(BD282=BE$192,BE$193,IF(BD282=BE$193,BE$194,$K$23))))))</f>
        <v/>
      </c>
      <c r="BF282" s="88" t="str">
        <f>IF(AND(SUM(BF$206:BF281)&gt;=BF$201,BE282=""),"",IF(BE282="",BF$190,IF(BE282=BF$190,BF$191,IF(BE282=BF$191,BF$192,IF(BE282=BF$192,BF$193,IF(BE282=BF$193,BF$194,$K$23))))))</f>
        <v/>
      </c>
      <c r="BG282" s="88" t="str">
        <f>IF(AND(SUM(BG$206:BG281)&gt;=BG$201,BF282=""),"",IF(BF282="",BG$190,IF(BF282=BG$190,BG$191,IF(BF282=BG$191,BG$192,IF(BF282=BG$192,BG$193,IF(BF282=BG$193,BG$194,$K$23))))))</f>
        <v/>
      </c>
      <c r="BH282" s="88" t="str">
        <f>IF(AND(SUM(BH$206:BH281)&gt;=BH$201,BG282=""),"",IF(BG282="",BH$190,IF(BG282=BH$190,BH$191,IF(BG282=BH$191,BH$192,IF(BG282=BH$192,BH$193,IF(BG282=BH$193,BH$194,$K$23))))))</f>
        <v/>
      </c>
      <c r="BI282" s="88" t="str">
        <f>IF(AND(SUM(BI$206:BI281)&gt;=BI$201,BH282=""),"",IF(BH282="",BI$190,IF(BH282=BI$190,BI$191,IF(BH282=BI$191,BI$192,IF(BH282=BI$192,BI$193,IF(BH282=BI$193,BI$194,$K$23))))))</f>
        <v/>
      </c>
      <c r="BJ282" s="88" t="str">
        <f>IF(AND(SUM(BJ$206:BJ281)&gt;=BJ$201,BI282=""),"",IF(BI282="",BJ$190,IF(BI282=BJ$190,BJ$191,IF(BI282=BJ$191,BJ$192,IF(BI282=BJ$192,BJ$193,IF(BI282=BJ$193,BJ$194,$K$23))))))</f>
        <v/>
      </c>
      <c r="BK282" s="88" t="str">
        <f>IF(AND(SUM(BK$206:BK281)&gt;=BK$201,BJ282=""),"",IF(BJ282="",BK$190,IF(BJ282=BK$190,BK$191,IF(BJ282=BK$191,BK$192,IF(BJ282=BK$192,BK$193,IF(BJ282=BK$193,BK$194,$K$23))))))</f>
        <v/>
      </c>
      <c r="BL282" s="88" t="str">
        <f>IF(AND(SUM(BL$206:BL281)&gt;=BL$201,BK282=""),"",IF(BK282="",BL$190,IF(BK282=BL$190,BL$191,IF(BK282=BL$191,BL$192,IF(BK282=BL$192,BL$193,IF(BK282=BL$193,BL$194,$K$23))))))</f>
        <v/>
      </c>
    </row>
    <row r="283" spans="2:64" hidden="1" outlineLevel="1" x14ac:dyDescent="0.55000000000000004">
      <c r="B283" s="3" t="s">
        <v>311</v>
      </c>
      <c r="C283" s="3">
        <f t="shared" si="63"/>
        <v>77</v>
      </c>
      <c r="E283" s="88" t="str">
        <f>IF(AND(SUM(E$206:E282)&gt;=E$201,D283=""),"",IF(D283="",E$190,IF(D283=E$190,E$191,IF(D283=E$191,E$192,IF(D283=E$192,E$193,IF(D283=E$193,E$194,$G$23))))))</f>
        <v/>
      </c>
      <c r="F283" s="88" t="str">
        <f>IF(AND(SUM(F$206:F282)&gt;=F$201,E283=""),"",IF(E283="",F$190,IF(E283=F$190,F$191,IF(E283=F$191,F$192,IF(E283=F$192,F$193,IF(E283=F$193,F$194,$G$23))))))</f>
        <v/>
      </c>
      <c r="G283" s="88" t="str">
        <f>IF(AND(SUM(G$206:G282)&gt;=G$201,F283=""),"",IF(F283="",G$190,IF(F283=G$190,G$191,IF(F283=G$191,G$192,IF(F283=G$192,G$193,IF(F283=G$193,G$194,$G$23))))))</f>
        <v/>
      </c>
      <c r="H283" s="88" t="str">
        <f>IF(AND(SUM(H$206:H282)&gt;=H$201,G283=""),"",IF(G283="",H$190,IF(G283=H$190,H$191,IF(G283=H$191,H$192,IF(G283=H$192,H$193,IF(G283=H$193,H$194,$G$23))))))</f>
        <v/>
      </c>
      <c r="I283" s="88" t="str">
        <f>IF(AND(SUM(I$206:I282)&gt;=I$201,H283=""),"",IF(H283="",I$190,IF(H283=I$190,I$191,IF(H283=I$191,I$192,IF(H283=I$192,I$193,IF(H283=I$193,I$194,$G$23))))))</f>
        <v/>
      </c>
      <c r="J283" s="88" t="str">
        <f>IF(AND(SUM(J$206:J282)&gt;=J$201,I283=""),"",IF(I283="",J$190,IF(I283=J$190,J$191,IF(I283=J$191,J$192,IF(I283=J$192,J$193,IF(I283=J$193,J$194,$G$23))))))</f>
        <v/>
      </c>
      <c r="K283" s="88" t="str">
        <f>IF(AND(SUM(K$206:K282)&gt;=K$201,J283=""),"",IF(J283="",K$190,IF(J283=K$190,K$191,IF(J283=K$191,K$192,IF(J283=K$192,K$193,IF(J283=K$193,K$194,$G$23))))))</f>
        <v/>
      </c>
      <c r="L283" s="88" t="str">
        <f>IF(AND(SUM(L$206:L282)&gt;=L$201,K283=""),"",IF(K283="",L$190,IF(K283=L$190,L$191,IF(K283=L$191,L$192,IF(K283=L$192,L$193,IF(K283=L$193,L$194,$G$23))))))</f>
        <v/>
      </c>
      <c r="M283" s="88" t="str">
        <f>IF(AND(SUM(M$206:M282)&gt;=M$201,L283=""),"",IF(L283="",M$190,IF(L283=M$190,M$191,IF(L283=M$191,M$192,IF(L283=M$192,M$193,IF(L283=M$193,M$194,$G$23))))))</f>
        <v/>
      </c>
      <c r="N283" s="88" t="str">
        <f>IF(AND(SUM(N$206:N282)&gt;=N$201,M283=""),"",IF(M283="",N$190,IF(M283=N$190,N$191,IF(M283=N$191,N$192,IF(M283=N$192,N$193,IF(M283=N$193,N$194,$G$23))))))</f>
        <v/>
      </c>
      <c r="O283" s="88" t="str">
        <f>IF(AND(SUM(O$206:O282)&gt;=O$201,N283=""),"",IF(N283="",O$190,IF(N283=O$190,O$191,IF(N283=O$191,O$192,IF(N283=O$192,O$193,IF(N283=O$193,O$194,$G$23))))))</f>
        <v/>
      </c>
      <c r="P283" s="88" t="str">
        <f>IF(AND(SUM(P$206:P282)&gt;=P$201,O283=""),"",IF(O283="",P$190,IF(O283=P$190,P$191,IF(O283=P$191,P$192,IF(O283=P$192,P$193,IF(O283=P$193,P$194,$G$23))))))</f>
        <v/>
      </c>
      <c r="Q283" s="88" t="str">
        <f>IF(AND(SUM(Q$206:Q282)&gt;=Q$201,P283=""),"",IF(P283="",Q$190,IF(P283=Q$190,Q$191,IF(P283=Q$191,Q$192,IF(P283=Q$192,Q$193,IF(P283=Q$193,Q$194,$H$23))))))</f>
        <v/>
      </c>
      <c r="R283" s="88" t="str">
        <f>IF(AND(SUM(R$206:R282)&gt;=R$201,Q283=""),"",IF(Q283="",R$190,IF(Q283=R$190,R$191,IF(Q283=R$191,R$192,IF(Q283=R$192,R$193,IF(Q283=R$193,R$194,$H$23))))))</f>
        <v/>
      </c>
      <c r="S283" s="88" t="str">
        <f>IF(AND(SUM(S$206:S282)&gt;=S$201,R283=""),"",IF(R283="",S$190,IF(R283=S$190,S$191,IF(R283=S$191,S$192,IF(R283=S$192,S$193,IF(R283=S$193,S$194,$H$23))))))</f>
        <v/>
      </c>
      <c r="T283" s="88" t="str">
        <f>IF(AND(SUM(T$206:T282)&gt;=T$201,S283=""),"",IF(S283="",T$190,IF(S283=T$190,T$191,IF(S283=T$191,T$192,IF(S283=T$192,T$193,IF(S283=T$193,T$194,$H$23))))))</f>
        <v/>
      </c>
      <c r="U283" s="88" t="str">
        <f>IF(AND(SUM(U$206:U282)&gt;=U$201,T283=""),"",IF(T283="",U$190,IF(T283=U$190,U$191,IF(T283=U$191,U$192,IF(T283=U$192,U$193,IF(T283=U$193,U$194,$H$23))))))</f>
        <v/>
      </c>
      <c r="V283" s="88" t="str">
        <f>IF(AND(SUM(V$206:V282)&gt;=V$201,U283=""),"",IF(U283="",V$190,IF(U283=V$190,V$191,IF(U283=V$191,V$192,IF(U283=V$192,V$193,IF(U283=V$193,V$194,$H$23))))))</f>
        <v/>
      </c>
      <c r="W283" s="88" t="str">
        <f>IF(AND(SUM(W$206:W282)&gt;=W$201,V283=""),"",IF(V283="",W$190,IF(V283=W$190,W$191,IF(V283=W$191,W$192,IF(V283=W$192,W$193,IF(V283=W$193,W$194,$H$23))))))</f>
        <v/>
      </c>
      <c r="X283" s="88" t="str">
        <f>IF(AND(SUM(X$206:X282)&gt;=X$201,W283=""),"",IF(W283="",X$190,IF(W283=X$190,X$191,IF(W283=X$191,X$192,IF(W283=X$192,X$193,IF(W283=X$193,X$194,$H$23))))))</f>
        <v/>
      </c>
      <c r="Y283" s="88" t="str">
        <f>IF(AND(SUM(Y$206:Y282)&gt;=Y$201,X283=""),"",IF(X283="",Y$190,IF(X283=Y$190,Y$191,IF(X283=Y$191,Y$192,IF(X283=Y$192,Y$193,IF(X283=Y$193,Y$194,$H$23))))))</f>
        <v/>
      </c>
      <c r="Z283" s="88" t="str">
        <f>IF(AND(SUM(Z$206:Z282)&gt;=Z$201,Y283=""),"",IF(Y283="",Z$190,IF(Y283=Z$190,Z$191,IF(Y283=Z$191,Z$192,IF(Y283=Z$192,Z$193,IF(Y283=Z$193,Z$194,$H$23))))))</f>
        <v/>
      </c>
      <c r="AA283" s="88" t="str">
        <f>IF(AND(SUM(AA$206:AA282)&gt;=AA$201,Z283=""),"",IF(Z283="",AA$190,IF(Z283=AA$190,AA$191,IF(Z283=AA$191,AA$192,IF(Z283=AA$192,AA$193,IF(Z283=AA$193,AA$194,$H$23))))))</f>
        <v/>
      </c>
      <c r="AB283" s="88" t="str">
        <f>IF(AND(SUM(AB$206:AB282)&gt;=AB$201,AA283=""),"",IF(AA283="",AB$190,IF(AA283=AB$190,AB$191,IF(AA283=AB$191,AB$192,IF(AA283=AB$192,AB$193,IF(AA283=AB$193,AB$194,$H$23))))))</f>
        <v/>
      </c>
      <c r="AC283" s="88" t="str">
        <f>IF(AND(SUM(AC$206:AC282)&gt;=AC$201,AB283=""),"",IF(AB283="",AC$190,IF(AB283=AC$190,AC$191,IF(AB283=AC$191,AC$192,IF(AB283=AC$192,AC$193,IF(AB283=AC$193,AC$194,$I$23))))))</f>
        <v/>
      </c>
      <c r="AD283" s="88" t="str">
        <f>IF(AND(SUM(AD$206:AD282)&gt;=AD$201,AC283=""),"",IF(AC283="",AD$190,IF(AC283=AD$190,AD$191,IF(AC283=AD$191,AD$192,IF(AC283=AD$192,AD$193,IF(AC283=AD$193,AD$194,$I$23))))))</f>
        <v/>
      </c>
      <c r="AE283" s="88" t="str">
        <f>IF(AND(SUM(AE$206:AE282)&gt;=AE$201,AD283=""),"",IF(AD283="",AE$190,IF(AD283=AE$190,AE$191,IF(AD283=AE$191,AE$192,IF(AD283=AE$192,AE$193,IF(AD283=AE$193,AE$194,$I$23))))))</f>
        <v/>
      </c>
      <c r="AF283" s="88" t="str">
        <f>IF(AND(SUM(AF$206:AF282)&gt;=AF$201,AE283=""),"",IF(AE283="",AF$190,IF(AE283=AF$190,AF$191,IF(AE283=AF$191,AF$192,IF(AE283=AF$192,AF$193,IF(AE283=AF$193,AF$194,$I$23))))))</f>
        <v/>
      </c>
      <c r="AG283" s="88" t="str">
        <f>IF(AND(SUM(AG$206:AG282)&gt;=AG$201,AF283=""),"",IF(AF283="",AG$190,IF(AF283=AG$190,AG$191,IF(AF283=AG$191,AG$192,IF(AF283=AG$192,AG$193,IF(AF283=AG$193,AG$194,$I$23))))))</f>
        <v/>
      </c>
      <c r="AH283" s="88" t="str">
        <f>IF(AND(SUM(AH$206:AH282)&gt;=AH$201,AG283=""),"",IF(AG283="",AH$190,IF(AG283=AH$190,AH$191,IF(AG283=AH$191,AH$192,IF(AG283=AH$192,AH$193,IF(AG283=AH$193,AH$194,$I$23))))))</f>
        <v/>
      </c>
      <c r="AI283" s="88" t="str">
        <f>IF(AND(SUM(AI$206:AI282)&gt;=AI$201,AH283=""),"",IF(AH283="",AI$190,IF(AH283=AI$190,AI$191,IF(AH283=AI$191,AI$192,IF(AH283=AI$192,AI$193,IF(AH283=AI$193,AI$194,$I$23))))))</f>
        <v/>
      </c>
      <c r="AJ283" s="88" t="str">
        <f>IF(AND(SUM(AJ$206:AJ282)&gt;=AJ$201,AI283=""),"",IF(AI283="",AJ$190,IF(AI283=AJ$190,AJ$191,IF(AI283=AJ$191,AJ$192,IF(AI283=AJ$192,AJ$193,IF(AI283=AJ$193,AJ$194,$I$23))))))</f>
        <v/>
      </c>
      <c r="AK283" s="88" t="str">
        <f>IF(AND(SUM(AK$206:AK282)&gt;=AK$201,AJ283=""),"",IF(AJ283="",AK$190,IF(AJ283=AK$190,AK$191,IF(AJ283=AK$191,AK$192,IF(AJ283=AK$192,AK$193,IF(AJ283=AK$193,AK$194,$I$23))))))</f>
        <v/>
      </c>
      <c r="AL283" s="88" t="str">
        <f>IF(AND(SUM(AL$206:AL282)&gt;=AL$201,AK283=""),"",IF(AK283="",AL$190,IF(AK283=AL$190,AL$191,IF(AK283=AL$191,AL$192,IF(AK283=AL$192,AL$193,IF(AK283=AL$193,AL$194,$I$23))))))</f>
        <v/>
      </c>
      <c r="AM283" s="88" t="str">
        <f>IF(AND(SUM(AM$206:AM282)&gt;=AM$201,AL283=""),"",IF(AL283="",AM$190,IF(AL283=AM$190,AM$191,IF(AL283=AM$191,AM$192,IF(AL283=AM$192,AM$193,IF(AL283=AM$193,AM$194,$I$23))))))</f>
        <v/>
      </c>
      <c r="AN283" s="88" t="str">
        <f>IF(AND(SUM(AN$206:AN282)&gt;=AN$201,AM283=""),"",IF(AM283="",AN$190,IF(AM283=AN$190,AN$191,IF(AM283=AN$191,AN$192,IF(AM283=AN$192,AN$193,IF(AM283=AN$193,AN$194,$I$23))))))</f>
        <v/>
      </c>
      <c r="AO283" s="88" t="str">
        <f>IF(AND(SUM(AO$206:AO282)&gt;=AO$201,AN283=""),"",IF(AN283="",AO$190,IF(AN283=AO$190,AO$191,IF(AN283=AO$191,AO$192,IF(AN283=AO$192,AO$193,IF(AN283=AO$193,AO$194,$J$23))))))</f>
        <v/>
      </c>
      <c r="AP283" s="88" t="str">
        <f>IF(AND(SUM(AP$206:AP282)&gt;=AP$201,AO283=""),"",IF(AO283="",AP$190,IF(AO283=AP$190,AP$191,IF(AO283=AP$191,AP$192,IF(AO283=AP$192,AP$193,IF(AO283=AP$193,AP$194,$J$23))))))</f>
        <v/>
      </c>
      <c r="AQ283" s="88" t="str">
        <f>IF(AND(SUM(AQ$206:AQ282)&gt;=AQ$201,AP283=""),"",IF(AP283="",AQ$190,IF(AP283=AQ$190,AQ$191,IF(AP283=AQ$191,AQ$192,IF(AP283=AQ$192,AQ$193,IF(AP283=AQ$193,AQ$194,$J$23))))))</f>
        <v/>
      </c>
      <c r="AR283" s="88" t="str">
        <f>IF(AND(SUM(AR$206:AR282)&gt;=AR$201,AQ283=""),"",IF(AQ283="",AR$190,IF(AQ283=AR$190,AR$191,IF(AQ283=AR$191,AR$192,IF(AQ283=AR$192,AR$193,IF(AQ283=AR$193,AR$194,$J$23))))))</f>
        <v/>
      </c>
      <c r="AS283" s="88" t="str">
        <f>IF(AND(SUM(AS$206:AS282)&gt;=AS$201,AR283=""),"",IF(AR283="",AS$190,IF(AR283=AS$190,AS$191,IF(AR283=AS$191,AS$192,IF(AR283=AS$192,AS$193,IF(AR283=AS$193,AS$194,$J$23))))))</f>
        <v/>
      </c>
      <c r="AT283" s="88" t="str">
        <f>IF(AND(SUM(AT$206:AT282)&gt;=AT$201,AS283=""),"",IF(AS283="",AT$190,IF(AS283=AT$190,AT$191,IF(AS283=AT$191,AT$192,IF(AS283=AT$192,AT$193,IF(AS283=AT$193,AT$194,$J$23))))))</f>
        <v/>
      </c>
      <c r="AU283" s="88" t="str">
        <f>IF(AND(SUM(AU$206:AU282)&gt;=AU$201,AT283=""),"",IF(AT283="",AU$190,IF(AT283=AU$190,AU$191,IF(AT283=AU$191,AU$192,IF(AT283=AU$192,AU$193,IF(AT283=AU$193,AU$194,$J$23))))))</f>
        <v/>
      </c>
      <c r="AV283" s="88" t="str">
        <f>IF(AND(SUM(AV$206:AV282)&gt;=AV$201,AU283=""),"",IF(AU283="",AV$190,IF(AU283=AV$190,AV$191,IF(AU283=AV$191,AV$192,IF(AU283=AV$192,AV$193,IF(AU283=AV$193,AV$194,$J$23))))))</f>
        <v/>
      </c>
      <c r="AW283" s="88" t="str">
        <f>IF(AND(SUM(AW$206:AW282)&gt;=AW$201,AV283=""),"",IF(AV283="",AW$190,IF(AV283=AW$190,AW$191,IF(AV283=AW$191,AW$192,IF(AV283=AW$192,AW$193,IF(AV283=AW$193,AW$194,$J$23))))))</f>
        <v/>
      </c>
      <c r="AX283" s="88" t="str">
        <f>IF(AND(SUM(AX$206:AX282)&gt;=AX$201,AW283=""),"",IF(AW283="",AX$190,IF(AW283=AX$190,AX$191,IF(AW283=AX$191,AX$192,IF(AW283=AX$192,AX$193,IF(AW283=AX$193,AX$194,$J$23))))))</f>
        <v/>
      </c>
      <c r="AY283" s="88" t="str">
        <f>IF(AND(SUM(AY$206:AY282)&gt;=AY$201,AX283=""),"",IF(AX283="",AY$190,IF(AX283=AY$190,AY$191,IF(AX283=AY$191,AY$192,IF(AX283=AY$192,AY$193,IF(AX283=AY$193,AY$194,$J$23))))))</f>
        <v/>
      </c>
      <c r="AZ283" s="88" t="str">
        <f>IF(AND(SUM(AZ$206:AZ282)&gt;=AZ$201,AY283=""),"",IF(AY283="",AZ$190,IF(AY283=AZ$190,AZ$191,IF(AY283=AZ$191,AZ$192,IF(AY283=AZ$192,AZ$193,IF(AY283=AZ$193,AZ$194,$J$23))))))</f>
        <v/>
      </c>
      <c r="BA283" s="88" t="str">
        <f>IF(AND(SUM(BA$206:BA282)&gt;=BA$201,AZ283=""),"",IF(AZ283="",BA$190,IF(AZ283=BA$190,BA$191,IF(AZ283=BA$191,BA$192,IF(AZ283=BA$192,BA$193,IF(AZ283=BA$193,BA$194,$K$23))))))</f>
        <v/>
      </c>
      <c r="BB283" s="88" t="str">
        <f>IF(AND(SUM(BB$206:BB282)&gt;=BB$201,BA283=""),"",IF(BA283="",BB$190,IF(BA283=BB$190,BB$191,IF(BA283=BB$191,BB$192,IF(BA283=BB$192,BB$193,IF(BA283=BB$193,BB$194,$K$23))))))</f>
        <v/>
      </c>
      <c r="BC283" s="88" t="str">
        <f>IF(AND(SUM(BC$206:BC282)&gt;=BC$201,BB283=""),"",IF(BB283="",BC$190,IF(BB283=BC$190,BC$191,IF(BB283=BC$191,BC$192,IF(BB283=BC$192,BC$193,IF(BB283=BC$193,BC$194,$K$23))))))</f>
        <v/>
      </c>
      <c r="BD283" s="88" t="str">
        <f>IF(AND(SUM(BD$206:BD282)&gt;=BD$201,BC283=""),"",IF(BC283="",BD$190,IF(BC283=BD$190,BD$191,IF(BC283=BD$191,BD$192,IF(BC283=BD$192,BD$193,IF(BC283=BD$193,BD$194,$K$23))))))</f>
        <v/>
      </c>
      <c r="BE283" s="88" t="str">
        <f>IF(AND(SUM(BE$206:BE282)&gt;=BE$201,BD283=""),"",IF(BD283="",BE$190,IF(BD283=BE$190,BE$191,IF(BD283=BE$191,BE$192,IF(BD283=BE$192,BE$193,IF(BD283=BE$193,BE$194,$K$23))))))</f>
        <v/>
      </c>
      <c r="BF283" s="88" t="str">
        <f>IF(AND(SUM(BF$206:BF282)&gt;=BF$201,BE283=""),"",IF(BE283="",BF$190,IF(BE283=BF$190,BF$191,IF(BE283=BF$191,BF$192,IF(BE283=BF$192,BF$193,IF(BE283=BF$193,BF$194,$K$23))))))</f>
        <v/>
      </c>
      <c r="BG283" s="88" t="str">
        <f>IF(AND(SUM(BG$206:BG282)&gt;=BG$201,BF283=""),"",IF(BF283="",BG$190,IF(BF283=BG$190,BG$191,IF(BF283=BG$191,BG$192,IF(BF283=BG$192,BG$193,IF(BF283=BG$193,BG$194,$K$23))))))</f>
        <v/>
      </c>
      <c r="BH283" s="88" t="str">
        <f>IF(AND(SUM(BH$206:BH282)&gt;=BH$201,BG283=""),"",IF(BG283="",BH$190,IF(BG283=BH$190,BH$191,IF(BG283=BH$191,BH$192,IF(BG283=BH$192,BH$193,IF(BG283=BH$193,BH$194,$K$23))))))</f>
        <v/>
      </c>
      <c r="BI283" s="88" t="str">
        <f>IF(AND(SUM(BI$206:BI282)&gt;=BI$201,BH283=""),"",IF(BH283="",BI$190,IF(BH283=BI$190,BI$191,IF(BH283=BI$191,BI$192,IF(BH283=BI$192,BI$193,IF(BH283=BI$193,BI$194,$K$23))))))</f>
        <v/>
      </c>
      <c r="BJ283" s="88" t="str">
        <f>IF(AND(SUM(BJ$206:BJ282)&gt;=BJ$201,BI283=""),"",IF(BI283="",BJ$190,IF(BI283=BJ$190,BJ$191,IF(BI283=BJ$191,BJ$192,IF(BI283=BJ$192,BJ$193,IF(BI283=BJ$193,BJ$194,$K$23))))))</f>
        <v/>
      </c>
      <c r="BK283" s="88" t="str">
        <f>IF(AND(SUM(BK$206:BK282)&gt;=BK$201,BJ283=""),"",IF(BJ283="",BK$190,IF(BJ283=BK$190,BK$191,IF(BJ283=BK$191,BK$192,IF(BJ283=BK$192,BK$193,IF(BJ283=BK$193,BK$194,$K$23))))))</f>
        <v/>
      </c>
      <c r="BL283" s="88" t="str">
        <f>IF(AND(SUM(BL$206:BL282)&gt;=BL$201,BK283=""),"",IF(BK283="",BL$190,IF(BK283=BL$190,BL$191,IF(BK283=BL$191,BL$192,IF(BK283=BL$192,BL$193,IF(BK283=BL$193,BL$194,$K$23))))))</f>
        <v/>
      </c>
    </row>
    <row r="284" spans="2:64" hidden="1" outlineLevel="1" x14ac:dyDescent="0.55000000000000004">
      <c r="B284" s="3" t="s">
        <v>311</v>
      </c>
      <c r="C284" s="3">
        <f t="shared" si="63"/>
        <v>78</v>
      </c>
      <c r="E284" s="88" t="str">
        <f>IF(AND(SUM(E$206:E283)&gt;=E$201,D284=""),"",IF(D284="",E$190,IF(D284=E$190,E$191,IF(D284=E$191,E$192,IF(D284=E$192,E$193,IF(D284=E$193,E$194,$G$23))))))</f>
        <v/>
      </c>
      <c r="F284" s="88" t="str">
        <f>IF(AND(SUM(F$206:F283)&gt;=F$201,E284=""),"",IF(E284="",F$190,IF(E284=F$190,F$191,IF(E284=F$191,F$192,IF(E284=F$192,F$193,IF(E284=F$193,F$194,$G$23))))))</f>
        <v/>
      </c>
      <c r="G284" s="88" t="str">
        <f>IF(AND(SUM(G$206:G283)&gt;=G$201,F284=""),"",IF(F284="",G$190,IF(F284=G$190,G$191,IF(F284=G$191,G$192,IF(F284=G$192,G$193,IF(F284=G$193,G$194,$G$23))))))</f>
        <v/>
      </c>
      <c r="H284" s="88" t="str">
        <f>IF(AND(SUM(H$206:H283)&gt;=H$201,G284=""),"",IF(G284="",H$190,IF(G284=H$190,H$191,IF(G284=H$191,H$192,IF(G284=H$192,H$193,IF(G284=H$193,H$194,$G$23))))))</f>
        <v/>
      </c>
      <c r="I284" s="88" t="str">
        <f>IF(AND(SUM(I$206:I283)&gt;=I$201,H284=""),"",IF(H284="",I$190,IF(H284=I$190,I$191,IF(H284=I$191,I$192,IF(H284=I$192,I$193,IF(H284=I$193,I$194,$G$23))))))</f>
        <v/>
      </c>
      <c r="J284" s="88" t="str">
        <f>IF(AND(SUM(J$206:J283)&gt;=J$201,I284=""),"",IF(I284="",J$190,IF(I284=J$190,J$191,IF(I284=J$191,J$192,IF(I284=J$192,J$193,IF(I284=J$193,J$194,$G$23))))))</f>
        <v/>
      </c>
      <c r="K284" s="88" t="str">
        <f>IF(AND(SUM(K$206:K283)&gt;=K$201,J284=""),"",IF(J284="",K$190,IF(J284=K$190,K$191,IF(J284=K$191,K$192,IF(J284=K$192,K$193,IF(J284=K$193,K$194,$G$23))))))</f>
        <v/>
      </c>
      <c r="L284" s="88" t="str">
        <f>IF(AND(SUM(L$206:L283)&gt;=L$201,K284=""),"",IF(K284="",L$190,IF(K284=L$190,L$191,IF(K284=L$191,L$192,IF(K284=L$192,L$193,IF(K284=L$193,L$194,$G$23))))))</f>
        <v/>
      </c>
      <c r="M284" s="88" t="str">
        <f>IF(AND(SUM(M$206:M283)&gt;=M$201,L284=""),"",IF(L284="",M$190,IF(L284=M$190,M$191,IF(L284=M$191,M$192,IF(L284=M$192,M$193,IF(L284=M$193,M$194,$G$23))))))</f>
        <v/>
      </c>
      <c r="N284" s="88" t="str">
        <f>IF(AND(SUM(N$206:N283)&gt;=N$201,M284=""),"",IF(M284="",N$190,IF(M284=N$190,N$191,IF(M284=N$191,N$192,IF(M284=N$192,N$193,IF(M284=N$193,N$194,$G$23))))))</f>
        <v/>
      </c>
      <c r="O284" s="88" t="str">
        <f>IF(AND(SUM(O$206:O283)&gt;=O$201,N284=""),"",IF(N284="",O$190,IF(N284=O$190,O$191,IF(N284=O$191,O$192,IF(N284=O$192,O$193,IF(N284=O$193,O$194,$G$23))))))</f>
        <v/>
      </c>
      <c r="P284" s="88" t="str">
        <f>IF(AND(SUM(P$206:P283)&gt;=P$201,O284=""),"",IF(O284="",P$190,IF(O284=P$190,P$191,IF(O284=P$191,P$192,IF(O284=P$192,P$193,IF(O284=P$193,P$194,$G$23))))))</f>
        <v/>
      </c>
      <c r="Q284" s="88" t="str">
        <f>IF(AND(SUM(Q$206:Q283)&gt;=Q$201,P284=""),"",IF(P284="",Q$190,IF(P284=Q$190,Q$191,IF(P284=Q$191,Q$192,IF(P284=Q$192,Q$193,IF(P284=Q$193,Q$194,$H$23))))))</f>
        <v/>
      </c>
      <c r="R284" s="88" t="str">
        <f>IF(AND(SUM(R$206:R283)&gt;=R$201,Q284=""),"",IF(Q284="",R$190,IF(Q284=R$190,R$191,IF(Q284=R$191,R$192,IF(Q284=R$192,R$193,IF(Q284=R$193,R$194,$H$23))))))</f>
        <v/>
      </c>
      <c r="S284" s="88" t="str">
        <f>IF(AND(SUM(S$206:S283)&gt;=S$201,R284=""),"",IF(R284="",S$190,IF(R284=S$190,S$191,IF(R284=S$191,S$192,IF(R284=S$192,S$193,IF(R284=S$193,S$194,$H$23))))))</f>
        <v/>
      </c>
      <c r="T284" s="88" t="str">
        <f>IF(AND(SUM(T$206:T283)&gt;=T$201,S284=""),"",IF(S284="",T$190,IF(S284=T$190,T$191,IF(S284=T$191,T$192,IF(S284=T$192,T$193,IF(S284=T$193,T$194,$H$23))))))</f>
        <v/>
      </c>
      <c r="U284" s="88" t="str">
        <f>IF(AND(SUM(U$206:U283)&gt;=U$201,T284=""),"",IF(T284="",U$190,IF(T284=U$190,U$191,IF(T284=U$191,U$192,IF(T284=U$192,U$193,IF(T284=U$193,U$194,$H$23))))))</f>
        <v/>
      </c>
      <c r="V284" s="88" t="str">
        <f>IF(AND(SUM(V$206:V283)&gt;=V$201,U284=""),"",IF(U284="",V$190,IF(U284=V$190,V$191,IF(U284=V$191,V$192,IF(U284=V$192,V$193,IF(U284=V$193,V$194,$H$23))))))</f>
        <v/>
      </c>
      <c r="W284" s="88" t="str">
        <f>IF(AND(SUM(W$206:W283)&gt;=W$201,V284=""),"",IF(V284="",W$190,IF(V284=W$190,W$191,IF(V284=W$191,W$192,IF(V284=W$192,W$193,IF(V284=W$193,W$194,$H$23))))))</f>
        <v/>
      </c>
      <c r="X284" s="88" t="str">
        <f>IF(AND(SUM(X$206:X283)&gt;=X$201,W284=""),"",IF(W284="",X$190,IF(W284=X$190,X$191,IF(W284=X$191,X$192,IF(W284=X$192,X$193,IF(W284=X$193,X$194,$H$23))))))</f>
        <v/>
      </c>
      <c r="Y284" s="88" t="str">
        <f>IF(AND(SUM(Y$206:Y283)&gt;=Y$201,X284=""),"",IF(X284="",Y$190,IF(X284=Y$190,Y$191,IF(X284=Y$191,Y$192,IF(X284=Y$192,Y$193,IF(X284=Y$193,Y$194,$H$23))))))</f>
        <v/>
      </c>
      <c r="Z284" s="88" t="str">
        <f>IF(AND(SUM(Z$206:Z283)&gt;=Z$201,Y284=""),"",IF(Y284="",Z$190,IF(Y284=Z$190,Z$191,IF(Y284=Z$191,Z$192,IF(Y284=Z$192,Z$193,IF(Y284=Z$193,Z$194,$H$23))))))</f>
        <v/>
      </c>
      <c r="AA284" s="88" t="str">
        <f>IF(AND(SUM(AA$206:AA283)&gt;=AA$201,Z284=""),"",IF(Z284="",AA$190,IF(Z284=AA$190,AA$191,IF(Z284=AA$191,AA$192,IF(Z284=AA$192,AA$193,IF(Z284=AA$193,AA$194,$H$23))))))</f>
        <v/>
      </c>
      <c r="AB284" s="88" t="str">
        <f>IF(AND(SUM(AB$206:AB283)&gt;=AB$201,AA284=""),"",IF(AA284="",AB$190,IF(AA284=AB$190,AB$191,IF(AA284=AB$191,AB$192,IF(AA284=AB$192,AB$193,IF(AA284=AB$193,AB$194,$H$23))))))</f>
        <v/>
      </c>
      <c r="AC284" s="88" t="str">
        <f>IF(AND(SUM(AC$206:AC283)&gt;=AC$201,AB284=""),"",IF(AB284="",AC$190,IF(AB284=AC$190,AC$191,IF(AB284=AC$191,AC$192,IF(AB284=AC$192,AC$193,IF(AB284=AC$193,AC$194,$I$23))))))</f>
        <v/>
      </c>
      <c r="AD284" s="88" t="str">
        <f>IF(AND(SUM(AD$206:AD283)&gt;=AD$201,AC284=""),"",IF(AC284="",AD$190,IF(AC284=AD$190,AD$191,IF(AC284=AD$191,AD$192,IF(AC284=AD$192,AD$193,IF(AC284=AD$193,AD$194,$I$23))))))</f>
        <v/>
      </c>
      <c r="AE284" s="88" t="str">
        <f>IF(AND(SUM(AE$206:AE283)&gt;=AE$201,AD284=""),"",IF(AD284="",AE$190,IF(AD284=AE$190,AE$191,IF(AD284=AE$191,AE$192,IF(AD284=AE$192,AE$193,IF(AD284=AE$193,AE$194,$I$23))))))</f>
        <v/>
      </c>
      <c r="AF284" s="88" t="str">
        <f>IF(AND(SUM(AF$206:AF283)&gt;=AF$201,AE284=""),"",IF(AE284="",AF$190,IF(AE284=AF$190,AF$191,IF(AE284=AF$191,AF$192,IF(AE284=AF$192,AF$193,IF(AE284=AF$193,AF$194,$I$23))))))</f>
        <v/>
      </c>
      <c r="AG284" s="88" t="str">
        <f>IF(AND(SUM(AG$206:AG283)&gt;=AG$201,AF284=""),"",IF(AF284="",AG$190,IF(AF284=AG$190,AG$191,IF(AF284=AG$191,AG$192,IF(AF284=AG$192,AG$193,IF(AF284=AG$193,AG$194,$I$23))))))</f>
        <v/>
      </c>
      <c r="AH284" s="88" t="str">
        <f>IF(AND(SUM(AH$206:AH283)&gt;=AH$201,AG284=""),"",IF(AG284="",AH$190,IF(AG284=AH$190,AH$191,IF(AG284=AH$191,AH$192,IF(AG284=AH$192,AH$193,IF(AG284=AH$193,AH$194,$I$23))))))</f>
        <v/>
      </c>
      <c r="AI284" s="88" t="str">
        <f>IF(AND(SUM(AI$206:AI283)&gt;=AI$201,AH284=""),"",IF(AH284="",AI$190,IF(AH284=AI$190,AI$191,IF(AH284=AI$191,AI$192,IF(AH284=AI$192,AI$193,IF(AH284=AI$193,AI$194,$I$23))))))</f>
        <v/>
      </c>
      <c r="AJ284" s="88" t="str">
        <f>IF(AND(SUM(AJ$206:AJ283)&gt;=AJ$201,AI284=""),"",IF(AI284="",AJ$190,IF(AI284=AJ$190,AJ$191,IF(AI284=AJ$191,AJ$192,IF(AI284=AJ$192,AJ$193,IF(AI284=AJ$193,AJ$194,$I$23))))))</f>
        <v/>
      </c>
      <c r="AK284" s="88" t="str">
        <f>IF(AND(SUM(AK$206:AK283)&gt;=AK$201,AJ284=""),"",IF(AJ284="",AK$190,IF(AJ284=AK$190,AK$191,IF(AJ284=AK$191,AK$192,IF(AJ284=AK$192,AK$193,IF(AJ284=AK$193,AK$194,$I$23))))))</f>
        <v/>
      </c>
      <c r="AL284" s="88" t="str">
        <f>IF(AND(SUM(AL$206:AL283)&gt;=AL$201,AK284=""),"",IF(AK284="",AL$190,IF(AK284=AL$190,AL$191,IF(AK284=AL$191,AL$192,IF(AK284=AL$192,AL$193,IF(AK284=AL$193,AL$194,$I$23))))))</f>
        <v/>
      </c>
      <c r="AM284" s="88" t="str">
        <f>IF(AND(SUM(AM$206:AM283)&gt;=AM$201,AL284=""),"",IF(AL284="",AM$190,IF(AL284=AM$190,AM$191,IF(AL284=AM$191,AM$192,IF(AL284=AM$192,AM$193,IF(AL284=AM$193,AM$194,$I$23))))))</f>
        <v/>
      </c>
      <c r="AN284" s="88" t="str">
        <f>IF(AND(SUM(AN$206:AN283)&gt;=AN$201,AM284=""),"",IF(AM284="",AN$190,IF(AM284=AN$190,AN$191,IF(AM284=AN$191,AN$192,IF(AM284=AN$192,AN$193,IF(AM284=AN$193,AN$194,$I$23))))))</f>
        <v/>
      </c>
      <c r="AO284" s="88" t="str">
        <f>IF(AND(SUM(AO$206:AO283)&gt;=AO$201,AN284=""),"",IF(AN284="",AO$190,IF(AN284=AO$190,AO$191,IF(AN284=AO$191,AO$192,IF(AN284=AO$192,AO$193,IF(AN284=AO$193,AO$194,$J$23))))))</f>
        <v/>
      </c>
      <c r="AP284" s="88" t="str">
        <f>IF(AND(SUM(AP$206:AP283)&gt;=AP$201,AO284=""),"",IF(AO284="",AP$190,IF(AO284=AP$190,AP$191,IF(AO284=AP$191,AP$192,IF(AO284=AP$192,AP$193,IF(AO284=AP$193,AP$194,$J$23))))))</f>
        <v/>
      </c>
      <c r="AQ284" s="88" t="str">
        <f>IF(AND(SUM(AQ$206:AQ283)&gt;=AQ$201,AP284=""),"",IF(AP284="",AQ$190,IF(AP284=AQ$190,AQ$191,IF(AP284=AQ$191,AQ$192,IF(AP284=AQ$192,AQ$193,IF(AP284=AQ$193,AQ$194,$J$23))))))</f>
        <v/>
      </c>
      <c r="AR284" s="88" t="str">
        <f>IF(AND(SUM(AR$206:AR283)&gt;=AR$201,AQ284=""),"",IF(AQ284="",AR$190,IF(AQ284=AR$190,AR$191,IF(AQ284=AR$191,AR$192,IF(AQ284=AR$192,AR$193,IF(AQ284=AR$193,AR$194,$J$23))))))</f>
        <v/>
      </c>
      <c r="AS284" s="88" t="str">
        <f>IF(AND(SUM(AS$206:AS283)&gt;=AS$201,AR284=""),"",IF(AR284="",AS$190,IF(AR284=AS$190,AS$191,IF(AR284=AS$191,AS$192,IF(AR284=AS$192,AS$193,IF(AR284=AS$193,AS$194,$J$23))))))</f>
        <v/>
      </c>
      <c r="AT284" s="88" t="str">
        <f>IF(AND(SUM(AT$206:AT283)&gt;=AT$201,AS284=""),"",IF(AS284="",AT$190,IF(AS284=AT$190,AT$191,IF(AS284=AT$191,AT$192,IF(AS284=AT$192,AT$193,IF(AS284=AT$193,AT$194,$J$23))))))</f>
        <v/>
      </c>
      <c r="AU284" s="88" t="str">
        <f>IF(AND(SUM(AU$206:AU283)&gt;=AU$201,AT284=""),"",IF(AT284="",AU$190,IF(AT284=AU$190,AU$191,IF(AT284=AU$191,AU$192,IF(AT284=AU$192,AU$193,IF(AT284=AU$193,AU$194,$J$23))))))</f>
        <v/>
      </c>
      <c r="AV284" s="88" t="str">
        <f>IF(AND(SUM(AV$206:AV283)&gt;=AV$201,AU284=""),"",IF(AU284="",AV$190,IF(AU284=AV$190,AV$191,IF(AU284=AV$191,AV$192,IF(AU284=AV$192,AV$193,IF(AU284=AV$193,AV$194,$J$23))))))</f>
        <v/>
      </c>
      <c r="AW284" s="88" t="str">
        <f>IF(AND(SUM(AW$206:AW283)&gt;=AW$201,AV284=""),"",IF(AV284="",AW$190,IF(AV284=AW$190,AW$191,IF(AV284=AW$191,AW$192,IF(AV284=AW$192,AW$193,IF(AV284=AW$193,AW$194,$J$23))))))</f>
        <v/>
      </c>
      <c r="AX284" s="88" t="str">
        <f>IF(AND(SUM(AX$206:AX283)&gt;=AX$201,AW284=""),"",IF(AW284="",AX$190,IF(AW284=AX$190,AX$191,IF(AW284=AX$191,AX$192,IF(AW284=AX$192,AX$193,IF(AW284=AX$193,AX$194,$J$23))))))</f>
        <v/>
      </c>
      <c r="AY284" s="88" t="str">
        <f>IF(AND(SUM(AY$206:AY283)&gt;=AY$201,AX284=""),"",IF(AX284="",AY$190,IF(AX284=AY$190,AY$191,IF(AX284=AY$191,AY$192,IF(AX284=AY$192,AY$193,IF(AX284=AY$193,AY$194,$J$23))))))</f>
        <v/>
      </c>
      <c r="AZ284" s="88" t="str">
        <f>IF(AND(SUM(AZ$206:AZ283)&gt;=AZ$201,AY284=""),"",IF(AY284="",AZ$190,IF(AY284=AZ$190,AZ$191,IF(AY284=AZ$191,AZ$192,IF(AY284=AZ$192,AZ$193,IF(AY284=AZ$193,AZ$194,$J$23))))))</f>
        <v/>
      </c>
      <c r="BA284" s="88" t="str">
        <f>IF(AND(SUM(BA$206:BA283)&gt;=BA$201,AZ284=""),"",IF(AZ284="",BA$190,IF(AZ284=BA$190,BA$191,IF(AZ284=BA$191,BA$192,IF(AZ284=BA$192,BA$193,IF(AZ284=BA$193,BA$194,$K$23))))))</f>
        <v/>
      </c>
      <c r="BB284" s="88" t="str">
        <f>IF(AND(SUM(BB$206:BB283)&gt;=BB$201,BA284=""),"",IF(BA284="",BB$190,IF(BA284=BB$190,BB$191,IF(BA284=BB$191,BB$192,IF(BA284=BB$192,BB$193,IF(BA284=BB$193,BB$194,$K$23))))))</f>
        <v/>
      </c>
      <c r="BC284" s="88" t="str">
        <f>IF(AND(SUM(BC$206:BC283)&gt;=BC$201,BB284=""),"",IF(BB284="",BC$190,IF(BB284=BC$190,BC$191,IF(BB284=BC$191,BC$192,IF(BB284=BC$192,BC$193,IF(BB284=BC$193,BC$194,$K$23))))))</f>
        <v/>
      </c>
      <c r="BD284" s="88" t="str">
        <f>IF(AND(SUM(BD$206:BD283)&gt;=BD$201,BC284=""),"",IF(BC284="",BD$190,IF(BC284=BD$190,BD$191,IF(BC284=BD$191,BD$192,IF(BC284=BD$192,BD$193,IF(BC284=BD$193,BD$194,$K$23))))))</f>
        <v/>
      </c>
      <c r="BE284" s="88" t="str">
        <f>IF(AND(SUM(BE$206:BE283)&gt;=BE$201,BD284=""),"",IF(BD284="",BE$190,IF(BD284=BE$190,BE$191,IF(BD284=BE$191,BE$192,IF(BD284=BE$192,BE$193,IF(BD284=BE$193,BE$194,$K$23))))))</f>
        <v/>
      </c>
      <c r="BF284" s="88" t="str">
        <f>IF(AND(SUM(BF$206:BF283)&gt;=BF$201,BE284=""),"",IF(BE284="",BF$190,IF(BE284=BF$190,BF$191,IF(BE284=BF$191,BF$192,IF(BE284=BF$192,BF$193,IF(BE284=BF$193,BF$194,$K$23))))))</f>
        <v/>
      </c>
      <c r="BG284" s="88" t="str">
        <f>IF(AND(SUM(BG$206:BG283)&gt;=BG$201,BF284=""),"",IF(BF284="",BG$190,IF(BF284=BG$190,BG$191,IF(BF284=BG$191,BG$192,IF(BF284=BG$192,BG$193,IF(BF284=BG$193,BG$194,$K$23))))))</f>
        <v/>
      </c>
      <c r="BH284" s="88" t="str">
        <f>IF(AND(SUM(BH$206:BH283)&gt;=BH$201,BG284=""),"",IF(BG284="",BH$190,IF(BG284=BH$190,BH$191,IF(BG284=BH$191,BH$192,IF(BG284=BH$192,BH$193,IF(BG284=BH$193,BH$194,$K$23))))))</f>
        <v/>
      </c>
      <c r="BI284" s="88" t="str">
        <f>IF(AND(SUM(BI$206:BI283)&gt;=BI$201,BH284=""),"",IF(BH284="",BI$190,IF(BH284=BI$190,BI$191,IF(BH284=BI$191,BI$192,IF(BH284=BI$192,BI$193,IF(BH284=BI$193,BI$194,$K$23))))))</f>
        <v/>
      </c>
      <c r="BJ284" s="88" t="str">
        <f>IF(AND(SUM(BJ$206:BJ283)&gt;=BJ$201,BI284=""),"",IF(BI284="",BJ$190,IF(BI284=BJ$190,BJ$191,IF(BI284=BJ$191,BJ$192,IF(BI284=BJ$192,BJ$193,IF(BI284=BJ$193,BJ$194,$K$23))))))</f>
        <v/>
      </c>
      <c r="BK284" s="88" t="str">
        <f>IF(AND(SUM(BK$206:BK283)&gt;=BK$201,BJ284=""),"",IF(BJ284="",BK$190,IF(BJ284=BK$190,BK$191,IF(BJ284=BK$191,BK$192,IF(BJ284=BK$192,BK$193,IF(BJ284=BK$193,BK$194,$K$23))))))</f>
        <v/>
      </c>
      <c r="BL284" s="88" t="str">
        <f>IF(AND(SUM(BL$206:BL283)&gt;=BL$201,BK284=""),"",IF(BK284="",BL$190,IF(BK284=BL$190,BL$191,IF(BK284=BL$191,BL$192,IF(BK284=BL$192,BL$193,IF(BK284=BL$193,BL$194,$K$23))))))</f>
        <v/>
      </c>
    </row>
    <row r="285" spans="2:64" hidden="1" outlineLevel="1" x14ac:dyDescent="0.55000000000000004">
      <c r="B285" s="3" t="s">
        <v>311</v>
      </c>
      <c r="C285" s="3">
        <f t="shared" si="63"/>
        <v>79</v>
      </c>
      <c r="E285" s="88" t="str">
        <f>IF(AND(SUM(E$206:E284)&gt;=E$201,D285=""),"",IF(D285="",E$190,IF(D285=E$190,E$191,IF(D285=E$191,E$192,IF(D285=E$192,E$193,IF(D285=E$193,E$194,$G$23))))))</f>
        <v/>
      </c>
      <c r="F285" s="88" t="str">
        <f>IF(AND(SUM(F$206:F284)&gt;=F$201,E285=""),"",IF(E285="",F$190,IF(E285=F$190,F$191,IF(E285=F$191,F$192,IF(E285=F$192,F$193,IF(E285=F$193,F$194,$G$23))))))</f>
        <v/>
      </c>
      <c r="G285" s="88" t="str">
        <f>IF(AND(SUM(G$206:G284)&gt;=G$201,F285=""),"",IF(F285="",G$190,IF(F285=G$190,G$191,IF(F285=G$191,G$192,IF(F285=G$192,G$193,IF(F285=G$193,G$194,$G$23))))))</f>
        <v/>
      </c>
      <c r="H285" s="88" t="str">
        <f>IF(AND(SUM(H$206:H284)&gt;=H$201,G285=""),"",IF(G285="",H$190,IF(G285=H$190,H$191,IF(G285=H$191,H$192,IF(G285=H$192,H$193,IF(G285=H$193,H$194,$G$23))))))</f>
        <v/>
      </c>
      <c r="I285" s="88" t="str">
        <f>IF(AND(SUM(I$206:I284)&gt;=I$201,H285=""),"",IF(H285="",I$190,IF(H285=I$190,I$191,IF(H285=I$191,I$192,IF(H285=I$192,I$193,IF(H285=I$193,I$194,$G$23))))))</f>
        <v/>
      </c>
      <c r="J285" s="88" t="str">
        <f>IF(AND(SUM(J$206:J284)&gt;=J$201,I285=""),"",IF(I285="",J$190,IF(I285=J$190,J$191,IF(I285=J$191,J$192,IF(I285=J$192,J$193,IF(I285=J$193,J$194,$G$23))))))</f>
        <v/>
      </c>
      <c r="K285" s="88" t="str">
        <f>IF(AND(SUM(K$206:K284)&gt;=K$201,J285=""),"",IF(J285="",K$190,IF(J285=K$190,K$191,IF(J285=K$191,K$192,IF(J285=K$192,K$193,IF(J285=K$193,K$194,$G$23))))))</f>
        <v/>
      </c>
      <c r="L285" s="88" t="str">
        <f>IF(AND(SUM(L$206:L284)&gt;=L$201,K285=""),"",IF(K285="",L$190,IF(K285=L$190,L$191,IF(K285=L$191,L$192,IF(K285=L$192,L$193,IF(K285=L$193,L$194,$G$23))))))</f>
        <v/>
      </c>
      <c r="M285" s="88" t="str">
        <f>IF(AND(SUM(M$206:M284)&gt;=M$201,L285=""),"",IF(L285="",M$190,IF(L285=M$190,M$191,IF(L285=M$191,M$192,IF(L285=M$192,M$193,IF(L285=M$193,M$194,$G$23))))))</f>
        <v/>
      </c>
      <c r="N285" s="88" t="str">
        <f>IF(AND(SUM(N$206:N284)&gt;=N$201,M285=""),"",IF(M285="",N$190,IF(M285=N$190,N$191,IF(M285=N$191,N$192,IF(M285=N$192,N$193,IF(M285=N$193,N$194,$G$23))))))</f>
        <v/>
      </c>
      <c r="O285" s="88" t="str">
        <f>IF(AND(SUM(O$206:O284)&gt;=O$201,N285=""),"",IF(N285="",O$190,IF(N285=O$190,O$191,IF(N285=O$191,O$192,IF(N285=O$192,O$193,IF(N285=O$193,O$194,$G$23))))))</f>
        <v/>
      </c>
      <c r="P285" s="88" t="str">
        <f>IF(AND(SUM(P$206:P284)&gt;=P$201,O285=""),"",IF(O285="",P$190,IF(O285=P$190,P$191,IF(O285=P$191,P$192,IF(O285=P$192,P$193,IF(O285=P$193,P$194,$G$23))))))</f>
        <v/>
      </c>
      <c r="Q285" s="88" t="str">
        <f>IF(AND(SUM(Q$206:Q284)&gt;=Q$201,P285=""),"",IF(P285="",Q$190,IF(P285=Q$190,Q$191,IF(P285=Q$191,Q$192,IF(P285=Q$192,Q$193,IF(P285=Q$193,Q$194,$H$23))))))</f>
        <v/>
      </c>
      <c r="R285" s="88" t="str">
        <f>IF(AND(SUM(R$206:R284)&gt;=R$201,Q285=""),"",IF(Q285="",R$190,IF(Q285=R$190,R$191,IF(Q285=R$191,R$192,IF(Q285=R$192,R$193,IF(Q285=R$193,R$194,$H$23))))))</f>
        <v/>
      </c>
      <c r="S285" s="88" t="str">
        <f>IF(AND(SUM(S$206:S284)&gt;=S$201,R285=""),"",IF(R285="",S$190,IF(R285=S$190,S$191,IF(R285=S$191,S$192,IF(R285=S$192,S$193,IF(R285=S$193,S$194,$H$23))))))</f>
        <v/>
      </c>
      <c r="T285" s="88" t="str">
        <f>IF(AND(SUM(T$206:T284)&gt;=T$201,S285=""),"",IF(S285="",T$190,IF(S285=T$190,T$191,IF(S285=T$191,T$192,IF(S285=T$192,T$193,IF(S285=T$193,T$194,$H$23))))))</f>
        <v/>
      </c>
      <c r="U285" s="88" t="str">
        <f>IF(AND(SUM(U$206:U284)&gt;=U$201,T285=""),"",IF(T285="",U$190,IF(T285=U$190,U$191,IF(T285=U$191,U$192,IF(T285=U$192,U$193,IF(T285=U$193,U$194,$H$23))))))</f>
        <v/>
      </c>
      <c r="V285" s="88" t="str">
        <f>IF(AND(SUM(V$206:V284)&gt;=V$201,U285=""),"",IF(U285="",V$190,IF(U285=V$190,V$191,IF(U285=V$191,V$192,IF(U285=V$192,V$193,IF(U285=V$193,V$194,$H$23))))))</f>
        <v/>
      </c>
      <c r="W285" s="88" t="str">
        <f>IF(AND(SUM(W$206:W284)&gt;=W$201,V285=""),"",IF(V285="",W$190,IF(V285=W$190,W$191,IF(V285=W$191,W$192,IF(V285=W$192,W$193,IF(V285=W$193,W$194,$H$23))))))</f>
        <v/>
      </c>
      <c r="X285" s="88" t="str">
        <f>IF(AND(SUM(X$206:X284)&gt;=X$201,W285=""),"",IF(W285="",X$190,IF(W285=X$190,X$191,IF(W285=X$191,X$192,IF(W285=X$192,X$193,IF(W285=X$193,X$194,$H$23))))))</f>
        <v/>
      </c>
      <c r="Y285" s="88" t="str">
        <f>IF(AND(SUM(Y$206:Y284)&gt;=Y$201,X285=""),"",IF(X285="",Y$190,IF(X285=Y$190,Y$191,IF(X285=Y$191,Y$192,IF(X285=Y$192,Y$193,IF(X285=Y$193,Y$194,$H$23))))))</f>
        <v/>
      </c>
      <c r="Z285" s="88" t="str">
        <f>IF(AND(SUM(Z$206:Z284)&gt;=Z$201,Y285=""),"",IF(Y285="",Z$190,IF(Y285=Z$190,Z$191,IF(Y285=Z$191,Z$192,IF(Y285=Z$192,Z$193,IF(Y285=Z$193,Z$194,$H$23))))))</f>
        <v/>
      </c>
      <c r="AA285" s="88" t="str">
        <f>IF(AND(SUM(AA$206:AA284)&gt;=AA$201,Z285=""),"",IF(Z285="",AA$190,IF(Z285=AA$190,AA$191,IF(Z285=AA$191,AA$192,IF(Z285=AA$192,AA$193,IF(Z285=AA$193,AA$194,$H$23))))))</f>
        <v/>
      </c>
      <c r="AB285" s="88" t="str">
        <f>IF(AND(SUM(AB$206:AB284)&gt;=AB$201,AA285=""),"",IF(AA285="",AB$190,IF(AA285=AB$190,AB$191,IF(AA285=AB$191,AB$192,IF(AA285=AB$192,AB$193,IF(AA285=AB$193,AB$194,$H$23))))))</f>
        <v/>
      </c>
      <c r="AC285" s="88" t="str">
        <f>IF(AND(SUM(AC$206:AC284)&gt;=AC$201,AB285=""),"",IF(AB285="",AC$190,IF(AB285=AC$190,AC$191,IF(AB285=AC$191,AC$192,IF(AB285=AC$192,AC$193,IF(AB285=AC$193,AC$194,$I$23))))))</f>
        <v/>
      </c>
      <c r="AD285" s="88" t="str">
        <f>IF(AND(SUM(AD$206:AD284)&gt;=AD$201,AC285=""),"",IF(AC285="",AD$190,IF(AC285=AD$190,AD$191,IF(AC285=AD$191,AD$192,IF(AC285=AD$192,AD$193,IF(AC285=AD$193,AD$194,$I$23))))))</f>
        <v/>
      </c>
      <c r="AE285" s="88" t="str">
        <f>IF(AND(SUM(AE$206:AE284)&gt;=AE$201,AD285=""),"",IF(AD285="",AE$190,IF(AD285=AE$190,AE$191,IF(AD285=AE$191,AE$192,IF(AD285=AE$192,AE$193,IF(AD285=AE$193,AE$194,$I$23))))))</f>
        <v/>
      </c>
      <c r="AF285" s="88" t="str">
        <f>IF(AND(SUM(AF$206:AF284)&gt;=AF$201,AE285=""),"",IF(AE285="",AF$190,IF(AE285=AF$190,AF$191,IF(AE285=AF$191,AF$192,IF(AE285=AF$192,AF$193,IF(AE285=AF$193,AF$194,$I$23))))))</f>
        <v/>
      </c>
      <c r="AG285" s="88" t="str">
        <f>IF(AND(SUM(AG$206:AG284)&gt;=AG$201,AF285=""),"",IF(AF285="",AG$190,IF(AF285=AG$190,AG$191,IF(AF285=AG$191,AG$192,IF(AF285=AG$192,AG$193,IF(AF285=AG$193,AG$194,$I$23))))))</f>
        <v/>
      </c>
      <c r="AH285" s="88" t="str">
        <f>IF(AND(SUM(AH$206:AH284)&gt;=AH$201,AG285=""),"",IF(AG285="",AH$190,IF(AG285=AH$190,AH$191,IF(AG285=AH$191,AH$192,IF(AG285=AH$192,AH$193,IF(AG285=AH$193,AH$194,$I$23))))))</f>
        <v/>
      </c>
      <c r="AI285" s="88" t="str">
        <f>IF(AND(SUM(AI$206:AI284)&gt;=AI$201,AH285=""),"",IF(AH285="",AI$190,IF(AH285=AI$190,AI$191,IF(AH285=AI$191,AI$192,IF(AH285=AI$192,AI$193,IF(AH285=AI$193,AI$194,$I$23))))))</f>
        <v/>
      </c>
      <c r="AJ285" s="88" t="str">
        <f>IF(AND(SUM(AJ$206:AJ284)&gt;=AJ$201,AI285=""),"",IF(AI285="",AJ$190,IF(AI285=AJ$190,AJ$191,IF(AI285=AJ$191,AJ$192,IF(AI285=AJ$192,AJ$193,IF(AI285=AJ$193,AJ$194,$I$23))))))</f>
        <v/>
      </c>
      <c r="AK285" s="88" t="str">
        <f>IF(AND(SUM(AK$206:AK284)&gt;=AK$201,AJ285=""),"",IF(AJ285="",AK$190,IF(AJ285=AK$190,AK$191,IF(AJ285=AK$191,AK$192,IF(AJ285=AK$192,AK$193,IF(AJ285=AK$193,AK$194,$I$23))))))</f>
        <v/>
      </c>
      <c r="AL285" s="88" t="str">
        <f>IF(AND(SUM(AL$206:AL284)&gt;=AL$201,AK285=""),"",IF(AK285="",AL$190,IF(AK285=AL$190,AL$191,IF(AK285=AL$191,AL$192,IF(AK285=AL$192,AL$193,IF(AK285=AL$193,AL$194,$I$23))))))</f>
        <v/>
      </c>
      <c r="AM285" s="88" t="str">
        <f>IF(AND(SUM(AM$206:AM284)&gt;=AM$201,AL285=""),"",IF(AL285="",AM$190,IF(AL285=AM$190,AM$191,IF(AL285=AM$191,AM$192,IF(AL285=AM$192,AM$193,IF(AL285=AM$193,AM$194,$I$23))))))</f>
        <v/>
      </c>
      <c r="AN285" s="88" t="str">
        <f>IF(AND(SUM(AN$206:AN284)&gt;=AN$201,AM285=""),"",IF(AM285="",AN$190,IF(AM285=AN$190,AN$191,IF(AM285=AN$191,AN$192,IF(AM285=AN$192,AN$193,IF(AM285=AN$193,AN$194,$I$23))))))</f>
        <v/>
      </c>
      <c r="AO285" s="88" t="str">
        <f>IF(AND(SUM(AO$206:AO284)&gt;=AO$201,AN285=""),"",IF(AN285="",AO$190,IF(AN285=AO$190,AO$191,IF(AN285=AO$191,AO$192,IF(AN285=AO$192,AO$193,IF(AN285=AO$193,AO$194,$J$23))))))</f>
        <v/>
      </c>
      <c r="AP285" s="88" t="str">
        <f>IF(AND(SUM(AP$206:AP284)&gt;=AP$201,AO285=""),"",IF(AO285="",AP$190,IF(AO285=AP$190,AP$191,IF(AO285=AP$191,AP$192,IF(AO285=AP$192,AP$193,IF(AO285=AP$193,AP$194,$J$23))))))</f>
        <v/>
      </c>
      <c r="AQ285" s="88" t="str">
        <f>IF(AND(SUM(AQ$206:AQ284)&gt;=AQ$201,AP285=""),"",IF(AP285="",AQ$190,IF(AP285=AQ$190,AQ$191,IF(AP285=AQ$191,AQ$192,IF(AP285=AQ$192,AQ$193,IF(AP285=AQ$193,AQ$194,$J$23))))))</f>
        <v/>
      </c>
      <c r="AR285" s="88" t="str">
        <f>IF(AND(SUM(AR$206:AR284)&gt;=AR$201,AQ285=""),"",IF(AQ285="",AR$190,IF(AQ285=AR$190,AR$191,IF(AQ285=AR$191,AR$192,IF(AQ285=AR$192,AR$193,IF(AQ285=AR$193,AR$194,$J$23))))))</f>
        <v/>
      </c>
      <c r="AS285" s="88" t="str">
        <f>IF(AND(SUM(AS$206:AS284)&gt;=AS$201,AR285=""),"",IF(AR285="",AS$190,IF(AR285=AS$190,AS$191,IF(AR285=AS$191,AS$192,IF(AR285=AS$192,AS$193,IF(AR285=AS$193,AS$194,$J$23))))))</f>
        <v/>
      </c>
      <c r="AT285" s="88" t="str">
        <f>IF(AND(SUM(AT$206:AT284)&gt;=AT$201,AS285=""),"",IF(AS285="",AT$190,IF(AS285=AT$190,AT$191,IF(AS285=AT$191,AT$192,IF(AS285=AT$192,AT$193,IF(AS285=AT$193,AT$194,$J$23))))))</f>
        <v/>
      </c>
      <c r="AU285" s="88" t="str">
        <f>IF(AND(SUM(AU$206:AU284)&gt;=AU$201,AT285=""),"",IF(AT285="",AU$190,IF(AT285=AU$190,AU$191,IF(AT285=AU$191,AU$192,IF(AT285=AU$192,AU$193,IF(AT285=AU$193,AU$194,$J$23))))))</f>
        <v/>
      </c>
      <c r="AV285" s="88" t="str">
        <f>IF(AND(SUM(AV$206:AV284)&gt;=AV$201,AU285=""),"",IF(AU285="",AV$190,IF(AU285=AV$190,AV$191,IF(AU285=AV$191,AV$192,IF(AU285=AV$192,AV$193,IF(AU285=AV$193,AV$194,$J$23))))))</f>
        <v/>
      </c>
      <c r="AW285" s="88" t="str">
        <f>IF(AND(SUM(AW$206:AW284)&gt;=AW$201,AV285=""),"",IF(AV285="",AW$190,IF(AV285=AW$190,AW$191,IF(AV285=AW$191,AW$192,IF(AV285=AW$192,AW$193,IF(AV285=AW$193,AW$194,$J$23))))))</f>
        <v/>
      </c>
      <c r="AX285" s="88" t="str">
        <f>IF(AND(SUM(AX$206:AX284)&gt;=AX$201,AW285=""),"",IF(AW285="",AX$190,IF(AW285=AX$190,AX$191,IF(AW285=AX$191,AX$192,IF(AW285=AX$192,AX$193,IF(AW285=AX$193,AX$194,$J$23))))))</f>
        <v/>
      </c>
      <c r="AY285" s="88" t="str">
        <f>IF(AND(SUM(AY$206:AY284)&gt;=AY$201,AX285=""),"",IF(AX285="",AY$190,IF(AX285=AY$190,AY$191,IF(AX285=AY$191,AY$192,IF(AX285=AY$192,AY$193,IF(AX285=AY$193,AY$194,$J$23))))))</f>
        <v/>
      </c>
      <c r="AZ285" s="88" t="str">
        <f>IF(AND(SUM(AZ$206:AZ284)&gt;=AZ$201,AY285=""),"",IF(AY285="",AZ$190,IF(AY285=AZ$190,AZ$191,IF(AY285=AZ$191,AZ$192,IF(AY285=AZ$192,AZ$193,IF(AY285=AZ$193,AZ$194,$J$23))))))</f>
        <v/>
      </c>
      <c r="BA285" s="88" t="str">
        <f>IF(AND(SUM(BA$206:BA284)&gt;=BA$201,AZ285=""),"",IF(AZ285="",BA$190,IF(AZ285=BA$190,BA$191,IF(AZ285=BA$191,BA$192,IF(AZ285=BA$192,BA$193,IF(AZ285=BA$193,BA$194,$K$23))))))</f>
        <v/>
      </c>
      <c r="BB285" s="88" t="str">
        <f>IF(AND(SUM(BB$206:BB284)&gt;=BB$201,BA285=""),"",IF(BA285="",BB$190,IF(BA285=BB$190,BB$191,IF(BA285=BB$191,BB$192,IF(BA285=BB$192,BB$193,IF(BA285=BB$193,BB$194,$K$23))))))</f>
        <v/>
      </c>
      <c r="BC285" s="88" t="str">
        <f>IF(AND(SUM(BC$206:BC284)&gt;=BC$201,BB285=""),"",IF(BB285="",BC$190,IF(BB285=BC$190,BC$191,IF(BB285=BC$191,BC$192,IF(BB285=BC$192,BC$193,IF(BB285=BC$193,BC$194,$K$23))))))</f>
        <v/>
      </c>
      <c r="BD285" s="88" t="str">
        <f>IF(AND(SUM(BD$206:BD284)&gt;=BD$201,BC285=""),"",IF(BC285="",BD$190,IF(BC285=BD$190,BD$191,IF(BC285=BD$191,BD$192,IF(BC285=BD$192,BD$193,IF(BC285=BD$193,BD$194,$K$23))))))</f>
        <v/>
      </c>
      <c r="BE285" s="88" t="str">
        <f>IF(AND(SUM(BE$206:BE284)&gt;=BE$201,BD285=""),"",IF(BD285="",BE$190,IF(BD285=BE$190,BE$191,IF(BD285=BE$191,BE$192,IF(BD285=BE$192,BE$193,IF(BD285=BE$193,BE$194,$K$23))))))</f>
        <v/>
      </c>
      <c r="BF285" s="88" t="str">
        <f>IF(AND(SUM(BF$206:BF284)&gt;=BF$201,BE285=""),"",IF(BE285="",BF$190,IF(BE285=BF$190,BF$191,IF(BE285=BF$191,BF$192,IF(BE285=BF$192,BF$193,IF(BE285=BF$193,BF$194,$K$23))))))</f>
        <v/>
      </c>
      <c r="BG285" s="88" t="str">
        <f>IF(AND(SUM(BG$206:BG284)&gt;=BG$201,BF285=""),"",IF(BF285="",BG$190,IF(BF285=BG$190,BG$191,IF(BF285=BG$191,BG$192,IF(BF285=BG$192,BG$193,IF(BF285=BG$193,BG$194,$K$23))))))</f>
        <v/>
      </c>
      <c r="BH285" s="88" t="str">
        <f>IF(AND(SUM(BH$206:BH284)&gt;=BH$201,BG285=""),"",IF(BG285="",BH$190,IF(BG285=BH$190,BH$191,IF(BG285=BH$191,BH$192,IF(BG285=BH$192,BH$193,IF(BG285=BH$193,BH$194,$K$23))))))</f>
        <v/>
      </c>
      <c r="BI285" s="88" t="str">
        <f>IF(AND(SUM(BI$206:BI284)&gt;=BI$201,BH285=""),"",IF(BH285="",BI$190,IF(BH285=BI$190,BI$191,IF(BH285=BI$191,BI$192,IF(BH285=BI$192,BI$193,IF(BH285=BI$193,BI$194,$K$23))))))</f>
        <v/>
      </c>
      <c r="BJ285" s="88" t="str">
        <f>IF(AND(SUM(BJ$206:BJ284)&gt;=BJ$201,BI285=""),"",IF(BI285="",BJ$190,IF(BI285=BJ$190,BJ$191,IF(BI285=BJ$191,BJ$192,IF(BI285=BJ$192,BJ$193,IF(BI285=BJ$193,BJ$194,$K$23))))))</f>
        <v/>
      </c>
      <c r="BK285" s="88" t="str">
        <f>IF(AND(SUM(BK$206:BK284)&gt;=BK$201,BJ285=""),"",IF(BJ285="",BK$190,IF(BJ285=BK$190,BK$191,IF(BJ285=BK$191,BK$192,IF(BJ285=BK$192,BK$193,IF(BJ285=BK$193,BK$194,$K$23))))))</f>
        <v/>
      </c>
      <c r="BL285" s="88" t="str">
        <f>IF(AND(SUM(BL$206:BL284)&gt;=BL$201,BK285=""),"",IF(BK285="",BL$190,IF(BK285=BL$190,BL$191,IF(BK285=BL$191,BL$192,IF(BK285=BL$192,BL$193,IF(BK285=BL$193,BL$194,$K$23))))))</f>
        <v/>
      </c>
    </row>
    <row r="286" spans="2:64" hidden="1" outlineLevel="1" x14ac:dyDescent="0.55000000000000004">
      <c r="B286" s="3" t="s">
        <v>311</v>
      </c>
      <c r="C286" s="3">
        <f t="shared" si="63"/>
        <v>80</v>
      </c>
      <c r="E286" s="88" t="str">
        <f>IF(AND(SUM(E$206:E285)&gt;=E$201,D286=""),"",IF(D286="",E$190,IF(D286=E$190,E$191,IF(D286=E$191,E$192,IF(D286=E$192,E$193,IF(D286=E$193,E$194,$G$23))))))</f>
        <v/>
      </c>
      <c r="F286" s="88" t="str">
        <f>IF(AND(SUM(F$206:F285)&gt;=F$201,E286=""),"",IF(E286="",F$190,IF(E286=F$190,F$191,IF(E286=F$191,F$192,IF(E286=F$192,F$193,IF(E286=F$193,F$194,$G$23))))))</f>
        <v/>
      </c>
      <c r="G286" s="88" t="str">
        <f>IF(AND(SUM(G$206:G285)&gt;=G$201,F286=""),"",IF(F286="",G$190,IF(F286=G$190,G$191,IF(F286=G$191,G$192,IF(F286=G$192,G$193,IF(F286=G$193,G$194,$G$23))))))</f>
        <v/>
      </c>
      <c r="H286" s="88" t="str">
        <f>IF(AND(SUM(H$206:H285)&gt;=H$201,G286=""),"",IF(G286="",H$190,IF(G286=H$190,H$191,IF(G286=H$191,H$192,IF(G286=H$192,H$193,IF(G286=H$193,H$194,$G$23))))))</f>
        <v/>
      </c>
      <c r="I286" s="88" t="str">
        <f>IF(AND(SUM(I$206:I285)&gt;=I$201,H286=""),"",IF(H286="",I$190,IF(H286=I$190,I$191,IF(H286=I$191,I$192,IF(H286=I$192,I$193,IF(H286=I$193,I$194,$G$23))))))</f>
        <v/>
      </c>
      <c r="J286" s="88" t="str">
        <f>IF(AND(SUM(J$206:J285)&gt;=J$201,I286=""),"",IF(I286="",J$190,IF(I286=J$190,J$191,IF(I286=J$191,J$192,IF(I286=J$192,J$193,IF(I286=J$193,J$194,$G$23))))))</f>
        <v/>
      </c>
      <c r="K286" s="88" t="str">
        <f>IF(AND(SUM(K$206:K285)&gt;=K$201,J286=""),"",IF(J286="",K$190,IF(J286=K$190,K$191,IF(J286=K$191,K$192,IF(J286=K$192,K$193,IF(J286=K$193,K$194,$G$23))))))</f>
        <v/>
      </c>
      <c r="L286" s="88" t="str">
        <f>IF(AND(SUM(L$206:L285)&gt;=L$201,K286=""),"",IF(K286="",L$190,IF(K286=L$190,L$191,IF(K286=L$191,L$192,IF(K286=L$192,L$193,IF(K286=L$193,L$194,$G$23))))))</f>
        <v/>
      </c>
      <c r="M286" s="88" t="str">
        <f>IF(AND(SUM(M$206:M285)&gt;=M$201,L286=""),"",IF(L286="",M$190,IF(L286=M$190,M$191,IF(L286=M$191,M$192,IF(L286=M$192,M$193,IF(L286=M$193,M$194,$G$23))))))</f>
        <v/>
      </c>
      <c r="N286" s="88" t="str">
        <f>IF(AND(SUM(N$206:N285)&gt;=N$201,M286=""),"",IF(M286="",N$190,IF(M286=N$190,N$191,IF(M286=N$191,N$192,IF(M286=N$192,N$193,IF(M286=N$193,N$194,$G$23))))))</f>
        <v/>
      </c>
      <c r="O286" s="88" t="str">
        <f>IF(AND(SUM(O$206:O285)&gt;=O$201,N286=""),"",IF(N286="",O$190,IF(N286=O$190,O$191,IF(N286=O$191,O$192,IF(N286=O$192,O$193,IF(N286=O$193,O$194,$G$23))))))</f>
        <v/>
      </c>
      <c r="P286" s="88" t="str">
        <f>IF(AND(SUM(P$206:P285)&gt;=P$201,O286=""),"",IF(O286="",P$190,IF(O286=P$190,P$191,IF(O286=P$191,P$192,IF(O286=P$192,P$193,IF(O286=P$193,P$194,$G$23))))))</f>
        <v/>
      </c>
      <c r="Q286" s="88" t="str">
        <f>IF(AND(SUM(Q$206:Q285)&gt;=Q$201,P286=""),"",IF(P286="",Q$190,IF(P286=Q$190,Q$191,IF(P286=Q$191,Q$192,IF(P286=Q$192,Q$193,IF(P286=Q$193,Q$194,$H$23))))))</f>
        <v/>
      </c>
      <c r="R286" s="88" t="str">
        <f>IF(AND(SUM(R$206:R285)&gt;=R$201,Q286=""),"",IF(Q286="",R$190,IF(Q286=R$190,R$191,IF(Q286=R$191,R$192,IF(Q286=R$192,R$193,IF(Q286=R$193,R$194,$H$23))))))</f>
        <v/>
      </c>
      <c r="S286" s="88" t="str">
        <f>IF(AND(SUM(S$206:S285)&gt;=S$201,R286=""),"",IF(R286="",S$190,IF(R286=S$190,S$191,IF(R286=S$191,S$192,IF(R286=S$192,S$193,IF(R286=S$193,S$194,$H$23))))))</f>
        <v/>
      </c>
      <c r="T286" s="88" t="str">
        <f>IF(AND(SUM(T$206:T285)&gt;=T$201,S286=""),"",IF(S286="",T$190,IF(S286=T$190,T$191,IF(S286=T$191,T$192,IF(S286=T$192,T$193,IF(S286=T$193,T$194,$H$23))))))</f>
        <v/>
      </c>
      <c r="U286" s="88" t="str">
        <f>IF(AND(SUM(U$206:U285)&gt;=U$201,T286=""),"",IF(T286="",U$190,IF(T286=U$190,U$191,IF(T286=U$191,U$192,IF(T286=U$192,U$193,IF(T286=U$193,U$194,$H$23))))))</f>
        <v/>
      </c>
      <c r="V286" s="88" t="str">
        <f>IF(AND(SUM(V$206:V285)&gt;=V$201,U286=""),"",IF(U286="",V$190,IF(U286=V$190,V$191,IF(U286=V$191,V$192,IF(U286=V$192,V$193,IF(U286=V$193,V$194,$H$23))))))</f>
        <v/>
      </c>
      <c r="W286" s="88" t="str">
        <f>IF(AND(SUM(W$206:W285)&gt;=W$201,V286=""),"",IF(V286="",W$190,IF(V286=W$190,W$191,IF(V286=W$191,W$192,IF(V286=W$192,W$193,IF(V286=W$193,W$194,$H$23))))))</f>
        <v/>
      </c>
      <c r="X286" s="88" t="str">
        <f>IF(AND(SUM(X$206:X285)&gt;=X$201,W286=""),"",IF(W286="",X$190,IF(W286=X$190,X$191,IF(W286=X$191,X$192,IF(W286=X$192,X$193,IF(W286=X$193,X$194,$H$23))))))</f>
        <v/>
      </c>
      <c r="Y286" s="88" t="str">
        <f>IF(AND(SUM(Y$206:Y285)&gt;=Y$201,X286=""),"",IF(X286="",Y$190,IF(X286=Y$190,Y$191,IF(X286=Y$191,Y$192,IF(X286=Y$192,Y$193,IF(X286=Y$193,Y$194,$H$23))))))</f>
        <v/>
      </c>
      <c r="Z286" s="88" t="str">
        <f>IF(AND(SUM(Z$206:Z285)&gt;=Z$201,Y286=""),"",IF(Y286="",Z$190,IF(Y286=Z$190,Z$191,IF(Y286=Z$191,Z$192,IF(Y286=Z$192,Z$193,IF(Y286=Z$193,Z$194,$H$23))))))</f>
        <v/>
      </c>
      <c r="AA286" s="88" t="str">
        <f>IF(AND(SUM(AA$206:AA285)&gt;=AA$201,Z286=""),"",IF(Z286="",AA$190,IF(Z286=AA$190,AA$191,IF(Z286=AA$191,AA$192,IF(Z286=AA$192,AA$193,IF(Z286=AA$193,AA$194,$H$23))))))</f>
        <v/>
      </c>
      <c r="AB286" s="88" t="str">
        <f>IF(AND(SUM(AB$206:AB285)&gt;=AB$201,AA286=""),"",IF(AA286="",AB$190,IF(AA286=AB$190,AB$191,IF(AA286=AB$191,AB$192,IF(AA286=AB$192,AB$193,IF(AA286=AB$193,AB$194,$H$23))))))</f>
        <v/>
      </c>
      <c r="AC286" s="88" t="str">
        <f>IF(AND(SUM(AC$206:AC285)&gt;=AC$201,AB286=""),"",IF(AB286="",AC$190,IF(AB286=AC$190,AC$191,IF(AB286=AC$191,AC$192,IF(AB286=AC$192,AC$193,IF(AB286=AC$193,AC$194,$I$23))))))</f>
        <v/>
      </c>
      <c r="AD286" s="88" t="str">
        <f>IF(AND(SUM(AD$206:AD285)&gt;=AD$201,AC286=""),"",IF(AC286="",AD$190,IF(AC286=AD$190,AD$191,IF(AC286=AD$191,AD$192,IF(AC286=AD$192,AD$193,IF(AC286=AD$193,AD$194,$I$23))))))</f>
        <v/>
      </c>
      <c r="AE286" s="88" t="str">
        <f>IF(AND(SUM(AE$206:AE285)&gt;=AE$201,AD286=""),"",IF(AD286="",AE$190,IF(AD286=AE$190,AE$191,IF(AD286=AE$191,AE$192,IF(AD286=AE$192,AE$193,IF(AD286=AE$193,AE$194,$I$23))))))</f>
        <v/>
      </c>
      <c r="AF286" s="88" t="str">
        <f>IF(AND(SUM(AF$206:AF285)&gt;=AF$201,AE286=""),"",IF(AE286="",AF$190,IF(AE286=AF$190,AF$191,IF(AE286=AF$191,AF$192,IF(AE286=AF$192,AF$193,IF(AE286=AF$193,AF$194,$I$23))))))</f>
        <v/>
      </c>
      <c r="AG286" s="88" t="str">
        <f>IF(AND(SUM(AG$206:AG285)&gt;=AG$201,AF286=""),"",IF(AF286="",AG$190,IF(AF286=AG$190,AG$191,IF(AF286=AG$191,AG$192,IF(AF286=AG$192,AG$193,IF(AF286=AG$193,AG$194,$I$23))))))</f>
        <v/>
      </c>
      <c r="AH286" s="88" t="str">
        <f>IF(AND(SUM(AH$206:AH285)&gt;=AH$201,AG286=""),"",IF(AG286="",AH$190,IF(AG286=AH$190,AH$191,IF(AG286=AH$191,AH$192,IF(AG286=AH$192,AH$193,IF(AG286=AH$193,AH$194,$I$23))))))</f>
        <v/>
      </c>
      <c r="AI286" s="88" t="str">
        <f>IF(AND(SUM(AI$206:AI285)&gt;=AI$201,AH286=""),"",IF(AH286="",AI$190,IF(AH286=AI$190,AI$191,IF(AH286=AI$191,AI$192,IF(AH286=AI$192,AI$193,IF(AH286=AI$193,AI$194,$I$23))))))</f>
        <v/>
      </c>
      <c r="AJ286" s="88" t="str">
        <f>IF(AND(SUM(AJ$206:AJ285)&gt;=AJ$201,AI286=""),"",IF(AI286="",AJ$190,IF(AI286=AJ$190,AJ$191,IF(AI286=AJ$191,AJ$192,IF(AI286=AJ$192,AJ$193,IF(AI286=AJ$193,AJ$194,$I$23))))))</f>
        <v/>
      </c>
      <c r="AK286" s="88" t="str">
        <f>IF(AND(SUM(AK$206:AK285)&gt;=AK$201,AJ286=""),"",IF(AJ286="",AK$190,IF(AJ286=AK$190,AK$191,IF(AJ286=AK$191,AK$192,IF(AJ286=AK$192,AK$193,IF(AJ286=AK$193,AK$194,$I$23))))))</f>
        <v/>
      </c>
      <c r="AL286" s="88" t="str">
        <f>IF(AND(SUM(AL$206:AL285)&gt;=AL$201,AK286=""),"",IF(AK286="",AL$190,IF(AK286=AL$190,AL$191,IF(AK286=AL$191,AL$192,IF(AK286=AL$192,AL$193,IF(AK286=AL$193,AL$194,$I$23))))))</f>
        <v/>
      </c>
      <c r="AM286" s="88" t="str">
        <f>IF(AND(SUM(AM$206:AM285)&gt;=AM$201,AL286=""),"",IF(AL286="",AM$190,IF(AL286=AM$190,AM$191,IF(AL286=AM$191,AM$192,IF(AL286=AM$192,AM$193,IF(AL286=AM$193,AM$194,$I$23))))))</f>
        <v/>
      </c>
      <c r="AN286" s="88" t="str">
        <f>IF(AND(SUM(AN$206:AN285)&gt;=AN$201,AM286=""),"",IF(AM286="",AN$190,IF(AM286=AN$190,AN$191,IF(AM286=AN$191,AN$192,IF(AM286=AN$192,AN$193,IF(AM286=AN$193,AN$194,$I$23))))))</f>
        <v/>
      </c>
      <c r="AO286" s="88" t="str">
        <f>IF(AND(SUM(AO$206:AO285)&gt;=AO$201,AN286=""),"",IF(AN286="",AO$190,IF(AN286=AO$190,AO$191,IF(AN286=AO$191,AO$192,IF(AN286=AO$192,AO$193,IF(AN286=AO$193,AO$194,$J$23))))))</f>
        <v/>
      </c>
      <c r="AP286" s="88" t="str">
        <f>IF(AND(SUM(AP$206:AP285)&gt;=AP$201,AO286=""),"",IF(AO286="",AP$190,IF(AO286=AP$190,AP$191,IF(AO286=AP$191,AP$192,IF(AO286=AP$192,AP$193,IF(AO286=AP$193,AP$194,$J$23))))))</f>
        <v/>
      </c>
      <c r="AQ286" s="88" t="str">
        <f>IF(AND(SUM(AQ$206:AQ285)&gt;=AQ$201,AP286=""),"",IF(AP286="",AQ$190,IF(AP286=AQ$190,AQ$191,IF(AP286=AQ$191,AQ$192,IF(AP286=AQ$192,AQ$193,IF(AP286=AQ$193,AQ$194,$J$23))))))</f>
        <v/>
      </c>
      <c r="AR286" s="88" t="str">
        <f>IF(AND(SUM(AR$206:AR285)&gt;=AR$201,AQ286=""),"",IF(AQ286="",AR$190,IF(AQ286=AR$190,AR$191,IF(AQ286=AR$191,AR$192,IF(AQ286=AR$192,AR$193,IF(AQ286=AR$193,AR$194,$J$23))))))</f>
        <v/>
      </c>
      <c r="AS286" s="88" t="str">
        <f>IF(AND(SUM(AS$206:AS285)&gt;=AS$201,AR286=""),"",IF(AR286="",AS$190,IF(AR286=AS$190,AS$191,IF(AR286=AS$191,AS$192,IF(AR286=AS$192,AS$193,IF(AR286=AS$193,AS$194,$J$23))))))</f>
        <v/>
      </c>
      <c r="AT286" s="88" t="str">
        <f>IF(AND(SUM(AT$206:AT285)&gt;=AT$201,AS286=""),"",IF(AS286="",AT$190,IF(AS286=AT$190,AT$191,IF(AS286=AT$191,AT$192,IF(AS286=AT$192,AT$193,IF(AS286=AT$193,AT$194,$J$23))))))</f>
        <v/>
      </c>
      <c r="AU286" s="88" t="str">
        <f>IF(AND(SUM(AU$206:AU285)&gt;=AU$201,AT286=""),"",IF(AT286="",AU$190,IF(AT286=AU$190,AU$191,IF(AT286=AU$191,AU$192,IF(AT286=AU$192,AU$193,IF(AT286=AU$193,AU$194,$J$23))))))</f>
        <v/>
      </c>
      <c r="AV286" s="88" t="str">
        <f>IF(AND(SUM(AV$206:AV285)&gt;=AV$201,AU286=""),"",IF(AU286="",AV$190,IF(AU286=AV$190,AV$191,IF(AU286=AV$191,AV$192,IF(AU286=AV$192,AV$193,IF(AU286=AV$193,AV$194,$J$23))))))</f>
        <v/>
      </c>
      <c r="AW286" s="88" t="str">
        <f>IF(AND(SUM(AW$206:AW285)&gt;=AW$201,AV286=""),"",IF(AV286="",AW$190,IF(AV286=AW$190,AW$191,IF(AV286=AW$191,AW$192,IF(AV286=AW$192,AW$193,IF(AV286=AW$193,AW$194,$J$23))))))</f>
        <v/>
      </c>
      <c r="AX286" s="88" t="str">
        <f>IF(AND(SUM(AX$206:AX285)&gt;=AX$201,AW286=""),"",IF(AW286="",AX$190,IF(AW286=AX$190,AX$191,IF(AW286=AX$191,AX$192,IF(AW286=AX$192,AX$193,IF(AW286=AX$193,AX$194,$J$23))))))</f>
        <v/>
      </c>
      <c r="AY286" s="88" t="str">
        <f>IF(AND(SUM(AY$206:AY285)&gt;=AY$201,AX286=""),"",IF(AX286="",AY$190,IF(AX286=AY$190,AY$191,IF(AX286=AY$191,AY$192,IF(AX286=AY$192,AY$193,IF(AX286=AY$193,AY$194,$J$23))))))</f>
        <v/>
      </c>
      <c r="AZ286" s="88" t="str">
        <f>IF(AND(SUM(AZ$206:AZ285)&gt;=AZ$201,AY286=""),"",IF(AY286="",AZ$190,IF(AY286=AZ$190,AZ$191,IF(AY286=AZ$191,AZ$192,IF(AY286=AZ$192,AZ$193,IF(AY286=AZ$193,AZ$194,$J$23))))))</f>
        <v/>
      </c>
      <c r="BA286" s="88" t="str">
        <f>IF(AND(SUM(BA$206:BA285)&gt;=BA$201,AZ286=""),"",IF(AZ286="",BA$190,IF(AZ286=BA$190,BA$191,IF(AZ286=BA$191,BA$192,IF(AZ286=BA$192,BA$193,IF(AZ286=BA$193,BA$194,$K$23))))))</f>
        <v/>
      </c>
      <c r="BB286" s="88" t="str">
        <f>IF(AND(SUM(BB$206:BB285)&gt;=BB$201,BA286=""),"",IF(BA286="",BB$190,IF(BA286=BB$190,BB$191,IF(BA286=BB$191,BB$192,IF(BA286=BB$192,BB$193,IF(BA286=BB$193,BB$194,$K$23))))))</f>
        <v/>
      </c>
      <c r="BC286" s="88" t="str">
        <f>IF(AND(SUM(BC$206:BC285)&gt;=BC$201,BB286=""),"",IF(BB286="",BC$190,IF(BB286=BC$190,BC$191,IF(BB286=BC$191,BC$192,IF(BB286=BC$192,BC$193,IF(BB286=BC$193,BC$194,$K$23))))))</f>
        <v/>
      </c>
      <c r="BD286" s="88" t="str">
        <f>IF(AND(SUM(BD$206:BD285)&gt;=BD$201,BC286=""),"",IF(BC286="",BD$190,IF(BC286=BD$190,BD$191,IF(BC286=BD$191,BD$192,IF(BC286=BD$192,BD$193,IF(BC286=BD$193,BD$194,$K$23))))))</f>
        <v/>
      </c>
      <c r="BE286" s="88" t="str">
        <f>IF(AND(SUM(BE$206:BE285)&gt;=BE$201,BD286=""),"",IF(BD286="",BE$190,IF(BD286=BE$190,BE$191,IF(BD286=BE$191,BE$192,IF(BD286=BE$192,BE$193,IF(BD286=BE$193,BE$194,$K$23))))))</f>
        <v/>
      </c>
      <c r="BF286" s="88" t="str">
        <f>IF(AND(SUM(BF$206:BF285)&gt;=BF$201,BE286=""),"",IF(BE286="",BF$190,IF(BE286=BF$190,BF$191,IF(BE286=BF$191,BF$192,IF(BE286=BF$192,BF$193,IF(BE286=BF$193,BF$194,$K$23))))))</f>
        <v/>
      </c>
      <c r="BG286" s="88" t="str">
        <f>IF(AND(SUM(BG$206:BG285)&gt;=BG$201,BF286=""),"",IF(BF286="",BG$190,IF(BF286=BG$190,BG$191,IF(BF286=BG$191,BG$192,IF(BF286=BG$192,BG$193,IF(BF286=BG$193,BG$194,$K$23))))))</f>
        <v/>
      </c>
      <c r="BH286" s="88" t="str">
        <f>IF(AND(SUM(BH$206:BH285)&gt;=BH$201,BG286=""),"",IF(BG286="",BH$190,IF(BG286=BH$190,BH$191,IF(BG286=BH$191,BH$192,IF(BG286=BH$192,BH$193,IF(BG286=BH$193,BH$194,$K$23))))))</f>
        <v/>
      </c>
      <c r="BI286" s="88" t="str">
        <f>IF(AND(SUM(BI$206:BI285)&gt;=BI$201,BH286=""),"",IF(BH286="",BI$190,IF(BH286=BI$190,BI$191,IF(BH286=BI$191,BI$192,IF(BH286=BI$192,BI$193,IF(BH286=BI$193,BI$194,$K$23))))))</f>
        <v/>
      </c>
      <c r="BJ286" s="88" t="str">
        <f>IF(AND(SUM(BJ$206:BJ285)&gt;=BJ$201,BI286=""),"",IF(BI286="",BJ$190,IF(BI286=BJ$190,BJ$191,IF(BI286=BJ$191,BJ$192,IF(BI286=BJ$192,BJ$193,IF(BI286=BJ$193,BJ$194,$K$23))))))</f>
        <v/>
      </c>
      <c r="BK286" s="88" t="str">
        <f>IF(AND(SUM(BK$206:BK285)&gt;=BK$201,BJ286=""),"",IF(BJ286="",BK$190,IF(BJ286=BK$190,BK$191,IF(BJ286=BK$191,BK$192,IF(BJ286=BK$192,BK$193,IF(BJ286=BK$193,BK$194,$K$23))))))</f>
        <v/>
      </c>
      <c r="BL286" s="88" t="str">
        <f>IF(AND(SUM(BL$206:BL285)&gt;=BL$201,BK286=""),"",IF(BK286="",BL$190,IF(BK286=BL$190,BL$191,IF(BK286=BL$191,BL$192,IF(BK286=BL$192,BL$193,IF(BK286=BL$193,BL$194,$K$23))))))</f>
        <v/>
      </c>
    </row>
    <row r="287" spans="2:64" hidden="1" outlineLevel="1" x14ac:dyDescent="0.55000000000000004">
      <c r="B287" s="3" t="s">
        <v>311</v>
      </c>
      <c r="C287" s="3">
        <f t="shared" si="63"/>
        <v>81</v>
      </c>
      <c r="E287" s="88" t="str">
        <f>IF(AND(SUM(E$206:E286)&gt;=E$201,D287=""),"",IF(D287="",E$190,IF(D287=E$190,E$191,IF(D287=E$191,E$192,IF(D287=E$192,E$193,IF(D287=E$193,E$194,$G$23))))))</f>
        <v/>
      </c>
      <c r="F287" s="88" t="str">
        <f>IF(AND(SUM(F$206:F286)&gt;=F$201,E287=""),"",IF(E287="",F$190,IF(E287=F$190,F$191,IF(E287=F$191,F$192,IF(E287=F$192,F$193,IF(E287=F$193,F$194,$G$23))))))</f>
        <v/>
      </c>
      <c r="G287" s="88" t="str">
        <f>IF(AND(SUM(G$206:G286)&gt;=G$201,F287=""),"",IF(F287="",G$190,IF(F287=G$190,G$191,IF(F287=G$191,G$192,IF(F287=G$192,G$193,IF(F287=G$193,G$194,$G$23))))))</f>
        <v/>
      </c>
      <c r="H287" s="88" t="str">
        <f>IF(AND(SUM(H$206:H286)&gt;=H$201,G287=""),"",IF(G287="",H$190,IF(G287=H$190,H$191,IF(G287=H$191,H$192,IF(G287=H$192,H$193,IF(G287=H$193,H$194,$G$23))))))</f>
        <v/>
      </c>
      <c r="I287" s="88" t="str">
        <f>IF(AND(SUM(I$206:I286)&gt;=I$201,H287=""),"",IF(H287="",I$190,IF(H287=I$190,I$191,IF(H287=I$191,I$192,IF(H287=I$192,I$193,IF(H287=I$193,I$194,$G$23))))))</f>
        <v/>
      </c>
      <c r="J287" s="88" t="str">
        <f>IF(AND(SUM(J$206:J286)&gt;=J$201,I287=""),"",IF(I287="",J$190,IF(I287=J$190,J$191,IF(I287=J$191,J$192,IF(I287=J$192,J$193,IF(I287=J$193,J$194,$G$23))))))</f>
        <v/>
      </c>
      <c r="K287" s="88" t="str">
        <f>IF(AND(SUM(K$206:K286)&gt;=K$201,J287=""),"",IF(J287="",K$190,IF(J287=K$190,K$191,IF(J287=K$191,K$192,IF(J287=K$192,K$193,IF(J287=K$193,K$194,$G$23))))))</f>
        <v/>
      </c>
      <c r="L287" s="88" t="str">
        <f>IF(AND(SUM(L$206:L286)&gt;=L$201,K287=""),"",IF(K287="",L$190,IF(K287=L$190,L$191,IF(K287=L$191,L$192,IF(K287=L$192,L$193,IF(K287=L$193,L$194,$G$23))))))</f>
        <v/>
      </c>
      <c r="M287" s="88" t="str">
        <f>IF(AND(SUM(M$206:M286)&gt;=M$201,L287=""),"",IF(L287="",M$190,IF(L287=M$190,M$191,IF(L287=M$191,M$192,IF(L287=M$192,M$193,IF(L287=M$193,M$194,$G$23))))))</f>
        <v/>
      </c>
      <c r="N287" s="88" t="str">
        <f>IF(AND(SUM(N$206:N286)&gt;=N$201,M287=""),"",IF(M287="",N$190,IF(M287=N$190,N$191,IF(M287=N$191,N$192,IF(M287=N$192,N$193,IF(M287=N$193,N$194,$G$23))))))</f>
        <v/>
      </c>
      <c r="O287" s="88" t="str">
        <f>IF(AND(SUM(O$206:O286)&gt;=O$201,N287=""),"",IF(N287="",O$190,IF(N287=O$190,O$191,IF(N287=O$191,O$192,IF(N287=O$192,O$193,IF(N287=O$193,O$194,$G$23))))))</f>
        <v/>
      </c>
      <c r="P287" s="88" t="str">
        <f>IF(AND(SUM(P$206:P286)&gt;=P$201,O287=""),"",IF(O287="",P$190,IF(O287=P$190,P$191,IF(O287=P$191,P$192,IF(O287=P$192,P$193,IF(O287=P$193,P$194,$G$23))))))</f>
        <v/>
      </c>
      <c r="Q287" s="88" t="str">
        <f>IF(AND(SUM(Q$206:Q286)&gt;=Q$201,P287=""),"",IF(P287="",Q$190,IF(P287=Q$190,Q$191,IF(P287=Q$191,Q$192,IF(P287=Q$192,Q$193,IF(P287=Q$193,Q$194,$H$23))))))</f>
        <v/>
      </c>
      <c r="R287" s="88" t="str">
        <f>IF(AND(SUM(R$206:R286)&gt;=R$201,Q287=""),"",IF(Q287="",R$190,IF(Q287=R$190,R$191,IF(Q287=R$191,R$192,IF(Q287=R$192,R$193,IF(Q287=R$193,R$194,$H$23))))))</f>
        <v/>
      </c>
      <c r="S287" s="88" t="str">
        <f>IF(AND(SUM(S$206:S286)&gt;=S$201,R287=""),"",IF(R287="",S$190,IF(R287=S$190,S$191,IF(R287=S$191,S$192,IF(R287=S$192,S$193,IF(R287=S$193,S$194,$H$23))))))</f>
        <v/>
      </c>
      <c r="T287" s="88" t="str">
        <f>IF(AND(SUM(T$206:T286)&gt;=T$201,S287=""),"",IF(S287="",T$190,IF(S287=T$190,T$191,IF(S287=T$191,T$192,IF(S287=T$192,T$193,IF(S287=T$193,T$194,$H$23))))))</f>
        <v/>
      </c>
      <c r="U287" s="88" t="str">
        <f>IF(AND(SUM(U$206:U286)&gt;=U$201,T287=""),"",IF(T287="",U$190,IF(T287=U$190,U$191,IF(T287=U$191,U$192,IF(T287=U$192,U$193,IF(T287=U$193,U$194,$H$23))))))</f>
        <v/>
      </c>
      <c r="V287" s="88" t="str">
        <f>IF(AND(SUM(V$206:V286)&gt;=V$201,U287=""),"",IF(U287="",V$190,IF(U287=V$190,V$191,IF(U287=V$191,V$192,IF(U287=V$192,V$193,IF(U287=V$193,V$194,$H$23))))))</f>
        <v/>
      </c>
      <c r="W287" s="88" t="str">
        <f>IF(AND(SUM(W$206:W286)&gt;=W$201,V287=""),"",IF(V287="",W$190,IF(V287=W$190,W$191,IF(V287=W$191,W$192,IF(V287=W$192,W$193,IF(V287=W$193,W$194,$H$23))))))</f>
        <v/>
      </c>
      <c r="X287" s="88" t="str">
        <f>IF(AND(SUM(X$206:X286)&gt;=X$201,W287=""),"",IF(W287="",X$190,IF(W287=X$190,X$191,IF(W287=X$191,X$192,IF(W287=X$192,X$193,IF(W287=X$193,X$194,$H$23))))))</f>
        <v/>
      </c>
      <c r="Y287" s="88" t="str">
        <f>IF(AND(SUM(Y$206:Y286)&gt;=Y$201,X287=""),"",IF(X287="",Y$190,IF(X287=Y$190,Y$191,IF(X287=Y$191,Y$192,IF(X287=Y$192,Y$193,IF(X287=Y$193,Y$194,$H$23))))))</f>
        <v/>
      </c>
      <c r="Z287" s="88" t="str">
        <f>IF(AND(SUM(Z$206:Z286)&gt;=Z$201,Y287=""),"",IF(Y287="",Z$190,IF(Y287=Z$190,Z$191,IF(Y287=Z$191,Z$192,IF(Y287=Z$192,Z$193,IF(Y287=Z$193,Z$194,$H$23))))))</f>
        <v/>
      </c>
      <c r="AA287" s="88" t="str">
        <f>IF(AND(SUM(AA$206:AA286)&gt;=AA$201,Z287=""),"",IF(Z287="",AA$190,IF(Z287=AA$190,AA$191,IF(Z287=AA$191,AA$192,IF(Z287=AA$192,AA$193,IF(Z287=AA$193,AA$194,$H$23))))))</f>
        <v/>
      </c>
      <c r="AB287" s="88" t="str">
        <f>IF(AND(SUM(AB$206:AB286)&gt;=AB$201,AA287=""),"",IF(AA287="",AB$190,IF(AA287=AB$190,AB$191,IF(AA287=AB$191,AB$192,IF(AA287=AB$192,AB$193,IF(AA287=AB$193,AB$194,$H$23))))))</f>
        <v/>
      </c>
      <c r="AC287" s="88" t="str">
        <f>IF(AND(SUM(AC$206:AC286)&gt;=AC$201,AB287=""),"",IF(AB287="",AC$190,IF(AB287=AC$190,AC$191,IF(AB287=AC$191,AC$192,IF(AB287=AC$192,AC$193,IF(AB287=AC$193,AC$194,$I$23))))))</f>
        <v/>
      </c>
      <c r="AD287" s="88" t="str">
        <f>IF(AND(SUM(AD$206:AD286)&gt;=AD$201,AC287=""),"",IF(AC287="",AD$190,IF(AC287=AD$190,AD$191,IF(AC287=AD$191,AD$192,IF(AC287=AD$192,AD$193,IF(AC287=AD$193,AD$194,$I$23))))))</f>
        <v/>
      </c>
      <c r="AE287" s="88" t="str">
        <f>IF(AND(SUM(AE$206:AE286)&gt;=AE$201,AD287=""),"",IF(AD287="",AE$190,IF(AD287=AE$190,AE$191,IF(AD287=AE$191,AE$192,IF(AD287=AE$192,AE$193,IF(AD287=AE$193,AE$194,$I$23))))))</f>
        <v/>
      </c>
      <c r="AF287" s="88" t="str">
        <f>IF(AND(SUM(AF$206:AF286)&gt;=AF$201,AE287=""),"",IF(AE287="",AF$190,IF(AE287=AF$190,AF$191,IF(AE287=AF$191,AF$192,IF(AE287=AF$192,AF$193,IF(AE287=AF$193,AF$194,$I$23))))))</f>
        <v/>
      </c>
      <c r="AG287" s="88" t="str">
        <f>IF(AND(SUM(AG$206:AG286)&gt;=AG$201,AF287=""),"",IF(AF287="",AG$190,IF(AF287=AG$190,AG$191,IF(AF287=AG$191,AG$192,IF(AF287=AG$192,AG$193,IF(AF287=AG$193,AG$194,$I$23))))))</f>
        <v/>
      </c>
      <c r="AH287" s="88" t="str">
        <f>IF(AND(SUM(AH$206:AH286)&gt;=AH$201,AG287=""),"",IF(AG287="",AH$190,IF(AG287=AH$190,AH$191,IF(AG287=AH$191,AH$192,IF(AG287=AH$192,AH$193,IF(AG287=AH$193,AH$194,$I$23))))))</f>
        <v/>
      </c>
      <c r="AI287" s="88" t="str">
        <f>IF(AND(SUM(AI$206:AI286)&gt;=AI$201,AH287=""),"",IF(AH287="",AI$190,IF(AH287=AI$190,AI$191,IF(AH287=AI$191,AI$192,IF(AH287=AI$192,AI$193,IF(AH287=AI$193,AI$194,$I$23))))))</f>
        <v/>
      </c>
      <c r="AJ287" s="88" t="str">
        <f>IF(AND(SUM(AJ$206:AJ286)&gt;=AJ$201,AI287=""),"",IF(AI287="",AJ$190,IF(AI287=AJ$190,AJ$191,IF(AI287=AJ$191,AJ$192,IF(AI287=AJ$192,AJ$193,IF(AI287=AJ$193,AJ$194,$I$23))))))</f>
        <v/>
      </c>
      <c r="AK287" s="88" t="str">
        <f>IF(AND(SUM(AK$206:AK286)&gt;=AK$201,AJ287=""),"",IF(AJ287="",AK$190,IF(AJ287=AK$190,AK$191,IF(AJ287=AK$191,AK$192,IF(AJ287=AK$192,AK$193,IF(AJ287=AK$193,AK$194,$I$23))))))</f>
        <v/>
      </c>
      <c r="AL287" s="88" t="str">
        <f>IF(AND(SUM(AL$206:AL286)&gt;=AL$201,AK287=""),"",IF(AK287="",AL$190,IF(AK287=AL$190,AL$191,IF(AK287=AL$191,AL$192,IF(AK287=AL$192,AL$193,IF(AK287=AL$193,AL$194,$I$23))))))</f>
        <v/>
      </c>
      <c r="AM287" s="88" t="str">
        <f>IF(AND(SUM(AM$206:AM286)&gt;=AM$201,AL287=""),"",IF(AL287="",AM$190,IF(AL287=AM$190,AM$191,IF(AL287=AM$191,AM$192,IF(AL287=AM$192,AM$193,IF(AL287=AM$193,AM$194,$I$23))))))</f>
        <v/>
      </c>
      <c r="AN287" s="88" t="str">
        <f>IF(AND(SUM(AN$206:AN286)&gt;=AN$201,AM287=""),"",IF(AM287="",AN$190,IF(AM287=AN$190,AN$191,IF(AM287=AN$191,AN$192,IF(AM287=AN$192,AN$193,IF(AM287=AN$193,AN$194,$I$23))))))</f>
        <v/>
      </c>
      <c r="AO287" s="88" t="str">
        <f>IF(AND(SUM(AO$206:AO286)&gt;=AO$201,AN287=""),"",IF(AN287="",AO$190,IF(AN287=AO$190,AO$191,IF(AN287=AO$191,AO$192,IF(AN287=AO$192,AO$193,IF(AN287=AO$193,AO$194,$J$23))))))</f>
        <v/>
      </c>
      <c r="AP287" s="88" t="str">
        <f>IF(AND(SUM(AP$206:AP286)&gt;=AP$201,AO287=""),"",IF(AO287="",AP$190,IF(AO287=AP$190,AP$191,IF(AO287=AP$191,AP$192,IF(AO287=AP$192,AP$193,IF(AO287=AP$193,AP$194,$J$23))))))</f>
        <v/>
      </c>
      <c r="AQ287" s="88" t="str">
        <f>IF(AND(SUM(AQ$206:AQ286)&gt;=AQ$201,AP287=""),"",IF(AP287="",AQ$190,IF(AP287=AQ$190,AQ$191,IF(AP287=AQ$191,AQ$192,IF(AP287=AQ$192,AQ$193,IF(AP287=AQ$193,AQ$194,$J$23))))))</f>
        <v/>
      </c>
      <c r="AR287" s="88" t="str">
        <f>IF(AND(SUM(AR$206:AR286)&gt;=AR$201,AQ287=""),"",IF(AQ287="",AR$190,IF(AQ287=AR$190,AR$191,IF(AQ287=AR$191,AR$192,IF(AQ287=AR$192,AR$193,IF(AQ287=AR$193,AR$194,$J$23))))))</f>
        <v/>
      </c>
      <c r="AS287" s="88" t="str">
        <f>IF(AND(SUM(AS$206:AS286)&gt;=AS$201,AR287=""),"",IF(AR287="",AS$190,IF(AR287=AS$190,AS$191,IF(AR287=AS$191,AS$192,IF(AR287=AS$192,AS$193,IF(AR287=AS$193,AS$194,$J$23))))))</f>
        <v/>
      </c>
      <c r="AT287" s="88" t="str">
        <f>IF(AND(SUM(AT$206:AT286)&gt;=AT$201,AS287=""),"",IF(AS287="",AT$190,IF(AS287=AT$190,AT$191,IF(AS287=AT$191,AT$192,IF(AS287=AT$192,AT$193,IF(AS287=AT$193,AT$194,$J$23))))))</f>
        <v/>
      </c>
      <c r="AU287" s="88" t="str">
        <f>IF(AND(SUM(AU$206:AU286)&gt;=AU$201,AT287=""),"",IF(AT287="",AU$190,IF(AT287=AU$190,AU$191,IF(AT287=AU$191,AU$192,IF(AT287=AU$192,AU$193,IF(AT287=AU$193,AU$194,$J$23))))))</f>
        <v/>
      </c>
      <c r="AV287" s="88" t="str">
        <f>IF(AND(SUM(AV$206:AV286)&gt;=AV$201,AU287=""),"",IF(AU287="",AV$190,IF(AU287=AV$190,AV$191,IF(AU287=AV$191,AV$192,IF(AU287=AV$192,AV$193,IF(AU287=AV$193,AV$194,$J$23))))))</f>
        <v/>
      </c>
      <c r="AW287" s="88" t="str">
        <f>IF(AND(SUM(AW$206:AW286)&gt;=AW$201,AV287=""),"",IF(AV287="",AW$190,IF(AV287=AW$190,AW$191,IF(AV287=AW$191,AW$192,IF(AV287=AW$192,AW$193,IF(AV287=AW$193,AW$194,$J$23))))))</f>
        <v/>
      </c>
      <c r="AX287" s="88" t="str">
        <f>IF(AND(SUM(AX$206:AX286)&gt;=AX$201,AW287=""),"",IF(AW287="",AX$190,IF(AW287=AX$190,AX$191,IF(AW287=AX$191,AX$192,IF(AW287=AX$192,AX$193,IF(AW287=AX$193,AX$194,$J$23))))))</f>
        <v/>
      </c>
      <c r="AY287" s="88" t="str">
        <f>IF(AND(SUM(AY$206:AY286)&gt;=AY$201,AX287=""),"",IF(AX287="",AY$190,IF(AX287=AY$190,AY$191,IF(AX287=AY$191,AY$192,IF(AX287=AY$192,AY$193,IF(AX287=AY$193,AY$194,$J$23))))))</f>
        <v/>
      </c>
      <c r="AZ287" s="88" t="str">
        <f>IF(AND(SUM(AZ$206:AZ286)&gt;=AZ$201,AY287=""),"",IF(AY287="",AZ$190,IF(AY287=AZ$190,AZ$191,IF(AY287=AZ$191,AZ$192,IF(AY287=AZ$192,AZ$193,IF(AY287=AZ$193,AZ$194,$J$23))))))</f>
        <v/>
      </c>
      <c r="BA287" s="88" t="str">
        <f>IF(AND(SUM(BA$206:BA286)&gt;=BA$201,AZ287=""),"",IF(AZ287="",BA$190,IF(AZ287=BA$190,BA$191,IF(AZ287=BA$191,BA$192,IF(AZ287=BA$192,BA$193,IF(AZ287=BA$193,BA$194,$K$23))))))</f>
        <v/>
      </c>
      <c r="BB287" s="88" t="str">
        <f>IF(AND(SUM(BB$206:BB286)&gt;=BB$201,BA287=""),"",IF(BA287="",BB$190,IF(BA287=BB$190,BB$191,IF(BA287=BB$191,BB$192,IF(BA287=BB$192,BB$193,IF(BA287=BB$193,BB$194,$K$23))))))</f>
        <v/>
      </c>
      <c r="BC287" s="88" t="str">
        <f>IF(AND(SUM(BC$206:BC286)&gt;=BC$201,BB287=""),"",IF(BB287="",BC$190,IF(BB287=BC$190,BC$191,IF(BB287=BC$191,BC$192,IF(BB287=BC$192,BC$193,IF(BB287=BC$193,BC$194,$K$23))))))</f>
        <v/>
      </c>
      <c r="BD287" s="88" t="str">
        <f>IF(AND(SUM(BD$206:BD286)&gt;=BD$201,BC287=""),"",IF(BC287="",BD$190,IF(BC287=BD$190,BD$191,IF(BC287=BD$191,BD$192,IF(BC287=BD$192,BD$193,IF(BC287=BD$193,BD$194,$K$23))))))</f>
        <v/>
      </c>
      <c r="BE287" s="88" t="str">
        <f>IF(AND(SUM(BE$206:BE286)&gt;=BE$201,BD287=""),"",IF(BD287="",BE$190,IF(BD287=BE$190,BE$191,IF(BD287=BE$191,BE$192,IF(BD287=BE$192,BE$193,IF(BD287=BE$193,BE$194,$K$23))))))</f>
        <v/>
      </c>
      <c r="BF287" s="88" t="str">
        <f>IF(AND(SUM(BF$206:BF286)&gt;=BF$201,BE287=""),"",IF(BE287="",BF$190,IF(BE287=BF$190,BF$191,IF(BE287=BF$191,BF$192,IF(BE287=BF$192,BF$193,IF(BE287=BF$193,BF$194,$K$23))))))</f>
        <v/>
      </c>
      <c r="BG287" s="88" t="str">
        <f>IF(AND(SUM(BG$206:BG286)&gt;=BG$201,BF287=""),"",IF(BF287="",BG$190,IF(BF287=BG$190,BG$191,IF(BF287=BG$191,BG$192,IF(BF287=BG$192,BG$193,IF(BF287=BG$193,BG$194,$K$23))))))</f>
        <v/>
      </c>
      <c r="BH287" s="88" t="str">
        <f>IF(AND(SUM(BH$206:BH286)&gt;=BH$201,BG287=""),"",IF(BG287="",BH$190,IF(BG287=BH$190,BH$191,IF(BG287=BH$191,BH$192,IF(BG287=BH$192,BH$193,IF(BG287=BH$193,BH$194,$K$23))))))</f>
        <v/>
      </c>
      <c r="BI287" s="88" t="str">
        <f>IF(AND(SUM(BI$206:BI286)&gt;=BI$201,BH287=""),"",IF(BH287="",BI$190,IF(BH287=BI$190,BI$191,IF(BH287=BI$191,BI$192,IF(BH287=BI$192,BI$193,IF(BH287=BI$193,BI$194,$K$23))))))</f>
        <v/>
      </c>
      <c r="BJ287" s="88" t="str">
        <f>IF(AND(SUM(BJ$206:BJ286)&gt;=BJ$201,BI287=""),"",IF(BI287="",BJ$190,IF(BI287=BJ$190,BJ$191,IF(BI287=BJ$191,BJ$192,IF(BI287=BJ$192,BJ$193,IF(BI287=BJ$193,BJ$194,$K$23))))))</f>
        <v/>
      </c>
      <c r="BK287" s="88" t="str">
        <f>IF(AND(SUM(BK$206:BK286)&gt;=BK$201,BJ287=""),"",IF(BJ287="",BK$190,IF(BJ287=BK$190,BK$191,IF(BJ287=BK$191,BK$192,IF(BJ287=BK$192,BK$193,IF(BJ287=BK$193,BK$194,$K$23))))))</f>
        <v/>
      </c>
      <c r="BL287" s="88" t="str">
        <f>IF(AND(SUM(BL$206:BL286)&gt;=BL$201,BK287=""),"",IF(BK287="",BL$190,IF(BK287=BL$190,BL$191,IF(BK287=BL$191,BL$192,IF(BK287=BL$192,BL$193,IF(BK287=BL$193,BL$194,$K$23))))))</f>
        <v/>
      </c>
    </row>
    <row r="288" spans="2:64" hidden="1" outlineLevel="1" x14ac:dyDescent="0.55000000000000004">
      <c r="B288" s="3" t="s">
        <v>311</v>
      </c>
      <c r="C288" s="3">
        <f t="shared" si="63"/>
        <v>82</v>
      </c>
      <c r="E288" s="88" t="str">
        <f>IF(AND(SUM(E$206:E287)&gt;=E$201,D288=""),"",IF(D288="",E$190,IF(D288=E$190,E$191,IF(D288=E$191,E$192,IF(D288=E$192,E$193,IF(D288=E$193,E$194,$G$23))))))</f>
        <v/>
      </c>
      <c r="F288" s="88" t="str">
        <f>IF(AND(SUM(F$206:F287)&gt;=F$201,E288=""),"",IF(E288="",F$190,IF(E288=F$190,F$191,IF(E288=F$191,F$192,IF(E288=F$192,F$193,IF(E288=F$193,F$194,$G$23))))))</f>
        <v/>
      </c>
      <c r="G288" s="88" t="str">
        <f>IF(AND(SUM(G$206:G287)&gt;=G$201,F288=""),"",IF(F288="",G$190,IF(F288=G$190,G$191,IF(F288=G$191,G$192,IF(F288=G$192,G$193,IF(F288=G$193,G$194,$G$23))))))</f>
        <v/>
      </c>
      <c r="H288" s="88" t="str">
        <f>IF(AND(SUM(H$206:H287)&gt;=H$201,G288=""),"",IF(G288="",H$190,IF(G288=H$190,H$191,IF(G288=H$191,H$192,IF(G288=H$192,H$193,IF(G288=H$193,H$194,$G$23))))))</f>
        <v/>
      </c>
      <c r="I288" s="88" t="str">
        <f>IF(AND(SUM(I$206:I287)&gt;=I$201,H288=""),"",IF(H288="",I$190,IF(H288=I$190,I$191,IF(H288=I$191,I$192,IF(H288=I$192,I$193,IF(H288=I$193,I$194,$G$23))))))</f>
        <v/>
      </c>
      <c r="J288" s="88" t="str">
        <f>IF(AND(SUM(J$206:J287)&gt;=J$201,I288=""),"",IF(I288="",J$190,IF(I288=J$190,J$191,IF(I288=J$191,J$192,IF(I288=J$192,J$193,IF(I288=J$193,J$194,$G$23))))))</f>
        <v/>
      </c>
      <c r="K288" s="88" t="str">
        <f>IF(AND(SUM(K$206:K287)&gt;=K$201,J288=""),"",IF(J288="",K$190,IF(J288=K$190,K$191,IF(J288=K$191,K$192,IF(J288=K$192,K$193,IF(J288=K$193,K$194,$G$23))))))</f>
        <v/>
      </c>
      <c r="L288" s="88" t="str">
        <f>IF(AND(SUM(L$206:L287)&gt;=L$201,K288=""),"",IF(K288="",L$190,IF(K288=L$190,L$191,IF(K288=L$191,L$192,IF(K288=L$192,L$193,IF(K288=L$193,L$194,$G$23))))))</f>
        <v/>
      </c>
      <c r="M288" s="88" t="str">
        <f>IF(AND(SUM(M$206:M287)&gt;=M$201,L288=""),"",IF(L288="",M$190,IF(L288=M$190,M$191,IF(L288=M$191,M$192,IF(L288=M$192,M$193,IF(L288=M$193,M$194,$G$23))))))</f>
        <v/>
      </c>
      <c r="N288" s="88" t="str">
        <f>IF(AND(SUM(N$206:N287)&gt;=N$201,M288=""),"",IF(M288="",N$190,IF(M288=N$190,N$191,IF(M288=N$191,N$192,IF(M288=N$192,N$193,IF(M288=N$193,N$194,$G$23))))))</f>
        <v/>
      </c>
      <c r="O288" s="88" t="str">
        <f>IF(AND(SUM(O$206:O287)&gt;=O$201,N288=""),"",IF(N288="",O$190,IF(N288=O$190,O$191,IF(N288=O$191,O$192,IF(N288=O$192,O$193,IF(N288=O$193,O$194,$G$23))))))</f>
        <v/>
      </c>
      <c r="P288" s="88" t="str">
        <f>IF(AND(SUM(P$206:P287)&gt;=P$201,O288=""),"",IF(O288="",P$190,IF(O288=P$190,P$191,IF(O288=P$191,P$192,IF(O288=P$192,P$193,IF(O288=P$193,P$194,$G$23))))))</f>
        <v/>
      </c>
      <c r="Q288" s="88" t="str">
        <f>IF(AND(SUM(Q$206:Q287)&gt;=Q$201,P288=""),"",IF(P288="",Q$190,IF(P288=Q$190,Q$191,IF(P288=Q$191,Q$192,IF(P288=Q$192,Q$193,IF(P288=Q$193,Q$194,$H$23))))))</f>
        <v/>
      </c>
      <c r="R288" s="88" t="str">
        <f>IF(AND(SUM(R$206:R287)&gt;=R$201,Q288=""),"",IF(Q288="",R$190,IF(Q288=R$190,R$191,IF(Q288=R$191,R$192,IF(Q288=R$192,R$193,IF(Q288=R$193,R$194,$H$23))))))</f>
        <v/>
      </c>
      <c r="S288" s="88" t="str">
        <f>IF(AND(SUM(S$206:S287)&gt;=S$201,R288=""),"",IF(R288="",S$190,IF(R288=S$190,S$191,IF(R288=S$191,S$192,IF(R288=S$192,S$193,IF(R288=S$193,S$194,$H$23))))))</f>
        <v/>
      </c>
      <c r="T288" s="88" t="str">
        <f>IF(AND(SUM(T$206:T287)&gt;=T$201,S288=""),"",IF(S288="",T$190,IF(S288=T$190,T$191,IF(S288=T$191,T$192,IF(S288=T$192,T$193,IF(S288=T$193,T$194,$H$23))))))</f>
        <v/>
      </c>
      <c r="U288" s="88" t="str">
        <f>IF(AND(SUM(U$206:U287)&gt;=U$201,T288=""),"",IF(T288="",U$190,IF(T288=U$190,U$191,IF(T288=U$191,U$192,IF(T288=U$192,U$193,IF(T288=U$193,U$194,$H$23))))))</f>
        <v/>
      </c>
      <c r="V288" s="88" t="str">
        <f>IF(AND(SUM(V$206:V287)&gt;=V$201,U288=""),"",IF(U288="",V$190,IF(U288=V$190,V$191,IF(U288=V$191,V$192,IF(U288=V$192,V$193,IF(U288=V$193,V$194,$H$23))))))</f>
        <v/>
      </c>
      <c r="W288" s="88" t="str">
        <f>IF(AND(SUM(W$206:W287)&gt;=W$201,V288=""),"",IF(V288="",W$190,IF(V288=W$190,W$191,IF(V288=W$191,W$192,IF(V288=W$192,W$193,IF(V288=W$193,W$194,$H$23))))))</f>
        <v/>
      </c>
      <c r="X288" s="88" t="str">
        <f>IF(AND(SUM(X$206:X287)&gt;=X$201,W288=""),"",IF(W288="",X$190,IF(W288=X$190,X$191,IF(W288=X$191,X$192,IF(W288=X$192,X$193,IF(W288=X$193,X$194,$H$23))))))</f>
        <v/>
      </c>
      <c r="Y288" s="88" t="str">
        <f>IF(AND(SUM(Y$206:Y287)&gt;=Y$201,X288=""),"",IF(X288="",Y$190,IF(X288=Y$190,Y$191,IF(X288=Y$191,Y$192,IF(X288=Y$192,Y$193,IF(X288=Y$193,Y$194,$H$23))))))</f>
        <v/>
      </c>
      <c r="Z288" s="88" t="str">
        <f>IF(AND(SUM(Z$206:Z287)&gt;=Z$201,Y288=""),"",IF(Y288="",Z$190,IF(Y288=Z$190,Z$191,IF(Y288=Z$191,Z$192,IF(Y288=Z$192,Z$193,IF(Y288=Z$193,Z$194,$H$23))))))</f>
        <v/>
      </c>
      <c r="AA288" s="88" t="str">
        <f>IF(AND(SUM(AA$206:AA287)&gt;=AA$201,Z288=""),"",IF(Z288="",AA$190,IF(Z288=AA$190,AA$191,IF(Z288=AA$191,AA$192,IF(Z288=AA$192,AA$193,IF(Z288=AA$193,AA$194,$H$23))))))</f>
        <v/>
      </c>
      <c r="AB288" s="88" t="str">
        <f>IF(AND(SUM(AB$206:AB287)&gt;=AB$201,AA288=""),"",IF(AA288="",AB$190,IF(AA288=AB$190,AB$191,IF(AA288=AB$191,AB$192,IF(AA288=AB$192,AB$193,IF(AA288=AB$193,AB$194,$H$23))))))</f>
        <v/>
      </c>
      <c r="AC288" s="88" t="str">
        <f>IF(AND(SUM(AC$206:AC287)&gt;=AC$201,AB288=""),"",IF(AB288="",AC$190,IF(AB288=AC$190,AC$191,IF(AB288=AC$191,AC$192,IF(AB288=AC$192,AC$193,IF(AB288=AC$193,AC$194,$I$23))))))</f>
        <v/>
      </c>
      <c r="AD288" s="88" t="str">
        <f>IF(AND(SUM(AD$206:AD287)&gt;=AD$201,AC288=""),"",IF(AC288="",AD$190,IF(AC288=AD$190,AD$191,IF(AC288=AD$191,AD$192,IF(AC288=AD$192,AD$193,IF(AC288=AD$193,AD$194,$I$23))))))</f>
        <v/>
      </c>
      <c r="AE288" s="88" t="str">
        <f>IF(AND(SUM(AE$206:AE287)&gt;=AE$201,AD288=""),"",IF(AD288="",AE$190,IF(AD288=AE$190,AE$191,IF(AD288=AE$191,AE$192,IF(AD288=AE$192,AE$193,IF(AD288=AE$193,AE$194,$I$23))))))</f>
        <v/>
      </c>
      <c r="AF288" s="88" t="str">
        <f>IF(AND(SUM(AF$206:AF287)&gt;=AF$201,AE288=""),"",IF(AE288="",AF$190,IF(AE288=AF$190,AF$191,IF(AE288=AF$191,AF$192,IF(AE288=AF$192,AF$193,IF(AE288=AF$193,AF$194,$I$23))))))</f>
        <v/>
      </c>
      <c r="AG288" s="88" t="str">
        <f>IF(AND(SUM(AG$206:AG287)&gt;=AG$201,AF288=""),"",IF(AF288="",AG$190,IF(AF288=AG$190,AG$191,IF(AF288=AG$191,AG$192,IF(AF288=AG$192,AG$193,IF(AF288=AG$193,AG$194,$I$23))))))</f>
        <v/>
      </c>
      <c r="AH288" s="88" t="str">
        <f>IF(AND(SUM(AH$206:AH287)&gt;=AH$201,AG288=""),"",IF(AG288="",AH$190,IF(AG288=AH$190,AH$191,IF(AG288=AH$191,AH$192,IF(AG288=AH$192,AH$193,IF(AG288=AH$193,AH$194,$I$23))))))</f>
        <v/>
      </c>
      <c r="AI288" s="88" t="str">
        <f>IF(AND(SUM(AI$206:AI287)&gt;=AI$201,AH288=""),"",IF(AH288="",AI$190,IF(AH288=AI$190,AI$191,IF(AH288=AI$191,AI$192,IF(AH288=AI$192,AI$193,IF(AH288=AI$193,AI$194,$I$23))))))</f>
        <v/>
      </c>
      <c r="AJ288" s="88" t="str">
        <f>IF(AND(SUM(AJ$206:AJ287)&gt;=AJ$201,AI288=""),"",IF(AI288="",AJ$190,IF(AI288=AJ$190,AJ$191,IF(AI288=AJ$191,AJ$192,IF(AI288=AJ$192,AJ$193,IF(AI288=AJ$193,AJ$194,$I$23))))))</f>
        <v/>
      </c>
      <c r="AK288" s="88" t="str">
        <f>IF(AND(SUM(AK$206:AK287)&gt;=AK$201,AJ288=""),"",IF(AJ288="",AK$190,IF(AJ288=AK$190,AK$191,IF(AJ288=AK$191,AK$192,IF(AJ288=AK$192,AK$193,IF(AJ288=AK$193,AK$194,$I$23))))))</f>
        <v/>
      </c>
      <c r="AL288" s="88" t="str">
        <f>IF(AND(SUM(AL$206:AL287)&gt;=AL$201,AK288=""),"",IF(AK288="",AL$190,IF(AK288=AL$190,AL$191,IF(AK288=AL$191,AL$192,IF(AK288=AL$192,AL$193,IF(AK288=AL$193,AL$194,$I$23))))))</f>
        <v/>
      </c>
      <c r="AM288" s="88" t="str">
        <f>IF(AND(SUM(AM$206:AM287)&gt;=AM$201,AL288=""),"",IF(AL288="",AM$190,IF(AL288=AM$190,AM$191,IF(AL288=AM$191,AM$192,IF(AL288=AM$192,AM$193,IF(AL288=AM$193,AM$194,$I$23))))))</f>
        <v/>
      </c>
      <c r="AN288" s="88" t="str">
        <f>IF(AND(SUM(AN$206:AN287)&gt;=AN$201,AM288=""),"",IF(AM288="",AN$190,IF(AM288=AN$190,AN$191,IF(AM288=AN$191,AN$192,IF(AM288=AN$192,AN$193,IF(AM288=AN$193,AN$194,$I$23))))))</f>
        <v/>
      </c>
      <c r="AO288" s="88" t="str">
        <f>IF(AND(SUM(AO$206:AO287)&gt;=AO$201,AN288=""),"",IF(AN288="",AO$190,IF(AN288=AO$190,AO$191,IF(AN288=AO$191,AO$192,IF(AN288=AO$192,AO$193,IF(AN288=AO$193,AO$194,$J$23))))))</f>
        <v/>
      </c>
      <c r="AP288" s="88" t="str">
        <f>IF(AND(SUM(AP$206:AP287)&gt;=AP$201,AO288=""),"",IF(AO288="",AP$190,IF(AO288=AP$190,AP$191,IF(AO288=AP$191,AP$192,IF(AO288=AP$192,AP$193,IF(AO288=AP$193,AP$194,$J$23))))))</f>
        <v/>
      </c>
      <c r="AQ288" s="88" t="str">
        <f>IF(AND(SUM(AQ$206:AQ287)&gt;=AQ$201,AP288=""),"",IF(AP288="",AQ$190,IF(AP288=AQ$190,AQ$191,IF(AP288=AQ$191,AQ$192,IF(AP288=AQ$192,AQ$193,IF(AP288=AQ$193,AQ$194,$J$23))))))</f>
        <v/>
      </c>
      <c r="AR288" s="88" t="str">
        <f>IF(AND(SUM(AR$206:AR287)&gt;=AR$201,AQ288=""),"",IF(AQ288="",AR$190,IF(AQ288=AR$190,AR$191,IF(AQ288=AR$191,AR$192,IF(AQ288=AR$192,AR$193,IF(AQ288=AR$193,AR$194,$J$23))))))</f>
        <v/>
      </c>
      <c r="AS288" s="88" t="str">
        <f>IF(AND(SUM(AS$206:AS287)&gt;=AS$201,AR288=""),"",IF(AR288="",AS$190,IF(AR288=AS$190,AS$191,IF(AR288=AS$191,AS$192,IF(AR288=AS$192,AS$193,IF(AR288=AS$193,AS$194,$J$23))))))</f>
        <v/>
      </c>
      <c r="AT288" s="88" t="str">
        <f>IF(AND(SUM(AT$206:AT287)&gt;=AT$201,AS288=""),"",IF(AS288="",AT$190,IF(AS288=AT$190,AT$191,IF(AS288=AT$191,AT$192,IF(AS288=AT$192,AT$193,IF(AS288=AT$193,AT$194,$J$23))))))</f>
        <v/>
      </c>
      <c r="AU288" s="88" t="str">
        <f>IF(AND(SUM(AU$206:AU287)&gt;=AU$201,AT288=""),"",IF(AT288="",AU$190,IF(AT288=AU$190,AU$191,IF(AT288=AU$191,AU$192,IF(AT288=AU$192,AU$193,IF(AT288=AU$193,AU$194,$J$23))))))</f>
        <v/>
      </c>
      <c r="AV288" s="88" t="str">
        <f>IF(AND(SUM(AV$206:AV287)&gt;=AV$201,AU288=""),"",IF(AU288="",AV$190,IF(AU288=AV$190,AV$191,IF(AU288=AV$191,AV$192,IF(AU288=AV$192,AV$193,IF(AU288=AV$193,AV$194,$J$23))))))</f>
        <v/>
      </c>
      <c r="AW288" s="88" t="str">
        <f>IF(AND(SUM(AW$206:AW287)&gt;=AW$201,AV288=""),"",IF(AV288="",AW$190,IF(AV288=AW$190,AW$191,IF(AV288=AW$191,AW$192,IF(AV288=AW$192,AW$193,IF(AV288=AW$193,AW$194,$J$23))))))</f>
        <v/>
      </c>
      <c r="AX288" s="88" t="str">
        <f>IF(AND(SUM(AX$206:AX287)&gt;=AX$201,AW288=""),"",IF(AW288="",AX$190,IF(AW288=AX$190,AX$191,IF(AW288=AX$191,AX$192,IF(AW288=AX$192,AX$193,IF(AW288=AX$193,AX$194,$J$23))))))</f>
        <v/>
      </c>
      <c r="AY288" s="88" t="str">
        <f>IF(AND(SUM(AY$206:AY287)&gt;=AY$201,AX288=""),"",IF(AX288="",AY$190,IF(AX288=AY$190,AY$191,IF(AX288=AY$191,AY$192,IF(AX288=AY$192,AY$193,IF(AX288=AY$193,AY$194,$J$23))))))</f>
        <v/>
      </c>
      <c r="AZ288" s="88" t="str">
        <f>IF(AND(SUM(AZ$206:AZ287)&gt;=AZ$201,AY288=""),"",IF(AY288="",AZ$190,IF(AY288=AZ$190,AZ$191,IF(AY288=AZ$191,AZ$192,IF(AY288=AZ$192,AZ$193,IF(AY288=AZ$193,AZ$194,$J$23))))))</f>
        <v/>
      </c>
      <c r="BA288" s="88" t="str">
        <f>IF(AND(SUM(BA$206:BA287)&gt;=BA$201,AZ288=""),"",IF(AZ288="",BA$190,IF(AZ288=BA$190,BA$191,IF(AZ288=BA$191,BA$192,IF(AZ288=BA$192,BA$193,IF(AZ288=BA$193,BA$194,$K$23))))))</f>
        <v/>
      </c>
      <c r="BB288" s="88" t="str">
        <f>IF(AND(SUM(BB$206:BB287)&gt;=BB$201,BA288=""),"",IF(BA288="",BB$190,IF(BA288=BB$190,BB$191,IF(BA288=BB$191,BB$192,IF(BA288=BB$192,BB$193,IF(BA288=BB$193,BB$194,$K$23))))))</f>
        <v/>
      </c>
      <c r="BC288" s="88" t="str">
        <f>IF(AND(SUM(BC$206:BC287)&gt;=BC$201,BB288=""),"",IF(BB288="",BC$190,IF(BB288=BC$190,BC$191,IF(BB288=BC$191,BC$192,IF(BB288=BC$192,BC$193,IF(BB288=BC$193,BC$194,$K$23))))))</f>
        <v/>
      </c>
      <c r="BD288" s="88" t="str">
        <f>IF(AND(SUM(BD$206:BD287)&gt;=BD$201,BC288=""),"",IF(BC288="",BD$190,IF(BC288=BD$190,BD$191,IF(BC288=BD$191,BD$192,IF(BC288=BD$192,BD$193,IF(BC288=BD$193,BD$194,$K$23))))))</f>
        <v/>
      </c>
      <c r="BE288" s="88" t="str">
        <f>IF(AND(SUM(BE$206:BE287)&gt;=BE$201,BD288=""),"",IF(BD288="",BE$190,IF(BD288=BE$190,BE$191,IF(BD288=BE$191,BE$192,IF(BD288=BE$192,BE$193,IF(BD288=BE$193,BE$194,$K$23))))))</f>
        <v/>
      </c>
      <c r="BF288" s="88" t="str">
        <f>IF(AND(SUM(BF$206:BF287)&gt;=BF$201,BE288=""),"",IF(BE288="",BF$190,IF(BE288=BF$190,BF$191,IF(BE288=BF$191,BF$192,IF(BE288=BF$192,BF$193,IF(BE288=BF$193,BF$194,$K$23))))))</f>
        <v/>
      </c>
      <c r="BG288" s="88" t="str">
        <f>IF(AND(SUM(BG$206:BG287)&gt;=BG$201,BF288=""),"",IF(BF288="",BG$190,IF(BF288=BG$190,BG$191,IF(BF288=BG$191,BG$192,IF(BF288=BG$192,BG$193,IF(BF288=BG$193,BG$194,$K$23))))))</f>
        <v/>
      </c>
      <c r="BH288" s="88" t="str">
        <f>IF(AND(SUM(BH$206:BH287)&gt;=BH$201,BG288=""),"",IF(BG288="",BH$190,IF(BG288=BH$190,BH$191,IF(BG288=BH$191,BH$192,IF(BG288=BH$192,BH$193,IF(BG288=BH$193,BH$194,$K$23))))))</f>
        <v/>
      </c>
      <c r="BI288" s="88" t="str">
        <f>IF(AND(SUM(BI$206:BI287)&gt;=BI$201,BH288=""),"",IF(BH288="",BI$190,IF(BH288=BI$190,BI$191,IF(BH288=BI$191,BI$192,IF(BH288=BI$192,BI$193,IF(BH288=BI$193,BI$194,$K$23))))))</f>
        <v/>
      </c>
      <c r="BJ288" s="88" t="str">
        <f>IF(AND(SUM(BJ$206:BJ287)&gt;=BJ$201,BI288=""),"",IF(BI288="",BJ$190,IF(BI288=BJ$190,BJ$191,IF(BI288=BJ$191,BJ$192,IF(BI288=BJ$192,BJ$193,IF(BI288=BJ$193,BJ$194,$K$23))))))</f>
        <v/>
      </c>
      <c r="BK288" s="88" t="str">
        <f>IF(AND(SUM(BK$206:BK287)&gt;=BK$201,BJ288=""),"",IF(BJ288="",BK$190,IF(BJ288=BK$190,BK$191,IF(BJ288=BK$191,BK$192,IF(BJ288=BK$192,BK$193,IF(BJ288=BK$193,BK$194,$K$23))))))</f>
        <v/>
      </c>
      <c r="BL288" s="88" t="str">
        <f>IF(AND(SUM(BL$206:BL287)&gt;=BL$201,BK288=""),"",IF(BK288="",BL$190,IF(BK288=BL$190,BL$191,IF(BK288=BL$191,BL$192,IF(BK288=BL$192,BL$193,IF(BK288=BL$193,BL$194,$K$23))))))</f>
        <v/>
      </c>
    </row>
    <row r="289" spans="2:64" hidden="1" outlineLevel="1" x14ac:dyDescent="0.55000000000000004">
      <c r="B289" s="3" t="s">
        <v>311</v>
      </c>
      <c r="C289" s="3">
        <f t="shared" si="63"/>
        <v>83</v>
      </c>
      <c r="E289" s="88" t="str">
        <f>IF(AND(SUM(E$206:E288)&gt;=E$201,D289=""),"",IF(D289="",E$190,IF(D289=E$190,E$191,IF(D289=E$191,E$192,IF(D289=E$192,E$193,IF(D289=E$193,E$194,$G$23))))))</f>
        <v/>
      </c>
      <c r="F289" s="88" t="str">
        <f>IF(AND(SUM(F$206:F288)&gt;=F$201,E289=""),"",IF(E289="",F$190,IF(E289=F$190,F$191,IF(E289=F$191,F$192,IF(E289=F$192,F$193,IF(E289=F$193,F$194,$G$23))))))</f>
        <v/>
      </c>
      <c r="G289" s="88" t="str">
        <f>IF(AND(SUM(G$206:G288)&gt;=G$201,F289=""),"",IF(F289="",G$190,IF(F289=G$190,G$191,IF(F289=G$191,G$192,IF(F289=G$192,G$193,IF(F289=G$193,G$194,$G$23))))))</f>
        <v/>
      </c>
      <c r="H289" s="88" t="str">
        <f>IF(AND(SUM(H$206:H288)&gt;=H$201,G289=""),"",IF(G289="",H$190,IF(G289=H$190,H$191,IF(G289=H$191,H$192,IF(G289=H$192,H$193,IF(G289=H$193,H$194,$G$23))))))</f>
        <v/>
      </c>
      <c r="I289" s="88" t="str">
        <f>IF(AND(SUM(I$206:I288)&gt;=I$201,H289=""),"",IF(H289="",I$190,IF(H289=I$190,I$191,IF(H289=I$191,I$192,IF(H289=I$192,I$193,IF(H289=I$193,I$194,$G$23))))))</f>
        <v/>
      </c>
      <c r="J289" s="88" t="str">
        <f>IF(AND(SUM(J$206:J288)&gt;=J$201,I289=""),"",IF(I289="",J$190,IF(I289=J$190,J$191,IF(I289=J$191,J$192,IF(I289=J$192,J$193,IF(I289=J$193,J$194,$G$23))))))</f>
        <v/>
      </c>
      <c r="K289" s="88" t="str">
        <f>IF(AND(SUM(K$206:K288)&gt;=K$201,J289=""),"",IF(J289="",K$190,IF(J289=K$190,K$191,IF(J289=K$191,K$192,IF(J289=K$192,K$193,IF(J289=K$193,K$194,$G$23))))))</f>
        <v/>
      </c>
      <c r="L289" s="88" t="str">
        <f>IF(AND(SUM(L$206:L288)&gt;=L$201,K289=""),"",IF(K289="",L$190,IF(K289=L$190,L$191,IF(K289=L$191,L$192,IF(K289=L$192,L$193,IF(K289=L$193,L$194,$G$23))))))</f>
        <v/>
      </c>
      <c r="M289" s="88" t="str">
        <f>IF(AND(SUM(M$206:M288)&gt;=M$201,L289=""),"",IF(L289="",M$190,IF(L289=M$190,M$191,IF(L289=M$191,M$192,IF(L289=M$192,M$193,IF(L289=M$193,M$194,$G$23))))))</f>
        <v/>
      </c>
      <c r="N289" s="88" t="str">
        <f>IF(AND(SUM(N$206:N288)&gt;=N$201,M289=""),"",IF(M289="",N$190,IF(M289=N$190,N$191,IF(M289=N$191,N$192,IF(M289=N$192,N$193,IF(M289=N$193,N$194,$G$23))))))</f>
        <v/>
      </c>
      <c r="O289" s="88" t="str">
        <f>IF(AND(SUM(O$206:O288)&gt;=O$201,N289=""),"",IF(N289="",O$190,IF(N289=O$190,O$191,IF(N289=O$191,O$192,IF(N289=O$192,O$193,IF(N289=O$193,O$194,$G$23))))))</f>
        <v/>
      </c>
      <c r="P289" s="88" t="str">
        <f>IF(AND(SUM(P$206:P288)&gt;=P$201,O289=""),"",IF(O289="",P$190,IF(O289=P$190,P$191,IF(O289=P$191,P$192,IF(O289=P$192,P$193,IF(O289=P$193,P$194,$G$23))))))</f>
        <v/>
      </c>
      <c r="Q289" s="88" t="str">
        <f>IF(AND(SUM(Q$206:Q288)&gt;=Q$201,P289=""),"",IF(P289="",Q$190,IF(P289=Q$190,Q$191,IF(P289=Q$191,Q$192,IF(P289=Q$192,Q$193,IF(P289=Q$193,Q$194,$H$23))))))</f>
        <v/>
      </c>
      <c r="R289" s="88" t="str">
        <f>IF(AND(SUM(R$206:R288)&gt;=R$201,Q289=""),"",IF(Q289="",R$190,IF(Q289=R$190,R$191,IF(Q289=R$191,R$192,IF(Q289=R$192,R$193,IF(Q289=R$193,R$194,$H$23))))))</f>
        <v/>
      </c>
      <c r="S289" s="88" t="str">
        <f>IF(AND(SUM(S$206:S288)&gt;=S$201,R289=""),"",IF(R289="",S$190,IF(R289=S$190,S$191,IF(R289=S$191,S$192,IF(R289=S$192,S$193,IF(R289=S$193,S$194,$H$23))))))</f>
        <v/>
      </c>
      <c r="T289" s="88" t="str">
        <f>IF(AND(SUM(T$206:T288)&gt;=T$201,S289=""),"",IF(S289="",T$190,IF(S289=T$190,T$191,IF(S289=T$191,T$192,IF(S289=T$192,T$193,IF(S289=T$193,T$194,$H$23))))))</f>
        <v/>
      </c>
      <c r="U289" s="88" t="str">
        <f>IF(AND(SUM(U$206:U288)&gt;=U$201,T289=""),"",IF(T289="",U$190,IF(T289=U$190,U$191,IF(T289=U$191,U$192,IF(T289=U$192,U$193,IF(T289=U$193,U$194,$H$23))))))</f>
        <v/>
      </c>
      <c r="V289" s="88" t="str">
        <f>IF(AND(SUM(V$206:V288)&gt;=V$201,U289=""),"",IF(U289="",V$190,IF(U289=V$190,V$191,IF(U289=V$191,V$192,IF(U289=V$192,V$193,IF(U289=V$193,V$194,$H$23))))))</f>
        <v/>
      </c>
      <c r="W289" s="88" t="str">
        <f>IF(AND(SUM(W$206:W288)&gt;=W$201,V289=""),"",IF(V289="",W$190,IF(V289=W$190,W$191,IF(V289=W$191,W$192,IF(V289=W$192,W$193,IF(V289=W$193,W$194,$H$23))))))</f>
        <v/>
      </c>
      <c r="X289" s="88" t="str">
        <f>IF(AND(SUM(X$206:X288)&gt;=X$201,W289=""),"",IF(W289="",X$190,IF(W289=X$190,X$191,IF(W289=X$191,X$192,IF(W289=X$192,X$193,IF(W289=X$193,X$194,$H$23))))))</f>
        <v/>
      </c>
      <c r="Y289" s="88" t="str">
        <f>IF(AND(SUM(Y$206:Y288)&gt;=Y$201,X289=""),"",IF(X289="",Y$190,IF(X289=Y$190,Y$191,IF(X289=Y$191,Y$192,IF(X289=Y$192,Y$193,IF(X289=Y$193,Y$194,$H$23))))))</f>
        <v/>
      </c>
      <c r="Z289" s="88" t="str">
        <f>IF(AND(SUM(Z$206:Z288)&gt;=Z$201,Y289=""),"",IF(Y289="",Z$190,IF(Y289=Z$190,Z$191,IF(Y289=Z$191,Z$192,IF(Y289=Z$192,Z$193,IF(Y289=Z$193,Z$194,$H$23))))))</f>
        <v/>
      </c>
      <c r="AA289" s="88" t="str">
        <f>IF(AND(SUM(AA$206:AA288)&gt;=AA$201,Z289=""),"",IF(Z289="",AA$190,IF(Z289=AA$190,AA$191,IF(Z289=AA$191,AA$192,IF(Z289=AA$192,AA$193,IF(Z289=AA$193,AA$194,$H$23))))))</f>
        <v/>
      </c>
      <c r="AB289" s="88" t="str">
        <f>IF(AND(SUM(AB$206:AB288)&gt;=AB$201,AA289=""),"",IF(AA289="",AB$190,IF(AA289=AB$190,AB$191,IF(AA289=AB$191,AB$192,IF(AA289=AB$192,AB$193,IF(AA289=AB$193,AB$194,$H$23))))))</f>
        <v/>
      </c>
      <c r="AC289" s="88" t="str">
        <f>IF(AND(SUM(AC$206:AC288)&gt;=AC$201,AB289=""),"",IF(AB289="",AC$190,IF(AB289=AC$190,AC$191,IF(AB289=AC$191,AC$192,IF(AB289=AC$192,AC$193,IF(AB289=AC$193,AC$194,$I$23))))))</f>
        <v/>
      </c>
      <c r="AD289" s="88" t="str">
        <f>IF(AND(SUM(AD$206:AD288)&gt;=AD$201,AC289=""),"",IF(AC289="",AD$190,IF(AC289=AD$190,AD$191,IF(AC289=AD$191,AD$192,IF(AC289=AD$192,AD$193,IF(AC289=AD$193,AD$194,$I$23))))))</f>
        <v/>
      </c>
      <c r="AE289" s="88" t="str">
        <f>IF(AND(SUM(AE$206:AE288)&gt;=AE$201,AD289=""),"",IF(AD289="",AE$190,IF(AD289=AE$190,AE$191,IF(AD289=AE$191,AE$192,IF(AD289=AE$192,AE$193,IF(AD289=AE$193,AE$194,$I$23))))))</f>
        <v/>
      </c>
      <c r="AF289" s="88" t="str">
        <f>IF(AND(SUM(AF$206:AF288)&gt;=AF$201,AE289=""),"",IF(AE289="",AF$190,IF(AE289=AF$190,AF$191,IF(AE289=AF$191,AF$192,IF(AE289=AF$192,AF$193,IF(AE289=AF$193,AF$194,$I$23))))))</f>
        <v/>
      </c>
      <c r="AG289" s="88" t="str">
        <f>IF(AND(SUM(AG$206:AG288)&gt;=AG$201,AF289=""),"",IF(AF289="",AG$190,IF(AF289=AG$190,AG$191,IF(AF289=AG$191,AG$192,IF(AF289=AG$192,AG$193,IF(AF289=AG$193,AG$194,$I$23))))))</f>
        <v/>
      </c>
      <c r="AH289" s="88" t="str">
        <f>IF(AND(SUM(AH$206:AH288)&gt;=AH$201,AG289=""),"",IF(AG289="",AH$190,IF(AG289=AH$190,AH$191,IF(AG289=AH$191,AH$192,IF(AG289=AH$192,AH$193,IF(AG289=AH$193,AH$194,$I$23))))))</f>
        <v/>
      </c>
      <c r="AI289" s="88" t="str">
        <f>IF(AND(SUM(AI$206:AI288)&gt;=AI$201,AH289=""),"",IF(AH289="",AI$190,IF(AH289=AI$190,AI$191,IF(AH289=AI$191,AI$192,IF(AH289=AI$192,AI$193,IF(AH289=AI$193,AI$194,$I$23))))))</f>
        <v/>
      </c>
      <c r="AJ289" s="88" t="str">
        <f>IF(AND(SUM(AJ$206:AJ288)&gt;=AJ$201,AI289=""),"",IF(AI289="",AJ$190,IF(AI289=AJ$190,AJ$191,IF(AI289=AJ$191,AJ$192,IF(AI289=AJ$192,AJ$193,IF(AI289=AJ$193,AJ$194,$I$23))))))</f>
        <v/>
      </c>
      <c r="AK289" s="88" t="str">
        <f>IF(AND(SUM(AK$206:AK288)&gt;=AK$201,AJ289=""),"",IF(AJ289="",AK$190,IF(AJ289=AK$190,AK$191,IF(AJ289=AK$191,AK$192,IF(AJ289=AK$192,AK$193,IF(AJ289=AK$193,AK$194,$I$23))))))</f>
        <v/>
      </c>
      <c r="AL289" s="88" t="str">
        <f>IF(AND(SUM(AL$206:AL288)&gt;=AL$201,AK289=""),"",IF(AK289="",AL$190,IF(AK289=AL$190,AL$191,IF(AK289=AL$191,AL$192,IF(AK289=AL$192,AL$193,IF(AK289=AL$193,AL$194,$I$23))))))</f>
        <v/>
      </c>
      <c r="AM289" s="88" t="str">
        <f>IF(AND(SUM(AM$206:AM288)&gt;=AM$201,AL289=""),"",IF(AL289="",AM$190,IF(AL289=AM$190,AM$191,IF(AL289=AM$191,AM$192,IF(AL289=AM$192,AM$193,IF(AL289=AM$193,AM$194,$I$23))))))</f>
        <v/>
      </c>
      <c r="AN289" s="88" t="str">
        <f>IF(AND(SUM(AN$206:AN288)&gt;=AN$201,AM289=""),"",IF(AM289="",AN$190,IF(AM289=AN$190,AN$191,IF(AM289=AN$191,AN$192,IF(AM289=AN$192,AN$193,IF(AM289=AN$193,AN$194,$I$23))))))</f>
        <v/>
      </c>
      <c r="AO289" s="88" t="str">
        <f>IF(AND(SUM(AO$206:AO288)&gt;=AO$201,AN289=""),"",IF(AN289="",AO$190,IF(AN289=AO$190,AO$191,IF(AN289=AO$191,AO$192,IF(AN289=AO$192,AO$193,IF(AN289=AO$193,AO$194,$J$23))))))</f>
        <v/>
      </c>
      <c r="AP289" s="88" t="str">
        <f>IF(AND(SUM(AP$206:AP288)&gt;=AP$201,AO289=""),"",IF(AO289="",AP$190,IF(AO289=AP$190,AP$191,IF(AO289=AP$191,AP$192,IF(AO289=AP$192,AP$193,IF(AO289=AP$193,AP$194,$J$23))))))</f>
        <v/>
      </c>
      <c r="AQ289" s="88" t="str">
        <f>IF(AND(SUM(AQ$206:AQ288)&gt;=AQ$201,AP289=""),"",IF(AP289="",AQ$190,IF(AP289=AQ$190,AQ$191,IF(AP289=AQ$191,AQ$192,IF(AP289=AQ$192,AQ$193,IF(AP289=AQ$193,AQ$194,$J$23))))))</f>
        <v/>
      </c>
      <c r="AR289" s="88" t="str">
        <f>IF(AND(SUM(AR$206:AR288)&gt;=AR$201,AQ289=""),"",IF(AQ289="",AR$190,IF(AQ289=AR$190,AR$191,IF(AQ289=AR$191,AR$192,IF(AQ289=AR$192,AR$193,IF(AQ289=AR$193,AR$194,$J$23))))))</f>
        <v/>
      </c>
      <c r="AS289" s="88" t="str">
        <f>IF(AND(SUM(AS$206:AS288)&gt;=AS$201,AR289=""),"",IF(AR289="",AS$190,IF(AR289=AS$190,AS$191,IF(AR289=AS$191,AS$192,IF(AR289=AS$192,AS$193,IF(AR289=AS$193,AS$194,$J$23))))))</f>
        <v/>
      </c>
      <c r="AT289" s="88" t="str">
        <f>IF(AND(SUM(AT$206:AT288)&gt;=AT$201,AS289=""),"",IF(AS289="",AT$190,IF(AS289=AT$190,AT$191,IF(AS289=AT$191,AT$192,IF(AS289=AT$192,AT$193,IF(AS289=AT$193,AT$194,$J$23))))))</f>
        <v/>
      </c>
      <c r="AU289" s="88" t="str">
        <f>IF(AND(SUM(AU$206:AU288)&gt;=AU$201,AT289=""),"",IF(AT289="",AU$190,IF(AT289=AU$190,AU$191,IF(AT289=AU$191,AU$192,IF(AT289=AU$192,AU$193,IF(AT289=AU$193,AU$194,$J$23))))))</f>
        <v/>
      </c>
      <c r="AV289" s="88" t="str">
        <f>IF(AND(SUM(AV$206:AV288)&gt;=AV$201,AU289=""),"",IF(AU289="",AV$190,IF(AU289=AV$190,AV$191,IF(AU289=AV$191,AV$192,IF(AU289=AV$192,AV$193,IF(AU289=AV$193,AV$194,$J$23))))))</f>
        <v/>
      </c>
      <c r="AW289" s="88" t="str">
        <f>IF(AND(SUM(AW$206:AW288)&gt;=AW$201,AV289=""),"",IF(AV289="",AW$190,IF(AV289=AW$190,AW$191,IF(AV289=AW$191,AW$192,IF(AV289=AW$192,AW$193,IF(AV289=AW$193,AW$194,$J$23))))))</f>
        <v/>
      </c>
      <c r="AX289" s="88" t="str">
        <f>IF(AND(SUM(AX$206:AX288)&gt;=AX$201,AW289=""),"",IF(AW289="",AX$190,IF(AW289=AX$190,AX$191,IF(AW289=AX$191,AX$192,IF(AW289=AX$192,AX$193,IF(AW289=AX$193,AX$194,$J$23))))))</f>
        <v/>
      </c>
      <c r="AY289" s="88" t="str">
        <f>IF(AND(SUM(AY$206:AY288)&gt;=AY$201,AX289=""),"",IF(AX289="",AY$190,IF(AX289=AY$190,AY$191,IF(AX289=AY$191,AY$192,IF(AX289=AY$192,AY$193,IF(AX289=AY$193,AY$194,$J$23))))))</f>
        <v/>
      </c>
      <c r="AZ289" s="88" t="str">
        <f>IF(AND(SUM(AZ$206:AZ288)&gt;=AZ$201,AY289=""),"",IF(AY289="",AZ$190,IF(AY289=AZ$190,AZ$191,IF(AY289=AZ$191,AZ$192,IF(AY289=AZ$192,AZ$193,IF(AY289=AZ$193,AZ$194,$J$23))))))</f>
        <v/>
      </c>
      <c r="BA289" s="88" t="str">
        <f>IF(AND(SUM(BA$206:BA288)&gt;=BA$201,AZ289=""),"",IF(AZ289="",BA$190,IF(AZ289=BA$190,BA$191,IF(AZ289=BA$191,BA$192,IF(AZ289=BA$192,BA$193,IF(AZ289=BA$193,BA$194,$K$23))))))</f>
        <v/>
      </c>
      <c r="BB289" s="88" t="str">
        <f>IF(AND(SUM(BB$206:BB288)&gt;=BB$201,BA289=""),"",IF(BA289="",BB$190,IF(BA289=BB$190,BB$191,IF(BA289=BB$191,BB$192,IF(BA289=BB$192,BB$193,IF(BA289=BB$193,BB$194,$K$23))))))</f>
        <v/>
      </c>
      <c r="BC289" s="88" t="str">
        <f>IF(AND(SUM(BC$206:BC288)&gt;=BC$201,BB289=""),"",IF(BB289="",BC$190,IF(BB289=BC$190,BC$191,IF(BB289=BC$191,BC$192,IF(BB289=BC$192,BC$193,IF(BB289=BC$193,BC$194,$K$23))))))</f>
        <v/>
      </c>
      <c r="BD289" s="88" t="str">
        <f>IF(AND(SUM(BD$206:BD288)&gt;=BD$201,BC289=""),"",IF(BC289="",BD$190,IF(BC289=BD$190,BD$191,IF(BC289=BD$191,BD$192,IF(BC289=BD$192,BD$193,IF(BC289=BD$193,BD$194,$K$23))))))</f>
        <v/>
      </c>
      <c r="BE289" s="88" t="str">
        <f>IF(AND(SUM(BE$206:BE288)&gt;=BE$201,BD289=""),"",IF(BD289="",BE$190,IF(BD289=BE$190,BE$191,IF(BD289=BE$191,BE$192,IF(BD289=BE$192,BE$193,IF(BD289=BE$193,BE$194,$K$23))))))</f>
        <v/>
      </c>
      <c r="BF289" s="88" t="str">
        <f>IF(AND(SUM(BF$206:BF288)&gt;=BF$201,BE289=""),"",IF(BE289="",BF$190,IF(BE289=BF$190,BF$191,IF(BE289=BF$191,BF$192,IF(BE289=BF$192,BF$193,IF(BE289=BF$193,BF$194,$K$23))))))</f>
        <v/>
      </c>
      <c r="BG289" s="88" t="str">
        <f>IF(AND(SUM(BG$206:BG288)&gt;=BG$201,BF289=""),"",IF(BF289="",BG$190,IF(BF289=BG$190,BG$191,IF(BF289=BG$191,BG$192,IF(BF289=BG$192,BG$193,IF(BF289=BG$193,BG$194,$K$23))))))</f>
        <v/>
      </c>
      <c r="BH289" s="88" t="str">
        <f>IF(AND(SUM(BH$206:BH288)&gt;=BH$201,BG289=""),"",IF(BG289="",BH$190,IF(BG289=BH$190,BH$191,IF(BG289=BH$191,BH$192,IF(BG289=BH$192,BH$193,IF(BG289=BH$193,BH$194,$K$23))))))</f>
        <v/>
      </c>
      <c r="BI289" s="88" t="str">
        <f>IF(AND(SUM(BI$206:BI288)&gt;=BI$201,BH289=""),"",IF(BH289="",BI$190,IF(BH289=BI$190,BI$191,IF(BH289=BI$191,BI$192,IF(BH289=BI$192,BI$193,IF(BH289=BI$193,BI$194,$K$23))))))</f>
        <v/>
      </c>
      <c r="BJ289" s="88" t="str">
        <f>IF(AND(SUM(BJ$206:BJ288)&gt;=BJ$201,BI289=""),"",IF(BI289="",BJ$190,IF(BI289=BJ$190,BJ$191,IF(BI289=BJ$191,BJ$192,IF(BI289=BJ$192,BJ$193,IF(BI289=BJ$193,BJ$194,$K$23))))))</f>
        <v/>
      </c>
      <c r="BK289" s="88" t="str">
        <f>IF(AND(SUM(BK$206:BK288)&gt;=BK$201,BJ289=""),"",IF(BJ289="",BK$190,IF(BJ289=BK$190,BK$191,IF(BJ289=BK$191,BK$192,IF(BJ289=BK$192,BK$193,IF(BJ289=BK$193,BK$194,$K$23))))))</f>
        <v/>
      </c>
      <c r="BL289" s="88" t="str">
        <f>IF(AND(SUM(BL$206:BL288)&gt;=BL$201,BK289=""),"",IF(BK289="",BL$190,IF(BK289=BL$190,BL$191,IF(BK289=BL$191,BL$192,IF(BK289=BL$192,BL$193,IF(BK289=BL$193,BL$194,$K$23))))))</f>
        <v/>
      </c>
    </row>
    <row r="290" spans="2:64" hidden="1" outlineLevel="1" x14ac:dyDescent="0.55000000000000004">
      <c r="B290" s="3" t="s">
        <v>311</v>
      </c>
      <c r="C290" s="3">
        <f t="shared" si="63"/>
        <v>84</v>
      </c>
      <c r="E290" s="88" t="str">
        <f>IF(AND(SUM(E$206:E289)&gt;=E$201,D290=""),"",IF(D290="",E$190,IF(D290=E$190,E$191,IF(D290=E$191,E$192,IF(D290=E$192,E$193,IF(D290=E$193,E$194,$G$23))))))</f>
        <v/>
      </c>
      <c r="F290" s="88" t="str">
        <f>IF(AND(SUM(F$206:F289)&gt;=F$201,E290=""),"",IF(E290="",F$190,IF(E290=F$190,F$191,IF(E290=F$191,F$192,IF(E290=F$192,F$193,IF(E290=F$193,F$194,$G$23))))))</f>
        <v/>
      </c>
      <c r="G290" s="88" t="str">
        <f>IF(AND(SUM(G$206:G289)&gt;=G$201,F290=""),"",IF(F290="",G$190,IF(F290=G$190,G$191,IF(F290=G$191,G$192,IF(F290=G$192,G$193,IF(F290=G$193,G$194,$G$23))))))</f>
        <v/>
      </c>
      <c r="H290" s="88" t="str">
        <f>IF(AND(SUM(H$206:H289)&gt;=H$201,G290=""),"",IF(G290="",H$190,IF(G290=H$190,H$191,IF(G290=H$191,H$192,IF(G290=H$192,H$193,IF(G290=H$193,H$194,$G$23))))))</f>
        <v/>
      </c>
      <c r="I290" s="88" t="str">
        <f>IF(AND(SUM(I$206:I289)&gt;=I$201,H290=""),"",IF(H290="",I$190,IF(H290=I$190,I$191,IF(H290=I$191,I$192,IF(H290=I$192,I$193,IF(H290=I$193,I$194,$G$23))))))</f>
        <v/>
      </c>
      <c r="J290" s="88" t="str">
        <f>IF(AND(SUM(J$206:J289)&gt;=J$201,I290=""),"",IF(I290="",J$190,IF(I290=J$190,J$191,IF(I290=J$191,J$192,IF(I290=J$192,J$193,IF(I290=J$193,J$194,$G$23))))))</f>
        <v/>
      </c>
      <c r="K290" s="88" t="str">
        <f>IF(AND(SUM(K$206:K289)&gt;=K$201,J290=""),"",IF(J290="",K$190,IF(J290=K$190,K$191,IF(J290=K$191,K$192,IF(J290=K$192,K$193,IF(J290=K$193,K$194,$G$23))))))</f>
        <v/>
      </c>
      <c r="L290" s="88" t="str">
        <f>IF(AND(SUM(L$206:L289)&gt;=L$201,K290=""),"",IF(K290="",L$190,IF(K290=L$190,L$191,IF(K290=L$191,L$192,IF(K290=L$192,L$193,IF(K290=L$193,L$194,$G$23))))))</f>
        <v/>
      </c>
      <c r="M290" s="88" t="str">
        <f>IF(AND(SUM(M$206:M289)&gt;=M$201,L290=""),"",IF(L290="",M$190,IF(L290=M$190,M$191,IF(L290=M$191,M$192,IF(L290=M$192,M$193,IF(L290=M$193,M$194,$G$23))))))</f>
        <v/>
      </c>
      <c r="N290" s="88" t="str">
        <f>IF(AND(SUM(N$206:N289)&gt;=N$201,M290=""),"",IF(M290="",N$190,IF(M290=N$190,N$191,IF(M290=N$191,N$192,IF(M290=N$192,N$193,IF(M290=N$193,N$194,$G$23))))))</f>
        <v/>
      </c>
      <c r="O290" s="88" t="str">
        <f>IF(AND(SUM(O$206:O289)&gt;=O$201,N290=""),"",IF(N290="",O$190,IF(N290=O$190,O$191,IF(N290=O$191,O$192,IF(N290=O$192,O$193,IF(N290=O$193,O$194,$G$23))))))</f>
        <v/>
      </c>
      <c r="P290" s="88" t="str">
        <f>IF(AND(SUM(P$206:P289)&gt;=P$201,O290=""),"",IF(O290="",P$190,IF(O290=P$190,P$191,IF(O290=P$191,P$192,IF(O290=P$192,P$193,IF(O290=P$193,P$194,$G$23))))))</f>
        <v/>
      </c>
      <c r="Q290" s="88" t="str">
        <f>IF(AND(SUM(Q$206:Q289)&gt;=Q$201,P290=""),"",IF(P290="",Q$190,IF(P290=Q$190,Q$191,IF(P290=Q$191,Q$192,IF(P290=Q$192,Q$193,IF(P290=Q$193,Q$194,$H$23))))))</f>
        <v/>
      </c>
      <c r="R290" s="88" t="str">
        <f>IF(AND(SUM(R$206:R289)&gt;=R$201,Q290=""),"",IF(Q290="",R$190,IF(Q290=R$190,R$191,IF(Q290=R$191,R$192,IF(Q290=R$192,R$193,IF(Q290=R$193,R$194,$H$23))))))</f>
        <v/>
      </c>
      <c r="S290" s="88" t="str">
        <f>IF(AND(SUM(S$206:S289)&gt;=S$201,R290=""),"",IF(R290="",S$190,IF(R290=S$190,S$191,IF(R290=S$191,S$192,IF(R290=S$192,S$193,IF(R290=S$193,S$194,$H$23))))))</f>
        <v/>
      </c>
      <c r="T290" s="88" t="str">
        <f>IF(AND(SUM(T$206:T289)&gt;=T$201,S290=""),"",IF(S290="",T$190,IF(S290=T$190,T$191,IF(S290=T$191,T$192,IF(S290=T$192,T$193,IF(S290=T$193,T$194,$H$23))))))</f>
        <v/>
      </c>
      <c r="U290" s="88" t="str">
        <f>IF(AND(SUM(U$206:U289)&gt;=U$201,T290=""),"",IF(T290="",U$190,IF(T290=U$190,U$191,IF(T290=U$191,U$192,IF(T290=U$192,U$193,IF(T290=U$193,U$194,$H$23))))))</f>
        <v/>
      </c>
      <c r="V290" s="88" t="str">
        <f>IF(AND(SUM(V$206:V289)&gt;=V$201,U290=""),"",IF(U290="",V$190,IF(U290=V$190,V$191,IF(U290=V$191,V$192,IF(U290=V$192,V$193,IF(U290=V$193,V$194,$H$23))))))</f>
        <v/>
      </c>
      <c r="W290" s="88" t="str">
        <f>IF(AND(SUM(W$206:W289)&gt;=W$201,V290=""),"",IF(V290="",W$190,IF(V290=W$190,W$191,IF(V290=W$191,W$192,IF(V290=W$192,W$193,IF(V290=W$193,W$194,$H$23))))))</f>
        <v/>
      </c>
      <c r="X290" s="88" t="str">
        <f>IF(AND(SUM(X$206:X289)&gt;=X$201,W290=""),"",IF(W290="",X$190,IF(W290=X$190,X$191,IF(W290=X$191,X$192,IF(W290=X$192,X$193,IF(W290=X$193,X$194,$H$23))))))</f>
        <v/>
      </c>
      <c r="Y290" s="88" t="str">
        <f>IF(AND(SUM(Y$206:Y289)&gt;=Y$201,X290=""),"",IF(X290="",Y$190,IF(X290=Y$190,Y$191,IF(X290=Y$191,Y$192,IF(X290=Y$192,Y$193,IF(X290=Y$193,Y$194,$H$23))))))</f>
        <v/>
      </c>
      <c r="Z290" s="88" t="str">
        <f>IF(AND(SUM(Z$206:Z289)&gt;=Z$201,Y290=""),"",IF(Y290="",Z$190,IF(Y290=Z$190,Z$191,IF(Y290=Z$191,Z$192,IF(Y290=Z$192,Z$193,IF(Y290=Z$193,Z$194,$H$23))))))</f>
        <v/>
      </c>
      <c r="AA290" s="88" t="str">
        <f>IF(AND(SUM(AA$206:AA289)&gt;=AA$201,Z290=""),"",IF(Z290="",AA$190,IF(Z290=AA$190,AA$191,IF(Z290=AA$191,AA$192,IF(Z290=AA$192,AA$193,IF(Z290=AA$193,AA$194,$H$23))))))</f>
        <v/>
      </c>
      <c r="AB290" s="88" t="str">
        <f>IF(AND(SUM(AB$206:AB289)&gt;=AB$201,AA290=""),"",IF(AA290="",AB$190,IF(AA290=AB$190,AB$191,IF(AA290=AB$191,AB$192,IF(AA290=AB$192,AB$193,IF(AA290=AB$193,AB$194,$H$23))))))</f>
        <v/>
      </c>
      <c r="AC290" s="88" t="str">
        <f>IF(AND(SUM(AC$206:AC289)&gt;=AC$201,AB290=""),"",IF(AB290="",AC$190,IF(AB290=AC$190,AC$191,IF(AB290=AC$191,AC$192,IF(AB290=AC$192,AC$193,IF(AB290=AC$193,AC$194,$I$23))))))</f>
        <v/>
      </c>
      <c r="AD290" s="88" t="str">
        <f>IF(AND(SUM(AD$206:AD289)&gt;=AD$201,AC290=""),"",IF(AC290="",AD$190,IF(AC290=AD$190,AD$191,IF(AC290=AD$191,AD$192,IF(AC290=AD$192,AD$193,IF(AC290=AD$193,AD$194,$I$23))))))</f>
        <v/>
      </c>
      <c r="AE290" s="88" t="str">
        <f>IF(AND(SUM(AE$206:AE289)&gt;=AE$201,AD290=""),"",IF(AD290="",AE$190,IF(AD290=AE$190,AE$191,IF(AD290=AE$191,AE$192,IF(AD290=AE$192,AE$193,IF(AD290=AE$193,AE$194,$I$23))))))</f>
        <v/>
      </c>
      <c r="AF290" s="88" t="str">
        <f>IF(AND(SUM(AF$206:AF289)&gt;=AF$201,AE290=""),"",IF(AE290="",AF$190,IF(AE290=AF$190,AF$191,IF(AE290=AF$191,AF$192,IF(AE290=AF$192,AF$193,IF(AE290=AF$193,AF$194,$I$23))))))</f>
        <v/>
      </c>
      <c r="AG290" s="88" t="str">
        <f>IF(AND(SUM(AG$206:AG289)&gt;=AG$201,AF290=""),"",IF(AF290="",AG$190,IF(AF290=AG$190,AG$191,IF(AF290=AG$191,AG$192,IF(AF290=AG$192,AG$193,IF(AF290=AG$193,AG$194,$I$23))))))</f>
        <v/>
      </c>
      <c r="AH290" s="88" t="str">
        <f>IF(AND(SUM(AH$206:AH289)&gt;=AH$201,AG290=""),"",IF(AG290="",AH$190,IF(AG290=AH$190,AH$191,IF(AG290=AH$191,AH$192,IF(AG290=AH$192,AH$193,IF(AG290=AH$193,AH$194,$I$23))))))</f>
        <v/>
      </c>
      <c r="AI290" s="88" t="str">
        <f>IF(AND(SUM(AI$206:AI289)&gt;=AI$201,AH290=""),"",IF(AH290="",AI$190,IF(AH290=AI$190,AI$191,IF(AH290=AI$191,AI$192,IF(AH290=AI$192,AI$193,IF(AH290=AI$193,AI$194,$I$23))))))</f>
        <v/>
      </c>
      <c r="AJ290" s="88" t="str">
        <f>IF(AND(SUM(AJ$206:AJ289)&gt;=AJ$201,AI290=""),"",IF(AI290="",AJ$190,IF(AI290=AJ$190,AJ$191,IF(AI290=AJ$191,AJ$192,IF(AI290=AJ$192,AJ$193,IF(AI290=AJ$193,AJ$194,$I$23))))))</f>
        <v/>
      </c>
      <c r="AK290" s="88" t="str">
        <f>IF(AND(SUM(AK$206:AK289)&gt;=AK$201,AJ290=""),"",IF(AJ290="",AK$190,IF(AJ290=AK$190,AK$191,IF(AJ290=AK$191,AK$192,IF(AJ290=AK$192,AK$193,IF(AJ290=AK$193,AK$194,$I$23))))))</f>
        <v/>
      </c>
      <c r="AL290" s="88" t="str">
        <f>IF(AND(SUM(AL$206:AL289)&gt;=AL$201,AK290=""),"",IF(AK290="",AL$190,IF(AK290=AL$190,AL$191,IF(AK290=AL$191,AL$192,IF(AK290=AL$192,AL$193,IF(AK290=AL$193,AL$194,$I$23))))))</f>
        <v/>
      </c>
      <c r="AM290" s="88" t="str">
        <f>IF(AND(SUM(AM$206:AM289)&gt;=AM$201,AL290=""),"",IF(AL290="",AM$190,IF(AL290=AM$190,AM$191,IF(AL290=AM$191,AM$192,IF(AL290=AM$192,AM$193,IF(AL290=AM$193,AM$194,$I$23))))))</f>
        <v/>
      </c>
      <c r="AN290" s="88" t="str">
        <f>IF(AND(SUM(AN$206:AN289)&gt;=AN$201,AM290=""),"",IF(AM290="",AN$190,IF(AM290=AN$190,AN$191,IF(AM290=AN$191,AN$192,IF(AM290=AN$192,AN$193,IF(AM290=AN$193,AN$194,$I$23))))))</f>
        <v/>
      </c>
      <c r="AO290" s="88" t="str">
        <f>IF(AND(SUM(AO$206:AO289)&gt;=AO$201,AN290=""),"",IF(AN290="",AO$190,IF(AN290=AO$190,AO$191,IF(AN290=AO$191,AO$192,IF(AN290=AO$192,AO$193,IF(AN290=AO$193,AO$194,$J$23))))))</f>
        <v/>
      </c>
      <c r="AP290" s="88" t="str">
        <f>IF(AND(SUM(AP$206:AP289)&gt;=AP$201,AO290=""),"",IF(AO290="",AP$190,IF(AO290=AP$190,AP$191,IF(AO290=AP$191,AP$192,IF(AO290=AP$192,AP$193,IF(AO290=AP$193,AP$194,$J$23))))))</f>
        <v/>
      </c>
      <c r="AQ290" s="88" t="str">
        <f>IF(AND(SUM(AQ$206:AQ289)&gt;=AQ$201,AP290=""),"",IF(AP290="",AQ$190,IF(AP290=AQ$190,AQ$191,IF(AP290=AQ$191,AQ$192,IF(AP290=AQ$192,AQ$193,IF(AP290=AQ$193,AQ$194,$J$23))))))</f>
        <v/>
      </c>
      <c r="AR290" s="88" t="str">
        <f>IF(AND(SUM(AR$206:AR289)&gt;=AR$201,AQ290=""),"",IF(AQ290="",AR$190,IF(AQ290=AR$190,AR$191,IF(AQ290=AR$191,AR$192,IF(AQ290=AR$192,AR$193,IF(AQ290=AR$193,AR$194,$J$23))))))</f>
        <v/>
      </c>
      <c r="AS290" s="88" t="str">
        <f>IF(AND(SUM(AS$206:AS289)&gt;=AS$201,AR290=""),"",IF(AR290="",AS$190,IF(AR290=AS$190,AS$191,IF(AR290=AS$191,AS$192,IF(AR290=AS$192,AS$193,IF(AR290=AS$193,AS$194,$J$23))))))</f>
        <v/>
      </c>
      <c r="AT290" s="88" t="str">
        <f>IF(AND(SUM(AT$206:AT289)&gt;=AT$201,AS290=""),"",IF(AS290="",AT$190,IF(AS290=AT$190,AT$191,IF(AS290=AT$191,AT$192,IF(AS290=AT$192,AT$193,IF(AS290=AT$193,AT$194,$J$23))))))</f>
        <v/>
      </c>
      <c r="AU290" s="88" t="str">
        <f>IF(AND(SUM(AU$206:AU289)&gt;=AU$201,AT290=""),"",IF(AT290="",AU$190,IF(AT290=AU$190,AU$191,IF(AT290=AU$191,AU$192,IF(AT290=AU$192,AU$193,IF(AT290=AU$193,AU$194,$J$23))))))</f>
        <v/>
      </c>
      <c r="AV290" s="88" t="str">
        <f>IF(AND(SUM(AV$206:AV289)&gt;=AV$201,AU290=""),"",IF(AU290="",AV$190,IF(AU290=AV$190,AV$191,IF(AU290=AV$191,AV$192,IF(AU290=AV$192,AV$193,IF(AU290=AV$193,AV$194,$J$23))))))</f>
        <v/>
      </c>
      <c r="AW290" s="88" t="str">
        <f>IF(AND(SUM(AW$206:AW289)&gt;=AW$201,AV290=""),"",IF(AV290="",AW$190,IF(AV290=AW$190,AW$191,IF(AV290=AW$191,AW$192,IF(AV290=AW$192,AW$193,IF(AV290=AW$193,AW$194,$J$23))))))</f>
        <v/>
      </c>
      <c r="AX290" s="88" t="str">
        <f>IF(AND(SUM(AX$206:AX289)&gt;=AX$201,AW290=""),"",IF(AW290="",AX$190,IF(AW290=AX$190,AX$191,IF(AW290=AX$191,AX$192,IF(AW290=AX$192,AX$193,IF(AW290=AX$193,AX$194,$J$23))))))</f>
        <v/>
      </c>
      <c r="AY290" s="88" t="str">
        <f>IF(AND(SUM(AY$206:AY289)&gt;=AY$201,AX290=""),"",IF(AX290="",AY$190,IF(AX290=AY$190,AY$191,IF(AX290=AY$191,AY$192,IF(AX290=AY$192,AY$193,IF(AX290=AY$193,AY$194,$J$23))))))</f>
        <v/>
      </c>
      <c r="AZ290" s="88" t="str">
        <f>IF(AND(SUM(AZ$206:AZ289)&gt;=AZ$201,AY290=""),"",IF(AY290="",AZ$190,IF(AY290=AZ$190,AZ$191,IF(AY290=AZ$191,AZ$192,IF(AY290=AZ$192,AZ$193,IF(AY290=AZ$193,AZ$194,$J$23))))))</f>
        <v/>
      </c>
      <c r="BA290" s="88" t="str">
        <f>IF(AND(SUM(BA$206:BA289)&gt;=BA$201,AZ290=""),"",IF(AZ290="",BA$190,IF(AZ290=BA$190,BA$191,IF(AZ290=BA$191,BA$192,IF(AZ290=BA$192,BA$193,IF(AZ290=BA$193,BA$194,$K$23))))))</f>
        <v/>
      </c>
      <c r="BB290" s="88" t="str">
        <f>IF(AND(SUM(BB$206:BB289)&gt;=BB$201,BA290=""),"",IF(BA290="",BB$190,IF(BA290=BB$190,BB$191,IF(BA290=BB$191,BB$192,IF(BA290=BB$192,BB$193,IF(BA290=BB$193,BB$194,$K$23))))))</f>
        <v/>
      </c>
      <c r="BC290" s="88" t="str">
        <f>IF(AND(SUM(BC$206:BC289)&gt;=BC$201,BB290=""),"",IF(BB290="",BC$190,IF(BB290=BC$190,BC$191,IF(BB290=BC$191,BC$192,IF(BB290=BC$192,BC$193,IF(BB290=BC$193,BC$194,$K$23))))))</f>
        <v/>
      </c>
      <c r="BD290" s="88" t="str">
        <f>IF(AND(SUM(BD$206:BD289)&gt;=BD$201,BC290=""),"",IF(BC290="",BD$190,IF(BC290=BD$190,BD$191,IF(BC290=BD$191,BD$192,IF(BC290=BD$192,BD$193,IF(BC290=BD$193,BD$194,$K$23))))))</f>
        <v/>
      </c>
      <c r="BE290" s="88" t="str">
        <f>IF(AND(SUM(BE$206:BE289)&gt;=BE$201,BD290=""),"",IF(BD290="",BE$190,IF(BD290=BE$190,BE$191,IF(BD290=BE$191,BE$192,IF(BD290=BE$192,BE$193,IF(BD290=BE$193,BE$194,$K$23))))))</f>
        <v/>
      </c>
      <c r="BF290" s="88" t="str">
        <f>IF(AND(SUM(BF$206:BF289)&gt;=BF$201,BE290=""),"",IF(BE290="",BF$190,IF(BE290=BF$190,BF$191,IF(BE290=BF$191,BF$192,IF(BE290=BF$192,BF$193,IF(BE290=BF$193,BF$194,$K$23))))))</f>
        <v/>
      </c>
      <c r="BG290" s="88" t="str">
        <f>IF(AND(SUM(BG$206:BG289)&gt;=BG$201,BF290=""),"",IF(BF290="",BG$190,IF(BF290=BG$190,BG$191,IF(BF290=BG$191,BG$192,IF(BF290=BG$192,BG$193,IF(BF290=BG$193,BG$194,$K$23))))))</f>
        <v/>
      </c>
      <c r="BH290" s="88" t="str">
        <f>IF(AND(SUM(BH$206:BH289)&gt;=BH$201,BG290=""),"",IF(BG290="",BH$190,IF(BG290=BH$190,BH$191,IF(BG290=BH$191,BH$192,IF(BG290=BH$192,BH$193,IF(BG290=BH$193,BH$194,$K$23))))))</f>
        <v/>
      </c>
      <c r="BI290" s="88" t="str">
        <f>IF(AND(SUM(BI$206:BI289)&gt;=BI$201,BH290=""),"",IF(BH290="",BI$190,IF(BH290=BI$190,BI$191,IF(BH290=BI$191,BI$192,IF(BH290=BI$192,BI$193,IF(BH290=BI$193,BI$194,$K$23))))))</f>
        <v/>
      </c>
      <c r="BJ290" s="88" t="str">
        <f>IF(AND(SUM(BJ$206:BJ289)&gt;=BJ$201,BI290=""),"",IF(BI290="",BJ$190,IF(BI290=BJ$190,BJ$191,IF(BI290=BJ$191,BJ$192,IF(BI290=BJ$192,BJ$193,IF(BI290=BJ$193,BJ$194,$K$23))))))</f>
        <v/>
      </c>
      <c r="BK290" s="88" t="str">
        <f>IF(AND(SUM(BK$206:BK289)&gt;=BK$201,BJ290=""),"",IF(BJ290="",BK$190,IF(BJ290=BK$190,BK$191,IF(BJ290=BK$191,BK$192,IF(BJ290=BK$192,BK$193,IF(BJ290=BK$193,BK$194,$K$23))))))</f>
        <v/>
      </c>
      <c r="BL290" s="88" t="str">
        <f>IF(AND(SUM(BL$206:BL289)&gt;=BL$201,BK290=""),"",IF(BK290="",BL$190,IF(BK290=BL$190,BL$191,IF(BK290=BL$191,BL$192,IF(BK290=BL$192,BL$193,IF(BK290=BL$193,BL$194,$K$23))))))</f>
        <v/>
      </c>
    </row>
    <row r="291" spans="2:64" hidden="1" outlineLevel="1" x14ac:dyDescent="0.55000000000000004">
      <c r="B291" s="3" t="s">
        <v>311</v>
      </c>
      <c r="C291" s="3">
        <f t="shared" si="63"/>
        <v>85</v>
      </c>
      <c r="E291" s="88" t="str">
        <f>IF(AND(SUM(E$206:E290)&gt;=E$201,D291=""),"",IF(D291="",E$190,IF(D291=E$190,E$191,IF(D291=E$191,E$192,IF(D291=E$192,E$193,IF(D291=E$193,E$194,$G$23))))))</f>
        <v/>
      </c>
      <c r="F291" s="88" t="str">
        <f>IF(AND(SUM(F$206:F290)&gt;=F$201,E291=""),"",IF(E291="",F$190,IF(E291=F$190,F$191,IF(E291=F$191,F$192,IF(E291=F$192,F$193,IF(E291=F$193,F$194,$G$23))))))</f>
        <v/>
      </c>
      <c r="G291" s="88" t="str">
        <f>IF(AND(SUM(G$206:G290)&gt;=G$201,F291=""),"",IF(F291="",G$190,IF(F291=G$190,G$191,IF(F291=G$191,G$192,IF(F291=G$192,G$193,IF(F291=G$193,G$194,$G$23))))))</f>
        <v/>
      </c>
      <c r="H291" s="88" t="str">
        <f>IF(AND(SUM(H$206:H290)&gt;=H$201,G291=""),"",IF(G291="",H$190,IF(G291=H$190,H$191,IF(G291=H$191,H$192,IF(G291=H$192,H$193,IF(G291=H$193,H$194,$G$23))))))</f>
        <v/>
      </c>
      <c r="I291" s="88" t="str">
        <f>IF(AND(SUM(I$206:I290)&gt;=I$201,H291=""),"",IF(H291="",I$190,IF(H291=I$190,I$191,IF(H291=I$191,I$192,IF(H291=I$192,I$193,IF(H291=I$193,I$194,$G$23))))))</f>
        <v/>
      </c>
      <c r="J291" s="88" t="str">
        <f>IF(AND(SUM(J$206:J290)&gt;=J$201,I291=""),"",IF(I291="",J$190,IF(I291=J$190,J$191,IF(I291=J$191,J$192,IF(I291=J$192,J$193,IF(I291=J$193,J$194,$G$23))))))</f>
        <v/>
      </c>
      <c r="K291" s="88" t="str">
        <f>IF(AND(SUM(K$206:K290)&gt;=K$201,J291=""),"",IF(J291="",K$190,IF(J291=K$190,K$191,IF(J291=K$191,K$192,IF(J291=K$192,K$193,IF(J291=K$193,K$194,$G$23))))))</f>
        <v/>
      </c>
      <c r="L291" s="88" t="str">
        <f>IF(AND(SUM(L$206:L290)&gt;=L$201,K291=""),"",IF(K291="",L$190,IF(K291=L$190,L$191,IF(K291=L$191,L$192,IF(K291=L$192,L$193,IF(K291=L$193,L$194,$G$23))))))</f>
        <v/>
      </c>
      <c r="M291" s="88" t="str">
        <f>IF(AND(SUM(M$206:M290)&gt;=M$201,L291=""),"",IF(L291="",M$190,IF(L291=M$190,M$191,IF(L291=M$191,M$192,IF(L291=M$192,M$193,IF(L291=M$193,M$194,$G$23))))))</f>
        <v/>
      </c>
      <c r="N291" s="88" t="str">
        <f>IF(AND(SUM(N$206:N290)&gt;=N$201,M291=""),"",IF(M291="",N$190,IF(M291=N$190,N$191,IF(M291=N$191,N$192,IF(M291=N$192,N$193,IF(M291=N$193,N$194,$G$23))))))</f>
        <v/>
      </c>
      <c r="O291" s="88" t="str">
        <f>IF(AND(SUM(O$206:O290)&gt;=O$201,N291=""),"",IF(N291="",O$190,IF(N291=O$190,O$191,IF(N291=O$191,O$192,IF(N291=O$192,O$193,IF(N291=O$193,O$194,$G$23))))))</f>
        <v/>
      </c>
      <c r="P291" s="88" t="str">
        <f>IF(AND(SUM(P$206:P290)&gt;=P$201,O291=""),"",IF(O291="",P$190,IF(O291=P$190,P$191,IF(O291=P$191,P$192,IF(O291=P$192,P$193,IF(O291=P$193,P$194,$G$23))))))</f>
        <v/>
      </c>
      <c r="Q291" s="88" t="str">
        <f>IF(AND(SUM(Q$206:Q290)&gt;=Q$201,P291=""),"",IF(P291="",Q$190,IF(P291=Q$190,Q$191,IF(P291=Q$191,Q$192,IF(P291=Q$192,Q$193,IF(P291=Q$193,Q$194,$H$23))))))</f>
        <v/>
      </c>
      <c r="R291" s="88" t="str">
        <f>IF(AND(SUM(R$206:R290)&gt;=R$201,Q291=""),"",IF(Q291="",R$190,IF(Q291=R$190,R$191,IF(Q291=R$191,R$192,IF(Q291=R$192,R$193,IF(Q291=R$193,R$194,$H$23))))))</f>
        <v/>
      </c>
      <c r="S291" s="88" t="str">
        <f>IF(AND(SUM(S$206:S290)&gt;=S$201,R291=""),"",IF(R291="",S$190,IF(R291=S$190,S$191,IF(R291=S$191,S$192,IF(R291=S$192,S$193,IF(R291=S$193,S$194,$H$23))))))</f>
        <v/>
      </c>
      <c r="T291" s="88" t="str">
        <f>IF(AND(SUM(T$206:T290)&gt;=T$201,S291=""),"",IF(S291="",T$190,IF(S291=T$190,T$191,IF(S291=T$191,T$192,IF(S291=T$192,T$193,IF(S291=T$193,T$194,$H$23))))))</f>
        <v/>
      </c>
      <c r="U291" s="88" t="str">
        <f>IF(AND(SUM(U$206:U290)&gt;=U$201,T291=""),"",IF(T291="",U$190,IF(T291=U$190,U$191,IF(T291=U$191,U$192,IF(T291=U$192,U$193,IF(T291=U$193,U$194,$H$23))))))</f>
        <v/>
      </c>
      <c r="V291" s="88" t="str">
        <f>IF(AND(SUM(V$206:V290)&gt;=V$201,U291=""),"",IF(U291="",V$190,IF(U291=V$190,V$191,IF(U291=V$191,V$192,IF(U291=V$192,V$193,IF(U291=V$193,V$194,$H$23))))))</f>
        <v/>
      </c>
      <c r="W291" s="88" t="str">
        <f>IF(AND(SUM(W$206:W290)&gt;=W$201,V291=""),"",IF(V291="",W$190,IF(V291=W$190,W$191,IF(V291=W$191,W$192,IF(V291=W$192,W$193,IF(V291=W$193,W$194,$H$23))))))</f>
        <v/>
      </c>
      <c r="X291" s="88" t="str">
        <f>IF(AND(SUM(X$206:X290)&gt;=X$201,W291=""),"",IF(W291="",X$190,IF(W291=X$190,X$191,IF(W291=X$191,X$192,IF(W291=X$192,X$193,IF(W291=X$193,X$194,$H$23))))))</f>
        <v/>
      </c>
      <c r="Y291" s="88" t="str">
        <f>IF(AND(SUM(Y$206:Y290)&gt;=Y$201,X291=""),"",IF(X291="",Y$190,IF(X291=Y$190,Y$191,IF(X291=Y$191,Y$192,IF(X291=Y$192,Y$193,IF(X291=Y$193,Y$194,$H$23))))))</f>
        <v/>
      </c>
      <c r="Z291" s="88" t="str">
        <f>IF(AND(SUM(Z$206:Z290)&gt;=Z$201,Y291=""),"",IF(Y291="",Z$190,IF(Y291=Z$190,Z$191,IF(Y291=Z$191,Z$192,IF(Y291=Z$192,Z$193,IF(Y291=Z$193,Z$194,$H$23))))))</f>
        <v/>
      </c>
      <c r="AA291" s="88" t="str">
        <f>IF(AND(SUM(AA$206:AA290)&gt;=AA$201,Z291=""),"",IF(Z291="",AA$190,IF(Z291=AA$190,AA$191,IF(Z291=AA$191,AA$192,IF(Z291=AA$192,AA$193,IF(Z291=AA$193,AA$194,$H$23))))))</f>
        <v/>
      </c>
      <c r="AB291" s="88" t="str">
        <f>IF(AND(SUM(AB$206:AB290)&gt;=AB$201,AA291=""),"",IF(AA291="",AB$190,IF(AA291=AB$190,AB$191,IF(AA291=AB$191,AB$192,IF(AA291=AB$192,AB$193,IF(AA291=AB$193,AB$194,$H$23))))))</f>
        <v/>
      </c>
      <c r="AC291" s="88" t="str">
        <f>IF(AND(SUM(AC$206:AC290)&gt;=AC$201,AB291=""),"",IF(AB291="",AC$190,IF(AB291=AC$190,AC$191,IF(AB291=AC$191,AC$192,IF(AB291=AC$192,AC$193,IF(AB291=AC$193,AC$194,$I$23))))))</f>
        <v/>
      </c>
      <c r="AD291" s="88" t="str">
        <f>IF(AND(SUM(AD$206:AD290)&gt;=AD$201,AC291=""),"",IF(AC291="",AD$190,IF(AC291=AD$190,AD$191,IF(AC291=AD$191,AD$192,IF(AC291=AD$192,AD$193,IF(AC291=AD$193,AD$194,$I$23))))))</f>
        <v/>
      </c>
      <c r="AE291" s="88" t="str">
        <f>IF(AND(SUM(AE$206:AE290)&gt;=AE$201,AD291=""),"",IF(AD291="",AE$190,IF(AD291=AE$190,AE$191,IF(AD291=AE$191,AE$192,IF(AD291=AE$192,AE$193,IF(AD291=AE$193,AE$194,$I$23))))))</f>
        <v/>
      </c>
      <c r="AF291" s="88" t="str">
        <f>IF(AND(SUM(AF$206:AF290)&gt;=AF$201,AE291=""),"",IF(AE291="",AF$190,IF(AE291=AF$190,AF$191,IF(AE291=AF$191,AF$192,IF(AE291=AF$192,AF$193,IF(AE291=AF$193,AF$194,$I$23))))))</f>
        <v/>
      </c>
      <c r="AG291" s="88" t="str">
        <f>IF(AND(SUM(AG$206:AG290)&gt;=AG$201,AF291=""),"",IF(AF291="",AG$190,IF(AF291=AG$190,AG$191,IF(AF291=AG$191,AG$192,IF(AF291=AG$192,AG$193,IF(AF291=AG$193,AG$194,$I$23))))))</f>
        <v/>
      </c>
      <c r="AH291" s="88" t="str">
        <f>IF(AND(SUM(AH$206:AH290)&gt;=AH$201,AG291=""),"",IF(AG291="",AH$190,IF(AG291=AH$190,AH$191,IF(AG291=AH$191,AH$192,IF(AG291=AH$192,AH$193,IF(AG291=AH$193,AH$194,$I$23))))))</f>
        <v/>
      </c>
      <c r="AI291" s="88" t="str">
        <f>IF(AND(SUM(AI$206:AI290)&gt;=AI$201,AH291=""),"",IF(AH291="",AI$190,IF(AH291=AI$190,AI$191,IF(AH291=AI$191,AI$192,IF(AH291=AI$192,AI$193,IF(AH291=AI$193,AI$194,$I$23))))))</f>
        <v/>
      </c>
      <c r="AJ291" s="88" t="str">
        <f>IF(AND(SUM(AJ$206:AJ290)&gt;=AJ$201,AI291=""),"",IF(AI291="",AJ$190,IF(AI291=AJ$190,AJ$191,IF(AI291=AJ$191,AJ$192,IF(AI291=AJ$192,AJ$193,IF(AI291=AJ$193,AJ$194,$I$23))))))</f>
        <v/>
      </c>
      <c r="AK291" s="88" t="str">
        <f>IF(AND(SUM(AK$206:AK290)&gt;=AK$201,AJ291=""),"",IF(AJ291="",AK$190,IF(AJ291=AK$190,AK$191,IF(AJ291=AK$191,AK$192,IF(AJ291=AK$192,AK$193,IF(AJ291=AK$193,AK$194,$I$23))))))</f>
        <v/>
      </c>
      <c r="AL291" s="88" t="str">
        <f>IF(AND(SUM(AL$206:AL290)&gt;=AL$201,AK291=""),"",IF(AK291="",AL$190,IF(AK291=AL$190,AL$191,IF(AK291=AL$191,AL$192,IF(AK291=AL$192,AL$193,IF(AK291=AL$193,AL$194,$I$23))))))</f>
        <v/>
      </c>
      <c r="AM291" s="88" t="str">
        <f>IF(AND(SUM(AM$206:AM290)&gt;=AM$201,AL291=""),"",IF(AL291="",AM$190,IF(AL291=AM$190,AM$191,IF(AL291=AM$191,AM$192,IF(AL291=AM$192,AM$193,IF(AL291=AM$193,AM$194,$I$23))))))</f>
        <v/>
      </c>
      <c r="AN291" s="88" t="str">
        <f>IF(AND(SUM(AN$206:AN290)&gt;=AN$201,AM291=""),"",IF(AM291="",AN$190,IF(AM291=AN$190,AN$191,IF(AM291=AN$191,AN$192,IF(AM291=AN$192,AN$193,IF(AM291=AN$193,AN$194,$I$23))))))</f>
        <v/>
      </c>
      <c r="AO291" s="88" t="str">
        <f>IF(AND(SUM(AO$206:AO290)&gt;=AO$201,AN291=""),"",IF(AN291="",AO$190,IF(AN291=AO$190,AO$191,IF(AN291=AO$191,AO$192,IF(AN291=AO$192,AO$193,IF(AN291=AO$193,AO$194,$J$23))))))</f>
        <v/>
      </c>
      <c r="AP291" s="88" t="str">
        <f>IF(AND(SUM(AP$206:AP290)&gt;=AP$201,AO291=""),"",IF(AO291="",AP$190,IF(AO291=AP$190,AP$191,IF(AO291=AP$191,AP$192,IF(AO291=AP$192,AP$193,IF(AO291=AP$193,AP$194,$J$23))))))</f>
        <v/>
      </c>
      <c r="AQ291" s="88" t="str">
        <f>IF(AND(SUM(AQ$206:AQ290)&gt;=AQ$201,AP291=""),"",IF(AP291="",AQ$190,IF(AP291=AQ$190,AQ$191,IF(AP291=AQ$191,AQ$192,IF(AP291=AQ$192,AQ$193,IF(AP291=AQ$193,AQ$194,$J$23))))))</f>
        <v/>
      </c>
      <c r="AR291" s="88" t="str">
        <f>IF(AND(SUM(AR$206:AR290)&gt;=AR$201,AQ291=""),"",IF(AQ291="",AR$190,IF(AQ291=AR$190,AR$191,IF(AQ291=AR$191,AR$192,IF(AQ291=AR$192,AR$193,IF(AQ291=AR$193,AR$194,$J$23))))))</f>
        <v/>
      </c>
      <c r="AS291" s="88" t="str">
        <f>IF(AND(SUM(AS$206:AS290)&gt;=AS$201,AR291=""),"",IF(AR291="",AS$190,IF(AR291=AS$190,AS$191,IF(AR291=AS$191,AS$192,IF(AR291=AS$192,AS$193,IF(AR291=AS$193,AS$194,$J$23))))))</f>
        <v/>
      </c>
      <c r="AT291" s="88" t="str">
        <f>IF(AND(SUM(AT$206:AT290)&gt;=AT$201,AS291=""),"",IF(AS291="",AT$190,IF(AS291=AT$190,AT$191,IF(AS291=AT$191,AT$192,IF(AS291=AT$192,AT$193,IF(AS291=AT$193,AT$194,$J$23))))))</f>
        <v/>
      </c>
      <c r="AU291" s="88" t="str">
        <f>IF(AND(SUM(AU$206:AU290)&gt;=AU$201,AT291=""),"",IF(AT291="",AU$190,IF(AT291=AU$190,AU$191,IF(AT291=AU$191,AU$192,IF(AT291=AU$192,AU$193,IF(AT291=AU$193,AU$194,$J$23))))))</f>
        <v/>
      </c>
      <c r="AV291" s="88" t="str">
        <f>IF(AND(SUM(AV$206:AV290)&gt;=AV$201,AU291=""),"",IF(AU291="",AV$190,IF(AU291=AV$190,AV$191,IF(AU291=AV$191,AV$192,IF(AU291=AV$192,AV$193,IF(AU291=AV$193,AV$194,$J$23))))))</f>
        <v/>
      </c>
      <c r="AW291" s="88" t="str">
        <f>IF(AND(SUM(AW$206:AW290)&gt;=AW$201,AV291=""),"",IF(AV291="",AW$190,IF(AV291=AW$190,AW$191,IF(AV291=AW$191,AW$192,IF(AV291=AW$192,AW$193,IF(AV291=AW$193,AW$194,$J$23))))))</f>
        <v/>
      </c>
      <c r="AX291" s="88" t="str">
        <f>IF(AND(SUM(AX$206:AX290)&gt;=AX$201,AW291=""),"",IF(AW291="",AX$190,IF(AW291=AX$190,AX$191,IF(AW291=AX$191,AX$192,IF(AW291=AX$192,AX$193,IF(AW291=AX$193,AX$194,$J$23))))))</f>
        <v/>
      </c>
      <c r="AY291" s="88" t="str">
        <f>IF(AND(SUM(AY$206:AY290)&gt;=AY$201,AX291=""),"",IF(AX291="",AY$190,IF(AX291=AY$190,AY$191,IF(AX291=AY$191,AY$192,IF(AX291=AY$192,AY$193,IF(AX291=AY$193,AY$194,$J$23))))))</f>
        <v/>
      </c>
      <c r="AZ291" s="88" t="str">
        <f>IF(AND(SUM(AZ$206:AZ290)&gt;=AZ$201,AY291=""),"",IF(AY291="",AZ$190,IF(AY291=AZ$190,AZ$191,IF(AY291=AZ$191,AZ$192,IF(AY291=AZ$192,AZ$193,IF(AY291=AZ$193,AZ$194,$J$23))))))</f>
        <v/>
      </c>
      <c r="BA291" s="88" t="str">
        <f>IF(AND(SUM(BA$206:BA290)&gt;=BA$201,AZ291=""),"",IF(AZ291="",BA$190,IF(AZ291=BA$190,BA$191,IF(AZ291=BA$191,BA$192,IF(AZ291=BA$192,BA$193,IF(AZ291=BA$193,BA$194,$K$23))))))</f>
        <v/>
      </c>
      <c r="BB291" s="88" t="str">
        <f>IF(AND(SUM(BB$206:BB290)&gt;=BB$201,BA291=""),"",IF(BA291="",BB$190,IF(BA291=BB$190,BB$191,IF(BA291=BB$191,BB$192,IF(BA291=BB$192,BB$193,IF(BA291=BB$193,BB$194,$K$23))))))</f>
        <v/>
      </c>
      <c r="BC291" s="88" t="str">
        <f>IF(AND(SUM(BC$206:BC290)&gt;=BC$201,BB291=""),"",IF(BB291="",BC$190,IF(BB291=BC$190,BC$191,IF(BB291=BC$191,BC$192,IF(BB291=BC$192,BC$193,IF(BB291=BC$193,BC$194,$K$23))))))</f>
        <v/>
      </c>
      <c r="BD291" s="88" t="str">
        <f>IF(AND(SUM(BD$206:BD290)&gt;=BD$201,BC291=""),"",IF(BC291="",BD$190,IF(BC291=BD$190,BD$191,IF(BC291=BD$191,BD$192,IF(BC291=BD$192,BD$193,IF(BC291=BD$193,BD$194,$K$23))))))</f>
        <v/>
      </c>
      <c r="BE291" s="88" t="str">
        <f>IF(AND(SUM(BE$206:BE290)&gt;=BE$201,BD291=""),"",IF(BD291="",BE$190,IF(BD291=BE$190,BE$191,IF(BD291=BE$191,BE$192,IF(BD291=BE$192,BE$193,IF(BD291=BE$193,BE$194,$K$23))))))</f>
        <v/>
      </c>
      <c r="BF291" s="88" t="str">
        <f>IF(AND(SUM(BF$206:BF290)&gt;=BF$201,BE291=""),"",IF(BE291="",BF$190,IF(BE291=BF$190,BF$191,IF(BE291=BF$191,BF$192,IF(BE291=BF$192,BF$193,IF(BE291=BF$193,BF$194,$K$23))))))</f>
        <v/>
      </c>
      <c r="BG291" s="88" t="str">
        <f>IF(AND(SUM(BG$206:BG290)&gt;=BG$201,BF291=""),"",IF(BF291="",BG$190,IF(BF291=BG$190,BG$191,IF(BF291=BG$191,BG$192,IF(BF291=BG$192,BG$193,IF(BF291=BG$193,BG$194,$K$23))))))</f>
        <v/>
      </c>
      <c r="BH291" s="88" t="str">
        <f>IF(AND(SUM(BH$206:BH290)&gt;=BH$201,BG291=""),"",IF(BG291="",BH$190,IF(BG291=BH$190,BH$191,IF(BG291=BH$191,BH$192,IF(BG291=BH$192,BH$193,IF(BG291=BH$193,BH$194,$K$23))))))</f>
        <v/>
      </c>
      <c r="BI291" s="88" t="str">
        <f>IF(AND(SUM(BI$206:BI290)&gt;=BI$201,BH291=""),"",IF(BH291="",BI$190,IF(BH291=BI$190,BI$191,IF(BH291=BI$191,BI$192,IF(BH291=BI$192,BI$193,IF(BH291=BI$193,BI$194,$K$23))))))</f>
        <v/>
      </c>
      <c r="BJ291" s="88" t="str">
        <f>IF(AND(SUM(BJ$206:BJ290)&gt;=BJ$201,BI291=""),"",IF(BI291="",BJ$190,IF(BI291=BJ$190,BJ$191,IF(BI291=BJ$191,BJ$192,IF(BI291=BJ$192,BJ$193,IF(BI291=BJ$193,BJ$194,$K$23))))))</f>
        <v/>
      </c>
      <c r="BK291" s="88" t="str">
        <f>IF(AND(SUM(BK$206:BK290)&gt;=BK$201,BJ291=""),"",IF(BJ291="",BK$190,IF(BJ291=BK$190,BK$191,IF(BJ291=BK$191,BK$192,IF(BJ291=BK$192,BK$193,IF(BJ291=BK$193,BK$194,$K$23))))))</f>
        <v/>
      </c>
      <c r="BL291" s="88" t="str">
        <f>IF(AND(SUM(BL$206:BL290)&gt;=BL$201,BK291=""),"",IF(BK291="",BL$190,IF(BK291=BL$190,BL$191,IF(BK291=BL$191,BL$192,IF(BK291=BL$192,BL$193,IF(BK291=BL$193,BL$194,$K$23))))))</f>
        <v/>
      </c>
    </row>
    <row r="292" spans="2:64" hidden="1" outlineLevel="1" x14ac:dyDescent="0.55000000000000004">
      <c r="B292" s="3" t="s">
        <v>311</v>
      </c>
      <c r="C292" s="3">
        <f t="shared" si="63"/>
        <v>86</v>
      </c>
      <c r="E292" s="88" t="str">
        <f>IF(AND(SUM(E$206:E291)&gt;=E$201,D292=""),"",IF(D292="",E$190,IF(D292=E$190,E$191,IF(D292=E$191,E$192,IF(D292=E$192,E$193,IF(D292=E$193,E$194,$G$23))))))</f>
        <v/>
      </c>
      <c r="F292" s="88" t="str">
        <f>IF(AND(SUM(F$206:F291)&gt;=F$201,E292=""),"",IF(E292="",F$190,IF(E292=F$190,F$191,IF(E292=F$191,F$192,IF(E292=F$192,F$193,IF(E292=F$193,F$194,$G$23))))))</f>
        <v/>
      </c>
      <c r="G292" s="88" t="str">
        <f>IF(AND(SUM(G$206:G291)&gt;=G$201,F292=""),"",IF(F292="",G$190,IF(F292=G$190,G$191,IF(F292=G$191,G$192,IF(F292=G$192,G$193,IF(F292=G$193,G$194,$G$23))))))</f>
        <v/>
      </c>
      <c r="H292" s="88" t="str">
        <f>IF(AND(SUM(H$206:H291)&gt;=H$201,G292=""),"",IF(G292="",H$190,IF(G292=H$190,H$191,IF(G292=H$191,H$192,IF(G292=H$192,H$193,IF(G292=H$193,H$194,$G$23))))))</f>
        <v/>
      </c>
      <c r="I292" s="88" t="str">
        <f>IF(AND(SUM(I$206:I291)&gt;=I$201,H292=""),"",IF(H292="",I$190,IF(H292=I$190,I$191,IF(H292=I$191,I$192,IF(H292=I$192,I$193,IF(H292=I$193,I$194,$G$23))))))</f>
        <v/>
      </c>
      <c r="J292" s="88" t="str">
        <f>IF(AND(SUM(J$206:J291)&gt;=J$201,I292=""),"",IF(I292="",J$190,IF(I292=J$190,J$191,IF(I292=J$191,J$192,IF(I292=J$192,J$193,IF(I292=J$193,J$194,$G$23))))))</f>
        <v/>
      </c>
      <c r="K292" s="88" t="str">
        <f>IF(AND(SUM(K$206:K291)&gt;=K$201,J292=""),"",IF(J292="",K$190,IF(J292=K$190,K$191,IF(J292=K$191,K$192,IF(J292=K$192,K$193,IF(J292=K$193,K$194,$G$23))))))</f>
        <v/>
      </c>
      <c r="L292" s="88" t="str">
        <f>IF(AND(SUM(L$206:L291)&gt;=L$201,K292=""),"",IF(K292="",L$190,IF(K292=L$190,L$191,IF(K292=L$191,L$192,IF(K292=L$192,L$193,IF(K292=L$193,L$194,$G$23))))))</f>
        <v/>
      </c>
      <c r="M292" s="88" t="str">
        <f>IF(AND(SUM(M$206:M291)&gt;=M$201,L292=""),"",IF(L292="",M$190,IF(L292=M$190,M$191,IF(L292=M$191,M$192,IF(L292=M$192,M$193,IF(L292=M$193,M$194,$G$23))))))</f>
        <v/>
      </c>
      <c r="N292" s="88" t="str">
        <f>IF(AND(SUM(N$206:N291)&gt;=N$201,M292=""),"",IF(M292="",N$190,IF(M292=N$190,N$191,IF(M292=N$191,N$192,IF(M292=N$192,N$193,IF(M292=N$193,N$194,$G$23))))))</f>
        <v/>
      </c>
      <c r="O292" s="88" t="str">
        <f>IF(AND(SUM(O$206:O291)&gt;=O$201,N292=""),"",IF(N292="",O$190,IF(N292=O$190,O$191,IF(N292=O$191,O$192,IF(N292=O$192,O$193,IF(N292=O$193,O$194,$G$23))))))</f>
        <v/>
      </c>
      <c r="P292" s="88" t="str">
        <f>IF(AND(SUM(P$206:P291)&gt;=P$201,O292=""),"",IF(O292="",P$190,IF(O292=P$190,P$191,IF(O292=P$191,P$192,IF(O292=P$192,P$193,IF(O292=P$193,P$194,$G$23))))))</f>
        <v/>
      </c>
      <c r="Q292" s="88" t="str">
        <f>IF(AND(SUM(Q$206:Q291)&gt;=Q$201,P292=""),"",IF(P292="",Q$190,IF(P292=Q$190,Q$191,IF(P292=Q$191,Q$192,IF(P292=Q$192,Q$193,IF(P292=Q$193,Q$194,$H$23))))))</f>
        <v/>
      </c>
      <c r="R292" s="88" t="str">
        <f>IF(AND(SUM(R$206:R291)&gt;=R$201,Q292=""),"",IF(Q292="",R$190,IF(Q292=R$190,R$191,IF(Q292=R$191,R$192,IF(Q292=R$192,R$193,IF(Q292=R$193,R$194,$H$23))))))</f>
        <v/>
      </c>
      <c r="S292" s="88" t="str">
        <f>IF(AND(SUM(S$206:S291)&gt;=S$201,R292=""),"",IF(R292="",S$190,IF(R292=S$190,S$191,IF(R292=S$191,S$192,IF(R292=S$192,S$193,IF(R292=S$193,S$194,$H$23))))))</f>
        <v/>
      </c>
      <c r="T292" s="88" t="str">
        <f>IF(AND(SUM(T$206:T291)&gt;=T$201,S292=""),"",IF(S292="",T$190,IF(S292=T$190,T$191,IF(S292=T$191,T$192,IF(S292=T$192,T$193,IF(S292=T$193,T$194,$H$23))))))</f>
        <v/>
      </c>
      <c r="U292" s="88" t="str">
        <f>IF(AND(SUM(U$206:U291)&gt;=U$201,T292=""),"",IF(T292="",U$190,IF(T292=U$190,U$191,IF(T292=U$191,U$192,IF(T292=U$192,U$193,IF(T292=U$193,U$194,$H$23))))))</f>
        <v/>
      </c>
      <c r="V292" s="88" t="str">
        <f>IF(AND(SUM(V$206:V291)&gt;=V$201,U292=""),"",IF(U292="",V$190,IF(U292=V$190,V$191,IF(U292=V$191,V$192,IF(U292=V$192,V$193,IF(U292=V$193,V$194,$H$23))))))</f>
        <v/>
      </c>
      <c r="W292" s="88" t="str">
        <f>IF(AND(SUM(W$206:W291)&gt;=W$201,V292=""),"",IF(V292="",W$190,IF(V292=W$190,W$191,IF(V292=W$191,W$192,IF(V292=W$192,W$193,IF(V292=W$193,W$194,$H$23))))))</f>
        <v/>
      </c>
      <c r="X292" s="88" t="str">
        <f>IF(AND(SUM(X$206:X291)&gt;=X$201,W292=""),"",IF(W292="",X$190,IF(W292=X$190,X$191,IF(W292=X$191,X$192,IF(W292=X$192,X$193,IF(W292=X$193,X$194,$H$23))))))</f>
        <v/>
      </c>
      <c r="Y292" s="88" t="str">
        <f>IF(AND(SUM(Y$206:Y291)&gt;=Y$201,X292=""),"",IF(X292="",Y$190,IF(X292=Y$190,Y$191,IF(X292=Y$191,Y$192,IF(X292=Y$192,Y$193,IF(X292=Y$193,Y$194,$H$23))))))</f>
        <v/>
      </c>
      <c r="Z292" s="88" t="str">
        <f>IF(AND(SUM(Z$206:Z291)&gt;=Z$201,Y292=""),"",IF(Y292="",Z$190,IF(Y292=Z$190,Z$191,IF(Y292=Z$191,Z$192,IF(Y292=Z$192,Z$193,IF(Y292=Z$193,Z$194,$H$23))))))</f>
        <v/>
      </c>
      <c r="AA292" s="88" t="str">
        <f>IF(AND(SUM(AA$206:AA291)&gt;=AA$201,Z292=""),"",IF(Z292="",AA$190,IF(Z292=AA$190,AA$191,IF(Z292=AA$191,AA$192,IF(Z292=AA$192,AA$193,IF(Z292=AA$193,AA$194,$H$23))))))</f>
        <v/>
      </c>
      <c r="AB292" s="88" t="str">
        <f>IF(AND(SUM(AB$206:AB291)&gt;=AB$201,AA292=""),"",IF(AA292="",AB$190,IF(AA292=AB$190,AB$191,IF(AA292=AB$191,AB$192,IF(AA292=AB$192,AB$193,IF(AA292=AB$193,AB$194,$H$23))))))</f>
        <v/>
      </c>
      <c r="AC292" s="88" t="str">
        <f>IF(AND(SUM(AC$206:AC291)&gt;=AC$201,AB292=""),"",IF(AB292="",AC$190,IF(AB292=AC$190,AC$191,IF(AB292=AC$191,AC$192,IF(AB292=AC$192,AC$193,IF(AB292=AC$193,AC$194,$I$23))))))</f>
        <v/>
      </c>
      <c r="AD292" s="88" t="str">
        <f>IF(AND(SUM(AD$206:AD291)&gt;=AD$201,AC292=""),"",IF(AC292="",AD$190,IF(AC292=AD$190,AD$191,IF(AC292=AD$191,AD$192,IF(AC292=AD$192,AD$193,IF(AC292=AD$193,AD$194,$I$23))))))</f>
        <v/>
      </c>
      <c r="AE292" s="88" t="str">
        <f>IF(AND(SUM(AE$206:AE291)&gt;=AE$201,AD292=""),"",IF(AD292="",AE$190,IF(AD292=AE$190,AE$191,IF(AD292=AE$191,AE$192,IF(AD292=AE$192,AE$193,IF(AD292=AE$193,AE$194,$I$23))))))</f>
        <v/>
      </c>
      <c r="AF292" s="88" t="str">
        <f>IF(AND(SUM(AF$206:AF291)&gt;=AF$201,AE292=""),"",IF(AE292="",AF$190,IF(AE292=AF$190,AF$191,IF(AE292=AF$191,AF$192,IF(AE292=AF$192,AF$193,IF(AE292=AF$193,AF$194,$I$23))))))</f>
        <v/>
      </c>
      <c r="AG292" s="88" t="str">
        <f>IF(AND(SUM(AG$206:AG291)&gt;=AG$201,AF292=""),"",IF(AF292="",AG$190,IF(AF292=AG$190,AG$191,IF(AF292=AG$191,AG$192,IF(AF292=AG$192,AG$193,IF(AF292=AG$193,AG$194,$I$23))))))</f>
        <v/>
      </c>
      <c r="AH292" s="88" t="str">
        <f>IF(AND(SUM(AH$206:AH291)&gt;=AH$201,AG292=""),"",IF(AG292="",AH$190,IF(AG292=AH$190,AH$191,IF(AG292=AH$191,AH$192,IF(AG292=AH$192,AH$193,IF(AG292=AH$193,AH$194,$I$23))))))</f>
        <v/>
      </c>
      <c r="AI292" s="88" t="str">
        <f>IF(AND(SUM(AI$206:AI291)&gt;=AI$201,AH292=""),"",IF(AH292="",AI$190,IF(AH292=AI$190,AI$191,IF(AH292=AI$191,AI$192,IF(AH292=AI$192,AI$193,IF(AH292=AI$193,AI$194,$I$23))))))</f>
        <v/>
      </c>
      <c r="AJ292" s="88" t="str">
        <f>IF(AND(SUM(AJ$206:AJ291)&gt;=AJ$201,AI292=""),"",IF(AI292="",AJ$190,IF(AI292=AJ$190,AJ$191,IF(AI292=AJ$191,AJ$192,IF(AI292=AJ$192,AJ$193,IF(AI292=AJ$193,AJ$194,$I$23))))))</f>
        <v/>
      </c>
      <c r="AK292" s="88" t="str">
        <f>IF(AND(SUM(AK$206:AK291)&gt;=AK$201,AJ292=""),"",IF(AJ292="",AK$190,IF(AJ292=AK$190,AK$191,IF(AJ292=AK$191,AK$192,IF(AJ292=AK$192,AK$193,IF(AJ292=AK$193,AK$194,$I$23))))))</f>
        <v/>
      </c>
      <c r="AL292" s="88" t="str">
        <f>IF(AND(SUM(AL$206:AL291)&gt;=AL$201,AK292=""),"",IF(AK292="",AL$190,IF(AK292=AL$190,AL$191,IF(AK292=AL$191,AL$192,IF(AK292=AL$192,AL$193,IF(AK292=AL$193,AL$194,$I$23))))))</f>
        <v/>
      </c>
      <c r="AM292" s="88" t="str">
        <f>IF(AND(SUM(AM$206:AM291)&gt;=AM$201,AL292=""),"",IF(AL292="",AM$190,IF(AL292=AM$190,AM$191,IF(AL292=AM$191,AM$192,IF(AL292=AM$192,AM$193,IF(AL292=AM$193,AM$194,$I$23))))))</f>
        <v/>
      </c>
      <c r="AN292" s="88" t="str">
        <f>IF(AND(SUM(AN$206:AN291)&gt;=AN$201,AM292=""),"",IF(AM292="",AN$190,IF(AM292=AN$190,AN$191,IF(AM292=AN$191,AN$192,IF(AM292=AN$192,AN$193,IF(AM292=AN$193,AN$194,$I$23))))))</f>
        <v/>
      </c>
      <c r="AO292" s="88" t="str">
        <f>IF(AND(SUM(AO$206:AO291)&gt;=AO$201,AN292=""),"",IF(AN292="",AO$190,IF(AN292=AO$190,AO$191,IF(AN292=AO$191,AO$192,IF(AN292=AO$192,AO$193,IF(AN292=AO$193,AO$194,$J$23))))))</f>
        <v/>
      </c>
      <c r="AP292" s="88" t="str">
        <f>IF(AND(SUM(AP$206:AP291)&gt;=AP$201,AO292=""),"",IF(AO292="",AP$190,IF(AO292=AP$190,AP$191,IF(AO292=AP$191,AP$192,IF(AO292=AP$192,AP$193,IF(AO292=AP$193,AP$194,$J$23))))))</f>
        <v/>
      </c>
      <c r="AQ292" s="88" t="str">
        <f>IF(AND(SUM(AQ$206:AQ291)&gt;=AQ$201,AP292=""),"",IF(AP292="",AQ$190,IF(AP292=AQ$190,AQ$191,IF(AP292=AQ$191,AQ$192,IF(AP292=AQ$192,AQ$193,IF(AP292=AQ$193,AQ$194,$J$23))))))</f>
        <v/>
      </c>
      <c r="AR292" s="88" t="str">
        <f>IF(AND(SUM(AR$206:AR291)&gt;=AR$201,AQ292=""),"",IF(AQ292="",AR$190,IF(AQ292=AR$190,AR$191,IF(AQ292=AR$191,AR$192,IF(AQ292=AR$192,AR$193,IF(AQ292=AR$193,AR$194,$J$23))))))</f>
        <v/>
      </c>
      <c r="AS292" s="88" t="str">
        <f>IF(AND(SUM(AS$206:AS291)&gt;=AS$201,AR292=""),"",IF(AR292="",AS$190,IF(AR292=AS$190,AS$191,IF(AR292=AS$191,AS$192,IF(AR292=AS$192,AS$193,IF(AR292=AS$193,AS$194,$J$23))))))</f>
        <v/>
      </c>
      <c r="AT292" s="88" t="str">
        <f>IF(AND(SUM(AT$206:AT291)&gt;=AT$201,AS292=""),"",IF(AS292="",AT$190,IF(AS292=AT$190,AT$191,IF(AS292=AT$191,AT$192,IF(AS292=AT$192,AT$193,IF(AS292=AT$193,AT$194,$J$23))))))</f>
        <v/>
      </c>
      <c r="AU292" s="88" t="str">
        <f>IF(AND(SUM(AU$206:AU291)&gt;=AU$201,AT292=""),"",IF(AT292="",AU$190,IF(AT292=AU$190,AU$191,IF(AT292=AU$191,AU$192,IF(AT292=AU$192,AU$193,IF(AT292=AU$193,AU$194,$J$23))))))</f>
        <v/>
      </c>
      <c r="AV292" s="88" t="str">
        <f>IF(AND(SUM(AV$206:AV291)&gt;=AV$201,AU292=""),"",IF(AU292="",AV$190,IF(AU292=AV$190,AV$191,IF(AU292=AV$191,AV$192,IF(AU292=AV$192,AV$193,IF(AU292=AV$193,AV$194,$J$23))))))</f>
        <v/>
      </c>
      <c r="AW292" s="88" t="str">
        <f>IF(AND(SUM(AW$206:AW291)&gt;=AW$201,AV292=""),"",IF(AV292="",AW$190,IF(AV292=AW$190,AW$191,IF(AV292=AW$191,AW$192,IF(AV292=AW$192,AW$193,IF(AV292=AW$193,AW$194,$J$23))))))</f>
        <v/>
      </c>
      <c r="AX292" s="88" t="str">
        <f>IF(AND(SUM(AX$206:AX291)&gt;=AX$201,AW292=""),"",IF(AW292="",AX$190,IF(AW292=AX$190,AX$191,IF(AW292=AX$191,AX$192,IF(AW292=AX$192,AX$193,IF(AW292=AX$193,AX$194,$J$23))))))</f>
        <v/>
      </c>
      <c r="AY292" s="88" t="str">
        <f>IF(AND(SUM(AY$206:AY291)&gt;=AY$201,AX292=""),"",IF(AX292="",AY$190,IF(AX292=AY$190,AY$191,IF(AX292=AY$191,AY$192,IF(AX292=AY$192,AY$193,IF(AX292=AY$193,AY$194,$J$23))))))</f>
        <v/>
      </c>
      <c r="AZ292" s="88" t="str">
        <f>IF(AND(SUM(AZ$206:AZ291)&gt;=AZ$201,AY292=""),"",IF(AY292="",AZ$190,IF(AY292=AZ$190,AZ$191,IF(AY292=AZ$191,AZ$192,IF(AY292=AZ$192,AZ$193,IF(AY292=AZ$193,AZ$194,$J$23))))))</f>
        <v/>
      </c>
      <c r="BA292" s="88" t="str">
        <f>IF(AND(SUM(BA$206:BA291)&gt;=BA$201,AZ292=""),"",IF(AZ292="",BA$190,IF(AZ292=BA$190,BA$191,IF(AZ292=BA$191,BA$192,IF(AZ292=BA$192,BA$193,IF(AZ292=BA$193,BA$194,$K$23))))))</f>
        <v/>
      </c>
      <c r="BB292" s="88" t="str">
        <f>IF(AND(SUM(BB$206:BB291)&gt;=BB$201,BA292=""),"",IF(BA292="",BB$190,IF(BA292=BB$190,BB$191,IF(BA292=BB$191,BB$192,IF(BA292=BB$192,BB$193,IF(BA292=BB$193,BB$194,$K$23))))))</f>
        <v/>
      </c>
      <c r="BC292" s="88" t="str">
        <f>IF(AND(SUM(BC$206:BC291)&gt;=BC$201,BB292=""),"",IF(BB292="",BC$190,IF(BB292=BC$190,BC$191,IF(BB292=BC$191,BC$192,IF(BB292=BC$192,BC$193,IF(BB292=BC$193,BC$194,$K$23))))))</f>
        <v/>
      </c>
      <c r="BD292" s="88" t="str">
        <f>IF(AND(SUM(BD$206:BD291)&gt;=BD$201,BC292=""),"",IF(BC292="",BD$190,IF(BC292=BD$190,BD$191,IF(BC292=BD$191,BD$192,IF(BC292=BD$192,BD$193,IF(BC292=BD$193,BD$194,$K$23))))))</f>
        <v/>
      </c>
      <c r="BE292" s="88" t="str">
        <f>IF(AND(SUM(BE$206:BE291)&gt;=BE$201,BD292=""),"",IF(BD292="",BE$190,IF(BD292=BE$190,BE$191,IF(BD292=BE$191,BE$192,IF(BD292=BE$192,BE$193,IF(BD292=BE$193,BE$194,$K$23))))))</f>
        <v/>
      </c>
      <c r="BF292" s="88" t="str">
        <f>IF(AND(SUM(BF$206:BF291)&gt;=BF$201,BE292=""),"",IF(BE292="",BF$190,IF(BE292=BF$190,BF$191,IF(BE292=BF$191,BF$192,IF(BE292=BF$192,BF$193,IF(BE292=BF$193,BF$194,$K$23))))))</f>
        <v/>
      </c>
      <c r="BG292" s="88" t="str">
        <f>IF(AND(SUM(BG$206:BG291)&gt;=BG$201,BF292=""),"",IF(BF292="",BG$190,IF(BF292=BG$190,BG$191,IF(BF292=BG$191,BG$192,IF(BF292=BG$192,BG$193,IF(BF292=BG$193,BG$194,$K$23))))))</f>
        <v/>
      </c>
      <c r="BH292" s="88" t="str">
        <f>IF(AND(SUM(BH$206:BH291)&gt;=BH$201,BG292=""),"",IF(BG292="",BH$190,IF(BG292=BH$190,BH$191,IF(BG292=BH$191,BH$192,IF(BG292=BH$192,BH$193,IF(BG292=BH$193,BH$194,$K$23))))))</f>
        <v/>
      </c>
      <c r="BI292" s="88" t="str">
        <f>IF(AND(SUM(BI$206:BI291)&gt;=BI$201,BH292=""),"",IF(BH292="",BI$190,IF(BH292=BI$190,BI$191,IF(BH292=BI$191,BI$192,IF(BH292=BI$192,BI$193,IF(BH292=BI$193,BI$194,$K$23))))))</f>
        <v/>
      </c>
      <c r="BJ292" s="88" t="str">
        <f>IF(AND(SUM(BJ$206:BJ291)&gt;=BJ$201,BI292=""),"",IF(BI292="",BJ$190,IF(BI292=BJ$190,BJ$191,IF(BI292=BJ$191,BJ$192,IF(BI292=BJ$192,BJ$193,IF(BI292=BJ$193,BJ$194,$K$23))))))</f>
        <v/>
      </c>
      <c r="BK292" s="88" t="str">
        <f>IF(AND(SUM(BK$206:BK291)&gt;=BK$201,BJ292=""),"",IF(BJ292="",BK$190,IF(BJ292=BK$190,BK$191,IF(BJ292=BK$191,BK$192,IF(BJ292=BK$192,BK$193,IF(BJ292=BK$193,BK$194,$K$23))))))</f>
        <v/>
      </c>
      <c r="BL292" s="88" t="str">
        <f>IF(AND(SUM(BL$206:BL291)&gt;=BL$201,BK292=""),"",IF(BK292="",BL$190,IF(BK292=BL$190,BL$191,IF(BK292=BL$191,BL$192,IF(BK292=BL$192,BL$193,IF(BK292=BL$193,BL$194,$K$23))))))</f>
        <v/>
      </c>
    </row>
    <row r="293" spans="2:64" hidden="1" outlineLevel="1" x14ac:dyDescent="0.55000000000000004">
      <c r="B293" s="3" t="s">
        <v>311</v>
      </c>
      <c r="C293" s="3">
        <f t="shared" si="63"/>
        <v>87</v>
      </c>
      <c r="E293" s="88" t="str">
        <f>IF(AND(SUM(E$206:E292)&gt;=E$201,D293=""),"",IF(D293="",E$190,IF(D293=E$190,E$191,IF(D293=E$191,E$192,IF(D293=E$192,E$193,IF(D293=E$193,E$194,$G$23))))))</f>
        <v/>
      </c>
      <c r="F293" s="88" t="str">
        <f>IF(AND(SUM(F$206:F292)&gt;=F$201,E293=""),"",IF(E293="",F$190,IF(E293=F$190,F$191,IF(E293=F$191,F$192,IF(E293=F$192,F$193,IF(E293=F$193,F$194,$G$23))))))</f>
        <v/>
      </c>
      <c r="G293" s="88" t="str">
        <f>IF(AND(SUM(G$206:G292)&gt;=G$201,F293=""),"",IF(F293="",G$190,IF(F293=G$190,G$191,IF(F293=G$191,G$192,IF(F293=G$192,G$193,IF(F293=G$193,G$194,$G$23))))))</f>
        <v/>
      </c>
      <c r="H293" s="88" t="str">
        <f>IF(AND(SUM(H$206:H292)&gt;=H$201,G293=""),"",IF(G293="",H$190,IF(G293=H$190,H$191,IF(G293=H$191,H$192,IF(G293=H$192,H$193,IF(G293=H$193,H$194,$G$23))))))</f>
        <v/>
      </c>
      <c r="I293" s="88" t="str">
        <f>IF(AND(SUM(I$206:I292)&gt;=I$201,H293=""),"",IF(H293="",I$190,IF(H293=I$190,I$191,IF(H293=I$191,I$192,IF(H293=I$192,I$193,IF(H293=I$193,I$194,$G$23))))))</f>
        <v/>
      </c>
      <c r="J293" s="88" t="str">
        <f>IF(AND(SUM(J$206:J292)&gt;=J$201,I293=""),"",IF(I293="",J$190,IF(I293=J$190,J$191,IF(I293=J$191,J$192,IF(I293=J$192,J$193,IF(I293=J$193,J$194,$G$23))))))</f>
        <v/>
      </c>
      <c r="K293" s="88" t="str">
        <f>IF(AND(SUM(K$206:K292)&gt;=K$201,J293=""),"",IF(J293="",K$190,IF(J293=K$190,K$191,IF(J293=K$191,K$192,IF(J293=K$192,K$193,IF(J293=K$193,K$194,$G$23))))))</f>
        <v/>
      </c>
      <c r="L293" s="88" t="str">
        <f>IF(AND(SUM(L$206:L292)&gt;=L$201,K293=""),"",IF(K293="",L$190,IF(K293=L$190,L$191,IF(K293=L$191,L$192,IF(K293=L$192,L$193,IF(K293=L$193,L$194,$G$23))))))</f>
        <v/>
      </c>
      <c r="M293" s="88" t="str">
        <f>IF(AND(SUM(M$206:M292)&gt;=M$201,L293=""),"",IF(L293="",M$190,IF(L293=M$190,M$191,IF(L293=M$191,M$192,IF(L293=M$192,M$193,IF(L293=M$193,M$194,$G$23))))))</f>
        <v/>
      </c>
      <c r="N293" s="88" t="str">
        <f>IF(AND(SUM(N$206:N292)&gt;=N$201,M293=""),"",IF(M293="",N$190,IF(M293=N$190,N$191,IF(M293=N$191,N$192,IF(M293=N$192,N$193,IF(M293=N$193,N$194,$G$23))))))</f>
        <v/>
      </c>
      <c r="O293" s="88" t="str">
        <f>IF(AND(SUM(O$206:O292)&gt;=O$201,N293=""),"",IF(N293="",O$190,IF(N293=O$190,O$191,IF(N293=O$191,O$192,IF(N293=O$192,O$193,IF(N293=O$193,O$194,$G$23))))))</f>
        <v/>
      </c>
      <c r="P293" s="88" t="str">
        <f>IF(AND(SUM(P$206:P292)&gt;=P$201,O293=""),"",IF(O293="",P$190,IF(O293=P$190,P$191,IF(O293=P$191,P$192,IF(O293=P$192,P$193,IF(O293=P$193,P$194,$G$23))))))</f>
        <v/>
      </c>
      <c r="Q293" s="88" t="str">
        <f>IF(AND(SUM(Q$206:Q292)&gt;=Q$201,P293=""),"",IF(P293="",Q$190,IF(P293=Q$190,Q$191,IF(P293=Q$191,Q$192,IF(P293=Q$192,Q$193,IF(P293=Q$193,Q$194,$H$23))))))</f>
        <v/>
      </c>
      <c r="R293" s="88" t="str">
        <f>IF(AND(SUM(R$206:R292)&gt;=R$201,Q293=""),"",IF(Q293="",R$190,IF(Q293=R$190,R$191,IF(Q293=R$191,R$192,IF(Q293=R$192,R$193,IF(Q293=R$193,R$194,$H$23))))))</f>
        <v/>
      </c>
      <c r="S293" s="88" t="str">
        <f>IF(AND(SUM(S$206:S292)&gt;=S$201,R293=""),"",IF(R293="",S$190,IF(R293=S$190,S$191,IF(R293=S$191,S$192,IF(R293=S$192,S$193,IF(R293=S$193,S$194,$H$23))))))</f>
        <v/>
      </c>
      <c r="T293" s="88" t="str">
        <f>IF(AND(SUM(T$206:T292)&gt;=T$201,S293=""),"",IF(S293="",T$190,IF(S293=T$190,T$191,IF(S293=T$191,T$192,IF(S293=T$192,T$193,IF(S293=T$193,T$194,$H$23))))))</f>
        <v/>
      </c>
      <c r="U293" s="88" t="str">
        <f>IF(AND(SUM(U$206:U292)&gt;=U$201,T293=""),"",IF(T293="",U$190,IF(T293=U$190,U$191,IF(T293=U$191,U$192,IF(T293=U$192,U$193,IF(T293=U$193,U$194,$H$23))))))</f>
        <v/>
      </c>
      <c r="V293" s="88" t="str">
        <f>IF(AND(SUM(V$206:V292)&gt;=V$201,U293=""),"",IF(U293="",V$190,IF(U293=V$190,V$191,IF(U293=V$191,V$192,IF(U293=V$192,V$193,IF(U293=V$193,V$194,$H$23))))))</f>
        <v/>
      </c>
      <c r="W293" s="88" t="str">
        <f>IF(AND(SUM(W$206:W292)&gt;=W$201,V293=""),"",IF(V293="",W$190,IF(V293=W$190,W$191,IF(V293=W$191,W$192,IF(V293=W$192,W$193,IF(V293=W$193,W$194,$H$23))))))</f>
        <v/>
      </c>
      <c r="X293" s="88" t="str">
        <f>IF(AND(SUM(X$206:X292)&gt;=X$201,W293=""),"",IF(W293="",X$190,IF(W293=X$190,X$191,IF(W293=X$191,X$192,IF(W293=X$192,X$193,IF(W293=X$193,X$194,$H$23))))))</f>
        <v/>
      </c>
      <c r="Y293" s="88" t="str">
        <f>IF(AND(SUM(Y$206:Y292)&gt;=Y$201,X293=""),"",IF(X293="",Y$190,IF(X293=Y$190,Y$191,IF(X293=Y$191,Y$192,IF(X293=Y$192,Y$193,IF(X293=Y$193,Y$194,$H$23))))))</f>
        <v/>
      </c>
      <c r="Z293" s="88" t="str">
        <f>IF(AND(SUM(Z$206:Z292)&gt;=Z$201,Y293=""),"",IF(Y293="",Z$190,IF(Y293=Z$190,Z$191,IF(Y293=Z$191,Z$192,IF(Y293=Z$192,Z$193,IF(Y293=Z$193,Z$194,$H$23))))))</f>
        <v/>
      </c>
      <c r="AA293" s="88" t="str">
        <f>IF(AND(SUM(AA$206:AA292)&gt;=AA$201,Z293=""),"",IF(Z293="",AA$190,IF(Z293=AA$190,AA$191,IF(Z293=AA$191,AA$192,IF(Z293=AA$192,AA$193,IF(Z293=AA$193,AA$194,$H$23))))))</f>
        <v/>
      </c>
      <c r="AB293" s="88" t="str">
        <f>IF(AND(SUM(AB$206:AB292)&gt;=AB$201,AA293=""),"",IF(AA293="",AB$190,IF(AA293=AB$190,AB$191,IF(AA293=AB$191,AB$192,IF(AA293=AB$192,AB$193,IF(AA293=AB$193,AB$194,$H$23))))))</f>
        <v/>
      </c>
      <c r="AC293" s="88" t="str">
        <f>IF(AND(SUM(AC$206:AC292)&gt;=AC$201,AB293=""),"",IF(AB293="",AC$190,IF(AB293=AC$190,AC$191,IF(AB293=AC$191,AC$192,IF(AB293=AC$192,AC$193,IF(AB293=AC$193,AC$194,$I$23))))))</f>
        <v/>
      </c>
      <c r="AD293" s="88" t="str">
        <f>IF(AND(SUM(AD$206:AD292)&gt;=AD$201,AC293=""),"",IF(AC293="",AD$190,IF(AC293=AD$190,AD$191,IF(AC293=AD$191,AD$192,IF(AC293=AD$192,AD$193,IF(AC293=AD$193,AD$194,$I$23))))))</f>
        <v/>
      </c>
      <c r="AE293" s="88" t="str">
        <f>IF(AND(SUM(AE$206:AE292)&gt;=AE$201,AD293=""),"",IF(AD293="",AE$190,IF(AD293=AE$190,AE$191,IF(AD293=AE$191,AE$192,IF(AD293=AE$192,AE$193,IF(AD293=AE$193,AE$194,$I$23))))))</f>
        <v/>
      </c>
      <c r="AF293" s="88" t="str">
        <f>IF(AND(SUM(AF$206:AF292)&gt;=AF$201,AE293=""),"",IF(AE293="",AF$190,IF(AE293=AF$190,AF$191,IF(AE293=AF$191,AF$192,IF(AE293=AF$192,AF$193,IF(AE293=AF$193,AF$194,$I$23))))))</f>
        <v/>
      </c>
      <c r="AG293" s="88" t="str">
        <f>IF(AND(SUM(AG$206:AG292)&gt;=AG$201,AF293=""),"",IF(AF293="",AG$190,IF(AF293=AG$190,AG$191,IF(AF293=AG$191,AG$192,IF(AF293=AG$192,AG$193,IF(AF293=AG$193,AG$194,$I$23))))))</f>
        <v/>
      </c>
      <c r="AH293" s="88" t="str">
        <f>IF(AND(SUM(AH$206:AH292)&gt;=AH$201,AG293=""),"",IF(AG293="",AH$190,IF(AG293=AH$190,AH$191,IF(AG293=AH$191,AH$192,IF(AG293=AH$192,AH$193,IF(AG293=AH$193,AH$194,$I$23))))))</f>
        <v/>
      </c>
      <c r="AI293" s="88" t="str">
        <f>IF(AND(SUM(AI$206:AI292)&gt;=AI$201,AH293=""),"",IF(AH293="",AI$190,IF(AH293=AI$190,AI$191,IF(AH293=AI$191,AI$192,IF(AH293=AI$192,AI$193,IF(AH293=AI$193,AI$194,$I$23))))))</f>
        <v/>
      </c>
      <c r="AJ293" s="88" t="str">
        <f>IF(AND(SUM(AJ$206:AJ292)&gt;=AJ$201,AI293=""),"",IF(AI293="",AJ$190,IF(AI293=AJ$190,AJ$191,IF(AI293=AJ$191,AJ$192,IF(AI293=AJ$192,AJ$193,IF(AI293=AJ$193,AJ$194,$I$23))))))</f>
        <v/>
      </c>
      <c r="AK293" s="88" t="str">
        <f>IF(AND(SUM(AK$206:AK292)&gt;=AK$201,AJ293=""),"",IF(AJ293="",AK$190,IF(AJ293=AK$190,AK$191,IF(AJ293=AK$191,AK$192,IF(AJ293=AK$192,AK$193,IF(AJ293=AK$193,AK$194,$I$23))))))</f>
        <v/>
      </c>
      <c r="AL293" s="88" t="str">
        <f>IF(AND(SUM(AL$206:AL292)&gt;=AL$201,AK293=""),"",IF(AK293="",AL$190,IF(AK293=AL$190,AL$191,IF(AK293=AL$191,AL$192,IF(AK293=AL$192,AL$193,IF(AK293=AL$193,AL$194,$I$23))))))</f>
        <v/>
      </c>
      <c r="AM293" s="88" t="str">
        <f>IF(AND(SUM(AM$206:AM292)&gt;=AM$201,AL293=""),"",IF(AL293="",AM$190,IF(AL293=AM$190,AM$191,IF(AL293=AM$191,AM$192,IF(AL293=AM$192,AM$193,IF(AL293=AM$193,AM$194,$I$23))))))</f>
        <v/>
      </c>
      <c r="AN293" s="88" t="str">
        <f>IF(AND(SUM(AN$206:AN292)&gt;=AN$201,AM293=""),"",IF(AM293="",AN$190,IF(AM293=AN$190,AN$191,IF(AM293=AN$191,AN$192,IF(AM293=AN$192,AN$193,IF(AM293=AN$193,AN$194,$I$23))))))</f>
        <v/>
      </c>
      <c r="AO293" s="88" t="str">
        <f>IF(AND(SUM(AO$206:AO292)&gt;=AO$201,AN293=""),"",IF(AN293="",AO$190,IF(AN293=AO$190,AO$191,IF(AN293=AO$191,AO$192,IF(AN293=AO$192,AO$193,IF(AN293=AO$193,AO$194,$J$23))))))</f>
        <v/>
      </c>
      <c r="AP293" s="88" t="str">
        <f>IF(AND(SUM(AP$206:AP292)&gt;=AP$201,AO293=""),"",IF(AO293="",AP$190,IF(AO293=AP$190,AP$191,IF(AO293=AP$191,AP$192,IF(AO293=AP$192,AP$193,IF(AO293=AP$193,AP$194,$J$23))))))</f>
        <v/>
      </c>
      <c r="AQ293" s="88" t="str">
        <f>IF(AND(SUM(AQ$206:AQ292)&gt;=AQ$201,AP293=""),"",IF(AP293="",AQ$190,IF(AP293=AQ$190,AQ$191,IF(AP293=AQ$191,AQ$192,IF(AP293=AQ$192,AQ$193,IF(AP293=AQ$193,AQ$194,$J$23))))))</f>
        <v/>
      </c>
      <c r="AR293" s="88" t="str">
        <f>IF(AND(SUM(AR$206:AR292)&gt;=AR$201,AQ293=""),"",IF(AQ293="",AR$190,IF(AQ293=AR$190,AR$191,IF(AQ293=AR$191,AR$192,IF(AQ293=AR$192,AR$193,IF(AQ293=AR$193,AR$194,$J$23))))))</f>
        <v/>
      </c>
      <c r="AS293" s="88" t="str">
        <f>IF(AND(SUM(AS$206:AS292)&gt;=AS$201,AR293=""),"",IF(AR293="",AS$190,IF(AR293=AS$190,AS$191,IF(AR293=AS$191,AS$192,IF(AR293=AS$192,AS$193,IF(AR293=AS$193,AS$194,$J$23))))))</f>
        <v/>
      </c>
      <c r="AT293" s="88" t="str">
        <f>IF(AND(SUM(AT$206:AT292)&gt;=AT$201,AS293=""),"",IF(AS293="",AT$190,IF(AS293=AT$190,AT$191,IF(AS293=AT$191,AT$192,IF(AS293=AT$192,AT$193,IF(AS293=AT$193,AT$194,$J$23))))))</f>
        <v/>
      </c>
      <c r="AU293" s="88" t="str">
        <f>IF(AND(SUM(AU$206:AU292)&gt;=AU$201,AT293=""),"",IF(AT293="",AU$190,IF(AT293=AU$190,AU$191,IF(AT293=AU$191,AU$192,IF(AT293=AU$192,AU$193,IF(AT293=AU$193,AU$194,$J$23))))))</f>
        <v/>
      </c>
      <c r="AV293" s="88" t="str">
        <f>IF(AND(SUM(AV$206:AV292)&gt;=AV$201,AU293=""),"",IF(AU293="",AV$190,IF(AU293=AV$190,AV$191,IF(AU293=AV$191,AV$192,IF(AU293=AV$192,AV$193,IF(AU293=AV$193,AV$194,$J$23))))))</f>
        <v/>
      </c>
      <c r="AW293" s="88" t="str">
        <f>IF(AND(SUM(AW$206:AW292)&gt;=AW$201,AV293=""),"",IF(AV293="",AW$190,IF(AV293=AW$190,AW$191,IF(AV293=AW$191,AW$192,IF(AV293=AW$192,AW$193,IF(AV293=AW$193,AW$194,$J$23))))))</f>
        <v/>
      </c>
      <c r="AX293" s="88" t="str">
        <f>IF(AND(SUM(AX$206:AX292)&gt;=AX$201,AW293=""),"",IF(AW293="",AX$190,IF(AW293=AX$190,AX$191,IF(AW293=AX$191,AX$192,IF(AW293=AX$192,AX$193,IF(AW293=AX$193,AX$194,$J$23))))))</f>
        <v/>
      </c>
      <c r="AY293" s="88" t="str">
        <f>IF(AND(SUM(AY$206:AY292)&gt;=AY$201,AX293=""),"",IF(AX293="",AY$190,IF(AX293=AY$190,AY$191,IF(AX293=AY$191,AY$192,IF(AX293=AY$192,AY$193,IF(AX293=AY$193,AY$194,$J$23))))))</f>
        <v/>
      </c>
      <c r="AZ293" s="88" t="str">
        <f>IF(AND(SUM(AZ$206:AZ292)&gt;=AZ$201,AY293=""),"",IF(AY293="",AZ$190,IF(AY293=AZ$190,AZ$191,IF(AY293=AZ$191,AZ$192,IF(AY293=AZ$192,AZ$193,IF(AY293=AZ$193,AZ$194,$J$23))))))</f>
        <v/>
      </c>
      <c r="BA293" s="88" t="str">
        <f>IF(AND(SUM(BA$206:BA292)&gt;=BA$201,AZ293=""),"",IF(AZ293="",BA$190,IF(AZ293=BA$190,BA$191,IF(AZ293=BA$191,BA$192,IF(AZ293=BA$192,BA$193,IF(AZ293=BA$193,BA$194,$K$23))))))</f>
        <v/>
      </c>
      <c r="BB293" s="88" t="str">
        <f>IF(AND(SUM(BB$206:BB292)&gt;=BB$201,BA293=""),"",IF(BA293="",BB$190,IF(BA293=BB$190,BB$191,IF(BA293=BB$191,BB$192,IF(BA293=BB$192,BB$193,IF(BA293=BB$193,BB$194,$K$23))))))</f>
        <v/>
      </c>
      <c r="BC293" s="88" t="str">
        <f>IF(AND(SUM(BC$206:BC292)&gt;=BC$201,BB293=""),"",IF(BB293="",BC$190,IF(BB293=BC$190,BC$191,IF(BB293=BC$191,BC$192,IF(BB293=BC$192,BC$193,IF(BB293=BC$193,BC$194,$K$23))))))</f>
        <v/>
      </c>
      <c r="BD293" s="88" t="str">
        <f>IF(AND(SUM(BD$206:BD292)&gt;=BD$201,BC293=""),"",IF(BC293="",BD$190,IF(BC293=BD$190,BD$191,IF(BC293=BD$191,BD$192,IF(BC293=BD$192,BD$193,IF(BC293=BD$193,BD$194,$K$23))))))</f>
        <v/>
      </c>
      <c r="BE293" s="88" t="str">
        <f>IF(AND(SUM(BE$206:BE292)&gt;=BE$201,BD293=""),"",IF(BD293="",BE$190,IF(BD293=BE$190,BE$191,IF(BD293=BE$191,BE$192,IF(BD293=BE$192,BE$193,IF(BD293=BE$193,BE$194,$K$23))))))</f>
        <v/>
      </c>
      <c r="BF293" s="88" t="str">
        <f>IF(AND(SUM(BF$206:BF292)&gt;=BF$201,BE293=""),"",IF(BE293="",BF$190,IF(BE293=BF$190,BF$191,IF(BE293=BF$191,BF$192,IF(BE293=BF$192,BF$193,IF(BE293=BF$193,BF$194,$K$23))))))</f>
        <v/>
      </c>
      <c r="BG293" s="88" t="str">
        <f>IF(AND(SUM(BG$206:BG292)&gt;=BG$201,BF293=""),"",IF(BF293="",BG$190,IF(BF293=BG$190,BG$191,IF(BF293=BG$191,BG$192,IF(BF293=BG$192,BG$193,IF(BF293=BG$193,BG$194,$K$23))))))</f>
        <v/>
      </c>
      <c r="BH293" s="88" t="str">
        <f>IF(AND(SUM(BH$206:BH292)&gt;=BH$201,BG293=""),"",IF(BG293="",BH$190,IF(BG293=BH$190,BH$191,IF(BG293=BH$191,BH$192,IF(BG293=BH$192,BH$193,IF(BG293=BH$193,BH$194,$K$23))))))</f>
        <v/>
      </c>
      <c r="BI293" s="88" t="str">
        <f>IF(AND(SUM(BI$206:BI292)&gt;=BI$201,BH293=""),"",IF(BH293="",BI$190,IF(BH293=BI$190,BI$191,IF(BH293=BI$191,BI$192,IF(BH293=BI$192,BI$193,IF(BH293=BI$193,BI$194,$K$23))))))</f>
        <v/>
      </c>
      <c r="BJ293" s="88" t="str">
        <f>IF(AND(SUM(BJ$206:BJ292)&gt;=BJ$201,BI293=""),"",IF(BI293="",BJ$190,IF(BI293=BJ$190,BJ$191,IF(BI293=BJ$191,BJ$192,IF(BI293=BJ$192,BJ$193,IF(BI293=BJ$193,BJ$194,$K$23))))))</f>
        <v/>
      </c>
      <c r="BK293" s="88" t="str">
        <f>IF(AND(SUM(BK$206:BK292)&gt;=BK$201,BJ293=""),"",IF(BJ293="",BK$190,IF(BJ293=BK$190,BK$191,IF(BJ293=BK$191,BK$192,IF(BJ293=BK$192,BK$193,IF(BJ293=BK$193,BK$194,$K$23))))))</f>
        <v/>
      </c>
      <c r="BL293" s="88" t="str">
        <f>IF(AND(SUM(BL$206:BL292)&gt;=BL$201,BK293=""),"",IF(BK293="",BL$190,IF(BK293=BL$190,BL$191,IF(BK293=BL$191,BL$192,IF(BK293=BL$192,BL$193,IF(BK293=BL$193,BL$194,$K$23))))))</f>
        <v/>
      </c>
    </row>
    <row r="294" spans="2:64" hidden="1" outlineLevel="1" x14ac:dyDescent="0.55000000000000004">
      <c r="B294" s="3" t="s">
        <v>311</v>
      </c>
      <c r="C294" s="3">
        <f t="shared" si="63"/>
        <v>88</v>
      </c>
      <c r="E294" s="88" t="str">
        <f>IF(AND(SUM(E$206:E293)&gt;=E$201,D294=""),"",IF(D294="",E$190,IF(D294=E$190,E$191,IF(D294=E$191,E$192,IF(D294=E$192,E$193,IF(D294=E$193,E$194,$G$23))))))</f>
        <v/>
      </c>
      <c r="F294" s="88" t="str">
        <f>IF(AND(SUM(F$206:F293)&gt;=F$201,E294=""),"",IF(E294="",F$190,IF(E294=F$190,F$191,IF(E294=F$191,F$192,IF(E294=F$192,F$193,IF(E294=F$193,F$194,$G$23))))))</f>
        <v/>
      </c>
      <c r="G294" s="88" t="str">
        <f>IF(AND(SUM(G$206:G293)&gt;=G$201,F294=""),"",IF(F294="",G$190,IF(F294=G$190,G$191,IF(F294=G$191,G$192,IF(F294=G$192,G$193,IF(F294=G$193,G$194,$G$23))))))</f>
        <v/>
      </c>
      <c r="H294" s="88" t="str">
        <f>IF(AND(SUM(H$206:H293)&gt;=H$201,G294=""),"",IF(G294="",H$190,IF(G294=H$190,H$191,IF(G294=H$191,H$192,IF(G294=H$192,H$193,IF(G294=H$193,H$194,$G$23))))))</f>
        <v/>
      </c>
      <c r="I294" s="88" t="str">
        <f>IF(AND(SUM(I$206:I293)&gt;=I$201,H294=""),"",IF(H294="",I$190,IF(H294=I$190,I$191,IF(H294=I$191,I$192,IF(H294=I$192,I$193,IF(H294=I$193,I$194,$G$23))))))</f>
        <v/>
      </c>
      <c r="J294" s="88" t="str">
        <f>IF(AND(SUM(J$206:J293)&gt;=J$201,I294=""),"",IF(I294="",J$190,IF(I294=J$190,J$191,IF(I294=J$191,J$192,IF(I294=J$192,J$193,IF(I294=J$193,J$194,$G$23))))))</f>
        <v/>
      </c>
      <c r="K294" s="88" t="str">
        <f>IF(AND(SUM(K$206:K293)&gt;=K$201,J294=""),"",IF(J294="",K$190,IF(J294=K$190,K$191,IF(J294=K$191,K$192,IF(J294=K$192,K$193,IF(J294=K$193,K$194,$G$23))))))</f>
        <v/>
      </c>
      <c r="L294" s="88" t="str">
        <f>IF(AND(SUM(L$206:L293)&gt;=L$201,K294=""),"",IF(K294="",L$190,IF(K294=L$190,L$191,IF(K294=L$191,L$192,IF(K294=L$192,L$193,IF(K294=L$193,L$194,$G$23))))))</f>
        <v/>
      </c>
      <c r="M294" s="88" t="str">
        <f>IF(AND(SUM(M$206:M293)&gt;=M$201,L294=""),"",IF(L294="",M$190,IF(L294=M$190,M$191,IF(L294=M$191,M$192,IF(L294=M$192,M$193,IF(L294=M$193,M$194,$G$23))))))</f>
        <v/>
      </c>
      <c r="N294" s="88" t="str">
        <f>IF(AND(SUM(N$206:N293)&gt;=N$201,M294=""),"",IF(M294="",N$190,IF(M294=N$190,N$191,IF(M294=N$191,N$192,IF(M294=N$192,N$193,IF(M294=N$193,N$194,$G$23))))))</f>
        <v/>
      </c>
      <c r="O294" s="88" t="str">
        <f>IF(AND(SUM(O$206:O293)&gt;=O$201,N294=""),"",IF(N294="",O$190,IF(N294=O$190,O$191,IF(N294=O$191,O$192,IF(N294=O$192,O$193,IF(N294=O$193,O$194,$G$23))))))</f>
        <v/>
      </c>
      <c r="P294" s="88" t="str">
        <f>IF(AND(SUM(P$206:P293)&gt;=P$201,O294=""),"",IF(O294="",P$190,IF(O294=P$190,P$191,IF(O294=P$191,P$192,IF(O294=P$192,P$193,IF(O294=P$193,P$194,$G$23))))))</f>
        <v/>
      </c>
      <c r="Q294" s="88" t="str">
        <f>IF(AND(SUM(Q$206:Q293)&gt;=Q$201,P294=""),"",IF(P294="",Q$190,IF(P294=Q$190,Q$191,IF(P294=Q$191,Q$192,IF(P294=Q$192,Q$193,IF(P294=Q$193,Q$194,$H$23))))))</f>
        <v/>
      </c>
      <c r="R294" s="88" t="str">
        <f>IF(AND(SUM(R$206:R293)&gt;=R$201,Q294=""),"",IF(Q294="",R$190,IF(Q294=R$190,R$191,IF(Q294=R$191,R$192,IF(Q294=R$192,R$193,IF(Q294=R$193,R$194,$H$23))))))</f>
        <v/>
      </c>
      <c r="S294" s="88" t="str">
        <f>IF(AND(SUM(S$206:S293)&gt;=S$201,R294=""),"",IF(R294="",S$190,IF(R294=S$190,S$191,IF(R294=S$191,S$192,IF(R294=S$192,S$193,IF(R294=S$193,S$194,$H$23))))))</f>
        <v/>
      </c>
      <c r="T294" s="88" t="str">
        <f>IF(AND(SUM(T$206:T293)&gt;=T$201,S294=""),"",IF(S294="",T$190,IF(S294=T$190,T$191,IF(S294=T$191,T$192,IF(S294=T$192,T$193,IF(S294=T$193,T$194,$H$23))))))</f>
        <v/>
      </c>
      <c r="U294" s="88" t="str">
        <f>IF(AND(SUM(U$206:U293)&gt;=U$201,T294=""),"",IF(T294="",U$190,IF(T294=U$190,U$191,IF(T294=U$191,U$192,IF(T294=U$192,U$193,IF(T294=U$193,U$194,$H$23))))))</f>
        <v/>
      </c>
      <c r="V294" s="88" t="str">
        <f>IF(AND(SUM(V$206:V293)&gt;=V$201,U294=""),"",IF(U294="",V$190,IF(U294=V$190,V$191,IF(U294=V$191,V$192,IF(U294=V$192,V$193,IF(U294=V$193,V$194,$H$23))))))</f>
        <v/>
      </c>
      <c r="W294" s="88" t="str">
        <f>IF(AND(SUM(W$206:W293)&gt;=W$201,V294=""),"",IF(V294="",W$190,IF(V294=W$190,W$191,IF(V294=W$191,W$192,IF(V294=W$192,W$193,IF(V294=W$193,W$194,$H$23))))))</f>
        <v/>
      </c>
      <c r="X294" s="88" t="str">
        <f>IF(AND(SUM(X$206:X293)&gt;=X$201,W294=""),"",IF(W294="",X$190,IF(W294=X$190,X$191,IF(W294=X$191,X$192,IF(W294=X$192,X$193,IF(W294=X$193,X$194,$H$23))))))</f>
        <v/>
      </c>
      <c r="Y294" s="88" t="str">
        <f>IF(AND(SUM(Y$206:Y293)&gt;=Y$201,X294=""),"",IF(X294="",Y$190,IF(X294=Y$190,Y$191,IF(X294=Y$191,Y$192,IF(X294=Y$192,Y$193,IF(X294=Y$193,Y$194,$H$23))))))</f>
        <v/>
      </c>
      <c r="Z294" s="88" t="str">
        <f>IF(AND(SUM(Z$206:Z293)&gt;=Z$201,Y294=""),"",IF(Y294="",Z$190,IF(Y294=Z$190,Z$191,IF(Y294=Z$191,Z$192,IF(Y294=Z$192,Z$193,IF(Y294=Z$193,Z$194,$H$23))))))</f>
        <v/>
      </c>
      <c r="AA294" s="88" t="str">
        <f>IF(AND(SUM(AA$206:AA293)&gt;=AA$201,Z294=""),"",IF(Z294="",AA$190,IF(Z294=AA$190,AA$191,IF(Z294=AA$191,AA$192,IF(Z294=AA$192,AA$193,IF(Z294=AA$193,AA$194,$H$23))))))</f>
        <v/>
      </c>
      <c r="AB294" s="88" t="str">
        <f>IF(AND(SUM(AB$206:AB293)&gt;=AB$201,AA294=""),"",IF(AA294="",AB$190,IF(AA294=AB$190,AB$191,IF(AA294=AB$191,AB$192,IF(AA294=AB$192,AB$193,IF(AA294=AB$193,AB$194,$H$23))))))</f>
        <v/>
      </c>
      <c r="AC294" s="88" t="str">
        <f>IF(AND(SUM(AC$206:AC293)&gt;=AC$201,AB294=""),"",IF(AB294="",AC$190,IF(AB294=AC$190,AC$191,IF(AB294=AC$191,AC$192,IF(AB294=AC$192,AC$193,IF(AB294=AC$193,AC$194,$I$23))))))</f>
        <v/>
      </c>
      <c r="AD294" s="88" t="str">
        <f>IF(AND(SUM(AD$206:AD293)&gt;=AD$201,AC294=""),"",IF(AC294="",AD$190,IF(AC294=AD$190,AD$191,IF(AC294=AD$191,AD$192,IF(AC294=AD$192,AD$193,IF(AC294=AD$193,AD$194,$I$23))))))</f>
        <v/>
      </c>
      <c r="AE294" s="88" t="str">
        <f>IF(AND(SUM(AE$206:AE293)&gt;=AE$201,AD294=""),"",IF(AD294="",AE$190,IF(AD294=AE$190,AE$191,IF(AD294=AE$191,AE$192,IF(AD294=AE$192,AE$193,IF(AD294=AE$193,AE$194,$I$23))))))</f>
        <v/>
      </c>
      <c r="AF294" s="88" t="str">
        <f>IF(AND(SUM(AF$206:AF293)&gt;=AF$201,AE294=""),"",IF(AE294="",AF$190,IF(AE294=AF$190,AF$191,IF(AE294=AF$191,AF$192,IF(AE294=AF$192,AF$193,IF(AE294=AF$193,AF$194,$I$23))))))</f>
        <v/>
      </c>
      <c r="AG294" s="88" t="str">
        <f>IF(AND(SUM(AG$206:AG293)&gt;=AG$201,AF294=""),"",IF(AF294="",AG$190,IF(AF294=AG$190,AG$191,IF(AF294=AG$191,AG$192,IF(AF294=AG$192,AG$193,IF(AF294=AG$193,AG$194,$I$23))))))</f>
        <v/>
      </c>
      <c r="AH294" s="88" t="str">
        <f>IF(AND(SUM(AH$206:AH293)&gt;=AH$201,AG294=""),"",IF(AG294="",AH$190,IF(AG294=AH$190,AH$191,IF(AG294=AH$191,AH$192,IF(AG294=AH$192,AH$193,IF(AG294=AH$193,AH$194,$I$23))))))</f>
        <v/>
      </c>
      <c r="AI294" s="88" t="str">
        <f>IF(AND(SUM(AI$206:AI293)&gt;=AI$201,AH294=""),"",IF(AH294="",AI$190,IF(AH294=AI$190,AI$191,IF(AH294=AI$191,AI$192,IF(AH294=AI$192,AI$193,IF(AH294=AI$193,AI$194,$I$23))))))</f>
        <v/>
      </c>
      <c r="AJ294" s="88" t="str">
        <f>IF(AND(SUM(AJ$206:AJ293)&gt;=AJ$201,AI294=""),"",IF(AI294="",AJ$190,IF(AI294=AJ$190,AJ$191,IF(AI294=AJ$191,AJ$192,IF(AI294=AJ$192,AJ$193,IF(AI294=AJ$193,AJ$194,$I$23))))))</f>
        <v/>
      </c>
      <c r="AK294" s="88" t="str">
        <f>IF(AND(SUM(AK$206:AK293)&gt;=AK$201,AJ294=""),"",IF(AJ294="",AK$190,IF(AJ294=AK$190,AK$191,IF(AJ294=AK$191,AK$192,IF(AJ294=AK$192,AK$193,IF(AJ294=AK$193,AK$194,$I$23))))))</f>
        <v/>
      </c>
      <c r="AL294" s="88" t="str">
        <f>IF(AND(SUM(AL$206:AL293)&gt;=AL$201,AK294=""),"",IF(AK294="",AL$190,IF(AK294=AL$190,AL$191,IF(AK294=AL$191,AL$192,IF(AK294=AL$192,AL$193,IF(AK294=AL$193,AL$194,$I$23))))))</f>
        <v/>
      </c>
      <c r="AM294" s="88" t="str">
        <f>IF(AND(SUM(AM$206:AM293)&gt;=AM$201,AL294=""),"",IF(AL294="",AM$190,IF(AL294=AM$190,AM$191,IF(AL294=AM$191,AM$192,IF(AL294=AM$192,AM$193,IF(AL294=AM$193,AM$194,$I$23))))))</f>
        <v/>
      </c>
      <c r="AN294" s="88" t="str">
        <f>IF(AND(SUM(AN$206:AN293)&gt;=AN$201,AM294=""),"",IF(AM294="",AN$190,IF(AM294=AN$190,AN$191,IF(AM294=AN$191,AN$192,IF(AM294=AN$192,AN$193,IF(AM294=AN$193,AN$194,$I$23))))))</f>
        <v/>
      </c>
      <c r="AO294" s="88" t="str">
        <f>IF(AND(SUM(AO$206:AO293)&gt;=AO$201,AN294=""),"",IF(AN294="",AO$190,IF(AN294=AO$190,AO$191,IF(AN294=AO$191,AO$192,IF(AN294=AO$192,AO$193,IF(AN294=AO$193,AO$194,$J$23))))))</f>
        <v/>
      </c>
      <c r="AP294" s="88" t="str">
        <f>IF(AND(SUM(AP$206:AP293)&gt;=AP$201,AO294=""),"",IF(AO294="",AP$190,IF(AO294=AP$190,AP$191,IF(AO294=AP$191,AP$192,IF(AO294=AP$192,AP$193,IF(AO294=AP$193,AP$194,$J$23))))))</f>
        <v/>
      </c>
      <c r="AQ294" s="88" t="str">
        <f>IF(AND(SUM(AQ$206:AQ293)&gt;=AQ$201,AP294=""),"",IF(AP294="",AQ$190,IF(AP294=AQ$190,AQ$191,IF(AP294=AQ$191,AQ$192,IF(AP294=AQ$192,AQ$193,IF(AP294=AQ$193,AQ$194,$J$23))))))</f>
        <v/>
      </c>
      <c r="AR294" s="88" t="str">
        <f>IF(AND(SUM(AR$206:AR293)&gt;=AR$201,AQ294=""),"",IF(AQ294="",AR$190,IF(AQ294=AR$190,AR$191,IF(AQ294=AR$191,AR$192,IF(AQ294=AR$192,AR$193,IF(AQ294=AR$193,AR$194,$J$23))))))</f>
        <v/>
      </c>
      <c r="AS294" s="88" t="str">
        <f>IF(AND(SUM(AS$206:AS293)&gt;=AS$201,AR294=""),"",IF(AR294="",AS$190,IF(AR294=AS$190,AS$191,IF(AR294=AS$191,AS$192,IF(AR294=AS$192,AS$193,IF(AR294=AS$193,AS$194,$J$23))))))</f>
        <v/>
      </c>
      <c r="AT294" s="88" t="str">
        <f>IF(AND(SUM(AT$206:AT293)&gt;=AT$201,AS294=""),"",IF(AS294="",AT$190,IF(AS294=AT$190,AT$191,IF(AS294=AT$191,AT$192,IF(AS294=AT$192,AT$193,IF(AS294=AT$193,AT$194,$J$23))))))</f>
        <v/>
      </c>
      <c r="AU294" s="88" t="str">
        <f>IF(AND(SUM(AU$206:AU293)&gt;=AU$201,AT294=""),"",IF(AT294="",AU$190,IF(AT294=AU$190,AU$191,IF(AT294=AU$191,AU$192,IF(AT294=AU$192,AU$193,IF(AT294=AU$193,AU$194,$J$23))))))</f>
        <v/>
      </c>
      <c r="AV294" s="88" t="str">
        <f>IF(AND(SUM(AV$206:AV293)&gt;=AV$201,AU294=""),"",IF(AU294="",AV$190,IF(AU294=AV$190,AV$191,IF(AU294=AV$191,AV$192,IF(AU294=AV$192,AV$193,IF(AU294=AV$193,AV$194,$J$23))))))</f>
        <v/>
      </c>
      <c r="AW294" s="88" t="str">
        <f>IF(AND(SUM(AW$206:AW293)&gt;=AW$201,AV294=""),"",IF(AV294="",AW$190,IF(AV294=AW$190,AW$191,IF(AV294=AW$191,AW$192,IF(AV294=AW$192,AW$193,IF(AV294=AW$193,AW$194,$J$23))))))</f>
        <v/>
      </c>
      <c r="AX294" s="88" t="str">
        <f>IF(AND(SUM(AX$206:AX293)&gt;=AX$201,AW294=""),"",IF(AW294="",AX$190,IF(AW294=AX$190,AX$191,IF(AW294=AX$191,AX$192,IF(AW294=AX$192,AX$193,IF(AW294=AX$193,AX$194,$J$23))))))</f>
        <v/>
      </c>
      <c r="AY294" s="88" t="str">
        <f>IF(AND(SUM(AY$206:AY293)&gt;=AY$201,AX294=""),"",IF(AX294="",AY$190,IF(AX294=AY$190,AY$191,IF(AX294=AY$191,AY$192,IF(AX294=AY$192,AY$193,IF(AX294=AY$193,AY$194,$J$23))))))</f>
        <v/>
      </c>
      <c r="AZ294" s="88" t="str">
        <f>IF(AND(SUM(AZ$206:AZ293)&gt;=AZ$201,AY294=""),"",IF(AY294="",AZ$190,IF(AY294=AZ$190,AZ$191,IF(AY294=AZ$191,AZ$192,IF(AY294=AZ$192,AZ$193,IF(AY294=AZ$193,AZ$194,$J$23))))))</f>
        <v/>
      </c>
      <c r="BA294" s="88" t="str">
        <f>IF(AND(SUM(BA$206:BA293)&gt;=BA$201,AZ294=""),"",IF(AZ294="",BA$190,IF(AZ294=BA$190,BA$191,IF(AZ294=BA$191,BA$192,IF(AZ294=BA$192,BA$193,IF(AZ294=BA$193,BA$194,$K$23))))))</f>
        <v/>
      </c>
      <c r="BB294" s="88" t="str">
        <f>IF(AND(SUM(BB$206:BB293)&gt;=BB$201,BA294=""),"",IF(BA294="",BB$190,IF(BA294=BB$190,BB$191,IF(BA294=BB$191,BB$192,IF(BA294=BB$192,BB$193,IF(BA294=BB$193,BB$194,$K$23))))))</f>
        <v/>
      </c>
      <c r="BC294" s="88" t="str">
        <f>IF(AND(SUM(BC$206:BC293)&gt;=BC$201,BB294=""),"",IF(BB294="",BC$190,IF(BB294=BC$190,BC$191,IF(BB294=BC$191,BC$192,IF(BB294=BC$192,BC$193,IF(BB294=BC$193,BC$194,$K$23))))))</f>
        <v/>
      </c>
      <c r="BD294" s="88" t="str">
        <f>IF(AND(SUM(BD$206:BD293)&gt;=BD$201,BC294=""),"",IF(BC294="",BD$190,IF(BC294=BD$190,BD$191,IF(BC294=BD$191,BD$192,IF(BC294=BD$192,BD$193,IF(BC294=BD$193,BD$194,$K$23))))))</f>
        <v/>
      </c>
      <c r="BE294" s="88" t="str">
        <f>IF(AND(SUM(BE$206:BE293)&gt;=BE$201,BD294=""),"",IF(BD294="",BE$190,IF(BD294=BE$190,BE$191,IF(BD294=BE$191,BE$192,IF(BD294=BE$192,BE$193,IF(BD294=BE$193,BE$194,$K$23))))))</f>
        <v/>
      </c>
      <c r="BF294" s="88" t="str">
        <f>IF(AND(SUM(BF$206:BF293)&gt;=BF$201,BE294=""),"",IF(BE294="",BF$190,IF(BE294=BF$190,BF$191,IF(BE294=BF$191,BF$192,IF(BE294=BF$192,BF$193,IF(BE294=BF$193,BF$194,$K$23))))))</f>
        <v/>
      </c>
      <c r="BG294" s="88" t="str">
        <f>IF(AND(SUM(BG$206:BG293)&gt;=BG$201,BF294=""),"",IF(BF294="",BG$190,IF(BF294=BG$190,BG$191,IF(BF294=BG$191,BG$192,IF(BF294=BG$192,BG$193,IF(BF294=BG$193,BG$194,$K$23))))))</f>
        <v/>
      </c>
      <c r="BH294" s="88" t="str">
        <f>IF(AND(SUM(BH$206:BH293)&gt;=BH$201,BG294=""),"",IF(BG294="",BH$190,IF(BG294=BH$190,BH$191,IF(BG294=BH$191,BH$192,IF(BG294=BH$192,BH$193,IF(BG294=BH$193,BH$194,$K$23))))))</f>
        <v/>
      </c>
      <c r="BI294" s="88" t="str">
        <f>IF(AND(SUM(BI$206:BI293)&gt;=BI$201,BH294=""),"",IF(BH294="",BI$190,IF(BH294=BI$190,BI$191,IF(BH294=BI$191,BI$192,IF(BH294=BI$192,BI$193,IF(BH294=BI$193,BI$194,$K$23))))))</f>
        <v/>
      </c>
      <c r="BJ294" s="88" t="str">
        <f>IF(AND(SUM(BJ$206:BJ293)&gt;=BJ$201,BI294=""),"",IF(BI294="",BJ$190,IF(BI294=BJ$190,BJ$191,IF(BI294=BJ$191,BJ$192,IF(BI294=BJ$192,BJ$193,IF(BI294=BJ$193,BJ$194,$K$23))))))</f>
        <v/>
      </c>
      <c r="BK294" s="88" t="str">
        <f>IF(AND(SUM(BK$206:BK293)&gt;=BK$201,BJ294=""),"",IF(BJ294="",BK$190,IF(BJ294=BK$190,BK$191,IF(BJ294=BK$191,BK$192,IF(BJ294=BK$192,BK$193,IF(BJ294=BK$193,BK$194,$K$23))))))</f>
        <v/>
      </c>
      <c r="BL294" s="88" t="str">
        <f>IF(AND(SUM(BL$206:BL293)&gt;=BL$201,BK294=""),"",IF(BK294="",BL$190,IF(BK294=BL$190,BL$191,IF(BK294=BL$191,BL$192,IF(BK294=BL$192,BL$193,IF(BK294=BL$193,BL$194,$K$23))))))</f>
        <v/>
      </c>
    </row>
    <row r="295" spans="2:64" hidden="1" outlineLevel="1" x14ac:dyDescent="0.55000000000000004">
      <c r="B295" s="3" t="s">
        <v>311</v>
      </c>
      <c r="C295" s="3">
        <f t="shared" si="63"/>
        <v>89</v>
      </c>
      <c r="E295" s="88" t="str">
        <f>IF(AND(SUM(E$206:E294)&gt;=E$201,D295=""),"",IF(D295="",E$190,IF(D295=E$190,E$191,IF(D295=E$191,E$192,IF(D295=E$192,E$193,IF(D295=E$193,E$194,$G$23))))))</f>
        <v/>
      </c>
      <c r="F295" s="88" t="str">
        <f>IF(AND(SUM(F$206:F294)&gt;=F$201,E295=""),"",IF(E295="",F$190,IF(E295=F$190,F$191,IF(E295=F$191,F$192,IF(E295=F$192,F$193,IF(E295=F$193,F$194,$G$23))))))</f>
        <v/>
      </c>
      <c r="G295" s="88" t="str">
        <f>IF(AND(SUM(G$206:G294)&gt;=G$201,F295=""),"",IF(F295="",G$190,IF(F295=G$190,G$191,IF(F295=G$191,G$192,IF(F295=G$192,G$193,IF(F295=G$193,G$194,$G$23))))))</f>
        <v/>
      </c>
      <c r="H295" s="88" t="str">
        <f>IF(AND(SUM(H$206:H294)&gt;=H$201,G295=""),"",IF(G295="",H$190,IF(G295=H$190,H$191,IF(G295=H$191,H$192,IF(G295=H$192,H$193,IF(G295=H$193,H$194,$G$23))))))</f>
        <v/>
      </c>
      <c r="I295" s="88" t="str">
        <f>IF(AND(SUM(I$206:I294)&gt;=I$201,H295=""),"",IF(H295="",I$190,IF(H295=I$190,I$191,IF(H295=I$191,I$192,IF(H295=I$192,I$193,IF(H295=I$193,I$194,$G$23))))))</f>
        <v/>
      </c>
      <c r="J295" s="88" t="str">
        <f>IF(AND(SUM(J$206:J294)&gt;=J$201,I295=""),"",IF(I295="",J$190,IF(I295=J$190,J$191,IF(I295=J$191,J$192,IF(I295=J$192,J$193,IF(I295=J$193,J$194,$G$23))))))</f>
        <v/>
      </c>
      <c r="K295" s="88" t="str">
        <f>IF(AND(SUM(K$206:K294)&gt;=K$201,J295=""),"",IF(J295="",K$190,IF(J295=K$190,K$191,IF(J295=K$191,K$192,IF(J295=K$192,K$193,IF(J295=K$193,K$194,$G$23))))))</f>
        <v/>
      </c>
      <c r="L295" s="88" t="str">
        <f>IF(AND(SUM(L$206:L294)&gt;=L$201,K295=""),"",IF(K295="",L$190,IF(K295=L$190,L$191,IF(K295=L$191,L$192,IF(K295=L$192,L$193,IF(K295=L$193,L$194,$G$23))))))</f>
        <v/>
      </c>
      <c r="M295" s="88" t="str">
        <f>IF(AND(SUM(M$206:M294)&gt;=M$201,L295=""),"",IF(L295="",M$190,IF(L295=M$190,M$191,IF(L295=M$191,M$192,IF(L295=M$192,M$193,IF(L295=M$193,M$194,$G$23))))))</f>
        <v/>
      </c>
      <c r="N295" s="88" t="str">
        <f>IF(AND(SUM(N$206:N294)&gt;=N$201,M295=""),"",IF(M295="",N$190,IF(M295=N$190,N$191,IF(M295=N$191,N$192,IF(M295=N$192,N$193,IF(M295=N$193,N$194,$G$23))))))</f>
        <v/>
      </c>
      <c r="O295" s="88" t="str">
        <f>IF(AND(SUM(O$206:O294)&gt;=O$201,N295=""),"",IF(N295="",O$190,IF(N295=O$190,O$191,IF(N295=O$191,O$192,IF(N295=O$192,O$193,IF(N295=O$193,O$194,$G$23))))))</f>
        <v/>
      </c>
      <c r="P295" s="88" t="str">
        <f>IF(AND(SUM(P$206:P294)&gt;=P$201,O295=""),"",IF(O295="",P$190,IF(O295=P$190,P$191,IF(O295=P$191,P$192,IF(O295=P$192,P$193,IF(O295=P$193,P$194,$G$23))))))</f>
        <v/>
      </c>
      <c r="Q295" s="88" t="str">
        <f>IF(AND(SUM(Q$206:Q294)&gt;=Q$201,P295=""),"",IF(P295="",Q$190,IF(P295=Q$190,Q$191,IF(P295=Q$191,Q$192,IF(P295=Q$192,Q$193,IF(P295=Q$193,Q$194,$H$23))))))</f>
        <v/>
      </c>
      <c r="R295" s="88" t="str">
        <f>IF(AND(SUM(R$206:R294)&gt;=R$201,Q295=""),"",IF(Q295="",R$190,IF(Q295=R$190,R$191,IF(Q295=R$191,R$192,IF(Q295=R$192,R$193,IF(Q295=R$193,R$194,$H$23))))))</f>
        <v/>
      </c>
      <c r="S295" s="88" t="str">
        <f>IF(AND(SUM(S$206:S294)&gt;=S$201,R295=""),"",IF(R295="",S$190,IF(R295=S$190,S$191,IF(R295=S$191,S$192,IF(R295=S$192,S$193,IF(R295=S$193,S$194,$H$23))))))</f>
        <v/>
      </c>
      <c r="T295" s="88" t="str">
        <f>IF(AND(SUM(T$206:T294)&gt;=T$201,S295=""),"",IF(S295="",T$190,IF(S295=T$190,T$191,IF(S295=T$191,T$192,IF(S295=T$192,T$193,IF(S295=T$193,T$194,$H$23))))))</f>
        <v/>
      </c>
      <c r="U295" s="88" t="str">
        <f>IF(AND(SUM(U$206:U294)&gt;=U$201,T295=""),"",IF(T295="",U$190,IF(T295=U$190,U$191,IF(T295=U$191,U$192,IF(T295=U$192,U$193,IF(T295=U$193,U$194,$H$23))))))</f>
        <v/>
      </c>
      <c r="V295" s="88" t="str">
        <f>IF(AND(SUM(V$206:V294)&gt;=V$201,U295=""),"",IF(U295="",V$190,IF(U295=V$190,V$191,IF(U295=V$191,V$192,IF(U295=V$192,V$193,IF(U295=V$193,V$194,$H$23))))))</f>
        <v/>
      </c>
      <c r="W295" s="88" t="str">
        <f>IF(AND(SUM(W$206:W294)&gt;=W$201,V295=""),"",IF(V295="",W$190,IF(V295=W$190,W$191,IF(V295=W$191,W$192,IF(V295=W$192,W$193,IF(V295=W$193,W$194,$H$23))))))</f>
        <v/>
      </c>
      <c r="X295" s="88" t="str">
        <f>IF(AND(SUM(X$206:X294)&gt;=X$201,W295=""),"",IF(W295="",X$190,IF(W295=X$190,X$191,IF(W295=X$191,X$192,IF(W295=X$192,X$193,IF(W295=X$193,X$194,$H$23))))))</f>
        <v/>
      </c>
      <c r="Y295" s="88" t="str">
        <f>IF(AND(SUM(Y$206:Y294)&gt;=Y$201,X295=""),"",IF(X295="",Y$190,IF(X295=Y$190,Y$191,IF(X295=Y$191,Y$192,IF(X295=Y$192,Y$193,IF(X295=Y$193,Y$194,$H$23))))))</f>
        <v/>
      </c>
      <c r="Z295" s="88" t="str">
        <f>IF(AND(SUM(Z$206:Z294)&gt;=Z$201,Y295=""),"",IF(Y295="",Z$190,IF(Y295=Z$190,Z$191,IF(Y295=Z$191,Z$192,IF(Y295=Z$192,Z$193,IF(Y295=Z$193,Z$194,$H$23))))))</f>
        <v/>
      </c>
      <c r="AA295" s="88" t="str">
        <f>IF(AND(SUM(AA$206:AA294)&gt;=AA$201,Z295=""),"",IF(Z295="",AA$190,IF(Z295=AA$190,AA$191,IF(Z295=AA$191,AA$192,IF(Z295=AA$192,AA$193,IF(Z295=AA$193,AA$194,$H$23))))))</f>
        <v/>
      </c>
      <c r="AB295" s="88" t="str">
        <f>IF(AND(SUM(AB$206:AB294)&gt;=AB$201,AA295=""),"",IF(AA295="",AB$190,IF(AA295=AB$190,AB$191,IF(AA295=AB$191,AB$192,IF(AA295=AB$192,AB$193,IF(AA295=AB$193,AB$194,$H$23))))))</f>
        <v/>
      </c>
      <c r="AC295" s="88" t="str">
        <f>IF(AND(SUM(AC$206:AC294)&gt;=AC$201,AB295=""),"",IF(AB295="",AC$190,IF(AB295=AC$190,AC$191,IF(AB295=AC$191,AC$192,IF(AB295=AC$192,AC$193,IF(AB295=AC$193,AC$194,$I$23))))))</f>
        <v/>
      </c>
      <c r="AD295" s="88" t="str">
        <f>IF(AND(SUM(AD$206:AD294)&gt;=AD$201,AC295=""),"",IF(AC295="",AD$190,IF(AC295=AD$190,AD$191,IF(AC295=AD$191,AD$192,IF(AC295=AD$192,AD$193,IF(AC295=AD$193,AD$194,$I$23))))))</f>
        <v/>
      </c>
      <c r="AE295" s="88" t="str">
        <f>IF(AND(SUM(AE$206:AE294)&gt;=AE$201,AD295=""),"",IF(AD295="",AE$190,IF(AD295=AE$190,AE$191,IF(AD295=AE$191,AE$192,IF(AD295=AE$192,AE$193,IF(AD295=AE$193,AE$194,$I$23))))))</f>
        <v/>
      </c>
      <c r="AF295" s="88" t="str">
        <f>IF(AND(SUM(AF$206:AF294)&gt;=AF$201,AE295=""),"",IF(AE295="",AF$190,IF(AE295=AF$190,AF$191,IF(AE295=AF$191,AF$192,IF(AE295=AF$192,AF$193,IF(AE295=AF$193,AF$194,$I$23))))))</f>
        <v/>
      </c>
      <c r="AG295" s="88" t="str">
        <f>IF(AND(SUM(AG$206:AG294)&gt;=AG$201,AF295=""),"",IF(AF295="",AG$190,IF(AF295=AG$190,AG$191,IF(AF295=AG$191,AG$192,IF(AF295=AG$192,AG$193,IF(AF295=AG$193,AG$194,$I$23))))))</f>
        <v/>
      </c>
      <c r="AH295" s="88" t="str">
        <f>IF(AND(SUM(AH$206:AH294)&gt;=AH$201,AG295=""),"",IF(AG295="",AH$190,IF(AG295=AH$190,AH$191,IF(AG295=AH$191,AH$192,IF(AG295=AH$192,AH$193,IF(AG295=AH$193,AH$194,$I$23))))))</f>
        <v/>
      </c>
      <c r="AI295" s="88" t="str">
        <f>IF(AND(SUM(AI$206:AI294)&gt;=AI$201,AH295=""),"",IF(AH295="",AI$190,IF(AH295=AI$190,AI$191,IF(AH295=AI$191,AI$192,IF(AH295=AI$192,AI$193,IF(AH295=AI$193,AI$194,$I$23))))))</f>
        <v/>
      </c>
      <c r="AJ295" s="88" t="str">
        <f>IF(AND(SUM(AJ$206:AJ294)&gt;=AJ$201,AI295=""),"",IF(AI295="",AJ$190,IF(AI295=AJ$190,AJ$191,IF(AI295=AJ$191,AJ$192,IF(AI295=AJ$192,AJ$193,IF(AI295=AJ$193,AJ$194,$I$23))))))</f>
        <v/>
      </c>
      <c r="AK295" s="88" t="str">
        <f>IF(AND(SUM(AK$206:AK294)&gt;=AK$201,AJ295=""),"",IF(AJ295="",AK$190,IF(AJ295=AK$190,AK$191,IF(AJ295=AK$191,AK$192,IF(AJ295=AK$192,AK$193,IF(AJ295=AK$193,AK$194,$I$23))))))</f>
        <v/>
      </c>
      <c r="AL295" s="88" t="str">
        <f>IF(AND(SUM(AL$206:AL294)&gt;=AL$201,AK295=""),"",IF(AK295="",AL$190,IF(AK295=AL$190,AL$191,IF(AK295=AL$191,AL$192,IF(AK295=AL$192,AL$193,IF(AK295=AL$193,AL$194,$I$23))))))</f>
        <v/>
      </c>
      <c r="AM295" s="88" t="str">
        <f>IF(AND(SUM(AM$206:AM294)&gt;=AM$201,AL295=""),"",IF(AL295="",AM$190,IF(AL295=AM$190,AM$191,IF(AL295=AM$191,AM$192,IF(AL295=AM$192,AM$193,IF(AL295=AM$193,AM$194,$I$23))))))</f>
        <v/>
      </c>
      <c r="AN295" s="88" t="str">
        <f>IF(AND(SUM(AN$206:AN294)&gt;=AN$201,AM295=""),"",IF(AM295="",AN$190,IF(AM295=AN$190,AN$191,IF(AM295=AN$191,AN$192,IF(AM295=AN$192,AN$193,IF(AM295=AN$193,AN$194,$I$23))))))</f>
        <v/>
      </c>
      <c r="AO295" s="88" t="str">
        <f>IF(AND(SUM(AO$206:AO294)&gt;=AO$201,AN295=""),"",IF(AN295="",AO$190,IF(AN295=AO$190,AO$191,IF(AN295=AO$191,AO$192,IF(AN295=AO$192,AO$193,IF(AN295=AO$193,AO$194,$J$23))))))</f>
        <v/>
      </c>
      <c r="AP295" s="88" t="str">
        <f>IF(AND(SUM(AP$206:AP294)&gt;=AP$201,AO295=""),"",IF(AO295="",AP$190,IF(AO295=AP$190,AP$191,IF(AO295=AP$191,AP$192,IF(AO295=AP$192,AP$193,IF(AO295=AP$193,AP$194,$J$23))))))</f>
        <v/>
      </c>
      <c r="AQ295" s="88" t="str">
        <f>IF(AND(SUM(AQ$206:AQ294)&gt;=AQ$201,AP295=""),"",IF(AP295="",AQ$190,IF(AP295=AQ$190,AQ$191,IF(AP295=AQ$191,AQ$192,IF(AP295=AQ$192,AQ$193,IF(AP295=AQ$193,AQ$194,$J$23))))))</f>
        <v/>
      </c>
      <c r="AR295" s="88" t="str">
        <f>IF(AND(SUM(AR$206:AR294)&gt;=AR$201,AQ295=""),"",IF(AQ295="",AR$190,IF(AQ295=AR$190,AR$191,IF(AQ295=AR$191,AR$192,IF(AQ295=AR$192,AR$193,IF(AQ295=AR$193,AR$194,$J$23))))))</f>
        <v/>
      </c>
      <c r="AS295" s="88" t="str">
        <f>IF(AND(SUM(AS$206:AS294)&gt;=AS$201,AR295=""),"",IF(AR295="",AS$190,IF(AR295=AS$190,AS$191,IF(AR295=AS$191,AS$192,IF(AR295=AS$192,AS$193,IF(AR295=AS$193,AS$194,$J$23))))))</f>
        <v/>
      </c>
      <c r="AT295" s="88" t="str">
        <f>IF(AND(SUM(AT$206:AT294)&gt;=AT$201,AS295=""),"",IF(AS295="",AT$190,IF(AS295=AT$190,AT$191,IF(AS295=AT$191,AT$192,IF(AS295=AT$192,AT$193,IF(AS295=AT$193,AT$194,$J$23))))))</f>
        <v/>
      </c>
      <c r="AU295" s="88" t="str">
        <f>IF(AND(SUM(AU$206:AU294)&gt;=AU$201,AT295=""),"",IF(AT295="",AU$190,IF(AT295=AU$190,AU$191,IF(AT295=AU$191,AU$192,IF(AT295=AU$192,AU$193,IF(AT295=AU$193,AU$194,$J$23))))))</f>
        <v/>
      </c>
      <c r="AV295" s="88" t="str">
        <f>IF(AND(SUM(AV$206:AV294)&gt;=AV$201,AU295=""),"",IF(AU295="",AV$190,IF(AU295=AV$190,AV$191,IF(AU295=AV$191,AV$192,IF(AU295=AV$192,AV$193,IF(AU295=AV$193,AV$194,$J$23))))))</f>
        <v/>
      </c>
      <c r="AW295" s="88" t="str">
        <f>IF(AND(SUM(AW$206:AW294)&gt;=AW$201,AV295=""),"",IF(AV295="",AW$190,IF(AV295=AW$190,AW$191,IF(AV295=AW$191,AW$192,IF(AV295=AW$192,AW$193,IF(AV295=AW$193,AW$194,$J$23))))))</f>
        <v/>
      </c>
      <c r="AX295" s="88" t="str">
        <f>IF(AND(SUM(AX$206:AX294)&gt;=AX$201,AW295=""),"",IF(AW295="",AX$190,IF(AW295=AX$190,AX$191,IF(AW295=AX$191,AX$192,IF(AW295=AX$192,AX$193,IF(AW295=AX$193,AX$194,$J$23))))))</f>
        <v/>
      </c>
      <c r="AY295" s="88" t="str">
        <f>IF(AND(SUM(AY$206:AY294)&gt;=AY$201,AX295=""),"",IF(AX295="",AY$190,IF(AX295=AY$190,AY$191,IF(AX295=AY$191,AY$192,IF(AX295=AY$192,AY$193,IF(AX295=AY$193,AY$194,$J$23))))))</f>
        <v/>
      </c>
      <c r="AZ295" s="88" t="str">
        <f>IF(AND(SUM(AZ$206:AZ294)&gt;=AZ$201,AY295=""),"",IF(AY295="",AZ$190,IF(AY295=AZ$190,AZ$191,IF(AY295=AZ$191,AZ$192,IF(AY295=AZ$192,AZ$193,IF(AY295=AZ$193,AZ$194,$J$23))))))</f>
        <v/>
      </c>
      <c r="BA295" s="88" t="str">
        <f>IF(AND(SUM(BA$206:BA294)&gt;=BA$201,AZ295=""),"",IF(AZ295="",BA$190,IF(AZ295=BA$190,BA$191,IF(AZ295=BA$191,BA$192,IF(AZ295=BA$192,BA$193,IF(AZ295=BA$193,BA$194,$K$23))))))</f>
        <v/>
      </c>
      <c r="BB295" s="88" t="str">
        <f>IF(AND(SUM(BB$206:BB294)&gt;=BB$201,BA295=""),"",IF(BA295="",BB$190,IF(BA295=BB$190,BB$191,IF(BA295=BB$191,BB$192,IF(BA295=BB$192,BB$193,IF(BA295=BB$193,BB$194,$K$23))))))</f>
        <v/>
      </c>
      <c r="BC295" s="88" t="str">
        <f>IF(AND(SUM(BC$206:BC294)&gt;=BC$201,BB295=""),"",IF(BB295="",BC$190,IF(BB295=BC$190,BC$191,IF(BB295=BC$191,BC$192,IF(BB295=BC$192,BC$193,IF(BB295=BC$193,BC$194,$K$23))))))</f>
        <v/>
      </c>
      <c r="BD295" s="88" t="str">
        <f>IF(AND(SUM(BD$206:BD294)&gt;=BD$201,BC295=""),"",IF(BC295="",BD$190,IF(BC295=BD$190,BD$191,IF(BC295=BD$191,BD$192,IF(BC295=BD$192,BD$193,IF(BC295=BD$193,BD$194,$K$23))))))</f>
        <v/>
      </c>
      <c r="BE295" s="88" t="str">
        <f>IF(AND(SUM(BE$206:BE294)&gt;=BE$201,BD295=""),"",IF(BD295="",BE$190,IF(BD295=BE$190,BE$191,IF(BD295=BE$191,BE$192,IF(BD295=BE$192,BE$193,IF(BD295=BE$193,BE$194,$K$23))))))</f>
        <v/>
      </c>
      <c r="BF295" s="88" t="str">
        <f>IF(AND(SUM(BF$206:BF294)&gt;=BF$201,BE295=""),"",IF(BE295="",BF$190,IF(BE295=BF$190,BF$191,IF(BE295=BF$191,BF$192,IF(BE295=BF$192,BF$193,IF(BE295=BF$193,BF$194,$K$23))))))</f>
        <v/>
      </c>
      <c r="BG295" s="88" t="str">
        <f>IF(AND(SUM(BG$206:BG294)&gt;=BG$201,BF295=""),"",IF(BF295="",BG$190,IF(BF295=BG$190,BG$191,IF(BF295=BG$191,BG$192,IF(BF295=BG$192,BG$193,IF(BF295=BG$193,BG$194,$K$23))))))</f>
        <v/>
      </c>
      <c r="BH295" s="88" t="str">
        <f>IF(AND(SUM(BH$206:BH294)&gt;=BH$201,BG295=""),"",IF(BG295="",BH$190,IF(BG295=BH$190,BH$191,IF(BG295=BH$191,BH$192,IF(BG295=BH$192,BH$193,IF(BG295=BH$193,BH$194,$K$23))))))</f>
        <v/>
      </c>
      <c r="BI295" s="88" t="str">
        <f>IF(AND(SUM(BI$206:BI294)&gt;=BI$201,BH295=""),"",IF(BH295="",BI$190,IF(BH295=BI$190,BI$191,IF(BH295=BI$191,BI$192,IF(BH295=BI$192,BI$193,IF(BH295=BI$193,BI$194,$K$23))))))</f>
        <v/>
      </c>
      <c r="BJ295" s="88" t="str">
        <f>IF(AND(SUM(BJ$206:BJ294)&gt;=BJ$201,BI295=""),"",IF(BI295="",BJ$190,IF(BI295=BJ$190,BJ$191,IF(BI295=BJ$191,BJ$192,IF(BI295=BJ$192,BJ$193,IF(BI295=BJ$193,BJ$194,$K$23))))))</f>
        <v/>
      </c>
      <c r="BK295" s="88" t="str">
        <f>IF(AND(SUM(BK$206:BK294)&gt;=BK$201,BJ295=""),"",IF(BJ295="",BK$190,IF(BJ295=BK$190,BK$191,IF(BJ295=BK$191,BK$192,IF(BJ295=BK$192,BK$193,IF(BJ295=BK$193,BK$194,$K$23))))))</f>
        <v/>
      </c>
      <c r="BL295" s="88" t="str">
        <f>IF(AND(SUM(BL$206:BL294)&gt;=BL$201,BK295=""),"",IF(BK295="",BL$190,IF(BK295=BL$190,BL$191,IF(BK295=BL$191,BL$192,IF(BK295=BL$192,BL$193,IF(BK295=BL$193,BL$194,$K$23))))))</f>
        <v/>
      </c>
    </row>
    <row r="296" spans="2:64" hidden="1" outlineLevel="1" x14ac:dyDescent="0.55000000000000004">
      <c r="B296" s="3" t="s">
        <v>311</v>
      </c>
      <c r="C296" s="3">
        <f t="shared" si="63"/>
        <v>90</v>
      </c>
      <c r="E296" s="88" t="str">
        <f>IF(AND(SUM(E$206:E295)&gt;=E$201,D296=""),"",IF(D296="",E$190,IF(D296=E$190,E$191,IF(D296=E$191,E$192,IF(D296=E$192,E$193,IF(D296=E$193,E$194,$G$23))))))</f>
        <v/>
      </c>
      <c r="F296" s="88" t="str">
        <f>IF(AND(SUM(F$206:F295)&gt;=F$201,E296=""),"",IF(E296="",F$190,IF(E296=F$190,F$191,IF(E296=F$191,F$192,IF(E296=F$192,F$193,IF(E296=F$193,F$194,$G$23))))))</f>
        <v/>
      </c>
      <c r="G296" s="88" t="str">
        <f>IF(AND(SUM(G$206:G295)&gt;=G$201,F296=""),"",IF(F296="",G$190,IF(F296=G$190,G$191,IF(F296=G$191,G$192,IF(F296=G$192,G$193,IF(F296=G$193,G$194,$G$23))))))</f>
        <v/>
      </c>
      <c r="H296" s="88" t="str">
        <f>IF(AND(SUM(H$206:H295)&gt;=H$201,G296=""),"",IF(G296="",H$190,IF(G296=H$190,H$191,IF(G296=H$191,H$192,IF(G296=H$192,H$193,IF(G296=H$193,H$194,$G$23))))))</f>
        <v/>
      </c>
      <c r="I296" s="88" t="str">
        <f>IF(AND(SUM(I$206:I295)&gt;=I$201,H296=""),"",IF(H296="",I$190,IF(H296=I$190,I$191,IF(H296=I$191,I$192,IF(H296=I$192,I$193,IF(H296=I$193,I$194,$G$23))))))</f>
        <v/>
      </c>
      <c r="J296" s="88" t="str">
        <f>IF(AND(SUM(J$206:J295)&gt;=J$201,I296=""),"",IF(I296="",J$190,IF(I296=J$190,J$191,IF(I296=J$191,J$192,IF(I296=J$192,J$193,IF(I296=J$193,J$194,$G$23))))))</f>
        <v/>
      </c>
      <c r="K296" s="88" t="str">
        <f>IF(AND(SUM(K$206:K295)&gt;=K$201,J296=""),"",IF(J296="",K$190,IF(J296=K$190,K$191,IF(J296=K$191,K$192,IF(J296=K$192,K$193,IF(J296=K$193,K$194,$G$23))))))</f>
        <v/>
      </c>
      <c r="L296" s="88" t="str">
        <f>IF(AND(SUM(L$206:L295)&gt;=L$201,K296=""),"",IF(K296="",L$190,IF(K296=L$190,L$191,IF(K296=L$191,L$192,IF(K296=L$192,L$193,IF(K296=L$193,L$194,$G$23))))))</f>
        <v/>
      </c>
      <c r="M296" s="88" t="str">
        <f>IF(AND(SUM(M$206:M295)&gt;=M$201,L296=""),"",IF(L296="",M$190,IF(L296=M$190,M$191,IF(L296=M$191,M$192,IF(L296=M$192,M$193,IF(L296=M$193,M$194,$G$23))))))</f>
        <v/>
      </c>
      <c r="N296" s="88" t="str">
        <f>IF(AND(SUM(N$206:N295)&gt;=N$201,M296=""),"",IF(M296="",N$190,IF(M296=N$190,N$191,IF(M296=N$191,N$192,IF(M296=N$192,N$193,IF(M296=N$193,N$194,$G$23))))))</f>
        <v/>
      </c>
      <c r="O296" s="88" t="str">
        <f>IF(AND(SUM(O$206:O295)&gt;=O$201,N296=""),"",IF(N296="",O$190,IF(N296=O$190,O$191,IF(N296=O$191,O$192,IF(N296=O$192,O$193,IF(N296=O$193,O$194,$G$23))))))</f>
        <v/>
      </c>
      <c r="P296" s="88" t="str">
        <f>IF(AND(SUM(P$206:P295)&gt;=P$201,O296=""),"",IF(O296="",P$190,IF(O296=P$190,P$191,IF(O296=P$191,P$192,IF(O296=P$192,P$193,IF(O296=P$193,P$194,$G$23))))))</f>
        <v/>
      </c>
      <c r="Q296" s="88" t="str">
        <f>IF(AND(SUM(Q$206:Q295)&gt;=Q$201,P296=""),"",IF(P296="",Q$190,IF(P296=Q$190,Q$191,IF(P296=Q$191,Q$192,IF(P296=Q$192,Q$193,IF(P296=Q$193,Q$194,$H$23))))))</f>
        <v/>
      </c>
      <c r="R296" s="88" t="str">
        <f>IF(AND(SUM(R$206:R295)&gt;=R$201,Q296=""),"",IF(Q296="",R$190,IF(Q296=R$190,R$191,IF(Q296=R$191,R$192,IF(Q296=R$192,R$193,IF(Q296=R$193,R$194,$H$23))))))</f>
        <v/>
      </c>
      <c r="S296" s="88" t="str">
        <f>IF(AND(SUM(S$206:S295)&gt;=S$201,R296=""),"",IF(R296="",S$190,IF(R296=S$190,S$191,IF(R296=S$191,S$192,IF(R296=S$192,S$193,IF(R296=S$193,S$194,$H$23))))))</f>
        <v/>
      </c>
      <c r="T296" s="88" t="str">
        <f>IF(AND(SUM(T$206:T295)&gt;=T$201,S296=""),"",IF(S296="",T$190,IF(S296=T$190,T$191,IF(S296=T$191,T$192,IF(S296=T$192,T$193,IF(S296=T$193,T$194,$H$23))))))</f>
        <v/>
      </c>
      <c r="U296" s="88" t="str">
        <f>IF(AND(SUM(U$206:U295)&gt;=U$201,T296=""),"",IF(T296="",U$190,IF(T296=U$190,U$191,IF(T296=U$191,U$192,IF(T296=U$192,U$193,IF(T296=U$193,U$194,$H$23))))))</f>
        <v/>
      </c>
      <c r="V296" s="88" t="str">
        <f>IF(AND(SUM(V$206:V295)&gt;=V$201,U296=""),"",IF(U296="",V$190,IF(U296=V$190,V$191,IF(U296=V$191,V$192,IF(U296=V$192,V$193,IF(U296=V$193,V$194,$H$23))))))</f>
        <v/>
      </c>
      <c r="W296" s="88" t="str">
        <f>IF(AND(SUM(W$206:W295)&gt;=W$201,V296=""),"",IF(V296="",W$190,IF(V296=W$190,W$191,IF(V296=W$191,W$192,IF(V296=W$192,W$193,IF(V296=W$193,W$194,$H$23))))))</f>
        <v/>
      </c>
      <c r="X296" s="88" t="str">
        <f>IF(AND(SUM(X$206:X295)&gt;=X$201,W296=""),"",IF(W296="",X$190,IF(W296=X$190,X$191,IF(W296=X$191,X$192,IF(W296=X$192,X$193,IF(W296=X$193,X$194,$H$23))))))</f>
        <v/>
      </c>
      <c r="Y296" s="88" t="str">
        <f>IF(AND(SUM(Y$206:Y295)&gt;=Y$201,X296=""),"",IF(X296="",Y$190,IF(X296=Y$190,Y$191,IF(X296=Y$191,Y$192,IF(X296=Y$192,Y$193,IF(X296=Y$193,Y$194,$H$23))))))</f>
        <v/>
      </c>
      <c r="Z296" s="88" t="str">
        <f>IF(AND(SUM(Z$206:Z295)&gt;=Z$201,Y296=""),"",IF(Y296="",Z$190,IF(Y296=Z$190,Z$191,IF(Y296=Z$191,Z$192,IF(Y296=Z$192,Z$193,IF(Y296=Z$193,Z$194,$H$23))))))</f>
        <v/>
      </c>
      <c r="AA296" s="88" t="str">
        <f>IF(AND(SUM(AA$206:AA295)&gt;=AA$201,Z296=""),"",IF(Z296="",AA$190,IF(Z296=AA$190,AA$191,IF(Z296=AA$191,AA$192,IF(Z296=AA$192,AA$193,IF(Z296=AA$193,AA$194,$H$23))))))</f>
        <v/>
      </c>
      <c r="AB296" s="88" t="str">
        <f>IF(AND(SUM(AB$206:AB295)&gt;=AB$201,AA296=""),"",IF(AA296="",AB$190,IF(AA296=AB$190,AB$191,IF(AA296=AB$191,AB$192,IF(AA296=AB$192,AB$193,IF(AA296=AB$193,AB$194,$H$23))))))</f>
        <v/>
      </c>
      <c r="AC296" s="88" t="str">
        <f>IF(AND(SUM(AC$206:AC295)&gt;=AC$201,AB296=""),"",IF(AB296="",AC$190,IF(AB296=AC$190,AC$191,IF(AB296=AC$191,AC$192,IF(AB296=AC$192,AC$193,IF(AB296=AC$193,AC$194,$I$23))))))</f>
        <v/>
      </c>
      <c r="AD296" s="88" t="str">
        <f>IF(AND(SUM(AD$206:AD295)&gt;=AD$201,AC296=""),"",IF(AC296="",AD$190,IF(AC296=AD$190,AD$191,IF(AC296=AD$191,AD$192,IF(AC296=AD$192,AD$193,IF(AC296=AD$193,AD$194,$I$23))))))</f>
        <v/>
      </c>
      <c r="AE296" s="88" t="str">
        <f>IF(AND(SUM(AE$206:AE295)&gt;=AE$201,AD296=""),"",IF(AD296="",AE$190,IF(AD296=AE$190,AE$191,IF(AD296=AE$191,AE$192,IF(AD296=AE$192,AE$193,IF(AD296=AE$193,AE$194,$I$23))))))</f>
        <v/>
      </c>
      <c r="AF296" s="88" t="str">
        <f>IF(AND(SUM(AF$206:AF295)&gt;=AF$201,AE296=""),"",IF(AE296="",AF$190,IF(AE296=AF$190,AF$191,IF(AE296=AF$191,AF$192,IF(AE296=AF$192,AF$193,IF(AE296=AF$193,AF$194,$I$23))))))</f>
        <v/>
      </c>
      <c r="AG296" s="88" t="str">
        <f>IF(AND(SUM(AG$206:AG295)&gt;=AG$201,AF296=""),"",IF(AF296="",AG$190,IF(AF296=AG$190,AG$191,IF(AF296=AG$191,AG$192,IF(AF296=AG$192,AG$193,IF(AF296=AG$193,AG$194,$I$23))))))</f>
        <v/>
      </c>
      <c r="AH296" s="88" t="str">
        <f>IF(AND(SUM(AH$206:AH295)&gt;=AH$201,AG296=""),"",IF(AG296="",AH$190,IF(AG296=AH$190,AH$191,IF(AG296=AH$191,AH$192,IF(AG296=AH$192,AH$193,IF(AG296=AH$193,AH$194,$I$23))))))</f>
        <v/>
      </c>
      <c r="AI296" s="88" t="str">
        <f>IF(AND(SUM(AI$206:AI295)&gt;=AI$201,AH296=""),"",IF(AH296="",AI$190,IF(AH296=AI$190,AI$191,IF(AH296=AI$191,AI$192,IF(AH296=AI$192,AI$193,IF(AH296=AI$193,AI$194,$I$23))))))</f>
        <v/>
      </c>
      <c r="AJ296" s="88" t="str">
        <f>IF(AND(SUM(AJ$206:AJ295)&gt;=AJ$201,AI296=""),"",IF(AI296="",AJ$190,IF(AI296=AJ$190,AJ$191,IF(AI296=AJ$191,AJ$192,IF(AI296=AJ$192,AJ$193,IF(AI296=AJ$193,AJ$194,$I$23))))))</f>
        <v/>
      </c>
      <c r="AK296" s="88" t="str">
        <f>IF(AND(SUM(AK$206:AK295)&gt;=AK$201,AJ296=""),"",IF(AJ296="",AK$190,IF(AJ296=AK$190,AK$191,IF(AJ296=AK$191,AK$192,IF(AJ296=AK$192,AK$193,IF(AJ296=AK$193,AK$194,$I$23))))))</f>
        <v/>
      </c>
      <c r="AL296" s="88" t="str">
        <f>IF(AND(SUM(AL$206:AL295)&gt;=AL$201,AK296=""),"",IF(AK296="",AL$190,IF(AK296=AL$190,AL$191,IF(AK296=AL$191,AL$192,IF(AK296=AL$192,AL$193,IF(AK296=AL$193,AL$194,$I$23))))))</f>
        <v/>
      </c>
      <c r="AM296" s="88" t="str">
        <f>IF(AND(SUM(AM$206:AM295)&gt;=AM$201,AL296=""),"",IF(AL296="",AM$190,IF(AL296=AM$190,AM$191,IF(AL296=AM$191,AM$192,IF(AL296=AM$192,AM$193,IF(AL296=AM$193,AM$194,$I$23))))))</f>
        <v/>
      </c>
      <c r="AN296" s="88" t="str">
        <f>IF(AND(SUM(AN$206:AN295)&gt;=AN$201,AM296=""),"",IF(AM296="",AN$190,IF(AM296=AN$190,AN$191,IF(AM296=AN$191,AN$192,IF(AM296=AN$192,AN$193,IF(AM296=AN$193,AN$194,$I$23))))))</f>
        <v/>
      </c>
      <c r="AO296" s="88" t="str">
        <f>IF(AND(SUM(AO$206:AO295)&gt;=AO$201,AN296=""),"",IF(AN296="",AO$190,IF(AN296=AO$190,AO$191,IF(AN296=AO$191,AO$192,IF(AN296=AO$192,AO$193,IF(AN296=AO$193,AO$194,$J$23))))))</f>
        <v/>
      </c>
      <c r="AP296" s="88" t="str">
        <f>IF(AND(SUM(AP$206:AP295)&gt;=AP$201,AO296=""),"",IF(AO296="",AP$190,IF(AO296=AP$190,AP$191,IF(AO296=AP$191,AP$192,IF(AO296=AP$192,AP$193,IF(AO296=AP$193,AP$194,$J$23))))))</f>
        <v/>
      </c>
      <c r="AQ296" s="88" t="str">
        <f>IF(AND(SUM(AQ$206:AQ295)&gt;=AQ$201,AP296=""),"",IF(AP296="",AQ$190,IF(AP296=AQ$190,AQ$191,IF(AP296=AQ$191,AQ$192,IF(AP296=AQ$192,AQ$193,IF(AP296=AQ$193,AQ$194,$J$23))))))</f>
        <v/>
      </c>
      <c r="AR296" s="88" t="str">
        <f>IF(AND(SUM(AR$206:AR295)&gt;=AR$201,AQ296=""),"",IF(AQ296="",AR$190,IF(AQ296=AR$190,AR$191,IF(AQ296=AR$191,AR$192,IF(AQ296=AR$192,AR$193,IF(AQ296=AR$193,AR$194,$J$23))))))</f>
        <v/>
      </c>
      <c r="AS296" s="88" t="str">
        <f>IF(AND(SUM(AS$206:AS295)&gt;=AS$201,AR296=""),"",IF(AR296="",AS$190,IF(AR296=AS$190,AS$191,IF(AR296=AS$191,AS$192,IF(AR296=AS$192,AS$193,IF(AR296=AS$193,AS$194,$J$23))))))</f>
        <v/>
      </c>
      <c r="AT296" s="88" t="str">
        <f>IF(AND(SUM(AT$206:AT295)&gt;=AT$201,AS296=""),"",IF(AS296="",AT$190,IF(AS296=AT$190,AT$191,IF(AS296=AT$191,AT$192,IF(AS296=AT$192,AT$193,IF(AS296=AT$193,AT$194,$J$23))))))</f>
        <v/>
      </c>
      <c r="AU296" s="88" t="str">
        <f>IF(AND(SUM(AU$206:AU295)&gt;=AU$201,AT296=""),"",IF(AT296="",AU$190,IF(AT296=AU$190,AU$191,IF(AT296=AU$191,AU$192,IF(AT296=AU$192,AU$193,IF(AT296=AU$193,AU$194,$J$23))))))</f>
        <v/>
      </c>
      <c r="AV296" s="88" t="str">
        <f>IF(AND(SUM(AV$206:AV295)&gt;=AV$201,AU296=""),"",IF(AU296="",AV$190,IF(AU296=AV$190,AV$191,IF(AU296=AV$191,AV$192,IF(AU296=AV$192,AV$193,IF(AU296=AV$193,AV$194,$J$23))))))</f>
        <v/>
      </c>
      <c r="AW296" s="88" t="str">
        <f>IF(AND(SUM(AW$206:AW295)&gt;=AW$201,AV296=""),"",IF(AV296="",AW$190,IF(AV296=AW$190,AW$191,IF(AV296=AW$191,AW$192,IF(AV296=AW$192,AW$193,IF(AV296=AW$193,AW$194,$J$23))))))</f>
        <v/>
      </c>
      <c r="AX296" s="88" t="str">
        <f>IF(AND(SUM(AX$206:AX295)&gt;=AX$201,AW296=""),"",IF(AW296="",AX$190,IF(AW296=AX$190,AX$191,IF(AW296=AX$191,AX$192,IF(AW296=AX$192,AX$193,IF(AW296=AX$193,AX$194,$J$23))))))</f>
        <v/>
      </c>
      <c r="AY296" s="88" t="str">
        <f>IF(AND(SUM(AY$206:AY295)&gt;=AY$201,AX296=""),"",IF(AX296="",AY$190,IF(AX296=AY$190,AY$191,IF(AX296=AY$191,AY$192,IF(AX296=AY$192,AY$193,IF(AX296=AY$193,AY$194,$J$23))))))</f>
        <v/>
      </c>
      <c r="AZ296" s="88" t="str">
        <f>IF(AND(SUM(AZ$206:AZ295)&gt;=AZ$201,AY296=""),"",IF(AY296="",AZ$190,IF(AY296=AZ$190,AZ$191,IF(AY296=AZ$191,AZ$192,IF(AY296=AZ$192,AZ$193,IF(AY296=AZ$193,AZ$194,$J$23))))))</f>
        <v/>
      </c>
      <c r="BA296" s="88" t="str">
        <f>IF(AND(SUM(BA$206:BA295)&gt;=BA$201,AZ296=""),"",IF(AZ296="",BA$190,IF(AZ296=BA$190,BA$191,IF(AZ296=BA$191,BA$192,IF(AZ296=BA$192,BA$193,IF(AZ296=BA$193,BA$194,$K$23))))))</f>
        <v/>
      </c>
      <c r="BB296" s="88" t="str">
        <f>IF(AND(SUM(BB$206:BB295)&gt;=BB$201,BA296=""),"",IF(BA296="",BB$190,IF(BA296=BB$190,BB$191,IF(BA296=BB$191,BB$192,IF(BA296=BB$192,BB$193,IF(BA296=BB$193,BB$194,$K$23))))))</f>
        <v/>
      </c>
      <c r="BC296" s="88" t="str">
        <f>IF(AND(SUM(BC$206:BC295)&gt;=BC$201,BB296=""),"",IF(BB296="",BC$190,IF(BB296=BC$190,BC$191,IF(BB296=BC$191,BC$192,IF(BB296=BC$192,BC$193,IF(BB296=BC$193,BC$194,$K$23))))))</f>
        <v/>
      </c>
      <c r="BD296" s="88" t="str">
        <f>IF(AND(SUM(BD$206:BD295)&gt;=BD$201,BC296=""),"",IF(BC296="",BD$190,IF(BC296=BD$190,BD$191,IF(BC296=BD$191,BD$192,IF(BC296=BD$192,BD$193,IF(BC296=BD$193,BD$194,$K$23))))))</f>
        <v/>
      </c>
      <c r="BE296" s="88" t="str">
        <f>IF(AND(SUM(BE$206:BE295)&gt;=BE$201,BD296=""),"",IF(BD296="",BE$190,IF(BD296=BE$190,BE$191,IF(BD296=BE$191,BE$192,IF(BD296=BE$192,BE$193,IF(BD296=BE$193,BE$194,$K$23))))))</f>
        <v/>
      </c>
      <c r="BF296" s="88" t="str">
        <f>IF(AND(SUM(BF$206:BF295)&gt;=BF$201,BE296=""),"",IF(BE296="",BF$190,IF(BE296=BF$190,BF$191,IF(BE296=BF$191,BF$192,IF(BE296=BF$192,BF$193,IF(BE296=BF$193,BF$194,$K$23))))))</f>
        <v/>
      </c>
      <c r="BG296" s="88" t="str">
        <f>IF(AND(SUM(BG$206:BG295)&gt;=BG$201,BF296=""),"",IF(BF296="",BG$190,IF(BF296=BG$190,BG$191,IF(BF296=BG$191,BG$192,IF(BF296=BG$192,BG$193,IF(BF296=BG$193,BG$194,$K$23))))))</f>
        <v/>
      </c>
      <c r="BH296" s="88" t="str">
        <f>IF(AND(SUM(BH$206:BH295)&gt;=BH$201,BG296=""),"",IF(BG296="",BH$190,IF(BG296=BH$190,BH$191,IF(BG296=BH$191,BH$192,IF(BG296=BH$192,BH$193,IF(BG296=BH$193,BH$194,$K$23))))))</f>
        <v/>
      </c>
      <c r="BI296" s="88" t="str">
        <f>IF(AND(SUM(BI$206:BI295)&gt;=BI$201,BH296=""),"",IF(BH296="",BI$190,IF(BH296=BI$190,BI$191,IF(BH296=BI$191,BI$192,IF(BH296=BI$192,BI$193,IF(BH296=BI$193,BI$194,$K$23))))))</f>
        <v/>
      </c>
      <c r="BJ296" s="88" t="str">
        <f>IF(AND(SUM(BJ$206:BJ295)&gt;=BJ$201,BI296=""),"",IF(BI296="",BJ$190,IF(BI296=BJ$190,BJ$191,IF(BI296=BJ$191,BJ$192,IF(BI296=BJ$192,BJ$193,IF(BI296=BJ$193,BJ$194,$K$23))))))</f>
        <v/>
      </c>
      <c r="BK296" s="88" t="str">
        <f>IF(AND(SUM(BK$206:BK295)&gt;=BK$201,BJ296=""),"",IF(BJ296="",BK$190,IF(BJ296=BK$190,BK$191,IF(BJ296=BK$191,BK$192,IF(BJ296=BK$192,BK$193,IF(BJ296=BK$193,BK$194,$K$23))))))</f>
        <v/>
      </c>
      <c r="BL296" s="88" t="str">
        <f>IF(AND(SUM(BL$206:BL295)&gt;=BL$201,BK296=""),"",IF(BK296="",BL$190,IF(BK296=BL$190,BL$191,IF(BK296=BL$191,BL$192,IF(BK296=BL$192,BL$193,IF(BK296=BL$193,BL$194,$K$23))))))</f>
        <v/>
      </c>
    </row>
    <row r="297" spans="2:64" hidden="1" outlineLevel="1" x14ac:dyDescent="0.55000000000000004">
      <c r="B297" s="3" t="s">
        <v>311</v>
      </c>
      <c r="C297" s="3">
        <f t="shared" si="63"/>
        <v>91</v>
      </c>
      <c r="E297" s="88" t="str">
        <f>IF(AND(SUM(E$206:E296)&gt;=E$201,D297=""),"",IF(D297="",E$190,IF(D297=E$190,E$191,IF(D297=E$191,E$192,IF(D297=E$192,E$193,IF(D297=E$193,E$194,$G$23))))))</f>
        <v/>
      </c>
      <c r="F297" s="88" t="str">
        <f>IF(AND(SUM(F$206:F296)&gt;=F$201,E297=""),"",IF(E297="",F$190,IF(E297=F$190,F$191,IF(E297=F$191,F$192,IF(E297=F$192,F$193,IF(E297=F$193,F$194,$G$23))))))</f>
        <v/>
      </c>
      <c r="G297" s="88" t="str">
        <f>IF(AND(SUM(G$206:G296)&gt;=G$201,F297=""),"",IF(F297="",G$190,IF(F297=G$190,G$191,IF(F297=G$191,G$192,IF(F297=G$192,G$193,IF(F297=G$193,G$194,$G$23))))))</f>
        <v/>
      </c>
      <c r="H297" s="88" t="str">
        <f>IF(AND(SUM(H$206:H296)&gt;=H$201,G297=""),"",IF(G297="",H$190,IF(G297=H$190,H$191,IF(G297=H$191,H$192,IF(G297=H$192,H$193,IF(G297=H$193,H$194,$G$23))))))</f>
        <v/>
      </c>
      <c r="I297" s="88" t="str">
        <f>IF(AND(SUM(I$206:I296)&gt;=I$201,H297=""),"",IF(H297="",I$190,IF(H297=I$190,I$191,IF(H297=I$191,I$192,IF(H297=I$192,I$193,IF(H297=I$193,I$194,$G$23))))))</f>
        <v/>
      </c>
      <c r="J297" s="88" t="str">
        <f>IF(AND(SUM(J$206:J296)&gt;=J$201,I297=""),"",IF(I297="",J$190,IF(I297=J$190,J$191,IF(I297=J$191,J$192,IF(I297=J$192,J$193,IF(I297=J$193,J$194,$G$23))))))</f>
        <v/>
      </c>
      <c r="K297" s="88" t="str">
        <f>IF(AND(SUM(K$206:K296)&gt;=K$201,J297=""),"",IF(J297="",K$190,IF(J297=K$190,K$191,IF(J297=K$191,K$192,IF(J297=K$192,K$193,IF(J297=K$193,K$194,$G$23))))))</f>
        <v/>
      </c>
      <c r="L297" s="88" t="str">
        <f>IF(AND(SUM(L$206:L296)&gt;=L$201,K297=""),"",IF(K297="",L$190,IF(K297=L$190,L$191,IF(K297=L$191,L$192,IF(K297=L$192,L$193,IF(K297=L$193,L$194,$G$23))))))</f>
        <v/>
      </c>
      <c r="M297" s="88" t="str">
        <f>IF(AND(SUM(M$206:M296)&gt;=M$201,L297=""),"",IF(L297="",M$190,IF(L297=M$190,M$191,IF(L297=M$191,M$192,IF(L297=M$192,M$193,IF(L297=M$193,M$194,$G$23))))))</f>
        <v/>
      </c>
      <c r="N297" s="88" t="str">
        <f>IF(AND(SUM(N$206:N296)&gt;=N$201,M297=""),"",IF(M297="",N$190,IF(M297=N$190,N$191,IF(M297=N$191,N$192,IF(M297=N$192,N$193,IF(M297=N$193,N$194,$G$23))))))</f>
        <v/>
      </c>
      <c r="O297" s="88" t="str">
        <f>IF(AND(SUM(O$206:O296)&gt;=O$201,N297=""),"",IF(N297="",O$190,IF(N297=O$190,O$191,IF(N297=O$191,O$192,IF(N297=O$192,O$193,IF(N297=O$193,O$194,$G$23))))))</f>
        <v/>
      </c>
      <c r="P297" s="88" t="str">
        <f>IF(AND(SUM(P$206:P296)&gt;=P$201,O297=""),"",IF(O297="",P$190,IF(O297=P$190,P$191,IF(O297=P$191,P$192,IF(O297=P$192,P$193,IF(O297=P$193,P$194,$G$23))))))</f>
        <v/>
      </c>
      <c r="Q297" s="88" t="str">
        <f>IF(AND(SUM(Q$206:Q296)&gt;=Q$201,P297=""),"",IF(P297="",Q$190,IF(P297=Q$190,Q$191,IF(P297=Q$191,Q$192,IF(P297=Q$192,Q$193,IF(P297=Q$193,Q$194,$H$23))))))</f>
        <v/>
      </c>
      <c r="R297" s="88" t="str">
        <f>IF(AND(SUM(R$206:R296)&gt;=R$201,Q297=""),"",IF(Q297="",R$190,IF(Q297=R$190,R$191,IF(Q297=R$191,R$192,IF(Q297=R$192,R$193,IF(Q297=R$193,R$194,$H$23))))))</f>
        <v/>
      </c>
      <c r="S297" s="88" t="str">
        <f>IF(AND(SUM(S$206:S296)&gt;=S$201,R297=""),"",IF(R297="",S$190,IF(R297=S$190,S$191,IF(R297=S$191,S$192,IF(R297=S$192,S$193,IF(R297=S$193,S$194,$H$23))))))</f>
        <v/>
      </c>
      <c r="T297" s="88" t="str">
        <f>IF(AND(SUM(T$206:T296)&gt;=T$201,S297=""),"",IF(S297="",T$190,IF(S297=T$190,T$191,IF(S297=T$191,T$192,IF(S297=T$192,T$193,IF(S297=T$193,T$194,$H$23))))))</f>
        <v/>
      </c>
      <c r="U297" s="88" t="str">
        <f>IF(AND(SUM(U$206:U296)&gt;=U$201,T297=""),"",IF(T297="",U$190,IF(T297=U$190,U$191,IF(T297=U$191,U$192,IF(T297=U$192,U$193,IF(T297=U$193,U$194,$H$23))))))</f>
        <v/>
      </c>
      <c r="V297" s="88" t="str">
        <f>IF(AND(SUM(V$206:V296)&gt;=V$201,U297=""),"",IF(U297="",V$190,IF(U297=V$190,V$191,IF(U297=V$191,V$192,IF(U297=V$192,V$193,IF(U297=V$193,V$194,$H$23))))))</f>
        <v/>
      </c>
      <c r="W297" s="88" t="str">
        <f>IF(AND(SUM(W$206:W296)&gt;=W$201,V297=""),"",IF(V297="",W$190,IF(V297=W$190,W$191,IF(V297=W$191,W$192,IF(V297=W$192,W$193,IF(V297=W$193,W$194,$H$23))))))</f>
        <v/>
      </c>
      <c r="X297" s="88" t="str">
        <f>IF(AND(SUM(X$206:X296)&gt;=X$201,W297=""),"",IF(W297="",X$190,IF(W297=X$190,X$191,IF(W297=X$191,X$192,IF(W297=X$192,X$193,IF(W297=X$193,X$194,$H$23))))))</f>
        <v/>
      </c>
      <c r="Y297" s="88" t="str">
        <f>IF(AND(SUM(Y$206:Y296)&gt;=Y$201,X297=""),"",IF(X297="",Y$190,IF(X297=Y$190,Y$191,IF(X297=Y$191,Y$192,IF(X297=Y$192,Y$193,IF(X297=Y$193,Y$194,$H$23))))))</f>
        <v/>
      </c>
      <c r="Z297" s="88" t="str">
        <f>IF(AND(SUM(Z$206:Z296)&gt;=Z$201,Y297=""),"",IF(Y297="",Z$190,IF(Y297=Z$190,Z$191,IF(Y297=Z$191,Z$192,IF(Y297=Z$192,Z$193,IF(Y297=Z$193,Z$194,$H$23))))))</f>
        <v/>
      </c>
      <c r="AA297" s="88" t="str">
        <f>IF(AND(SUM(AA$206:AA296)&gt;=AA$201,Z297=""),"",IF(Z297="",AA$190,IF(Z297=AA$190,AA$191,IF(Z297=AA$191,AA$192,IF(Z297=AA$192,AA$193,IF(Z297=AA$193,AA$194,$H$23))))))</f>
        <v/>
      </c>
      <c r="AB297" s="88" t="str">
        <f>IF(AND(SUM(AB$206:AB296)&gt;=AB$201,AA297=""),"",IF(AA297="",AB$190,IF(AA297=AB$190,AB$191,IF(AA297=AB$191,AB$192,IF(AA297=AB$192,AB$193,IF(AA297=AB$193,AB$194,$H$23))))))</f>
        <v/>
      </c>
      <c r="AC297" s="88" t="str">
        <f>IF(AND(SUM(AC$206:AC296)&gt;=AC$201,AB297=""),"",IF(AB297="",AC$190,IF(AB297=AC$190,AC$191,IF(AB297=AC$191,AC$192,IF(AB297=AC$192,AC$193,IF(AB297=AC$193,AC$194,$I$23))))))</f>
        <v/>
      </c>
      <c r="AD297" s="88" t="str">
        <f>IF(AND(SUM(AD$206:AD296)&gt;=AD$201,AC297=""),"",IF(AC297="",AD$190,IF(AC297=AD$190,AD$191,IF(AC297=AD$191,AD$192,IF(AC297=AD$192,AD$193,IF(AC297=AD$193,AD$194,$I$23))))))</f>
        <v/>
      </c>
      <c r="AE297" s="88" t="str">
        <f>IF(AND(SUM(AE$206:AE296)&gt;=AE$201,AD297=""),"",IF(AD297="",AE$190,IF(AD297=AE$190,AE$191,IF(AD297=AE$191,AE$192,IF(AD297=AE$192,AE$193,IF(AD297=AE$193,AE$194,$I$23))))))</f>
        <v/>
      </c>
      <c r="AF297" s="88" t="str">
        <f>IF(AND(SUM(AF$206:AF296)&gt;=AF$201,AE297=""),"",IF(AE297="",AF$190,IF(AE297=AF$190,AF$191,IF(AE297=AF$191,AF$192,IF(AE297=AF$192,AF$193,IF(AE297=AF$193,AF$194,$I$23))))))</f>
        <v/>
      </c>
      <c r="AG297" s="88" t="str">
        <f>IF(AND(SUM(AG$206:AG296)&gt;=AG$201,AF297=""),"",IF(AF297="",AG$190,IF(AF297=AG$190,AG$191,IF(AF297=AG$191,AG$192,IF(AF297=AG$192,AG$193,IF(AF297=AG$193,AG$194,$I$23))))))</f>
        <v/>
      </c>
      <c r="AH297" s="88" t="str">
        <f>IF(AND(SUM(AH$206:AH296)&gt;=AH$201,AG297=""),"",IF(AG297="",AH$190,IF(AG297=AH$190,AH$191,IF(AG297=AH$191,AH$192,IF(AG297=AH$192,AH$193,IF(AG297=AH$193,AH$194,$I$23))))))</f>
        <v/>
      </c>
      <c r="AI297" s="88" t="str">
        <f>IF(AND(SUM(AI$206:AI296)&gt;=AI$201,AH297=""),"",IF(AH297="",AI$190,IF(AH297=AI$190,AI$191,IF(AH297=AI$191,AI$192,IF(AH297=AI$192,AI$193,IF(AH297=AI$193,AI$194,$I$23))))))</f>
        <v/>
      </c>
      <c r="AJ297" s="88" t="str">
        <f>IF(AND(SUM(AJ$206:AJ296)&gt;=AJ$201,AI297=""),"",IF(AI297="",AJ$190,IF(AI297=AJ$190,AJ$191,IF(AI297=AJ$191,AJ$192,IF(AI297=AJ$192,AJ$193,IF(AI297=AJ$193,AJ$194,$I$23))))))</f>
        <v/>
      </c>
      <c r="AK297" s="88" t="str">
        <f>IF(AND(SUM(AK$206:AK296)&gt;=AK$201,AJ297=""),"",IF(AJ297="",AK$190,IF(AJ297=AK$190,AK$191,IF(AJ297=AK$191,AK$192,IF(AJ297=AK$192,AK$193,IF(AJ297=AK$193,AK$194,$I$23))))))</f>
        <v/>
      </c>
      <c r="AL297" s="88" t="str">
        <f>IF(AND(SUM(AL$206:AL296)&gt;=AL$201,AK297=""),"",IF(AK297="",AL$190,IF(AK297=AL$190,AL$191,IF(AK297=AL$191,AL$192,IF(AK297=AL$192,AL$193,IF(AK297=AL$193,AL$194,$I$23))))))</f>
        <v/>
      </c>
      <c r="AM297" s="88" t="str">
        <f>IF(AND(SUM(AM$206:AM296)&gt;=AM$201,AL297=""),"",IF(AL297="",AM$190,IF(AL297=AM$190,AM$191,IF(AL297=AM$191,AM$192,IF(AL297=AM$192,AM$193,IF(AL297=AM$193,AM$194,$I$23))))))</f>
        <v/>
      </c>
      <c r="AN297" s="88" t="str">
        <f>IF(AND(SUM(AN$206:AN296)&gt;=AN$201,AM297=""),"",IF(AM297="",AN$190,IF(AM297=AN$190,AN$191,IF(AM297=AN$191,AN$192,IF(AM297=AN$192,AN$193,IF(AM297=AN$193,AN$194,$I$23))))))</f>
        <v/>
      </c>
      <c r="AO297" s="88" t="str">
        <f>IF(AND(SUM(AO$206:AO296)&gt;=AO$201,AN297=""),"",IF(AN297="",AO$190,IF(AN297=AO$190,AO$191,IF(AN297=AO$191,AO$192,IF(AN297=AO$192,AO$193,IF(AN297=AO$193,AO$194,$J$23))))))</f>
        <v/>
      </c>
      <c r="AP297" s="88" t="str">
        <f>IF(AND(SUM(AP$206:AP296)&gt;=AP$201,AO297=""),"",IF(AO297="",AP$190,IF(AO297=AP$190,AP$191,IF(AO297=AP$191,AP$192,IF(AO297=AP$192,AP$193,IF(AO297=AP$193,AP$194,$J$23))))))</f>
        <v/>
      </c>
      <c r="AQ297" s="88" t="str">
        <f>IF(AND(SUM(AQ$206:AQ296)&gt;=AQ$201,AP297=""),"",IF(AP297="",AQ$190,IF(AP297=AQ$190,AQ$191,IF(AP297=AQ$191,AQ$192,IF(AP297=AQ$192,AQ$193,IF(AP297=AQ$193,AQ$194,$J$23))))))</f>
        <v/>
      </c>
      <c r="AR297" s="88" t="str">
        <f>IF(AND(SUM(AR$206:AR296)&gt;=AR$201,AQ297=""),"",IF(AQ297="",AR$190,IF(AQ297=AR$190,AR$191,IF(AQ297=AR$191,AR$192,IF(AQ297=AR$192,AR$193,IF(AQ297=AR$193,AR$194,$J$23))))))</f>
        <v/>
      </c>
      <c r="AS297" s="88" t="str">
        <f>IF(AND(SUM(AS$206:AS296)&gt;=AS$201,AR297=""),"",IF(AR297="",AS$190,IF(AR297=AS$190,AS$191,IF(AR297=AS$191,AS$192,IF(AR297=AS$192,AS$193,IF(AR297=AS$193,AS$194,$J$23))))))</f>
        <v/>
      </c>
      <c r="AT297" s="88" t="str">
        <f>IF(AND(SUM(AT$206:AT296)&gt;=AT$201,AS297=""),"",IF(AS297="",AT$190,IF(AS297=AT$190,AT$191,IF(AS297=AT$191,AT$192,IF(AS297=AT$192,AT$193,IF(AS297=AT$193,AT$194,$J$23))))))</f>
        <v/>
      </c>
      <c r="AU297" s="88" t="str">
        <f>IF(AND(SUM(AU$206:AU296)&gt;=AU$201,AT297=""),"",IF(AT297="",AU$190,IF(AT297=AU$190,AU$191,IF(AT297=AU$191,AU$192,IF(AT297=AU$192,AU$193,IF(AT297=AU$193,AU$194,$J$23))))))</f>
        <v/>
      </c>
      <c r="AV297" s="88" t="str">
        <f>IF(AND(SUM(AV$206:AV296)&gt;=AV$201,AU297=""),"",IF(AU297="",AV$190,IF(AU297=AV$190,AV$191,IF(AU297=AV$191,AV$192,IF(AU297=AV$192,AV$193,IF(AU297=AV$193,AV$194,$J$23))))))</f>
        <v/>
      </c>
      <c r="AW297" s="88" t="str">
        <f>IF(AND(SUM(AW$206:AW296)&gt;=AW$201,AV297=""),"",IF(AV297="",AW$190,IF(AV297=AW$190,AW$191,IF(AV297=AW$191,AW$192,IF(AV297=AW$192,AW$193,IF(AV297=AW$193,AW$194,$J$23))))))</f>
        <v/>
      </c>
      <c r="AX297" s="88" t="str">
        <f>IF(AND(SUM(AX$206:AX296)&gt;=AX$201,AW297=""),"",IF(AW297="",AX$190,IF(AW297=AX$190,AX$191,IF(AW297=AX$191,AX$192,IF(AW297=AX$192,AX$193,IF(AW297=AX$193,AX$194,$J$23))))))</f>
        <v/>
      </c>
      <c r="AY297" s="88" t="str">
        <f>IF(AND(SUM(AY$206:AY296)&gt;=AY$201,AX297=""),"",IF(AX297="",AY$190,IF(AX297=AY$190,AY$191,IF(AX297=AY$191,AY$192,IF(AX297=AY$192,AY$193,IF(AX297=AY$193,AY$194,$J$23))))))</f>
        <v/>
      </c>
      <c r="AZ297" s="88" t="str">
        <f>IF(AND(SUM(AZ$206:AZ296)&gt;=AZ$201,AY297=""),"",IF(AY297="",AZ$190,IF(AY297=AZ$190,AZ$191,IF(AY297=AZ$191,AZ$192,IF(AY297=AZ$192,AZ$193,IF(AY297=AZ$193,AZ$194,$J$23))))))</f>
        <v/>
      </c>
      <c r="BA297" s="88" t="str">
        <f>IF(AND(SUM(BA$206:BA296)&gt;=BA$201,AZ297=""),"",IF(AZ297="",BA$190,IF(AZ297=BA$190,BA$191,IF(AZ297=BA$191,BA$192,IF(AZ297=BA$192,BA$193,IF(AZ297=BA$193,BA$194,$K$23))))))</f>
        <v/>
      </c>
      <c r="BB297" s="88" t="str">
        <f>IF(AND(SUM(BB$206:BB296)&gt;=BB$201,BA297=""),"",IF(BA297="",BB$190,IF(BA297=BB$190,BB$191,IF(BA297=BB$191,BB$192,IF(BA297=BB$192,BB$193,IF(BA297=BB$193,BB$194,$K$23))))))</f>
        <v/>
      </c>
      <c r="BC297" s="88" t="str">
        <f>IF(AND(SUM(BC$206:BC296)&gt;=BC$201,BB297=""),"",IF(BB297="",BC$190,IF(BB297=BC$190,BC$191,IF(BB297=BC$191,BC$192,IF(BB297=BC$192,BC$193,IF(BB297=BC$193,BC$194,$K$23))))))</f>
        <v/>
      </c>
      <c r="BD297" s="88" t="str">
        <f>IF(AND(SUM(BD$206:BD296)&gt;=BD$201,BC297=""),"",IF(BC297="",BD$190,IF(BC297=BD$190,BD$191,IF(BC297=BD$191,BD$192,IF(BC297=BD$192,BD$193,IF(BC297=BD$193,BD$194,$K$23))))))</f>
        <v/>
      </c>
      <c r="BE297" s="88" t="str">
        <f>IF(AND(SUM(BE$206:BE296)&gt;=BE$201,BD297=""),"",IF(BD297="",BE$190,IF(BD297=BE$190,BE$191,IF(BD297=BE$191,BE$192,IF(BD297=BE$192,BE$193,IF(BD297=BE$193,BE$194,$K$23))))))</f>
        <v/>
      </c>
      <c r="BF297" s="88" t="str">
        <f>IF(AND(SUM(BF$206:BF296)&gt;=BF$201,BE297=""),"",IF(BE297="",BF$190,IF(BE297=BF$190,BF$191,IF(BE297=BF$191,BF$192,IF(BE297=BF$192,BF$193,IF(BE297=BF$193,BF$194,$K$23))))))</f>
        <v/>
      </c>
      <c r="BG297" s="88" t="str">
        <f>IF(AND(SUM(BG$206:BG296)&gt;=BG$201,BF297=""),"",IF(BF297="",BG$190,IF(BF297=BG$190,BG$191,IF(BF297=BG$191,BG$192,IF(BF297=BG$192,BG$193,IF(BF297=BG$193,BG$194,$K$23))))))</f>
        <v/>
      </c>
      <c r="BH297" s="88" t="str">
        <f>IF(AND(SUM(BH$206:BH296)&gt;=BH$201,BG297=""),"",IF(BG297="",BH$190,IF(BG297=BH$190,BH$191,IF(BG297=BH$191,BH$192,IF(BG297=BH$192,BH$193,IF(BG297=BH$193,BH$194,$K$23))))))</f>
        <v/>
      </c>
      <c r="BI297" s="88" t="str">
        <f>IF(AND(SUM(BI$206:BI296)&gt;=BI$201,BH297=""),"",IF(BH297="",BI$190,IF(BH297=BI$190,BI$191,IF(BH297=BI$191,BI$192,IF(BH297=BI$192,BI$193,IF(BH297=BI$193,BI$194,$K$23))))))</f>
        <v/>
      </c>
      <c r="BJ297" s="88" t="str">
        <f>IF(AND(SUM(BJ$206:BJ296)&gt;=BJ$201,BI297=""),"",IF(BI297="",BJ$190,IF(BI297=BJ$190,BJ$191,IF(BI297=BJ$191,BJ$192,IF(BI297=BJ$192,BJ$193,IF(BI297=BJ$193,BJ$194,$K$23))))))</f>
        <v/>
      </c>
      <c r="BK297" s="88" t="str">
        <f>IF(AND(SUM(BK$206:BK296)&gt;=BK$201,BJ297=""),"",IF(BJ297="",BK$190,IF(BJ297=BK$190,BK$191,IF(BJ297=BK$191,BK$192,IF(BJ297=BK$192,BK$193,IF(BJ297=BK$193,BK$194,$K$23))))))</f>
        <v/>
      </c>
      <c r="BL297" s="88" t="str">
        <f>IF(AND(SUM(BL$206:BL296)&gt;=BL$201,BK297=""),"",IF(BK297="",BL$190,IF(BK297=BL$190,BL$191,IF(BK297=BL$191,BL$192,IF(BK297=BL$192,BL$193,IF(BK297=BL$193,BL$194,$K$23))))))</f>
        <v/>
      </c>
    </row>
    <row r="298" spans="2:64" hidden="1" outlineLevel="1" x14ac:dyDescent="0.55000000000000004">
      <c r="B298" s="3" t="s">
        <v>311</v>
      </c>
      <c r="C298" s="3">
        <f t="shared" si="63"/>
        <v>92</v>
      </c>
      <c r="E298" s="88" t="str">
        <f>IF(AND(SUM(E$206:E297)&gt;=E$201,D298=""),"",IF(D298="",E$190,IF(D298=E$190,E$191,IF(D298=E$191,E$192,IF(D298=E$192,E$193,IF(D298=E$193,E$194,$G$23))))))</f>
        <v/>
      </c>
      <c r="F298" s="88" t="str">
        <f>IF(AND(SUM(F$206:F297)&gt;=F$201,E298=""),"",IF(E298="",F$190,IF(E298=F$190,F$191,IF(E298=F$191,F$192,IF(E298=F$192,F$193,IF(E298=F$193,F$194,$G$23))))))</f>
        <v/>
      </c>
      <c r="G298" s="88" t="str">
        <f>IF(AND(SUM(G$206:G297)&gt;=G$201,F298=""),"",IF(F298="",G$190,IF(F298=G$190,G$191,IF(F298=G$191,G$192,IF(F298=G$192,G$193,IF(F298=G$193,G$194,$G$23))))))</f>
        <v/>
      </c>
      <c r="H298" s="88" t="str">
        <f>IF(AND(SUM(H$206:H297)&gt;=H$201,G298=""),"",IF(G298="",H$190,IF(G298=H$190,H$191,IF(G298=H$191,H$192,IF(G298=H$192,H$193,IF(G298=H$193,H$194,$G$23))))))</f>
        <v/>
      </c>
      <c r="I298" s="88" t="str">
        <f>IF(AND(SUM(I$206:I297)&gt;=I$201,H298=""),"",IF(H298="",I$190,IF(H298=I$190,I$191,IF(H298=I$191,I$192,IF(H298=I$192,I$193,IF(H298=I$193,I$194,$G$23))))))</f>
        <v/>
      </c>
      <c r="J298" s="88" t="str">
        <f>IF(AND(SUM(J$206:J297)&gt;=J$201,I298=""),"",IF(I298="",J$190,IF(I298=J$190,J$191,IF(I298=J$191,J$192,IF(I298=J$192,J$193,IF(I298=J$193,J$194,$G$23))))))</f>
        <v/>
      </c>
      <c r="K298" s="88" t="str">
        <f>IF(AND(SUM(K$206:K297)&gt;=K$201,J298=""),"",IF(J298="",K$190,IF(J298=K$190,K$191,IF(J298=K$191,K$192,IF(J298=K$192,K$193,IF(J298=K$193,K$194,$G$23))))))</f>
        <v/>
      </c>
      <c r="L298" s="88" t="str">
        <f>IF(AND(SUM(L$206:L297)&gt;=L$201,K298=""),"",IF(K298="",L$190,IF(K298=L$190,L$191,IF(K298=L$191,L$192,IF(K298=L$192,L$193,IF(K298=L$193,L$194,$G$23))))))</f>
        <v/>
      </c>
      <c r="M298" s="88" t="str">
        <f>IF(AND(SUM(M$206:M297)&gt;=M$201,L298=""),"",IF(L298="",M$190,IF(L298=M$190,M$191,IF(L298=M$191,M$192,IF(L298=M$192,M$193,IF(L298=M$193,M$194,$G$23))))))</f>
        <v/>
      </c>
      <c r="N298" s="88" t="str">
        <f>IF(AND(SUM(N$206:N297)&gt;=N$201,M298=""),"",IF(M298="",N$190,IF(M298=N$190,N$191,IF(M298=N$191,N$192,IF(M298=N$192,N$193,IF(M298=N$193,N$194,$G$23))))))</f>
        <v/>
      </c>
      <c r="O298" s="88" t="str">
        <f>IF(AND(SUM(O$206:O297)&gt;=O$201,N298=""),"",IF(N298="",O$190,IF(N298=O$190,O$191,IF(N298=O$191,O$192,IF(N298=O$192,O$193,IF(N298=O$193,O$194,$G$23))))))</f>
        <v/>
      </c>
      <c r="P298" s="88" t="str">
        <f>IF(AND(SUM(P$206:P297)&gt;=P$201,O298=""),"",IF(O298="",P$190,IF(O298=P$190,P$191,IF(O298=P$191,P$192,IF(O298=P$192,P$193,IF(O298=P$193,P$194,$G$23))))))</f>
        <v/>
      </c>
      <c r="Q298" s="88" t="str">
        <f>IF(AND(SUM(Q$206:Q297)&gt;=Q$201,P298=""),"",IF(P298="",Q$190,IF(P298=Q$190,Q$191,IF(P298=Q$191,Q$192,IF(P298=Q$192,Q$193,IF(P298=Q$193,Q$194,$H$23))))))</f>
        <v/>
      </c>
      <c r="R298" s="88" t="str">
        <f>IF(AND(SUM(R$206:R297)&gt;=R$201,Q298=""),"",IF(Q298="",R$190,IF(Q298=R$190,R$191,IF(Q298=R$191,R$192,IF(Q298=R$192,R$193,IF(Q298=R$193,R$194,$H$23))))))</f>
        <v/>
      </c>
      <c r="S298" s="88" t="str">
        <f>IF(AND(SUM(S$206:S297)&gt;=S$201,R298=""),"",IF(R298="",S$190,IF(R298=S$190,S$191,IF(R298=S$191,S$192,IF(R298=S$192,S$193,IF(R298=S$193,S$194,$H$23))))))</f>
        <v/>
      </c>
      <c r="T298" s="88" t="str">
        <f>IF(AND(SUM(T$206:T297)&gt;=T$201,S298=""),"",IF(S298="",T$190,IF(S298=T$190,T$191,IF(S298=T$191,T$192,IF(S298=T$192,T$193,IF(S298=T$193,T$194,$H$23))))))</f>
        <v/>
      </c>
      <c r="U298" s="88" t="str">
        <f>IF(AND(SUM(U$206:U297)&gt;=U$201,T298=""),"",IF(T298="",U$190,IF(T298=U$190,U$191,IF(T298=U$191,U$192,IF(T298=U$192,U$193,IF(T298=U$193,U$194,$H$23))))))</f>
        <v/>
      </c>
      <c r="V298" s="88" t="str">
        <f>IF(AND(SUM(V$206:V297)&gt;=V$201,U298=""),"",IF(U298="",V$190,IF(U298=V$190,V$191,IF(U298=V$191,V$192,IF(U298=V$192,V$193,IF(U298=V$193,V$194,$H$23))))))</f>
        <v/>
      </c>
      <c r="W298" s="88" t="str">
        <f>IF(AND(SUM(W$206:W297)&gt;=W$201,V298=""),"",IF(V298="",W$190,IF(V298=W$190,W$191,IF(V298=W$191,W$192,IF(V298=W$192,W$193,IF(V298=W$193,W$194,$H$23))))))</f>
        <v/>
      </c>
      <c r="X298" s="88" t="str">
        <f>IF(AND(SUM(X$206:X297)&gt;=X$201,W298=""),"",IF(W298="",X$190,IF(W298=X$190,X$191,IF(W298=X$191,X$192,IF(W298=X$192,X$193,IF(W298=X$193,X$194,$H$23))))))</f>
        <v/>
      </c>
      <c r="Y298" s="88" t="str">
        <f>IF(AND(SUM(Y$206:Y297)&gt;=Y$201,X298=""),"",IF(X298="",Y$190,IF(X298=Y$190,Y$191,IF(X298=Y$191,Y$192,IF(X298=Y$192,Y$193,IF(X298=Y$193,Y$194,$H$23))))))</f>
        <v/>
      </c>
      <c r="Z298" s="88" t="str">
        <f>IF(AND(SUM(Z$206:Z297)&gt;=Z$201,Y298=""),"",IF(Y298="",Z$190,IF(Y298=Z$190,Z$191,IF(Y298=Z$191,Z$192,IF(Y298=Z$192,Z$193,IF(Y298=Z$193,Z$194,$H$23))))))</f>
        <v/>
      </c>
      <c r="AA298" s="88" t="str">
        <f>IF(AND(SUM(AA$206:AA297)&gt;=AA$201,Z298=""),"",IF(Z298="",AA$190,IF(Z298=AA$190,AA$191,IF(Z298=AA$191,AA$192,IF(Z298=AA$192,AA$193,IF(Z298=AA$193,AA$194,$H$23))))))</f>
        <v/>
      </c>
      <c r="AB298" s="88" t="str">
        <f>IF(AND(SUM(AB$206:AB297)&gt;=AB$201,AA298=""),"",IF(AA298="",AB$190,IF(AA298=AB$190,AB$191,IF(AA298=AB$191,AB$192,IF(AA298=AB$192,AB$193,IF(AA298=AB$193,AB$194,$H$23))))))</f>
        <v/>
      </c>
      <c r="AC298" s="88" t="str">
        <f>IF(AND(SUM(AC$206:AC297)&gt;=AC$201,AB298=""),"",IF(AB298="",AC$190,IF(AB298=AC$190,AC$191,IF(AB298=AC$191,AC$192,IF(AB298=AC$192,AC$193,IF(AB298=AC$193,AC$194,$I$23))))))</f>
        <v/>
      </c>
      <c r="AD298" s="88" t="str">
        <f>IF(AND(SUM(AD$206:AD297)&gt;=AD$201,AC298=""),"",IF(AC298="",AD$190,IF(AC298=AD$190,AD$191,IF(AC298=AD$191,AD$192,IF(AC298=AD$192,AD$193,IF(AC298=AD$193,AD$194,$I$23))))))</f>
        <v/>
      </c>
      <c r="AE298" s="88" t="str">
        <f>IF(AND(SUM(AE$206:AE297)&gt;=AE$201,AD298=""),"",IF(AD298="",AE$190,IF(AD298=AE$190,AE$191,IF(AD298=AE$191,AE$192,IF(AD298=AE$192,AE$193,IF(AD298=AE$193,AE$194,$I$23))))))</f>
        <v/>
      </c>
      <c r="AF298" s="88" t="str">
        <f>IF(AND(SUM(AF$206:AF297)&gt;=AF$201,AE298=""),"",IF(AE298="",AF$190,IF(AE298=AF$190,AF$191,IF(AE298=AF$191,AF$192,IF(AE298=AF$192,AF$193,IF(AE298=AF$193,AF$194,$I$23))))))</f>
        <v/>
      </c>
      <c r="AG298" s="88" t="str">
        <f>IF(AND(SUM(AG$206:AG297)&gt;=AG$201,AF298=""),"",IF(AF298="",AG$190,IF(AF298=AG$190,AG$191,IF(AF298=AG$191,AG$192,IF(AF298=AG$192,AG$193,IF(AF298=AG$193,AG$194,$I$23))))))</f>
        <v/>
      </c>
      <c r="AH298" s="88" t="str">
        <f>IF(AND(SUM(AH$206:AH297)&gt;=AH$201,AG298=""),"",IF(AG298="",AH$190,IF(AG298=AH$190,AH$191,IF(AG298=AH$191,AH$192,IF(AG298=AH$192,AH$193,IF(AG298=AH$193,AH$194,$I$23))))))</f>
        <v/>
      </c>
      <c r="AI298" s="88" t="str">
        <f>IF(AND(SUM(AI$206:AI297)&gt;=AI$201,AH298=""),"",IF(AH298="",AI$190,IF(AH298=AI$190,AI$191,IF(AH298=AI$191,AI$192,IF(AH298=AI$192,AI$193,IF(AH298=AI$193,AI$194,$I$23))))))</f>
        <v/>
      </c>
      <c r="AJ298" s="88" t="str">
        <f>IF(AND(SUM(AJ$206:AJ297)&gt;=AJ$201,AI298=""),"",IF(AI298="",AJ$190,IF(AI298=AJ$190,AJ$191,IF(AI298=AJ$191,AJ$192,IF(AI298=AJ$192,AJ$193,IF(AI298=AJ$193,AJ$194,$I$23))))))</f>
        <v/>
      </c>
      <c r="AK298" s="88" t="str">
        <f>IF(AND(SUM(AK$206:AK297)&gt;=AK$201,AJ298=""),"",IF(AJ298="",AK$190,IF(AJ298=AK$190,AK$191,IF(AJ298=AK$191,AK$192,IF(AJ298=AK$192,AK$193,IF(AJ298=AK$193,AK$194,$I$23))))))</f>
        <v/>
      </c>
      <c r="AL298" s="88" t="str">
        <f>IF(AND(SUM(AL$206:AL297)&gt;=AL$201,AK298=""),"",IF(AK298="",AL$190,IF(AK298=AL$190,AL$191,IF(AK298=AL$191,AL$192,IF(AK298=AL$192,AL$193,IF(AK298=AL$193,AL$194,$I$23))))))</f>
        <v/>
      </c>
      <c r="AM298" s="88" t="str">
        <f>IF(AND(SUM(AM$206:AM297)&gt;=AM$201,AL298=""),"",IF(AL298="",AM$190,IF(AL298=AM$190,AM$191,IF(AL298=AM$191,AM$192,IF(AL298=AM$192,AM$193,IF(AL298=AM$193,AM$194,$I$23))))))</f>
        <v/>
      </c>
      <c r="AN298" s="88" t="str">
        <f>IF(AND(SUM(AN$206:AN297)&gt;=AN$201,AM298=""),"",IF(AM298="",AN$190,IF(AM298=AN$190,AN$191,IF(AM298=AN$191,AN$192,IF(AM298=AN$192,AN$193,IF(AM298=AN$193,AN$194,$I$23))))))</f>
        <v/>
      </c>
      <c r="AO298" s="88" t="str">
        <f>IF(AND(SUM(AO$206:AO297)&gt;=AO$201,AN298=""),"",IF(AN298="",AO$190,IF(AN298=AO$190,AO$191,IF(AN298=AO$191,AO$192,IF(AN298=AO$192,AO$193,IF(AN298=AO$193,AO$194,$J$23))))))</f>
        <v/>
      </c>
      <c r="AP298" s="88" t="str">
        <f>IF(AND(SUM(AP$206:AP297)&gt;=AP$201,AO298=""),"",IF(AO298="",AP$190,IF(AO298=AP$190,AP$191,IF(AO298=AP$191,AP$192,IF(AO298=AP$192,AP$193,IF(AO298=AP$193,AP$194,$J$23))))))</f>
        <v/>
      </c>
      <c r="AQ298" s="88" t="str">
        <f>IF(AND(SUM(AQ$206:AQ297)&gt;=AQ$201,AP298=""),"",IF(AP298="",AQ$190,IF(AP298=AQ$190,AQ$191,IF(AP298=AQ$191,AQ$192,IF(AP298=AQ$192,AQ$193,IF(AP298=AQ$193,AQ$194,$J$23))))))</f>
        <v/>
      </c>
      <c r="AR298" s="88" t="str">
        <f>IF(AND(SUM(AR$206:AR297)&gt;=AR$201,AQ298=""),"",IF(AQ298="",AR$190,IF(AQ298=AR$190,AR$191,IF(AQ298=AR$191,AR$192,IF(AQ298=AR$192,AR$193,IF(AQ298=AR$193,AR$194,$J$23))))))</f>
        <v/>
      </c>
      <c r="AS298" s="88" t="str">
        <f>IF(AND(SUM(AS$206:AS297)&gt;=AS$201,AR298=""),"",IF(AR298="",AS$190,IF(AR298=AS$190,AS$191,IF(AR298=AS$191,AS$192,IF(AR298=AS$192,AS$193,IF(AR298=AS$193,AS$194,$J$23))))))</f>
        <v/>
      </c>
      <c r="AT298" s="88" t="str">
        <f>IF(AND(SUM(AT$206:AT297)&gt;=AT$201,AS298=""),"",IF(AS298="",AT$190,IF(AS298=AT$190,AT$191,IF(AS298=AT$191,AT$192,IF(AS298=AT$192,AT$193,IF(AS298=AT$193,AT$194,$J$23))))))</f>
        <v/>
      </c>
      <c r="AU298" s="88" t="str">
        <f>IF(AND(SUM(AU$206:AU297)&gt;=AU$201,AT298=""),"",IF(AT298="",AU$190,IF(AT298=AU$190,AU$191,IF(AT298=AU$191,AU$192,IF(AT298=AU$192,AU$193,IF(AT298=AU$193,AU$194,$J$23))))))</f>
        <v/>
      </c>
      <c r="AV298" s="88" t="str">
        <f>IF(AND(SUM(AV$206:AV297)&gt;=AV$201,AU298=""),"",IF(AU298="",AV$190,IF(AU298=AV$190,AV$191,IF(AU298=AV$191,AV$192,IF(AU298=AV$192,AV$193,IF(AU298=AV$193,AV$194,$J$23))))))</f>
        <v/>
      </c>
      <c r="AW298" s="88" t="str">
        <f>IF(AND(SUM(AW$206:AW297)&gt;=AW$201,AV298=""),"",IF(AV298="",AW$190,IF(AV298=AW$190,AW$191,IF(AV298=AW$191,AW$192,IF(AV298=AW$192,AW$193,IF(AV298=AW$193,AW$194,$J$23))))))</f>
        <v/>
      </c>
      <c r="AX298" s="88" t="str">
        <f>IF(AND(SUM(AX$206:AX297)&gt;=AX$201,AW298=""),"",IF(AW298="",AX$190,IF(AW298=AX$190,AX$191,IF(AW298=AX$191,AX$192,IF(AW298=AX$192,AX$193,IF(AW298=AX$193,AX$194,$J$23))))))</f>
        <v/>
      </c>
      <c r="AY298" s="88" t="str">
        <f>IF(AND(SUM(AY$206:AY297)&gt;=AY$201,AX298=""),"",IF(AX298="",AY$190,IF(AX298=AY$190,AY$191,IF(AX298=AY$191,AY$192,IF(AX298=AY$192,AY$193,IF(AX298=AY$193,AY$194,$J$23))))))</f>
        <v/>
      </c>
      <c r="AZ298" s="88" t="str">
        <f>IF(AND(SUM(AZ$206:AZ297)&gt;=AZ$201,AY298=""),"",IF(AY298="",AZ$190,IF(AY298=AZ$190,AZ$191,IF(AY298=AZ$191,AZ$192,IF(AY298=AZ$192,AZ$193,IF(AY298=AZ$193,AZ$194,$J$23))))))</f>
        <v/>
      </c>
      <c r="BA298" s="88" t="str">
        <f>IF(AND(SUM(BA$206:BA297)&gt;=BA$201,AZ298=""),"",IF(AZ298="",BA$190,IF(AZ298=BA$190,BA$191,IF(AZ298=BA$191,BA$192,IF(AZ298=BA$192,BA$193,IF(AZ298=BA$193,BA$194,$K$23))))))</f>
        <v/>
      </c>
      <c r="BB298" s="88" t="str">
        <f>IF(AND(SUM(BB$206:BB297)&gt;=BB$201,BA298=""),"",IF(BA298="",BB$190,IF(BA298=BB$190,BB$191,IF(BA298=BB$191,BB$192,IF(BA298=BB$192,BB$193,IF(BA298=BB$193,BB$194,$K$23))))))</f>
        <v/>
      </c>
      <c r="BC298" s="88" t="str">
        <f>IF(AND(SUM(BC$206:BC297)&gt;=BC$201,BB298=""),"",IF(BB298="",BC$190,IF(BB298=BC$190,BC$191,IF(BB298=BC$191,BC$192,IF(BB298=BC$192,BC$193,IF(BB298=BC$193,BC$194,$K$23))))))</f>
        <v/>
      </c>
      <c r="BD298" s="88" t="str">
        <f>IF(AND(SUM(BD$206:BD297)&gt;=BD$201,BC298=""),"",IF(BC298="",BD$190,IF(BC298=BD$190,BD$191,IF(BC298=BD$191,BD$192,IF(BC298=BD$192,BD$193,IF(BC298=BD$193,BD$194,$K$23))))))</f>
        <v/>
      </c>
      <c r="BE298" s="88" t="str">
        <f>IF(AND(SUM(BE$206:BE297)&gt;=BE$201,BD298=""),"",IF(BD298="",BE$190,IF(BD298=BE$190,BE$191,IF(BD298=BE$191,BE$192,IF(BD298=BE$192,BE$193,IF(BD298=BE$193,BE$194,$K$23))))))</f>
        <v/>
      </c>
      <c r="BF298" s="88" t="str">
        <f>IF(AND(SUM(BF$206:BF297)&gt;=BF$201,BE298=""),"",IF(BE298="",BF$190,IF(BE298=BF$190,BF$191,IF(BE298=BF$191,BF$192,IF(BE298=BF$192,BF$193,IF(BE298=BF$193,BF$194,$K$23))))))</f>
        <v/>
      </c>
      <c r="BG298" s="88" t="str">
        <f>IF(AND(SUM(BG$206:BG297)&gt;=BG$201,BF298=""),"",IF(BF298="",BG$190,IF(BF298=BG$190,BG$191,IF(BF298=BG$191,BG$192,IF(BF298=BG$192,BG$193,IF(BF298=BG$193,BG$194,$K$23))))))</f>
        <v/>
      </c>
      <c r="BH298" s="88" t="str">
        <f>IF(AND(SUM(BH$206:BH297)&gt;=BH$201,BG298=""),"",IF(BG298="",BH$190,IF(BG298=BH$190,BH$191,IF(BG298=BH$191,BH$192,IF(BG298=BH$192,BH$193,IF(BG298=BH$193,BH$194,$K$23))))))</f>
        <v/>
      </c>
      <c r="BI298" s="88" t="str">
        <f>IF(AND(SUM(BI$206:BI297)&gt;=BI$201,BH298=""),"",IF(BH298="",BI$190,IF(BH298=BI$190,BI$191,IF(BH298=BI$191,BI$192,IF(BH298=BI$192,BI$193,IF(BH298=BI$193,BI$194,$K$23))))))</f>
        <v/>
      </c>
      <c r="BJ298" s="88" t="str">
        <f>IF(AND(SUM(BJ$206:BJ297)&gt;=BJ$201,BI298=""),"",IF(BI298="",BJ$190,IF(BI298=BJ$190,BJ$191,IF(BI298=BJ$191,BJ$192,IF(BI298=BJ$192,BJ$193,IF(BI298=BJ$193,BJ$194,$K$23))))))</f>
        <v/>
      </c>
      <c r="BK298" s="88" t="str">
        <f>IF(AND(SUM(BK$206:BK297)&gt;=BK$201,BJ298=""),"",IF(BJ298="",BK$190,IF(BJ298=BK$190,BK$191,IF(BJ298=BK$191,BK$192,IF(BJ298=BK$192,BK$193,IF(BJ298=BK$193,BK$194,$K$23))))))</f>
        <v/>
      </c>
      <c r="BL298" s="88" t="str">
        <f>IF(AND(SUM(BL$206:BL297)&gt;=BL$201,BK298=""),"",IF(BK298="",BL$190,IF(BK298=BL$190,BL$191,IF(BK298=BL$191,BL$192,IF(BK298=BL$192,BL$193,IF(BK298=BL$193,BL$194,$K$23))))))</f>
        <v/>
      </c>
    </row>
    <row r="299" spans="2:64" hidden="1" outlineLevel="1" x14ac:dyDescent="0.55000000000000004">
      <c r="B299" s="3" t="s">
        <v>311</v>
      </c>
      <c r="C299" s="3">
        <f t="shared" si="63"/>
        <v>93</v>
      </c>
      <c r="E299" s="88" t="str">
        <f>IF(AND(SUM(E$206:E298)&gt;=E$201,D299=""),"",IF(D299="",E$190,IF(D299=E$190,E$191,IF(D299=E$191,E$192,IF(D299=E$192,E$193,IF(D299=E$193,E$194,$G$23))))))</f>
        <v/>
      </c>
      <c r="F299" s="88" t="str">
        <f>IF(AND(SUM(F$206:F298)&gt;=F$201,E299=""),"",IF(E299="",F$190,IF(E299=F$190,F$191,IF(E299=F$191,F$192,IF(E299=F$192,F$193,IF(E299=F$193,F$194,$G$23))))))</f>
        <v/>
      </c>
      <c r="G299" s="88" t="str">
        <f>IF(AND(SUM(G$206:G298)&gt;=G$201,F299=""),"",IF(F299="",G$190,IF(F299=G$190,G$191,IF(F299=G$191,G$192,IF(F299=G$192,G$193,IF(F299=G$193,G$194,$G$23))))))</f>
        <v/>
      </c>
      <c r="H299" s="88" t="str">
        <f>IF(AND(SUM(H$206:H298)&gt;=H$201,G299=""),"",IF(G299="",H$190,IF(G299=H$190,H$191,IF(G299=H$191,H$192,IF(G299=H$192,H$193,IF(G299=H$193,H$194,$G$23))))))</f>
        <v/>
      </c>
      <c r="I299" s="88" t="str">
        <f>IF(AND(SUM(I$206:I298)&gt;=I$201,H299=""),"",IF(H299="",I$190,IF(H299=I$190,I$191,IF(H299=I$191,I$192,IF(H299=I$192,I$193,IF(H299=I$193,I$194,$G$23))))))</f>
        <v/>
      </c>
      <c r="J299" s="88" t="str">
        <f>IF(AND(SUM(J$206:J298)&gt;=J$201,I299=""),"",IF(I299="",J$190,IF(I299=J$190,J$191,IF(I299=J$191,J$192,IF(I299=J$192,J$193,IF(I299=J$193,J$194,$G$23))))))</f>
        <v/>
      </c>
      <c r="K299" s="88" t="str">
        <f>IF(AND(SUM(K$206:K298)&gt;=K$201,J299=""),"",IF(J299="",K$190,IF(J299=K$190,K$191,IF(J299=K$191,K$192,IF(J299=K$192,K$193,IF(J299=K$193,K$194,$G$23))))))</f>
        <v/>
      </c>
      <c r="L299" s="88" t="str">
        <f>IF(AND(SUM(L$206:L298)&gt;=L$201,K299=""),"",IF(K299="",L$190,IF(K299=L$190,L$191,IF(K299=L$191,L$192,IF(K299=L$192,L$193,IF(K299=L$193,L$194,$G$23))))))</f>
        <v/>
      </c>
      <c r="M299" s="88" t="str">
        <f>IF(AND(SUM(M$206:M298)&gt;=M$201,L299=""),"",IF(L299="",M$190,IF(L299=M$190,M$191,IF(L299=M$191,M$192,IF(L299=M$192,M$193,IF(L299=M$193,M$194,$G$23))))))</f>
        <v/>
      </c>
      <c r="N299" s="88" t="str">
        <f>IF(AND(SUM(N$206:N298)&gt;=N$201,M299=""),"",IF(M299="",N$190,IF(M299=N$190,N$191,IF(M299=N$191,N$192,IF(M299=N$192,N$193,IF(M299=N$193,N$194,$G$23))))))</f>
        <v/>
      </c>
      <c r="O299" s="88" t="str">
        <f>IF(AND(SUM(O$206:O298)&gt;=O$201,N299=""),"",IF(N299="",O$190,IF(N299=O$190,O$191,IF(N299=O$191,O$192,IF(N299=O$192,O$193,IF(N299=O$193,O$194,$G$23))))))</f>
        <v/>
      </c>
      <c r="P299" s="88" t="str">
        <f>IF(AND(SUM(P$206:P298)&gt;=P$201,O299=""),"",IF(O299="",P$190,IF(O299=P$190,P$191,IF(O299=P$191,P$192,IF(O299=P$192,P$193,IF(O299=P$193,P$194,$G$23))))))</f>
        <v/>
      </c>
      <c r="Q299" s="88" t="str">
        <f>IF(AND(SUM(Q$206:Q298)&gt;=Q$201,P299=""),"",IF(P299="",Q$190,IF(P299=Q$190,Q$191,IF(P299=Q$191,Q$192,IF(P299=Q$192,Q$193,IF(P299=Q$193,Q$194,$H$23))))))</f>
        <v/>
      </c>
      <c r="R299" s="88" t="str">
        <f>IF(AND(SUM(R$206:R298)&gt;=R$201,Q299=""),"",IF(Q299="",R$190,IF(Q299=R$190,R$191,IF(Q299=R$191,R$192,IF(Q299=R$192,R$193,IF(Q299=R$193,R$194,$H$23))))))</f>
        <v/>
      </c>
      <c r="S299" s="88" t="str">
        <f>IF(AND(SUM(S$206:S298)&gt;=S$201,R299=""),"",IF(R299="",S$190,IF(R299=S$190,S$191,IF(R299=S$191,S$192,IF(R299=S$192,S$193,IF(R299=S$193,S$194,$H$23))))))</f>
        <v/>
      </c>
      <c r="T299" s="88" t="str">
        <f>IF(AND(SUM(T$206:T298)&gt;=T$201,S299=""),"",IF(S299="",T$190,IF(S299=T$190,T$191,IF(S299=T$191,T$192,IF(S299=T$192,T$193,IF(S299=T$193,T$194,$H$23))))))</f>
        <v/>
      </c>
      <c r="U299" s="88" t="str">
        <f>IF(AND(SUM(U$206:U298)&gt;=U$201,T299=""),"",IF(T299="",U$190,IF(T299=U$190,U$191,IF(T299=U$191,U$192,IF(T299=U$192,U$193,IF(T299=U$193,U$194,$H$23))))))</f>
        <v/>
      </c>
      <c r="V299" s="88" t="str">
        <f>IF(AND(SUM(V$206:V298)&gt;=V$201,U299=""),"",IF(U299="",V$190,IF(U299=V$190,V$191,IF(U299=V$191,V$192,IF(U299=V$192,V$193,IF(U299=V$193,V$194,$H$23))))))</f>
        <v/>
      </c>
      <c r="W299" s="88" t="str">
        <f>IF(AND(SUM(W$206:W298)&gt;=W$201,V299=""),"",IF(V299="",W$190,IF(V299=W$190,W$191,IF(V299=W$191,W$192,IF(V299=W$192,W$193,IF(V299=W$193,W$194,$H$23))))))</f>
        <v/>
      </c>
      <c r="X299" s="88" t="str">
        <f>IF(AND(SUM(X$206:X298)&gt;=X$201,W299=""),"",IF(W299="",X$190,IF(W299=X$190,X$191,IF(W299=X$191,X$192,IF(W299=X$192,X$193,IF(W299=X$193,X$194,$H$23))))))</f>
        <v/>
      </c>
      <c r="Y299" s="88" t="str">
        <f>IF(AND(SUM(Y$206:Y298)&gt;=Y$201,X299=""),"",IF(X299="",Y$190,IF(X299=Y$190,Y$191,IF(X299=Y$191,Y$192,IF(X299=Y$192,Y$193,IF(X299=Y$193,Y$194,$H$23))))))</f>
        <v/>
      </c>
      <c r="Z299" s="88" t="str">
        <f>IF(AND(SUM(Z$206:Z298)&gt;=Z$201,Y299=""),"",IF(Y299="",Z$190,IF(Y299=Z$190,Z$191,IF(Y299=Z$191,Z$192,IF(Y299=Z$192,Z$193,IF(Y299=Z$193,Z$194,$H$23))))))</f>
        <v/>
      </c>
      <c r="AA299" s="88" t="str">
        <f>IF(AND(SUM(AA$206:AA298)&gt;=AA$201,Z299=""),"",IF(Z299="",AA$190,IF(Z299=AA$190,AA$191,IF(Z299=AA$191,AA$192,IF(Z299=AA$192,AA$193,IF(Z299=AA$193,AA$194,$H$23))))))</f>
        <v/>
      </c>
      <c r="AB299" s="88" t="str">
        <f>IF(AND(SUM(AB$206:AB298)&gt;=AB$201,AA299=""),"",IF(AA299="",AB$190,IF(AA299=AB$190,AB$191,IF(AA299=AB$191,AB$192,IF(AA299=AB$192,AB$193,IF(AA299=AB$193,AB$194,$H$23))))))</f>
        <v/>
      </c>
      <c r="AC299" s="88" t="str">
        <f>IF(AND(SUM(AC$206:AC298)&gt;=AC$201,AB299=""),"",IF(AB299="",AC$190,IF(AB299=AC$190,AC$191,IF(AB299=AC$191,AC$192,IF(AB299=AC$192,AC$193,IF(AB299=AC$193,AC$194,$I$23))))))</f>
        <v/>
      </c>
      <c r="AD299" s="88" t="str">
        <f>IF(AND(SUM(AD$206:AD298)&gt;=AD$201,AC299=""),"",IF(AC299="",AD$190,IF(AC299=AD$190,AD$191,IF(AC299=AD$191,AD$192,IF(AC299=AD$192,AD$193,IF(AC299=AD$193,AD$194,$I$23))))))</f>
        <v/>
      </c>
      <c r="AE299" s="88" t="str">
        <f>IF(AND(SUM(AE$206:AE298)&gt;=AE$201,AD299=""),"",IF(AD299="",AE$190,IF(AD299=AE$190,AE$191,IF(AD299=AE$191,AE$192,IF(AD299=AE$192,AE$193,IF(AD299=AE$193,AE$194,$I$23))))))</f>
        <v/>
      </c>
      <c r="AF299" s="88" t="str">
        <f>IF(AND(SUM(AF$206:AF298)&gt;=AF$201,AE299=""),"",IF(AE299="",AF$190,IF(AE299=AF$190,AF$191,IF(AE299=AF$191,AF$192,IF(AE299=AF$192,AF$193,IF(AE299=AF$193,AF$194,$I$23))))))</f>
        <v/>
      </c>
      <c r="AG299" s="88" t="str">
        <f>IF(AND(SUM(AG$206:AG298)&gt;=AG$201,AF299=""),"",IF(AF299="",AG$190,IF(AF299=AG$190,AG$191,IF(AF299=AG$191,AG$192,IF(AF299=AG$192,AG$193,IF(AF299=AG$193,AG$194,$I$23))))))</f>
        <v/>
      </c>
      <c r="AH299" s="88" t="str">
        <f>IF(AND(SUM(AH$206:AH298)&gt;=AH$201,AG299=""),"",IF(AG299="",AH$190,IF(AG299=AH$190,AH$191,IF(AG299=AH$191,AH$192,IF(AG299=AH$192,AH$193,IF(AG299=AH$193,AH$194,$I$23))))))</f>
        <v/>
      </c>
      <c r="AI299" s="88" t="str">
        <f>IF(AND(SUM(AI$206:AI298)&gt;=AI$201,AH299=""),"",IF(AH299="",AI$190,IF(AH299=AI$190,AI$191,IF(AH299=AI$191,AI$192,IF(AH299=AI$192,AI$193,IF(AH299=AI$193,AI$194,$I$23))))))</f>
        <v/>
      </c>
      <c r="AJ299" s="88" t="str">
        <f>IF(AND(SUM(AJ$206:AJ298)&gt;=AJ$201,AI299=""),"",IF(AI299="",AJ$190,IF(AI299=AJ$190,AJ$191,IF(AI299=AJ$191,AJ$192,IF(AI299=AJ$192,AJ$193,IF(AI299=AJ$193,AJ$194,$I$23))))))</f>
        <v/>
      </c>
      <c r="AK299" s="88" t="str">
        <f>IF(AND(SUM(AK$206:AK298)&gt;=AK$201,AJ299=""),"",IF(AJ299="",AK$190,IF(AJ299=AK$190,AK$191,IF(AJ299=AK$191,AK$192,IF(AJ299=AK$192,AK$193,IF(AJ299=AK$193,AK$194,$I$23))))))</f>
        <v/>
      </c>
      <c r="AL299" s="88" t="str">
        <f>IF(AND(SUM(AL$206:AL298)&gt;=AL$201,AK299=""),"",IF(AK299="",AL$190,IF(AK299=AL$190,AL$191,IF(AK299=AL$191,AL$192,IF(AK299=AL$192,AL$193,IF(AK299=AL$193,AL$194,$I$23))))))</f>
        <v/>
      </c>
      <c r="AM299" s="88" t="str">
        <f>IF(AND(SUM(AM$206:AM298)&gt;=AM$201,AL299=""),"",IF(AL299="",AM$190,IF(AL299=AM$190,AM$191,IF(AL299=AM$191,AM$192,IF(AL299=AM$192,AM$193,IF(AL299=AM$193,AM$194,$I$23))))))</f>
        <v/>
      </c>
      <c r="AN299" s="88" t="str">
        <f>IF(AND(SUM(AN$206:AN298)&gt;=AN$201,AM299=""),"",IF(AM299="",AN$190,IF(AM299=AN$190,AN$191,IF(AM299=AN$191,AN$192,IF(AM299=AN$192,AN$193,IF(AM299=AN$193,AN$194,$I$23))))))</f>
        <v/>
      </c>
      <c r="AO299" s="88" t="str">
        <f>IF(AND(SUM(AO$206:AO298)&gt;=AO$201,AN299=""),"",IF(AN299="",AO$190,IF(AN299=AO$190,AO$191,IF(AN299=AO$191,AO$192,IF(AN299=AO$192,AO$193,IF(AN299=AO$193,AO$194,$J$23))))))</f>
        <v/>
      </c>
      <c r="AP299" s="88" t="str">
        <f>IF(AND(SUM(AP$206:AP298)&gt;=AP$201,AO299=""),"",IF(AO299="",AP$190,IF(AO299=AP$190,AP$191,IF(AO299=AP$191,AP$192,IF(AO299=AP$192,AP$193,IF(AO299=AP$193,AP$194,$J$23))))))</f>
        <v/>
      </c>
      <c r="AQ299" s="88" t="str">
        <f>IF(AND(SUM(AQ$206:AQ298)&gt;=AQ$201,AP299=""),"",IF(AP299="",AQ$190,IF(AP299=AQ$190,AQ$191,IF(AP299=AQ$191,AQ$192,IF(AP299=AQ$192,AQ$193,IF(AP299=AQ$193,AQ$194,$J$23))))))</f>
        <v/>
      </c>
      <c r="AR299" s="88" t="str">
        <f>IF(AND(SUM(AR$206:AR298)&gt;=AR$201,AQ299=""),"",IF(AQ299="",AR$190,IF(AQ299=AR$190,AR$191,IF(AQ299=AR$191,AR$192,IF(AQ299=AR$192,AR$193,IF(AQ299=AR$193,AR$194,$J$23))))))</f>
        <v/>
      </c>
      <c r="AS299" s="88" t="str">
        <f>IF(AND(SUM(AS$206:AS298)&gt;=AS$201,AR299=""),"",IF(AR299="",AS$190,IF(AR299=AS$190,AS$191,IF(AR299=AS$191,AS$192,IF(AR299=AS$192,AS$193,IF(AR299=AS$193,AS$194,$J$23))))))</f>
        <v/>
      </c>
      <c r="AT299" s="88" t="str">
        <f>IF(AND(SUM(AT$206:AT298)&gt;=AT$201,AS299=""),"",IF(AS299="",AT$190,IF(AS299=AT$190,AT$191,IF(AS299=AT$191,AT$192,IF(AS299=AT$192,AT$193,IF(AS299=AT$193,AT$194,$J$23))))))</f>
        <v/>
      </c>
      <c r="AU299" s="88" t="str">
        <f>IF(AND(SUM(AU$206:AU298)&gt;=AU$201,AT299=""),"",IF(AT299="",AU$190,IF(AT299=AU$190,AU$191,IF(AT299=AU$191,AU$192,IF(AT299=AU$192,AU$193,IF(AT299=AU$193,AU$194,$J$23))))))</f>
        <v/>
      </c>
      <c r="AV299" s="88" t="str">
        <f>IF(AND(SUM(AV$206:AV298)&gt;=AV$201,AU299=""),"",IF(AU299="",AV$190,IF(AU299=AV$190,AV$191,IF(AU299=AV$191,AV$192,IF(AU299=AV$192,AV$193,IF(AU299=AV$193,AV$194,$J$23))))))</f>
        <v/>
      </c>
      <c r="AW299" s="88" t="str">
        <f>IF(AND(SUM(AW$206:AW298)&gt;=AW$201,AV299=""),"",IF(AV299="",AW$190,IF(AV299=AW$190,AW$191,IF(AV299=AW$191,AW$192,IF(AV299=AW$192,AW$193,IF(AV299=AW$193,AW$194,$J$23))))))</f>
        <v/>
      </c>
      <c r="AX299" s="88" t="str">
        <f>IF(AND(SUM(AX$206:AX298)&gt;=AX$201,AW299=""),"",IF(AW299="",AX$190,IF(AW299=AX$190,AX$191,IF(AW299=AX$191,AX$192,IF(AW299=AX$192,AX$193,IF(AW299=AX$193,AX$194,$J$23))))))</f>
        <v/>
      </c>
      <c r="AY299" s="88" t="str">
        <f>IF(AND(SUM(AY$206:AY298)&gt;=AY$201,AX299=""),"",IF(AX299="",AY$190,IF(AX299=AY$190,AY$191,IF(AX299=AY$191,AY$192,IF(AX299=AY$192,AY$193,IF(AX299=AY$193,AY$194,$J$23))))))</f>
        <v/>
      </c>
      <c r="AZ299" s="88" t="str">
        <f>IF(AND(SUM(AZ$206:AZ298)&gt;=AZ$201,AY299=""),"",IF(AY299="",AZ$190,IF(AY299=AZ$190,AZ$191,IF(AY299=AZ$191,AZ$192,IF(AY299=AZ$192,AZ$193,IF(AY299=AZ$193,AZ$194,$J$23))))))</f>
        <v/>
      </c>
      <c r="BA299" s="88" t="str">
        <f>IF(AND(SUM(BA$206:BA298)&gt;=BA$201,AZ299=""),"",IF(AZ299="",BA$190,IF(AZ299=BA$190,BA$191,IF(AZ299=BA$191,BA$192,IF(AZ299=BA$192,BA$193,IF(AZ299=BA$193,BA$194,$K$23))))))</f>
        <v/>
      </c>
      <c r="BB299" s="88" t="str">
        <f>IF(AND(SUM(BB$206:BB298)&gt;=BB$201,BA299=""),"",IF(BA299="",BB$190,IF(BA299=BB$190,BB$191,IF(BA299=BB$191,BB$192,IF(BA299=BB$192,BB$193,IF(BA299=BB$193,BB$194,$K$23))))))</f>
        <v/>
      </c>
      <c r="BC299" s="88" t="str">
        <f>IF(AND(SUM(BC$206:BC298)&gt;=BC$201,BB299=""),"",IF(BB299="",BC$190,IF(BB299=BC$190,BC$191,IF(BB299=BC$191,BC$192,IF(BB299=BC$192,BC$193,IF(BB299=BC$193,BC$194,$K$23))))))</f>
        <v/>
      </c>
      <c r="BD299" s="88" t="str">
        <f>IF(AND(SUM(BD$206:BD298)&gt;=BD$201,BC299=""),"",IF(BC299="",BD$190,IF(BC299=BD$190,BD$191,IF(BC299=BD$191,BD$192,IF(BC299=BD$192,BD$193,IF(BC299=BD$193,BD$194,$K$23))))))</f>
        <v/>
      </c>
      <c r="BE299" s="88" t="str">
        <f>IF(AND(SUM(BE$206:BE298)&gt;=BE$201,BD299=""),"",IF(BD299="",BE$190,IF(BD299=BE$190,BE$191,IF(BD299=BE$191,BE$192,IF(BD299=BE$192,BE$193,IF(BD299=BE$193,BE$194,$K$23))))))</f>
        <v/>
      </c>
      <c r="BF299" s="88" t="str">
        <f>IF(AND(SUM(BF$206:BF298)&gt;=BF$201,BE299=""),"",IF(BE299="",BF$190,IF(BE299=BF$190,BF$191,IF(BE299=BF$191,BF$192,IF(BE299=BF$192,BF$193,IF(BE299=BF$193,BF$194,$K$23))))))</f>
        <v/>
      </c>
      <c r="BG299" s="88" t="str">
        <f>IF(AND(SUM(BG$206:BG298)&gt;=BG$201,BF299=""),"",IF(BF299="",BG$190,IF(BF299=BG$190,BG$191,IF(BF299=BG$191,BG$192,IF(BF299=BG$192,BG$193,IF(BF299=BG$193,BG$194,$K$23))))))</f>
        <v/>
      </c>
      <c r="BH299" s="88" t="str">
        <f>IF(AND(SUM(BH$206:BH298)&gt;=BH$201,BG299=""),"",IF(BG299="",BH$190,IF(BG299=BH$190,BH$191,IF(BG299=BH$191,BH$192,IF(BG299=BH$192,BH$193,IF(BG299=BH$193,BH$194,$K$23))))))</f>
        <v/>
      </c>
      <c r="BI299" s="88" t="str">
        <f>IF(AND(SUM(BI$206:BI298)&gt;=BI$201,BH299=""),"",IF(BH299="",BI$190,IF(BH299=BI$190,BI$191,IF(BH299=BI$191,BI$192,IF(BH299=BI$192,BI$193,IF(BH299=BI$193,BI$194,$K$23))))))</f>
        <v/>
      </c>
      <c r="BJ299" s="88" t="str">
        <f>IF(AND(SUM(BJ$206:BJ298)&gt;=BJ$201,BI299=""),"",IF(BI299="",BJ$190,IF(BI299=BJ$190,BJ$191,IF(BI299=BJ$191,BJ$192,IF(BI299=BJ$192,BJ$193,IF(BI299=BJ$193,BJ$194,$K$23))))))</f>
        <v/>
      </c>
      <c r="BK299" s="88" t="str">
        <f>IF(AND(SUM(BK$206:BK298)&gt;=BK$201,BJ299=""),"",IF(BJ299="",BK$190,IF(BJ299=BK$190,BK$191,IF(BJ299=BK$191,BK$192,IF(BJ299=BK$192,BK$193,IF(BJ299=BK$193,BK$194,$K$23))))))</f>
        <v/>
      </c>
      <c r="BL299" s="88" t="str">
        <f>IF(AND(SUM(BL$206:BL298)&gt;=BL$201,BK299=""),"",IF(BK299="",BL$190,IF(BK299=BL$190,BL$191,IF(BK299=BL$191,BL$192,IF(BK299=BL$192,BL$193,IF(BK299=BL$193,BL$194,$K$23))))))</f>
        <v/>
      </c>
    </row>
    <row r="300" spans="2:64" hidden="1" outlineLevel="1" x14ac:dyDescent="0.55000000000000004">
      <c r="B300" s="3" t="s">
        <v>311</v>
      </c>
      <c r="C300" s="3">
        <f t="shared" si="63"/>
        <v>94</v>
      </c>
      <c r="E300" s="88" t="str">
        <f>IF(AND(SUM(E$206:E299)&gt;=E$201,D300=""),"",IF(D300="",E$190,IF(D300=E$190,E$191,IF(D300=E$191,E$192,IF(D300=E$192,E$193,IF(D300=E$193,E$194,$G$23))))))</f>
        <v/>
      </c>
      <c r="F300" s="88" t="str">
        <f>IF(AND(SUM(F$206:F299)&gt;=F$201,E300=""),"",IF(E300="",F$190,IF(E300=F$190,F$191,IF(E300=F$191,F$192,IF(E300=F$192,F$193,IF(E300=F$193,F$194,$G$23))))))</f>
        <v/>
      </c>
      <c r="G300" s="88" t="str">
        <f>IF(AND(SUM(G$206:G299)&gt;=G$201,F300=""),"",IF(F300="",G$190,IF(F300=G$190,G$191,IF(F300=G$191,G$192,IF(F300=G$192,G$193,IF(F300=G$193,G$194,$G$23))))))</f>
        <v/>
      </c>
      <c r="H300" s="88" t="str">
        <f>IF(AND(SUM(H$206:H299)&gt;=H$201,G300=""),"",IF(G300="",H$190,IF(G300=H$190,H$191,IF(G300=H$191,H$192,IF(G300=H$192,H$193,IF(G300=H$193,H$194,$G$23))))))</f>
        <v/>
      </c>
      <c r="I300" s="88" t="str">
        <f>IF(AND(SUM(I$206:I299)&gt;=I$201,H300=""),"",IF(H300="",I$190,IF(H300=I$190,I$191,IF(H300=I$191,I$192,IF(H300=I$192,I$193,IF(H300=I$193,I$194,$G$23))))))</f>
        <v/>
      </c>
      <c r="J300" s="88" t="str">
        <f>IF(AND(SUM(J$206:J299)&gt;=J$201,I300=""),"",IF(I300="",J$190,IF(I300=J$190,J$191,IF(I300=J$191,J$192,IF(I300=J$192,J$193,IF(I300=J$193,J$194,$G$23))))))</f>
        <v/>
      </c>
      <c r="K300" s="88" t="str">
        <f>IF(AND(SUM(K$206:K299)&gt;=K$201,J300=""),"",IF(J300="",K$190,IF(J300=K$190,K$191,IF(J300=K$191,K$192,IF(J300=K$192,K$193,IF(J300=K$193,K$194,$G$23))))))</f>
        <v/>
      </c>
      <c r="L300" s="88" t="str">
        <f>IF(AND(SUM(L$206:L299)&gt;=L$201,K300=""),"",IF(K300="",L$190,IF(K300=L$190,L$191,IF(K300=L$191,L$192,IF(K300=L$192,L$193,IF(K300=L$193,L$194,$G$23))))))</f>
        <v/>
      </c>
      <c r="M300" s="88" t="str">
        <f>IF(AND(SUM(M$206:M299)&gt;=M$201,L300=""),"",IF(L300="",M$190,IF(L300=M$190,M$191,IF(L300=M$191,M$192,IF(L300=M$192,M$193,IF(L300=M$193,M$194,$G$23))))))</f>
        <v/>
      </c>
      <c r="N300" s="88" t="str">
        <f>IF(AND(SUM(N$206:N299)&gt;=N$201,M300=""),"",IF(M300="",N$190,IF(M300=N$190,N$191,IF(M300=N$191,N$192,IF(M300=N$192,N$193,IF(M300=N$193,N$194,$G$23))))))</f>
        <v/>
      </c>
      <c r="O300" s="88" t="str">
        <f>IF(AND(SUM(O$206:O299)&gt;=O$201,N300=""),"",IF(N300="",O$190,IF(N300=O$190,O$191,IF(N300=O$191,O$192,IF(N300=O$192,O$193,IF(N300=O$193,O$194,$G$23))))))</f>
        <v/>
      </c>
      <c r="P300" s="88" t="str">
        <f>IF(AND(SUM(P$206:P299)&gt;=P$201,O300=""),"",IF(O300="",P$190,IF(O300=P$190,P$191,IF(O300=P$191,P$192,IF(O300=P$192,P$193,IF(O300=P$193,P$194,$G$23))))))</f>
        <v/>
      </c>
      <c r="Q300" s="88" t="str">
        <f>IF(AND(SUM(Q$206:Q299)&gt;=Q$201,P300=""),"",IF(P300="",Q$190,IF(P300=Q$190,Q$191,IF(P300=Q$191,Q$192,IF(P300=Q$192,Q$193,IF(P300=Q$193,Q$194,$H$23))))))</f>
        <v/>
      </c>
      <c r="R300" s="88" t="str">
        <f>IF(AND(SUM(R$206:R299)&gt;=R$201,Q300=""),"",IF(Q300="",R$190,IF(Q300=R$190,R$191,IF(Q300=R$191,R$192,IF(Q300=R$192,R$193,IF(Q300=R$193,R$194,$H$23))))))</f>
        <v/>
      </c>
      <c r="S300" s="88" t="str">
        <f>IF(AND(SUM(S$206:S299)&gt;=S$201,R300=""),"",IF(R300="",S$190,IF(R300=S$190,S$191,IF(R300=S$191,S$192,IF(R300=S$192,S$193,IF(R300=S$193,S$194,$H$23))))))</f>
        <v/>
      </c>
      <c r="T300" s="88" t="str">
        <f>IF(AND(SUM(T$206:T299)&gt;=T$201,S300=""),"",IF(S300="",T$190,IF(S300=T$190,T$191,IF(S300=T$191,T$192,IF(S300=T$192,T$193,IF(S300=T$193,T$194,$H$23))))))</f>
        <v/>
      </c>
      <c r="U300" s="88" t="str">
        <f>IF(AND(SUM(U$206:U299)&gt;=U$201,T300=""),"",IF(T300="",U$190,IF(T300=U$190,U$191,IF(T300=U$191,U$192,IF(T300=U$192,U$193,IF(T300=U$193,U$194,$H$23))))))</f>
        <v/>
      </c>
      <c r="V300" s="88" t="str">
        <f>IF(AND(SUM(V$206:V299)&gt;=V$201,U300=""),"",IF(U300="",V$190,IF(U300=V$190,V$191,IF(U300=V$191,V$192,IF(U300=V$192,V$193,IF(U300=V$193,V$194,$H$23))))))</f>
        <v/>
      </c>
      <c r="W300" s="88" t="str">
        <f>IF(AND(SUM(W$206:W299)&gt;=W$201,V300=""),"",IF(V300="",W$190,IF(V300=W$190,W$191,IF(V300=W$191,W$192,IF(V300=W$192,W$193,IF(V300=W$193,W$194,$H$23))))))</f>
        <v/>
      </c>
      <c r="X300" s="88" t="str">
        <f>IF(AND(SUM(X$206:X299)&gt;=X$201,W300=""),"",IF(W300="",X$190,IF(W300=X$190,X$191,IF(W300=X$191,X$192,IF(W300=X$192,X$193,IF(W300=X$193,X$194,$H$23))))))</f>
        <v/>
      </c>
      <c r="Y300" s="88" t="str">
        <f>IF(AND(SUM(Y$206:Y299)&gt;=Y$201,X300=""),"",IF(X300="",Y$190,IF(X300=Y$190,Y$191,IF(X300=Y$191,Y$192,IF(X300=Y$192,Y$193,IF(X300=Y$193,Y$194,$H$23))))))</f>
        <v/>
      </c>
      <c r="Z300" s="88" t="str">
        <f>IF(AND(SUM(Z$206:Z299)&gt;=Z$201,Y300=""),"",IF(Y300="",Z$190,IF(Y300=Z$190,Z$191,IF(Y300=Z$191,Z$192,IF(Y300=Z$192,Z$193,IF(Y300=Z$193,Z$194,$H$23))))))</f>
        <v/>
      </c>
      <c r="AA300" s="88" t="str">
        <f>IF(AND(SUM(AA$206:AA299)&gt;=AA$201,Z300=""),"",IF(Z300="",AA$190,IF(Z300=AA$190,AA$191,IF(Z300=AA$191,AA$192,IF(Z300=AA$192,AA$193,IF(Z300=AA$193,AA$194,$H$23))))))</f>
        <v/>
      </c>
      <c r="AB300" s="88" t="str">
        <f>IF(AND(SUM(AB$206:AB299)&gt;=AB$201,AA300=""),"",IF(AA300="",AB$190,IF(AA300=AB$190,AB$191,IF(AA300=AB$191,AB$192,IF(AA300=AB$192,AB$193,IF(AA300=AB$193,AB$194,$H$23))))))</f>
        <v/>
      </c>
      <c r="AC300" s="88" t="str">
        <f>IF(AND(SUM(AC$206:AC299)&gt;=AC$201,AB300=""),"",IF(AB300="",AC$190,IF(AB300=AC$190,AC$191,IF(AB300=AC$191,AC$192,IF(AB300=AC$192,AC$193,IF(AB300=AC$193,AC$194,$I$23))))))</f>
        <v/>
      </c>
      <c r="AD300" s="88" t="str">
        <f>IF(AND(SUM(AD$206:AD299)&gt;=AD$201,AC300=""),"",IF(AC300="",AD$190,IF(AC300=AD$190,AD$191,IF(AC300=AD$191,AD$192,IF(AC300=AD$192,AD$193,IF(AC300=AD$193,AD$194,$I$23))))))</f>
        <v/>
      </c>
      <c r="AE300" s="88" t="str">
        <f>IF(AND(SUM(AE$206:AE299)&gt;=AE$201,AD300=""),"",IF(AD300="",AE$190,IF(AD300=AE$190,AE$191,IF(AD300=AE$191,AE$192,IF(AD300=AE$192,AE$193,IF(AD300=AE$193,AE$194,$I$23))))))</f>
        <v/>
      </c>
      <c r="AF300" s="88" t="str">
        <f>IF(AND(SUM(AF$206:AF299)&gt;=AF$201,AE300=""),"",IF(AE300="",AF$190,IF(AE300=AF$190,AF$191,IF(AE300=AF$191,AF$192,IF(AE300=AF$192,AF$193,IF(AE300=AF$193,AF$194,$I$23))))))</f>
        <v/>
      </c>
      <c r="AG300" s="88" t="str">
        <f>IF(AND(SUM(AG$206:AG299)&gt;=AG$201,AF300=""),"",IF(AF300="",AG$190,IF(AF300=AG$190,AG$191,IF(AF300=AG$191,AG$192,IF(AF300=AG$192,AG$193,IF(AF300=AG$193,AG$194,$I$23))))))</f>
        <v/>
      </c>
      <c r="AH300" s="88" t="str">
        <f>IF(AND(SUM(AH$206:AH299)&gt;=AH$201,AG300=""),"",IF(AG300="",AH$190,IF(AG300=AH$190,AH$191,IF(AG300=AH$191,AH$192,IF(AG300=AH$192,AH$193,IF(AG300=AH$193,AH$194,$I$23))))))</f>
        <v/>
      </c>
      <c r="AI300" s="88" t="str">
        <f>IF(AND(SUM(AI$206:AI299)&gt;=AI$201,AH300=""),"",IF(AH300="",AI$190,IF(AH300=AI$190,AI$191,IF(AH300=AI$191,AI$192,IF(AH300=AI$192,AI$193,IF(AH300=AI$193,AI$194,$I$23))))))</f>
        <v/>
      </c>
      <c r="AJ300" s="88" t="str">
        <f>IF(AND(SUM(AJ$206:AJ299)&gt;=AJ$201,AI300=""),"",IF(AI300="",AJ$190,IF(AI300=AJ$190,AJ$191,IF(AI300=AJ$191,AJ$192,IF(AI300=AJ$192,AJ$193,IF(AI300=AJ$193,AJ$194,$I$23))))))</f>
        <v/>
      </c>
      <c r="AK300" s="88" t="str">
        <f>IF(AND(SUM(AK$206:AK299)&gt;=AK$201,AJ300=""),"",IF(AJ300="",AK$190,IF(AJ300=AK$190,AK$191,IF(AJ300=AK$191,AK$192,IF(AJ300=AK$192,AK$193,IF(AJ300=AK$193,AK$194,$I$23))))))</f>
        <v/>
      </c>
      <c r="AL300" s="88" t="str">
        <f>IF(AND(SUM(AL$206:AL299)&gt;=AL$201,AK300=""),"",IF(AK300="",AL$190,IF(AK300=AL$190,AL$191,IF(AK300=AL$191,AL$192,IF(AK300=AL$192,AL$193,IF(AK300=AL$193,AL$194,$I$23))))))</f>
        <v/>
      </c>
      <c r="AM300" s="88" t="str">
        <f>IF(AND(SUM(AM$206:AM299)&gt;=AM$201,AL300=""),"",IF(AL300="",AM$190,IF(AL300=AM$190,AM$191,IF(AL300=AM$191,AM$192,IF(AL300=AM$192,AM$193,IF(AL300=AM$193,AM$194,$I$23))))))</f>
        <v/>
      </c>
      <c r="AN300" s="88" t="str">
        <f>IF(AND(SUM(AN$206:AN299)&gt;=AN$201,AM300=""),"",IF(AM300="",AN$190,IF(AM300=AN$190,AN$191,IF(AM300=AN$191,AN$192,IF(AM300=AN$192,AN$193,IF(AM300=AN$193,AN$194,$I$23))))))</f>
        <v/>
      </c>
      <c r="AO300" s="88" t="str">
        <f>IF(AND(SUM(AO$206:AO299)&gt;=AO$201,AN300=""),"",IF(AN300="",AO$190,IF(AN300=AO$190,AO$191,IF(AN300=AO$191,AO$192,IF(AN300=AO$192,AO$193,IF(AN300=AO$193,AO$194,$J$23))))))</f>
        <v/>
      </c>
      <c r="AP300" s="88" t="str">
        <f>IF(AND(SUM(AP$206:AP299)&gt;=AP$201,AO300=""),"",IF(AO300="",AP$190,IF(AO300=AP$190,AP$191,IF(AO300=AP$191,AP$192,IF(AO300=AP$192,AP$193,IF(AO300=AP$193,AP$194,$J$23))))))</f>
        <v/>
      </c>
      <c r="AQ300" s="88" t="str">
        <f>IF(AND(SUM(AQ$206:AQ299)&gt;=AQ$201,AP300=""),"",IF(AP300="",AQ$190,IF(AP300=AQ$190,AQ$191,IF(AP300=AQ$191,AQ$192,IF(AP300=AQ$192,AQ$193,IF(AP300=AQ$193,AQ$194,$J$23))))))</f>
        <v/>
      </c>
      <c r="AR300" s="88" t="str">
        <f>IF(AND(SUM(AR$206:AR299)&gt;=AR$201,AQ300=""),"",IF(AQ300="",AR$190,IF(AQ300=AR$190,AR$191,IF(AQ300=AR$191,AR$192,IF(AQ300=AR$192,AR$193,IF(AQ300=AR$193,AR$194,$J$23))))))</f>
        <v/>
      </c>
      <c r="AS300" s="88" t="str">
        <f>IF(AND(SUM(AS$206:AS299)&gt;=AS$201,AR300=""),"",IF(AR300="",AS$190,IF(AR300=AS$190,AS$191,IF(AR300=AS$191,AS$192,IF(AR300=AS$192,AS$193,IF(AR300=AS$193,AS$194,$J$23))))))</f>
        <v/>
      </c>
      <c r="AT300" s="88" t="str">
        <f>IF(AND(SUM(AT$206:AT299)&gt;=AT$201,AS300=""),"",IF(AS300="",AT$190,IF(AS300=AT$190,AT$191,IF(AS300=AT$191,AT$192,IF(AS300=AT$192,AT$193,IF(AS300=AT$193,AT$194,$J$23))))))</f>
        <v/>
      </c>
      <c r="AU300" s="88" t="str">
        <f>IF(AND(SUM(AU$206:AU299)&gt;=AU$201,AT300=""),"",IF(AT300="",AU$190,IF(AT300=AU$190,AU$191,IF(AT300=AU$191,AU$192,IF(AT300=AU$192,AU$193,IF(AT300=AU$193,AU$194,$J$23))))))</f>
        <v/>
      </c>
      <c r="AV300" s="88" t="str">
        <f>IF(AND(SUM(AV$206:AV299)&gt;=AV$201,AU300=""),"",IF(AU300="",AV$190,IF(AU300=AV$190,AV$191,IF(AU300=AV$191,AV$192,IF(AU300=AV$192,AV$193,IF(AU300=AV$193,AV$194,$J$23))))))</f>
        <v/>
      </c>
      <c r="AW300" s="88" t="str">
        <f>IF(AND(SUM(AW$206:AW299)&gt;=AW$201,AV300=""),"",IF(AV300="",AW$190,IF(AV300=AW$190,AW$191,IF(AV300=AW$191,AW$192,IF(AV300=AW$192,AW$193,IF(AV300=AW$193,AW$194,$J$23))))))</f>
        <v/>
      </c>
      <c r="AX300" s="88" t="str">
        <f>IF(AND(SUM(AX$206:AX299)&gt;=AX$201,AW300=""),"",IF(AW300="",AX$190,IF(AW300=AX$190,AX$191,IF(AW300=AX$191,AX$192,IF(AW300=AX$192,AX$193,IF(AW300=AX$193,AX$194,$J$23))))))</f>
        <v/>
      </c>
      <c r="AY300" s="88" t="str">
        <f>IF(AND(SUM(AY$206:AY299)&gt;=AY$201,AX300=""),"",IF(AX300="",AY$190,IF(AX300=AY$190,AY$191,IF(AX300=AY$191,AY$192,IF(AX300=AY$192,AY$193,IF(AX300=AY$193,AY$194,$J$23))))))</f>
        <v/>
      </c>
      <c r="AZ300" s="88" t="str">
        <f>IF(AND(SUM(AZ$206:AZ299)&gt;=AZ$201,AY300=""),"",IF(AY300="",AZ$190,IF(AY300=AZ$190,AZ$191,IF(AY300=AZ$191,AZ$192,IF(AY300=AZ$192,AZ$193,IF(AY300=AZ$193,AZ$194,$J$23))))))</f>
        <v/>
      </c>
      <c r="BA300" s="88" t="str">
        <f>IF(AND(SUM(BA$206:BA299)&gt;=BA$201,AZ300=""),"",IF(AZ300="",BA$190,IF(AZ300=BA$190,BA$191,IF(AZ300=BA$191,BA$192,IF(AZ300=BA$192,BA$193,IF(AZ300=BA$193,BA$194,$K$23))))))</f>
        <v/>
      </c>
      <c r="BB300" s="88" t="str">
        <f>IF(AND(SUM(BB$206:BB299)&gt;=BB$201,BA300=""),"",IF(BA300="",BB$190,IF(BA300=BB$190,BB$191,IF(BA300=BB$191,BB$192,IF(BA300=BB$192,BB$193,IF(BA300=BB$193,BB$194,$K$23))))))</f>
        <v/>
      </c>
      <c r="BC300" s="88" t="str">
        <f>IF(AND(SUM(BC$206:BC299)&gt;=BC$201,BB300=""),"",IF(BB300="",BC$190,IF(BB300=BC$190,BC$191,IF(BB300=BC$191,BC$192,IF(BB300=BC$192,BC$193,IF(BB300=BC$193,BC$194,$K$23))))))</f>
        <v/>
      </c>
      <c r="BD300" s="88" t="str">
        <f>IF(AND(SUM(BD$206:BD299)&gt;=BD$201,BC300=""),"",IF(BC300="",BD$190,IF(BC300=BD$190,BD$191,IF(BC300=BD$191,BD$192,IF(BC300=BD$192,BD$193,IF(BC300=BD$193,BD$194,$K$23))))))</f>
        <v/>
      </c>
      <c r="BE300" s="88" t="str">
        <f>IF(AND(SUM(BE$206:BE299)&gt;=BE$201,BD300=""),"",IF(BD300="",BE$190,IF(BD300=BE$190,BE$191,IF(BD300=BE$191,BE$192,IF(BD300=BE$192,BE$193,IF(BD300=BE$193,BE$194,$K$23))))))</f>
        <v/>
      </c>
      <c r="BF300" s="88" t="str">
        <f>IF(AND(SUM(BF$206:BF299)&gt;=BF$201,BE300=""),"",IF(BE300="",BF$190,IF(BE300=BF$190,BF$191,IF(BE300=BF$191,BF$192,IF(BE300=BF$192,BF$193,IF(BE300=BF$193,BF$194,$K$23))))))</f>
        <v/>
      </c>
      <c r="BG300" s="88" t="str">
        <f>IF(AND(SUM(BG$206:BG299)&gt;=BG$201,BF300=""),"",IF(BF300="",BG$190,IF(BF300=BG$190,BG$191,IF(BF300=BG$191,BG$192,IF(BF300=BG$192,BG$193,IF(BF300=BG$193,BG$194,$K$23))))))</f>
        <v/>
      </c>
      <c r="BH300" s="88" t="str">
        <f>IF(AND(SUM(BH$206:BH299)&gt;=BH$201,BG300=""),"",IF(BG300="",BH$190,IF(BG300=BH$190,BH$191,IF(BG300=BH$191,BH$192,IF(BG300=BH$192,BH$193,IF(BG300=BH$193,BH$194,$K$23))))))</f>
        <v/>
      </c>
      <c r="BI300" s="88" t="str">
        <f>IF(AND(SUM(BI$206:BI299)&gt;=BI$201,BH300=""),"",IF(BH300="",BI$190,IF(BH300=BI$190,BI$191,IF(BH300=BI$191,BI$192,IF(BH300=BI$192,BI$193,IF(BH300=BI$193,BI$194,$K$23))))))</f>
        <v/>
      </c>
      <c r="BJ300" s="88" t="str">
        <f>IF(AND(SUM(BJ$206:BJ299)&gt;=BJ$201,BI300=""),"",IF(BI300="",BJ$190,IF(BI300=BJ$190,BJ$191,IF(BI300=BJ$191,BJ$192,IF(BI300=BJ$192,BJ$193,IF(BI300=BJ$193,BJ$194,$K$23))))))</f>
        <v/>
      </c>
      <c r="BK300" s="88" t="str">
        <f>IF(AND(SUM(BK$206:BK299)&gt;=BK$201,BJ300=""),"",IF(BJ300="",BK$190,IF(BJ300=BK$190,BK$191,IF(BJ300=BK$191,BK$192,IF(BJ300=BK$192,BK$193,IF(BJ300=BK$193,BK$194,$K$23))))))</f>
        <v/>
      </c>
      <c r="BL300" s="88" t="str">
        <f>IF(AND(SUM(BL$206:BL299)&gt;=BL$201,BK300=""),"",IF(BK300="",BL$190,IF(BK300=BL$190,BL$191,IF(BK300=BL$191,BL$192,IF(BK300=BL$192,BL$193,IF(BK300=BL$193,BL$194,$K$23))))))</f>
        <v/>
      </c>
    </row>
    <row r="301" spans="2:64" hidden="1" outlineLevel="1" x14ac:dyDescent="0.55000000000000004">
      <c r="B301" s="3" t="s">
        <v>311</v>
      </c>
      <c r="C301" s="3">
        <f t="shared" si="63"/>
        <v>95</v>
      </c>
      <c r="E301" s="88" t="str">
        <f>IF(AND(SUM(E$206:E300)&gt;=E$201,D301=""),"",IF(D301="",E$190,IF(D301=E$190,E$191,IF(D301=E$191,E$192,IF(D301=E$192,E$193,IF(D301=E$193,E$194,$G$23))))))</f>
        <v/>
      </c>
      <c r="F301" s="88" t="str">
        <f>IF(AND(SUM(F$206:F300)&gt;=F$201,E301=""),"",IF(E301="",F$190,IF(E301=F$190,F$191,IF(E301=F$191,F$192,IF(E301=F$192,F$193,IF(E301=F$193,F$194,$G$23))))))</f>
        <v/>
      </c>
      <c r="G301" s="88" t="str">
        <f>IF(AND(SUM(G$206:G300)&gt;=G$201,F301=""),"",IF(F301="",G$190,IF(F301=G$190,G$191,IF(F301=G$191,G$192,IF(F301=G$192,G$193,IF(F301=G$193,G$194,$G$23))))))</f>
        <v/>
      </c>
      <c r="H301" s="88" t="str">
        <f>IF(AND(SUM(H$206:H300)&gt;=H$201,G301=""),"",IF(G301="",H$190,IF(G301=H$190,H$191,IF(G301=H$191,H$192,IF(G301=H$192,H$193,IF(G301=H$193,H$194,$G$23))))))</f>
        <v/>
      </c>
      <c r="I301" s="88" t="str">
        <f>IF(AND(SUM(I$206:I300)&gt;=I$201,H301=""),"",IF(H301="",I$190,IF(H301=I$190,I$191,IF(H301=I$191,I$192,IF(H301=I$192,I$193,IF(H301=I$193,I$194,$G$23))))))</f>
        <v/>
      </c>
      <c r="J301" s="88" t="str">
        <f>IF(AND(SUM(J$206:J300)&gt;=J$201,I301=""),"",IF(I301="",J$190,IF(I301=J$190,J$191,IF(I301=J$191,J$192,IF(I301=J$192,J$193,IF(I301=J$193,J$194,$G$23))))))</f>
        <v/>
      </c>
      <c r="K301" s="88" t="str">
        <f>IF(AND(SUM(K$206:K300)&gt;=K$201,J301=""),"",IF(J301="",K$190,IF(J301=K$190,K$191,IF(J301=K$191,K$192,IF(J301=K$192,K$193,IF(J301=K$193,K$194,$G$23))))))</f>
        <v/>
      </c>
      <c r="L301" s="88" t="str">
        <f>IF(AND(SUM(L$206:L300)&gt;=L$201,K301=""),"",IF(K301="",L$190,IF(K301=L$190,L$191,IF(K301=L$191,L$192,IF(K301=L$192,L$193,IF(K301=L$193,L$194,$G$23))))))</f>
        <v/>
      </c>
      <c r="M301" s="88" t="str">
        <f>IF(AND(SUM(M$206:M300)&gt;=M$201,L301=""),"",IF(L301="",M$190,IF(L301=M$190,M$191,IF(L301=M$191,M$192,IF(L301=M$192,M$193,IF(L301=M$193,M$194,$G$23))))))</f>
        <v/>
      </c>
      <c r="N301" s="88" t="str">
        <f>IF(AND(SUM(N$206:N300)&gt;=N$201,M301=""),"",IF(M301="",N$190,IF(M301=N$190,N$191,IF(M301=N$191,N$192,IF(M301=N$192,N$193,IF(M301=N$193,N$194,$G$23))))))</f>
        <v/>
      </c>
      <c r="O301" s="88" t="str">
        <f>IF(AND(SUM(O$206:O300)&gt;=O$201,N301=""),"",IF(N301="",O$190,IF(N301=O$190,O$191,IF(N301=O$191,O$192,IF(N301=O$192,O$193,IF(N301=O$193,O$194,$G$23))))))</f>
        <v/>
      </c>
      <c r="P301" s="88" t="str">
        <f>IF(AND(SUM(P$206:P300)&gt;=P$201,O301=""),"",IF(O301="",P$190,IF(O301=P$190,P$191,IF(O301=P$191,P$192,IF(O301=P$192,P$193,IF(O301=P$193,P$194,$G$23))))))</f>
        <v/>
      </c>
      <c r="Q301" s="88" t="str">
        <f>IF(AND(SUM(Q$206:Q300)&gt;=Q$201,P301=""),"",IF(P301="",Q$190,IF(P301=Q$190,Q$191,IF(P301=Q$191,Q$192,IF(P301=Q$192,Q$193,IF(P301=Q$193,Q$194,$H$23))))))</f>
        <v/>
      </c>
      <c r="R301" s="88" t="str">
        <f>IF(AND(SUM(R$206:R300)&gt;=R$201,Q301=""),"",IF(Q301="",R$190,IF(Q301=R$190,R$191,IF(Q301=R$191,R$192,IF(Q301=R$192,R$193,IF(Q301=R$193,R$194,$H$23))))))</f>
        <v/>
      </c>
      <c r="S301" s="88" t="str">
        <f>IF(AND(SUM(S$206:S300)&gt;=S$201,R301=""),"",IF(R301="",S$190,IF(R301=S$190,S$191,IF(R301=S$191,S$192,IF(R301=S$192,S$193,IF(R301=S$193,S$194,$H$23))))))</f>
        <v/>
      </c>
      <c r="T301" s="88" t="str">
        <f>IF(AND(SUM(T$206:T300)&gt;=T$201,S301=""),"",IF(S301="",T$190,IF(S301=T$190,T$191,IF(S301=T$191,T$192,IF(S301=T$192,T$193,IF(S301=T$193,T$194,$H$23))))))</f>
        <v/>
      </c>
      <c r="U301" s="88" t="str">
        <f>IF(AND(SUM(U$206:U300)&gt;=U$201,T301=""),"",IF(T301="",U$190,IF(T301=U$190,U$191,IF(T301=U$191,U$192,IF(T301=U$192,U$193,IF(T301=U$193,U$194,$H$23))))))</f>
        <v/>
      </c>
      <c r="V301" s="88" t="str">
        <f>IF(AND(SUM(V$206:V300)&gt;=V$201,U301=""),"",IF(U301="",V$190,IF(U301=V$190,V$191,IF(U301=V$191,V$192,IF(U301=V$192,V$193,IF(U301=V$193,V$194,$H$23))))))</f>
        <v/>
      </c>
      <c r="W301" s="88" t="str">
        <f>IF(AND(SUM(W$206:W300)&gt;=W$201,V301=""),"",IF(V301="",W$190,IF(V301=W$190,W$191,IF(V301=W$191,W$192,IF(V301=W$192,W$193,IF(V301=W$193,W$194,$H$23))))))</f>
        <v/>
      </c>
      <c r="X301" s="88" t="str">
        <f>IF(AND(SUM(X$206:X300)&gt;=X$201,W301=""),"",IF(W301="",X$190,IF(W301=X$190,X$191,IF(W301=X$191,X$192,IF(W301=X$192,X$193,IF(W301=X$193,X$194,$H$23))))))</f>
        <v/>
      </c>
      <c r="Y301" s="88" t="str">
        <f>IF(AND(SUM(Y$206:Y300)&gt;=Y$201,X301=""),"",IF(X301="",Y$190,IF(X301=Y$190,Y$191,IF(X301=Y$191,Y$192,IF(X301=Y$192,Y$193,IF(X301=Y$193,Y$194,$H$23))))))</f>
        <v/>
      </c>
      <c r="Z301" s="88" t="str">
        <f>IF(AND(SUM(Z$206:Z300)&gt;=Z$201,Y301=""),"",IF(Y301="",Z$190,IF(Y301=Z$190,Z$191,IF(Y301=Z$191,Z$192,IF(Y301=Z$192,Z$193,IF(Y301=Z$193,Z$194,$H$23))))))</f>
        <v/>
      </c>
      <c r="AA301" s="88" t="str">
        <f>IF(AND(SUM(AA$206:AA300)&gt;=AA$201,Z301=""),"",IF(Z301="",AA$190,IF(Z301=AA$190,AA$191,IF(Z301=AA$191,AA$192,IF(Z301=AA$192,AA$193,IF(Z301=AA$193,AA$194,$H$23))))))</f>
        <v/>
      </c>
      <c r="AB301" s="88" t="str">
        <f>IF(AND(SUM(AB$206:AB300)&gt;=AB$201,AA301=""),"",IF(AA301="",AB$190,IF(AA301=AB$190,AB$191,IF(AA301=AB$191,AB$192,IF(AA301=AB$192,AB$193,IF(AA301=AB$193,AB$194,$H$23))))))</f>
        <v/>
      </c>
      <c r="AC301" s="88" t="str">
        <f>IF(AND(SUM(AC$206:AC300)&gt;=AC$201,AB301=""),"",IF(AB301="",AC$190,IF(AB301=AC$190,AC$191,IF(AB301=AC$191,AC$192,IF(AB301=AC$192,AC$193,IF(AB301=AC$193,AC$194,$I$23))))))</f>
        <v/>
      </c>
      <c r="AD301" s="88" t="str">
        <f>IF(AND(SUM(AD$206:AD300)&gt;=AD$201,AC301=""),"",IF(AC301="",AD$190,IF(AC301=AD$190,AD$191,IF(AC301=AD$191,AD$192,IF(AC301=AD$192,AD$193,IF(AC301=AD$193,AD$194,$I$23))))))</f>
        <v/>
      </c>
      <c r="AE301" s="88" t="str">
        <f>IF(AND(SUM(AE$206:AE300)&gt;=AE$201,AD301=""),"",IF(AD301="",AE$190,IF(AD301=AE$190,AE$191,IF(AD301=AE$191,AE$192,IF(AD301=AE$192,AE$193,IF(AD301=AE$193,AE$194,$I$23))))))</f>
        <v/>
      </c>
      <c r="AF301" s="88" t="str">
        <f>IF(AND(SUM(AF$206:AF300)&gt;=AF$201,AE301=""),"",IF(AE301="",AF$190,IF(AE301=AF$190,AF$191,IF(AE301=AF$191,AF$192,IF(AE301=AF$192,AF$193,IF(AE301=AF$193,AF$194,$I$23))))))</f>
        <v/>
      </c>
      <c r="AG301" s="88" t="str">
        <f>IF(AND(SUM(AG$206:AG300)&gt;=AG$201,AF301=""),"",IF(AF301="",AG$190,IF(AF301=AG$190,AG$191,IF(AF301=AG$191,AG$192,IF(AF301=AG$192,AG$193,IF(AF301=AG$193,AG$194,$I$23))))))</f>
        <v/>
      </c>
      <c r="AH301" s="88" t="str">
        <f>IF(AND(SUM(AH$206:AH300)&gt;=AH$201,AG301=""),"",IF(AG301="",AH$190,IF(AG301=AH$190,AH$191,IF(AG301=AH$191,AH$192,IF(AG301=AH$192,AH$193,IF(AG301=AH$193,AH$194,$I$23))))))</f>
        <v/>
      </c>
      <c r="AI301" s="88" t="str">
        <f>IF(AND(SUM(AI$206:AI300)&gt;=AI$201,AH301=""),"",IF(AH301="",AI$190,IF(AH301=AI$190,AI$191,IF(AH301=AI$191,AI$192,IF(AH301=AI$192,AI$193,IF(AH301=AI$193,AI$194,$I$23))))))</f>
        <v/>
      </c>
      <c r="AJ301" s="88" t="str">
        <f>IF(AND(SUM(AJ$206:AJ300)&gt;=AJ$201,AI301=""),"",IF(AI301="",AJ$190,IF(AI301=AJ$190,AJ$191,IF(AI301=AJ$191,AJ$192,IF(AI301=AJ$192,AJ$193,IF(AI301=AJ$193,AJ$194,$I$23))))))</f>
        <v/>
      </c>
      <c r="AK301" s="88" t="str">
        <f>IF(AND(SUM(AK$206:AK300)&gt;=AK$201,AJ301=""),"",IF(AJ301="",AK$190,IF(AJ301=AK$190,AK$191,IF(AJ301=AK$191,AK$192,IF(AJ301=AK$192,AK$193,IF(AJ301=AK$193,AK$194,$I$23))))))</f>
        <v/>
      </c>
      <c r="AL301" s="88" t="str">
        <f>IF(AND(SUM(AL$206:AL300)&gt;=AL$201,AK301=""),"",IF(AK301="",AL$190,IF(AK301=AL$190,AL$191,IF(AK301=AL$191,AL$192,IF(AK301=AL$192,AL$193,IF(AK301=AL$193,AL$194,$I$23))))))</f>
        <v/>
      </c>
      <c r="AM301" s="88" t="str">
        <f>IF(AND(SUM(AM$206:AM300)&gt;=AM$201,AL301=""),"",IF(AL301="",AM$190,IF(AL301=AM$190,AM$191,IF(AL301=AM$191,AM$192,IF(AL301=AM$192,AM$193,IF(AL301=AM$193,AM$194,$I$23))))))</f>
        <v/>
      </c>
      <c r="AN301" s="88" t="str">
        <f>IF(AND(SUM(AN$206:AN300)&gt;=AN$201,AM301=""),"",IF(AM301="",AN$190,IF(AM301=AN$190,AN$191,IF(AM301=AN$191,AN$192,IF(AM301=AN$192,AN$193,IF(AM301=AN$193,AN$194,$I$23))))))</f>
        <v/>
      </c>
      <c r="AO301" s="88" t="str">
        <f>IF(AND(SUM(AO$206:AO300)&gt;=AO$201,AN301=""),"",IF(AN301="",AO$190,IF(AN301=AO$190,AO$191,IF(AN301=AO$191,AO$192,IF(AN301=AO$192,AO$193,IF(AN301=AO$193,AO$194,$J$23))))))</f>
        <v/>
      </c>
      <c r="AP301" s="88" t="str">
        <f>IF(AND(SUM(AP$206:AP300)&gt;=AP$201,AO301=""),"",IF(AO301="",AP$190,IF(AO301=AP$190,AP$191,IF(AO301=AP$191,AP$192,IF(AO301=AP$192,AP$193,IF(AO301=AP$193,AP$194,$J$23))))))</f>
        <v/>
      </c>
      <c r="AQ301" s="88" t="str">
        <f>IF(AND(SUM(AQ$206:AQ300)&gt;=AQ$201,AP301=""),"",IF(AP301="",AQ$190,IF(AP301=AQ$190,AQ$191,IF(AP301=AQ$191,AQ$192,IF(AP301=AQ$192,AQ$193,IF(AP301=AQ$193,AQ$194,$J$23))))))</f>
        <v/>
      </c>
      <c r="AR301" s="88" t="str">
        <f>IF(AND(SUM(AR$206:AR300)&gt;=AR$201,AQ301=""),"",IF(AQ301="",AR$190,IF(AQ301=AR$190,AR$191,IF(AQ301=AR$191,AR$192,IF(AQ301=AR$192,AR$193,IF(AQ301=AR$193,AR$194,$J$23))))))</f>
        <v/>
      </c>
      <c r="AS301" s="88" t="str">
        <f>IF(AND(SUM(AS$206:AS300)&gt;=AS$201,AR301=""),"",IF(AR301="",AS$190,IF(AR301=AS$190,AS$191,IF(AR301=AS$191,AS$192,IF(AR301=AS$192,AS$193,IF(AR301=AS$193,AS$194,$J$23))))))</f>
        <v/>
      </c>
      <c r="AT301" s="88" t="str">
        <f>IF(AND(SUM(AT$206:AT300)&gt;=AT$201,AS301=""),"",IF(AS301="",AT$190,IF(AS301=AT$190,AT$191,IF(AS301=AT$191,AT$192,IF(AS301=AT$192,AT$193,IF(AS301=AT$193,AT$194,$J$23))))))</f>
        <v/>
      </c>
      <c r="AU301" s="88" t="str">
        <f>IF(AND(SUM(AU$206:AU300)&gt;=AU$201,AT301=""),"",IF(AT301="",AU$190,IF(AT301=AU$190,AU$191,IF(AT301=AU$191,AU$192,IF(AT301=AU$192,AU$193,IF(AT301=AU$193,AU$194,$J$23))))))</f>
        <v/>
      </c>
      <c r="AV301" s="88" t="str">
        <f>IF(AND(SUM(AV$206:AV300)&gt;=AV$201,AU301=""),"",IF(AU301="",AV$190,IF(AU301=AV$190,AV$191,IF(AU301=AV$191,AV$192,IF(AU301=AV$192,AV$193,IF(AU301=AV$193,AV$194,$J$23))))))</f>
        <v/>
      </c>
      <c r="AW301" s="88" t="str">
        <f>IF(AND(SUM(AW$206:AW300)&gt;=AW$201,AV301=""),"",IF(AV301="",AW$190,IF(AV301=AW$190,AW$191,IF(AV301=AW$191,AW$192,IF(AV301=AW$192,AW$193,IF(AV301=AW$193,AW$194,$J$23))))))</f>
        <v/>
      </c>
      <c r="AX301" s="88" t="str">
        <f>IF(AND(SUM(AX$206:AX300)&gt;=AX$201,AW301=""),"",IF(AW301="",AX$190,IF(AW301=AX$190,AX$191,IF(AW301=AX$191,AX$192,IF(AW301=AX$192,AX$193,IF(AW301=AX$193,AX$194,$J$23))))))</f>
        <v/>
      </c>
      <c r="AY301" s="88" t="str">
        <f>IF(AND(SUM(AY$206:AY300)&gt;=AY$201,AX301=""),"",IF(AX301="",AY$190,IF(AX301=AY$190,AY$191,IF(AX301=AY$191,AY$192,IF(AX301=AY$192,AY$193,IF(AX301=AY$193,AY$194,$J$23))))))</f>
        <v/>
      </c>
      <c r="AZ301" s="88" t="str">
        <f>IF(AND(SUM(AZ$206:AZ300)&gt;=AZ$201,AY301=""),"",IF(AY301="",AZ$190,IF(AY301=AZ$190,AZ$191,IF(AY301=AZ$191,AZ$192,IF(AY301=AZ$192,AZ$193,IF(AY301=AZ$193,AZ$194,$J$23))))))</f>
        <v/>
      </c>
      <c r="BA301" s="88" t="str">
        <f>IF(AND(SUM(BA$206:BA300)&gt;=BA$201,AZ301=""),"",IF(AZ301="",BA$190,IF(AZ301=BA$190,BA$191,IF(AZ301=BA$191,BA$192,IF(AZ301=BA$192,BA$193,IF(AZ301=BA$193,BA$194,$K$23))))))</f>
        <v/>
      </c>
      <c r="BB301" s="88" t="str">
        <f>IF(AND(SUM(BB$206:BB300)&gt;=BB$201,BA301=""),"",IF(BA301="",BB$190,IF(BA301=BB$190,BB$191,IF(BA301=BB$191,BB$192,IF(BA301=BB$192,BB$193,IF(BA301=BB$193,BB$194,$K$23))))))</f>
        <v/>
      </c>
      <c r="BC301" s="88" t="str">
        <f>IF(AND(SUM(BC$206:BC300)&gt;=BC$201,BB301=""),"",IF(BB301="",BC$190,IF(BB301=BC$190,BC$191,IF(BB301=BC$191,BC$192,IF(BB301=BC$192,BC$193,IF(BB301=BC$193,BC$194,$K$23))))))</f>
        <v/>
      </c>
      <c r="BD301" s="88" t="str">
        <f>IF(AND(SUM(BD$206:BD300)&gt;=BD$201,BC301=""),"",IF(BC301="",BD$190,IF(BC301=BD$190,BD$191,IF(BC301=BD$191,BD$192,IF(BC301=BD$192,BD$193,IF(BC301=BD$193,BD$194,$K$23))))))</f>
        <v/>
      </c>
      <c r="BE301" s="88" t="str">
        <f>IF(AND(SUM(BE$206:BE300)&gt;=BE$201,BD301=""),"",IF(BD301="",BE$190,IF(BD301=BE$190,BE$191,IF(BD301=BE$191,BE$192,IF(BD301=BE$192,BE$193,IF(BD301=BE$193,BE$194,$K$23))))))</f>
        <v/>
      </c>
      <c r="BF301" s="88" t="str">
        <f>IF(AND(SUM(BF$206:BF300)&gt;=BF$201,BE301=""),"",IF(BE301="",BF$190,IF(BE301=BF$190,BF$191,IF(BE301=BF$191,BF$192,IF(BE301=BF$192,BF$193,IF(BE301=BF$193,BF$194,$K$23))))))</f>
        <v/>
      </c>
      <c r="BG301" s="88" t="str">
        <f>IF(AND(SUM(BG$206:BG300)&gt;=BG$201,BF301=""),"",IF(BF301="",BG$190,IF(BF301=BG$190,BG$191,IF(BF301=BG$191,BG$192,IF(BF301=BG$192,BG$193,IF(BF301=BG$193,BG$194,$K$23))))))</f>
        <v/>
      </c>
      <c r="BH301" s="88" t="str">
        <f>IF(AND(SUM(BH$206:BH300)&gt;=BH$201,BG301=""),"",IF(BG301="",BH$190,IF(BG301=BH$190,BH$191,IF(BG301=BH$191,BH$192,IF(BG301=BH$192,BH$193,IF(BG301=BH$193,BH$194,$K$23))))))</f>
        <v/>
      </c>
      <c r="BI301" s="88" t="str">
        <f>IF(AND(SUM(BI$206:BI300)&gt;=BI$201,BH301=""),"",IF(BH301="",BI$190,IF(BH301=BI$190,BI$191,IF(BH301=BI$191,BI$192,IF(BH301=BI$192,BI$193,IF(BH301=BI$193,BI$194,$K$23))))))</f>
        <v/>
      </c>
      <c r="BJ301" s="88" t="str">
        <f>IF(AND(SUM(BJ$206:BJ300)&gt;=BJ$201,BI301=""),"",IF(BI301="",BJ$190,IF(BI301=BJ$190,BJ$191,IF(BI301=BJ$191,BJ$192,IF(BI301=BJ$192,BJ$193,IF(BI301=BJ$193,BJ$194,$K$23))))))</f>
        <v/>
      </c>
      <c r="BK301" s="88" t="str">
        <f>IF(AND(SUM(BK$206:BK300)&gt;=BK$201,BJ301=""),"",IF(BJ301="",BK$190,IF(BJ301=BK$190,BK$191,IF(BJ301=BK$191,BK$192,IF(BJ301=BK$192,BK$193,IF(BJ301=BK$193,BK$194,$K$23))))))</f>
        <v/>
      </c>
      <c r="BL301" s="88" t="str">
        <f>IF(AND(SUM(BL$206:BL300)&gt;=BL$201,BK301=""),"",IF(BK301="",BL$190,IF(BK301=BL$190,BL$191,IF(BK301=BL$191,BL$192,IF(BK301=BL$192,BL$193,IF(BK301=BL$193,BL$194,$K$23))))))</f>
        <v/>
      </c>
    </row>
    <row r="302" spans="2:64" hidden="1" outlineLevel="1" x14ac:dyDescent="0.55000000000000004">
      <c r="B302" s="3" t="s">
        <v>311</v>
      </c>
      <c r="C302" s="3">
        <f t="shared" si="63"/>
        <v>96</v>
      </c>
      <c r="E302" s="88" t="str">
        <f>IF(AND(SUM(E$206:E301)&gt;=E$201,D302=""),"",IF(D302="",E$190,IF(D302=E$190,E$191,IF(D302=E$191,E$192,IF(D302=E$192,E$193,IF(D302=E$193,E$194,$G$23))))))</f>
        <v/>
      </c>
      <c r="F302" s="88" t="str">
        <f>IF(AND(SUM(F$206:F301)&gt;=F$201,E302=""),"",IF(E302="",F$190,IF(E302=F$190,F$191,IF(E302=F$191,F$192,IF(E302=F$192,F$193,IF(E302=F$193,F$194,$G$23))))))</f>
        <v/>
      </c>
      <c r="G302" s="88" t="str">
        <f>IF(AND(SUM(G$206:G301)&gt;=G$201,F302=""),"",IF(F302="",G$190,IF(F302=G$190,G$191,IF(F302=G$191,G$192,IF(F302=G$192,G$193,IF(F302=G$193,G$194,$G$23))))))</f>
        <v/>
      </c>
      <c r="H302" s="88" t="str">
        <f>IF(AND(SUM(H$206:H301)&gt;=H$201,G302=""),"",IF(G302="",H$190,IF(G302=H$190,H$191,IF(G302=H$191,H$192,IF(G302=H$192,H$193,IF(G302=H$193,H$194,$G$23))))))</f>
        <v/>
      </c>
      <c r="I302" s="88" t="str">
        <f>IF(AND(SUM(I$206:I301)&gt;=I$201,H302=""),"",IF(H302="",I$190,IF(H302=I$190,I$191,IF(H302=I$191,I$192,IF(H302=I$192,I$193,IF(H302=I$193,I$194,$G$23))))))</f>
        <v/>
      </c>
      <c r="J302" s="88" t="str">
        <f>IF(AND(SUM(J$206:J301)&gt;=J$201,I302=""),"",IF(I302="",J$190,IF(I302=J$190,J$191,IF(I302=J$191,J$192,IF(I302=J$192,J$193,IF(I302=J$193,J$194,$G$23))))))</f>
        <v/>
      </c>
      <c r="K302" s="88" t="str">
        <f>IF(AND(SUM(K$206:K301)&gt;=K$201,J302=""),"",IF(J302="",K$190,IF(J302=K$190,K$191,IF(J302=K$191,K$192,IF(J302=K$192,K$193,IF(J302=K$193,K$194,$G$23))))))</f>
        <v/>
      </c>
      <c r="L302" s="88" t="str">
        <f>IF(AND(SUM(L$206:L301)&gt;=L$201,K302=""),"",IF(K302="",L$190,IF(K302=L$190,L$191,IF(K302=L$191,L$192,IF(K302=L$192,L$193,IF(K302=L$193,L$194,$G$23))))))</f>
        <v/>
      </c>
      <c r="M302" s="88" t="str">
        <f>IF(AND(SUM(M$206:M301)&gt;=M$201,L302=""),"",IF(L302="",M$190,IF(L302=M$190,M$191,IF(L302=M$191,M$192,IF(L302=M$192,M$193,IF(L302=M$193,M$194,$G$23))))))</f>
        <v/>
      </c>
      <c r="N302" s="88" t="str">
        <f>IF(AND(SUM(N$206:N301)&gt;=N$201,M302=""),"",IF(M302="",N$190,IF(M302=N$190,N$191,IF(M302=N$191,N$192,IF(M302=N$192,N$193,IF(M302=N$193,N$194,$G$23))))))</f>
        <v/>
      </c>
      <c r="O302" s="88" t="str">
        <f>IF(AND(SUM(O$206:O301)&gt;=O$201,N302=""),"",IF(N302="",O$190,IF(N302=O$190,O$191,IF(N302=O$191,O$192,IF(N302=O$192,O$193,IF(N302=O$193,O$194,$G$23))))))</f>
        <v/>
      </c>
      <c r="P302" s="88" t="str">
        <f>IF(AND(SUM(P$206:P301)&gt;=P$201,O302=""),"",IF(O302="",P$190,IF(O302=P$190,P$191,IF(O302=P$191,P$192,IF(O302=P$192,P$193,IF(O302=P$193,P$194,$G$23))))))</f>
        <v/>
      </c>
      <c r="Q302" s="88" t="str">
        <f>IF(AND(SUM(Q$206:Q301)&gt;=Q$201,P302=""),"",IF(P302="",Q$190,IF(P302=Q$190,Q$191,IF(P302=Q$191,Q$192,IF(P302=Q$192,Q$193,IF(P302=Q$193,Q$194,$H$23))))))</f>
        <v/>
      </c>
      <c r="R302" s="88" t="str">
        <f>IF(AND(SUM(R$206:R301)&gt;=R$201,Q302=""),"",IF(Q302="",R$190,IF(Q302=R$190,R$191,IF(Q302=R$191,R$192,IF(Q302=R$192,R$193,IF(Q302=R$193,R$194,$H$23))))))</f>
        <v/>
      </c>
      <c r="S302" s="88" t="str">
        <f>IF(AND(SUM(S$206:S301)&gt;=S$201,R302=""),"",IF(R302="",S$190,IF(R302=S$190,S$191,IF(R302=S$191,S$192,IF(R302=S$192,S$193,IF(R302=S$193,S$194,$H$23))))))</f>
        <v/>
      </c>
      <c r="T302" s="88" t="str">
        <f>IF(AND(SUM(T$206:T301)&gt;=T$201,S302=""),"",IF(S302="",T$190,IF(S302=T$190,T$191,IF(S302=T$191,T$192,IF(S302=T$192,T$193,IF(S302=T$193,T$194,$H$23))))))</f>
        <v/>
      </c>
      <c r="U302" s="88" t="str">
        <f>IF(AND(SUM(U$206:U301)&gt;=U$201,T302=""),"",IF(T302="",U$190,IF(T302=U$190,U$191,IF(T302=U$191,U$192,IF(T302=U$192,U$193,IF(T302=U$193,U$194,$H$23))))))</f>
        <v/>
      </c>
      <c r="V302" s="88" t="str">
        <f>IF(AND(SUM(V$206:V301)&gt;=V$201,U302=""),"",IF(U302="",V$190,IF(U302=V$190,V$191,IF(U302=V$191,V$192,IF(U302=V$192,V$193,IF(U302=V$193,V$194,$H$23))))))</f>
        <v/>
      </c>
      <c r="W302" s="88" t="str">
        <f>IF(AND(SUM(W$206:W301)&gt;=W$201,V302=""),"",IF(V302="",W$190,IF(V302=W$190,W$191,IF(V302=W$191,W$192,IF(V302=W$192,W$193,IF(V302=W$193,W$194,$H$23))))))</f>
        <v/>
      </c>
      <c r="X302" s="88" t="str">
        <f>IF(AND(SUM(X$206:X301)&gt;=X$201,W302=""),"",IF(W302="",X$190,IF(W302=X$190,X$191,IF(W302=X$191,X$192,IF(W302=X$192,X$193,IF(W302=X$193,X$194,$H$23))))))</f>
        <v/>
      </c>
      <c r="Y302" s="88" t="str">
        <f>IF(AND(SUM(Y$206:Y301)&gt;=Y$201,X302=""),"",IF(X302="",Y$190,IF(X302=Y$190,Y$191,IF(X302=Y$191,Y$192,IF(X302=Y$192,Y$193,IF(X302=Y$193,Y$194,$H$23))))))</f>
        <v/>
      </c>
      <c r="Z302" s="88" t="str">
        <f>IF(AND(SUM(Z$206:Z301)&gt;=Z$201,Y302=""),"",IF(Y302="",Z$190,IF(Y302=Z$190,Z$191,IF(Y302=Z$191,Z$192,IF(Y302=Z$192,Z$193,IF(Y302=Z$193,Z$194,$H$23))))))</f>
        <v/>
      </c>
      <c r="AA302" s="88" t="str">
        <f>IF(AND(SUM(AA$206:AA301)&gt;=AA$201,Z302=""),"",IF(Z302="",AA$190,IF(Z302=AA$190,AA$191,IF(Z302=AA$191,AA$192,IF(Z302=AA$192,AA$193,IF(Z302=AA$193,AA$194,$H$23))))))</f>
        <v/>
      </c>
      <c r="AB302" s="88" t="str">
        <f>IF(AND(SUM(AB$206:AB301)&gt;=AB$201,AA302=""),"",IF(AA302="",AB$190,IF(AA302=AB$190,AB$191,IF(AA302=AB$191,AB$192,IF(AA302=AB$192,AB$193,IF(AA302=AB$193,AB$194,$H$23))))))</f>
        <v/>
      </c>
      <c r="AC302" s="88" t="str">
        <f>IF(AND(SUM(AC$206:AC301)&gt;=AC$201,AB302=""),"",IF(AB302="",AC$190,IF(AB302=AC$190,AC$191,IF(AB302=AC$191,AC$192,IF(AB302=AC$192,AC$193,IF(AB302=AC$193,AC$194,$I$23))))))</f>
        <v/>
      </c>
      <c r="AD302" s="88" t="str">
        <f>IF(AND(SUM(AD$206:AD301)&gt;=AD$201,AC302=""),"",IF(AC302="",AD$190,IF(AC302=AD$190,AD$191,IF(AC302=AD$191,AD$192,IF(AC302=AD$192,AD$193,IF(AC302=AD$193,AD$194,$I$23))))))</f>
        <v/>
      </c>
      <c r="AE302" s="88" t="str">
        <f>IF(AND(SUM(AE$206:AE301)&gt;=AE$201,AD302=""),"",IF(AD302="",AE$190,IF(AD302=AE$190,AE$191,IF(AD302=AE$191,AE$192,IF(AD302=AE$192,AE$193,IF(AD302=AE$193,AE$194,$I$23))))))</f>
        <v/>
      </c>
      <c r="AF302" s="88" t="str">
        <f>IF(AND(SUM(AF$206:AF301)&gt;=AF$201,AE302=""),"",IF(AE302="",AF$190,IF(AE302=AF$190,AF$191,IF(AE302=AF$191,AF$192,IF(AE302=AF$192,AF$193,IF(AE302=AF$193,AF$194,$I$23))))))</f>
        <v/>
      </c>
      <c r="AG302" s="88" t="str">
        <f>IF(AND(SUM(AG$206:AG301)&gt;=AG$201,AF302=""),"",IF(AF302="",AG$190,IF(AF302=AG$190,AG$191,IF(AF302=AG$191,AG$192,IF(AF302=AG$192,AG$193,IF(AF302=AG$193,AG$194,$I$23))))))</f>
        <v/>
      </c>
      <c r="AH302" s="88" t="str">
        <f>IF(AND(SUM(AH$206:AH301)&gt;=AH$201,AG302=""),"",IF(AG302="",AH$190,IF(AG302=AH$190,AH$191,IF(AG302=AH$191,AH$192,IF(AG302=AH$192,AH$193,IF(AG302=AH$193,AH$194,$I$23))))))</f>
        <v/>
      </c>
      <c r="AI302" s="88" t="str">
        <f>IF(AND(SUM(AI$206:AI301)&gt;=AI$201,AH302=""),"",IF(AH302="",AI$190,IF(AH302=AI$190,AI$191,IF(AH302=AI$191,AI$192,IF(AH302=AI$192,AI$193,IF(AH302=AI$193,AI$194,$I$23))))))</f>
        <v/>
      </c>
      <c r="AJ302" s="88" t="str">
        <f>IF(AND(SUM(AJ$206:AJ301)&gt;=AJ$201,AI302=""),"",IF(AI302="",AJ$190,IF(AI302=AJ$190,AJ$191,IF(AI302=AJ$191,AJ$192,IF(AI302=AJ$192,AJ$193,IF(AI302=AJ$193,AJ$194,$I$23))))))</f>
        <v/>
      </c>
      <c r="AK302" s="88" t="str">
        <f>IF(AND(SUM(AK$206:AK301)&gt;=AK$201,AJ302=""),"",IF(AJ302="",AK$190,IF(AJ302=AK$190,AK$191,IF(AJ302=AK$191,AK$192,IF(AJ302=AK$192,AK$193,IF(AJ302=AK$193,AK$194,$I$23))))))</f>
        <v/>
      </c>
      <c r="AL302" s="88" t="str">
        <f>IF(AND(SUM(AL$206:AL301)&gt;=AL$201,AK302=""),"",IF(AK302="",AL$190,IF(AK302=AL$190,AL$191,IF(AK302=AL$191,AL$192,IF(AK302=AL$192,AL$193,IF(AK302=AL$193,AL$194,$I$23))))))</f>
        <v/>
      </c>
      <c r="AM302" s="88" t="str">
        <f>IF(AND(SUM(AM$206:AM301)&gt;=AM$201,AL302=""),"",IF(AL302="",AM$190,IF(AL302=AM$190,AM$191,IF(AL302=AM$191,AM$192,IF(AL302=AM$192,AM$193,IF(AL302=AM$193,AM$194,$I$23))))))</f>
        <v/>
      </c>
      <c r="AN302" s="88" t="str">
        <f>IF(AND(SUM(AN$206:AN301)&gt;=AN$201,AM302=""),"",IF(AM302="",AN$190,IF(AM302=AN$190,AN$191,IF(AM302=AN$191,AN$192,IF(AM302=AN$192,AN$193,IF(AM302=AN$193,AN$194,$I$23))))))</f>
        <v/>
      </c>
      <c r="AO302" s="88" t="str">
        <f>IF(AND(SUM(AO$206:AO301)&gt;=AO$201,AN302=""),"",IF(AN302="",AO$190,IF(AN302=AO$190,AO$191,IF(AN302=AO$191,AO$192,IF(AN302=AO$192,AO$193,IF(AN302=AO$193,AO$194,$J$23))))))</f>
        <v/>
      </c>
      <c r="AP302" s="88" t="str">
        <f>IF(AND(SUM(AP$206:AP301)&gt;=AP$201,AO302=""),"",IF(AO302="",AP$190,IF(AO302=AP$190,AP$191,IF(AO302=AP$191,AP$192,IF(AO302=AP$192,AP$193,IF(AO302=AP$193,AP$194,$J$23))))))</f>
        <v/>
      </c>
      <c r="AQ302" s="88" t="str">
        <f>IF(AND(SUM(AQ$206:AQ301)&gt;=AQ$201,AP302=""),"",IF(AP302="",AQ$190,IF(AP302=AQ$190,AQ$191,IF(AP302=AQ$191,AQ$192,IF(AP302=AQ$192,AQ$193,IF(AP302=AQ$193,AQ$194,$J$23))))))</f>
        <v/>
      </c>
      <c r="AR302" s="88" t="str">
        <f>IF(AND(SUM(AR$206:AR301)&gt;=AR$201,AQ302=""),"",IF(AQ302="",AR$190,IF(AQ302=AR$190,AR$191,IF(AQ302=AR$191,AR$192,IF(AQ302=AR$192,AR$193,IF(AQ302=AR$193,AR$194,$J$23))))))</f>
        <v/>
      </c>
      <c r="AS302" s="88" t="str">
        <f>IF(AND(SUM(AS$206:AS301)&gt;=AS$201,AR302=""),"",IF(AR302="",AS$190,IF(AR302=AS$190,AS$191,IF(AR302=AS$191,AS$192,IF(AR302=AS$192,AS$193,IF(AR302=AS$193,AS$194,$J$23))))))</f>
        <v/>
      </c>
      <c r="AT302" s="88" t="str">
        <f>IF(AND(SUM(AT$206:AT301)&gt;=AT$201,AS302=""),"",IF(AS302="",AT$190,IF(AS302=AT$190,AT$191,IF(AS302=AT$191,AT$192,IF(AS302=AT$192,AT$193,IF(AS302=AT$193,AT$194,$J$23))))))</f>
        <v/>
      </c>
      <c r="AU302" s="88" t="str">
        <f>IF(AND(SUM(AU$206:AU301)&gt;=AU$201,AT302=""),"",IF(AT302="",AU$190,IF(AT302=AU$190,AU$191,IF(AT302=AU$191,AU$192,IF(AT302=AU$192,AU$193,IF(AT302=AU$193,AU$194,$J$23))))))</f>
        <v/>
      </c>
      <c r="AV302" s="88" t="str">
        <f>IF(AND(SUM(AV$206:AV301)&gt;=AV$201,AU302=""),"",IF(AU302="",AV$190,IF(AU302=AV$190,AV$191,IF(AU302=AV$191,AV$192,IF(AU302=AV$192,AV$193,IF(AU302=AV$193,AV$194,$J$23))))))</f>
        <v/>
      </c>
      <c r="AW302" s="88" t="str">
        <f>IF(AND(SUM(AW$206:AW301)&gt;=AW$201,AV302=""),"",IF(AV302="",AW$190,IF(AV302=AW$190,AW$191,IF(AV302=AW$191,AW$192,IF(AV302=AW$192,AW$193,IF(AV302=AW$193,AW$194,$J$23))))))</f>
        <v/>
      </c>
      <c r="AX302" s="88" t="str">
        <f>IF(AND(SUM(AX$206:AX301)&gt;=AX$201,AW302=""),"",IF(AW302="",AX$190,IF(AW302=AX$190,AX$191,IF(AW302=AX$191,AX$192,IF(AW302=AX$192,AX$193,IF(AW302=AX$193,AX$194,$J$23))))))</f>
        <v/>
      </c>
      <c r="AY302" s="88" t="str">
        <f>IF(AND(SUM(AY$206:AY301)&gt;=AY$201,AX302=""),"",IF(AX302="",AY$190,IF(AX302=AY$190,AY$191,IF(AX302=AY$191,AY$192,IF(AX302=AY$192,AY$193,IF(AX302=AY$193,AY$194,$J$23))))))</f>
        <v/>
      </c>
      <c r="AZ302" s="88" t="str">
        <f>IF(AND(SUM(AZ$206:AZ301)&gt;=AZ$201,AY302=""),"",IF(AY302="",AZ$190,IF(AY302=AZ$190,AZ$191,IF(AY302=AZ$191,AZ$192,IF(AY302=AZ$192,AZ$193,IF(AY302=AZ$193,AZ$194,$J$23))))))</f>
        <v/>
      </c>
      <c r="BA302" s="88" t="str">
        <f>IF(AND(SUM(BA$206:BA301)&gt;=BA$201,AZ302=""),"",IF(AZ302="",BA$190,IF(AZ302=BA$190,BA$191,IF(AZ302=BA$191,BA$192,IF(AZ302=BA$192,BA$193,IF(AZ302=BA$193,BA$194,$K$23))))))</f>
        <v/>
      </c>
      <c r="BB302" s="88" t="str">
        <f>IF(AND(SUM(BB$206:BB301)&gt;=BB$201,BA302=""),"",IF(BA302="",BB$190,IF(BA302=BB$190,BB$191,IF(BA302=BB$191,BB$192,IF(BA302=BB$192,BB$193,IF(BA302=BB$193,BB$194,$K$23))))))</f>
        <v/>
      </c>
      <c r="BC302" s="88" t="str">
        <f>IF(AND(SUM(BC$206:BC301)&gt;=BC$201,BB302=""),"",IF(BB302="",BC$190,IF(BB302=BC$190,BC$191,IF(BB302=BC$191,BC$192,IF(BB302=BC$192,BC$193,IF(BB302=BC$193,BC$194,$K$23))))))</f>
        <v/>
      </c>
      <c r="BD302" s="88" t="str">
        <f>IF(AND(SUM(BD$206:BD301)&gt;=BD$201,BC302=""),"",IF(BC302="",BD$190,IF(BC302=BD$190,BD$191,IF(BC302=BD$191,BD$192,IF(BC302=BD$192,BD$193,IF(BC302=BD$193,BD$194,$K$23))))))</f>
        <v/>
      </c>
      <c r="BE302" s="88" t="str">
        <f>IF(AND(SUM(BE$206:BE301)&gt;=BE$201,BD302=""),"",IF(BD302="",BE$190,IF(BD302=BE$190,BE$191,IF(BD302=BE$191,BE$192,IF(BD302=BE$192,BE$193,IF(BD302=BE$193,BE$194,$K$23))))))</f>
        <v/>
      </c>
      <c r="BF302" s="88" t="str">
        <f>IF(AND(SUM(BF$206:BF301)&gt;=BF$201,BE302=""),"",IF(BE302="",BF$190,IF(BE302=BF$190,BF$191,IF(BE302=BF$191,BF$192,IF(BE302=BF$192,BF$193,IF(BE302=BF$193,BF$194,$K$23))))))</f>
        <v/>
      </c>
      <c r="BG302" s="88" t="str">
        <f>IF(AND(SUM(BG$206:BG301)&gt;=BG$201,BF302=""),"",IF(BF302="",BG$190,IF(BF302=BG$190,BG$191,IF(BF302=BG$191,BG$192,IF(BF302=BG$192,BG$193,IF(BF302=BG$193,BG$194,$K$23))))))</f>
        <v/>
      </c>
      <c r="BH302" s="88" t="str">
        <f>IF(AND(SUM(BH$206:BH301)&gt;=BH$201,BG302=""),"",IF(BG302="",BH$190,IF(BG302=BH$190,BH$191,IF(BG302=BH$191,BH$192,IF(BG302=BH$192,BH$193,IF(BG302=BH$193,BH$194,$K$23))))))</f>
        <v/>
      </c>
      <c r="BI302" s="88" t="str">
        <f>IF(AND(SUM(BI$206:BI301)&gt;=BI$201,BH302=""),"",IF(BH302="",BI$190,IF(BH302=BI$190,BI$191,IF(BH302=BI$191,BI$192,IF(BH302=BI$192,BI$193,IF(BH302=BI$193,BI$194,$K$23))))))</f>
        <v/>
      </c>
      <c r="BJ302" s="88" t="str">
        <f>IF(AND(SUM(BJ$206:BJ301)&gt;=BJ$201,BI302=""),"",IF(BI302="",BJ$190,IF(BI302=BJ$190,BJ$191,IF(BI302=BJ$191,BJ$192,IF(BI302=BJ$192,BJ$193,IF(BI302=BJ$193,BJ$194,$K$23))))))</f>
        <v/>
      </c>
      <c r="BK302" s="88" t="str">
        <f>IF(AND(SUM(BK$206:BK301)&gt;=BK$201,BJ302=""),"",IF(BJ302="",BK$190,IF(BJ302=BK$190,BK$191,IF(BJ302=BK$191,BK$192,IF(BJ302=BK$192,BK$193,IF(BJ302=BK$193,BK$194,$K$23))))))</f>
        <v/>
      </c>
      <c r="BL302" s="88" t="str">
        <f>IF(AND(SUM(BL$206:BL301)&gt;=BL$201,BK302=""),"",IF(BK302="",BL$190,IF(BK302=BL$190,BL$191,IF(BK302=BL$191,BL$192,IF(BK302=BL$192,BL$193,IF(BK302=BL$193,BL$194,$K$23))))))</f>
        <v/>
      </c>
    </row>
    <row r="303" spans="2:64" hidden="1" outlineLevel="1" x14ac:dyDescent="0.55000000000000004">
      <c r="B303" s="3" t="s">
        <v>311</v>
      </c>
      <c r="C303" s="3">
        <f t="shared" si="63"/>
        <v>97</v>
      </c>
      <c r="E303" s="88" t="str">
        <f>IF(AND(SUM(E$206:E302)&gt;=E$201,D303=""),"",IF(D303="",E$190,IF(D303=E$190,E$191,IF(D303=E$191,E$192,IF(D303=E$192,E$193,IF(D303=E$193,E$194,$G$23))))))</f>
        <v/>
      </c>
      <c r="F303" s="88" t="str">
        <f>IF(AND(SUM(F$206:F302)&gt;=F$201,E303=""),"",IF(E303="",F$190,IF(E303=F$190,F$191,IF(E303=F$191,F$192,IF(E303=F$192,F$193,IF(E303=F$193,F$194,$G$23))))))</f>
        <v/>
      </c>
      <c r="G303" s="88" t="str">
        <f>IF(AND(SUM(G$206:G302)&gt;=G$201,F303=""),"",IF(F303="",G$190,IF(F303=G$190,G$191,IF(F303=G$191,G$192,IF(F303=G$192,G$193,IF(F303=G$193,G$194,$G$23))))))</f>
        <v/>
      </c>
      <c r="H303" s="88" t="str">
        <f>IF(AND(SUM(H$206:H302)&gt;=H$201,G303=""),"",IF(G303="",H$190,IF(G303=H$190,H$191,IF(G303=H$191,H$192,IF(G303=H$192,H$193,IF(G303=H$193,H$194,$G$23))))))</f>
        <v/>
      </c>
      <c r="I303" s="88" t="str">
        <f>IF(AND(SUM(I$206:I302)&gt;=I$201,H303=""),"",IF(H303="",I$190,IF(H303=I$190,I$191,IF(H303=I$191,I$192,IF(H303=I$192,I$193,IF(H303=I$193,I$194,$G$23))))))</f>
        <v/>
      </c>
      <c r="J303" s="88" t="str">
        <f>IF(AND(SUM(J$206:J302)&gt;=J$201,I303=""),"",IF(I303="",J$190,IF(I303=J$190,J$191,IF(I303=J$191,J$192,IF(I303=J$192,J$193,IF(I303=J$193,J$194,$G$23))))))</f>
        <v/>
      </c>
      <c r="K303" s="88" t="str">
        <f>IF(AND(SUM(K$206:K302)&gt;=K$201,J303=""),"",IF(J303="",K$190,IF(J303=K$190,K$191,IF(J303=K$191,K$192,IF(J303=K$192,K$193,IF(J303=K$193,K$194,$G$23))))))</f>
        <v/>
      </c>
      <c r="L303" s="88" t="str">
        <f>IF(AND(SUM(L$206:L302)&gt;=L$201,K303=""),"",IF(K303="",L$190,IF(K303=L$190,L$191,IF(K303=L$191,L$192,IF(K303=L$192,L$193,IF(K303=L$193,L$194,$G$23))))))</f>
        <v/>
      </c>
      <c r="M303" s="88" t="str">
        <f>IF(AND(SUM(M$206:M302)&gt;=M$201,L303=""),"",IF(L303="",M$190,IF(L303=M$190,M$191,IF(L303=M$191,M$192,IF(L303=M$192,M$193,IF(L303=M$193,M$194,$G$23))))))</f>
        <v/>
      </c>
      <c r="N303" s="88" t="str">
        <f>IF(AND(SUM(N$206:N302)&gt;=N$201,M303=""),"",IF(M303="",N$190,IF(M303=N$190,N$191,IF(M303=N$191,N$192,IF(M303=N$192,N$193,IF(M303=N$193,N$194,$G$23))))))</f>
        <v/>
      </c>
      <c r="O303" s="88" t="str">
        <f>IF(AND(SUM(O$206:O302)&gt;=O$201,N303=""),"",IF(N303="",O$190,IF(N303=O$190,O$191,IF(N303=O$191,O$192,IF(N303=O$192,O$193,IF(N303=O$193,O$194,$G$23))))))</f>
        <v/>
      </c>
      <c r="P303" s="88" t="str">
        <f>IF(AND(SUM(P$206:P302)&gt;=P$201,O303=""),"",IF(O303="",P$190,IF(O303=P$190,P$191,IF(O303=P$191,P$192,IF(O303=P$192,P$193,IF(O303=P$193,P$194,$G$23))))))</f>
        <v/>
      </c>
      <c r="Q303" s="88" t="str">
        <f>IF(AND(SUM(Q$206:Q302)&gt;=Q$201,P303=""),"",IF(P303="",Q$190,IF(P303=Q$190,Q$191,IF(P303=Q$191,Q$192,IF(P303=Q$192,Q$193,IF(P303=Q$193,Q$194,$H$23))))))</f>
        <v/>
      </c>
      <c r="R303" s="88" t="str">
        <f>IF(AND(SUM(R$206:R302)&gt;=R$201,Q303=""),"",IF(Q303="",R$190,IF(Q303=R$190,R$191,IF(Q303=R$191,R$192,IF(Q303=R$192,R$193,IF(Q303=R$193,R$194,$H$23))))))</f>
        <v/>
      </c>
      <c r="S303" s="88" t="str">
        <f>IF(AND(SUM(S$206:S302)&gt;=S$201,R303=""),"",IF(R303="",S$190,IF(R303=S$190,S$191,IF(R303=S$191,S$192,IF(R303=S$192,S$193,IF(R303=S$193,S$194,$H$23))))))</f>
        <v/>
      </c>
      <c r="T303" s="88" t="str">
        <f>IF(AND(SUM(T$206:T302)&gt;=T$201,S303=""),"",IF(S303="",T$190,IF(S303=T$190,T$191,IF(S303=T$191,T$192,IF(S303=T$192,T$193,IF(S303=T$193,T$194,$H$23))))))</f>
        <v/>
      </c>
      <c r="U303" s="88" t="str">
        <f>IF(AND(SUM(U$206:U302)&gt;=U$201,T303=""),"",IF(T303="",U$190,IF(T303=U$190,U$191,IF(T303=U$191,U$192,IF(T303=U$192,U$193,IF(T303=U$193,U$194,$H$23))))))</f>
        <v/>
      </c>
      <c r="V303" s="88" t="str">
        <f>IF(AND(SUM(V$206:V302)&gt;=V$201,U303=""),"",IF(U303="",V$190,IF(U303=V$190,V$191,IF(U303=V$191,V$192,IF(U303=V$192,V$193,IF(U303=V$193,V$194,$H$23))))))</f>
        <v/>
      </c>
      <c r="W303" s="88" t="str">
        <f>IF(AND(SUM(W$206:W302)&gt;=W$201,V303=""),"",IF(V303="",W$190,IF(V303=W$190,W$191,IF(V303=W$191,W$192,IF(V303=W$192,W$193,IF(V303=W$193,W$194,$H$23))))))</f>
        <v/>
      </c>
      <c r="X303" s="88" t="str">
        <f>IF(AND(SUM(X$206:X302)&gt;=X$201,W303=""),"",IF(W303="",X$190,IF(W303=X$190,X$191,IF(W303=X$191,X$192,IF(W303=X$192,X$193,IF(W303=X$193,X$194,$H$23))))))</f>
        <v/>
      </c>
      <c r="Y303" s="88" t="str">
        <f>IF(AND(SUM(Y$206:Y302)&gt;=Y$201,X303=""),"",IF(X303="",Y$190,IF(X303=Y$190,Y$191,IF(X303=Y$191,Y$192,IF(X303=Y$192,Y$193,IF(X303=Y$193,Y$194,$H$23))))))</f>
        <v/>
      </c>
      <c r="Z303" s="88" t="str">
        <f>IF(AND(SUM(Z$206:Z302)&gt;=Z$201,Y303=""),"",IF(Y303="",Z$190,IF(Y303=Z$190,Z$191,IF(Y303=Z$191,Z$192,IF(Y303=Z$192,Z$193,IF(Y303=Z$193,Z$194,$H$23))))))</f>
        <v/>
      </c>
      <c r="AA303" s="88" t="str">
        <f>IF(AND(SUM(AA$206:AA302)&gt;=AA$201,Z303=""),"",IF(Z303="",AA$190,IF(Z303=AA$190,AA$191,IF(Z303=AA$191,AA$192,IF(Z303=AA$192,AA$193,IF(Z303=AA$193,AA$194,$H$23))))))</f>
        <v/>
      </c>
      <c r="AB303" s="88" t="str">
        <f>IF(AND(SUM(AB$206:AB302)&gt;=AB$201,AA303=""),"",IF(AA303="",AB$190,IF(AA303=AB$190,AB$191,IF(AA303=AB$191,AB$192,IF(AA303=AB$192,AB$193,IF(AA303=AB$193,AB$194,$H$23))))))</f>
        <v/>
      </c>
      <c r="AC303" s="88" t="str">
        <f>IF(AND(SUM(AC$206:AC302)&gt;=AC$201,AB303=""),"",IF(AB303="",AC$190,IF(AB303=AC$190,AC$191,IF(AB303=AC$191,AC$192,IF(AB303=AC$192,AC$193,IF(AB303=AC$193,AC$194,$I$23))))))</f>
        <v/>
      </c>
      <c r="AD303" s="88" t="str">
        <f>IF(AND(SUM(AD$206:AD302)&gt;=AD$201,AC303=""),"",IF(AC303="",AD$190,IF(AC303=AD$190,AD$191,IF(AC303=AD$191,AD$192,IF(AC303=AD$192,AD$193,IF(AC303=AD$193,AD$194,$I$23))))))</f>
        <v/>
      </c>
      <c r="AE303" s="88" t="str">
        <f>IF(AND(SUM(AE$206:AE302)&gt;=AE$201,AD303=""),"",IF(AD303="",AE$190,IF(AD303=AE$190,AE$191,IF(AD303=AE$191,AE$192,IF(AD303=AE$192,AE$193,IF(AD303=AE$193,AE$194,$I$23))))))</f>
        <v/>
      </c>
      <c r="AF303" s="88" t="str">
        <f>IF(AND(SUM(AF$206:AF302)&gt;=AF$201,AE303=""),"",IF(AE303="",AF$190,IF(AE303=AF$190,AF$191,IF(AE303=AF$191,AF$192,IF(AE303=AF$192,AF$193,IF(AE303=AF$193,AF$194,$I$23))))))</f>
        <v/>
      </c>
      <c r="AG303" s="88" t="str">
        <f>IF(AND(SUM(AG$206:AG302)&gt;=AG$201,AF303=""),"",IF(AF303="",AG$190,IF(AF303=AG$190,AG$191,IF(AF303=AG$191,AG$192,IF(AF303=AG$192,AG$193,IF(AF303=AG$193,AG$194,$I$23))))))</f>
        <v/>
      </c>
      <c r="AH303" s="88" t="str">
        <f>IF(AND(SUM(AH$206:AH302)&gt;=AH$201,AG303=""),"",IF(AG303="",AH$190,IF(AG303=AH$190,AH$191,IF(AG303=AH$191,AH$192,IF(AG303=AH$192,AH$193,IF(AG303=AH$193,AH$194,$I$23))))))</f>
        <v/>
      </c>
      <c r="AI303" s="88" t="str">
        <f>IF(AND(SUM(AI$206:AI302)&gt;=AI$201,AH303=""),"",IF(AH303="",AI$190,IF(AH303=AI$190,AI$191,IF(AH303=AI$191,AI$192,IF(AH303=AI$192,AI$193,IF(AH303=AI$193,AI$194,$I$23))))))</f>
        <v/>
      </c>
      <c r="AJ303" s="88" t="str">
        <f>IF(AND(SUM(AJ$206:AJ302)&gt;=AJ$201,AI303=""),"",IF(AI303="",AJ$190,IF(AI303=AJ$190,AJ$191,IF(AI303=AJ$191,AJ$192,IF(AI303=AJ$192,AJ$193,IF(AI303=AJ$193,AJ$194,$I$23))))))</f>
        <v/>
      </c>
      <c r="AK303" s="88" t="str">
        <f>IF(AND(SUM(AK$206:AK302)&gt;=AK$201,AJ303=""),"",IF(AJ303="",AK$190,IF(AJ303=AK$190,AK$191,IF(AJ303=AK$191,AK$192,IF(AJ303=AK$192,AK$193,IF(AJ303=AK$193,AK$194,$I$23))))))</f>
        <v/>
      </c>
      <c r="AL303" s="88" t="str">
        <f>IF(AND(SUM(AL$206:AL302)&gt;=AL$201,AK303=""),"",IF(AK303="",AL$190,IF(AK303=AL$190,AL$191,IF(AK303=AL$191,AL$192,IF(AK303=AL$192,AL$193,IF(AK303=AL$193,AL$194,$I$23))))))</f>
        <v/>
      </c>
      <c r="AM303" s="88" t="str">
        <f>IF(AND(SUM(AM$206:AM302)&gt;=AM$201,AL303=""),"",IF(AL303="",AM$190,IF(AL303=AM$190,AM$191,IF(AL303=AM$191,AM$192,IF(AL303=AM$192,AM$193,IF(AL303=AM$193,AM$194,$I$23))))))</f>
        <v/>
      </c>
      <c r="AN303" s="88" t="str">
        <f>IF(AND(SUM(AN$206:AN302)&gt;=AN$201,AM303=""),"",IF(AM303="",AN$190,IF(AM303=AN$190,AN$191,IF(AM303=AN$191,AN$192,IF(AM303=AN$192,AN$193,IF(AM303=AN$193,AN$194,$I$23))))))</f>
        <v/>
      </c>
      <c r="AO303" s="88" t="str">
        <f>IF(AND(SUM(AO$206:AO302)&gt;=AO$201,AN303=""),"",IF(AN303="",AO$190,IF(AN303=AO$190,AO$191,IF(AN303=AO$191,AO$192,IF(AN303=AO$192,AO$193,IF(AN303=AO$193,AO$194,$J$23))))))</f>
        <v/>
      </c>
      <c r="AP303" s="88" t="str">
        <f>IF(AND(SUM(AP$206:AP302)&gt;=AP$201,AO303=""),"",IF(AO303="",AP$190,IF(AO303=AP$190,AP$191,IF(AO303=AP$191,AP$192,IF(AO303=AP$192,AP$193,IF(AO303=AP$193,AP$194,$J$23))))))</f>
        <v/>
      </c>
      <c r="AQ303" s="88" t="str">
        <f>IF(AND(SUM(AQ$206:AQ302)&gt;=AQ$201,AP303=""),"",IF(AP303="",AQ$190,IF(AP303=AQ$190,AQ$191,IF(AP303=AQ$191,AQ$192,IF(AP303=AQ$192,AQ$193,IF(AP303=AQ$193,AQ$194,$J$23))))))</f>
        <v/>
      </c>
      <c r="AR303" s="88" t="str">
        <f>IF(AND(SUM(AR$206:AR302)&gt;=AR$201,AQ303=""),"",IF(AQ303="",AR$190,IF(AQ303=AR$190,AR$191,IF(AQ303=AR$191,AR$192,IF(AQ303=AR$192,AR$193,IF(AQ303=AR$193,AR$194,$J$23))))))</f>
        <v/>
      </c>
      <c r="AS303" s="88" t="str">
        <f>IF(AND(SUM(AS$206:AS302)&gt;=AS$201,AR303=""),"",IF(AR303="",AS$190,IF(AR303=AS$190,AS$191,IF(AR303=AS$191,AS$192,IF(AR303=AS$192,AS$193,IF(AR303=AS$193,AS$194,$J$23))))))</f>
        <v/>
      </c>
      <c r="AT303" s="88" t="str">
        <f>IF(AND(SUM(AT$206:AT302)&gt;=AT$201,AS303=""),"",IF(AS303="",AT$190,IF(AS303=AT$190,AT$191,IF(AS303=AT$191,AT$192,IF(AS303=AT$192,AT$193,IF(AS303=AT$193,AT$194,$J$23))))))</f>
        <v/>
      </c>
      <c r="AU303" s="88" t="str">
        <f>IF(AND(SUM(AU$206:AU302)&gt;=AU$201,AT303=""),"",IF(AT303="",AU$190,IF(AT303=AU$190,AU$191,IF(AT303=AU$191,AU$192,IF(AT303=AU$192,AU$193,IF(AT303=AU$193,AU$194,$J$23))))))</f>
        <v/>
      </c>
      <c r="AV303" s="88" t="str">
        <f>IF(AND(SUM(AV$206:AV302)&gt;=AV$201,AU303=""),"",IF(AU303="",AV$190,IF(AU303=AV$190,AV$191,IF(AU303=AV$191,AV$192,IF(AU303=AV$192,AV$193,IF(AU303=AV$193,AV$194,$J$23))))))</f>
        <v/>
      </c>
      <c r="AW303" s="88" t="str">
        <f>IF(AND(SUM(AW$206:AW302)&gt;=AW$201,AV303=""),"",IF(AV303="",AW$190,IF(AV303=AW$190,AW$191,IF(AV303=AW$191,AW$192,IF(AV303=AW$192,AW$193,IF(AV303=AW$193,AW$194,$J$23))))))</f>
        <v/>
      </c>
      <c r="AX303" s="88" t="str">
        <f>IF(AND(SUM(AX$206:AX302)&gt;=AX$201,AW303=""),"",IF(AW303="",AX$190,IF(AW303=AX$190,AX$191,IF(AW303=AX$191,AX$192,IF(AW303=AX$192,AX$193,IF(AW303=AX$193,AX$194,$J$23))))))</f>
        <v/>
      </c>
      <c r="AY303" s="88" t="str">
        <f>IF(AND(SUM(AY$206:AY302)&gt;=AY$201,AX303=""),"",IF(AX303="",AY$190,IF(AX303=AY$190,AY$191,IF(AX303=AY$191,AY$192,IF(AX303=AY$192,AY$193,IF(AX303=AY$193,AY$194,$J$23))))))</f>
        <v/>
      </c>
      <c r="AZ303" s="88" t="str">
        <f>IF(AND(SUM(AZ$206:AZ302)&gt;=AZ$201,AY303=""),"",IF(AY303="",AZ$190,IF(AY303=AZ$190,AZ$191,IF(AY303=AZ$191,AZ$192,IF(AY303=AZ$192,AZ$193,IF(AY303=AZ$193,AZ$194,$J$23))))))</f>
        <v/>
      </c>
      <c r="BA303" s="88" t="str">
        <f>IF(AND(SUM(BA$206:BA302)&gt;=BA$201,AZ303=""),"",IF(AZ303="",BA$190,IF(AZ303=BA$190,BA$191,IF(AZ303=BA$191,BA$192,IF(AZ303=BA$192,BA$193,IF(AZ303=BA$193,BA$194,$K$23))))))</f>
        <v/>
      </c>
      <c r="BB303" s="88" t="str">
        <f>IF(AND(SUM(BB$206:BB302)&gt;=BB$201,BA303=""),"",IF(BA303="",BB$190,IF(BA303=BB$190,BB$191,IF(BA303=BB$191,BB$192,IF(BA303=BB$192,BB$193,IF(BA303=BB$193,BB$194,$K$23))))))</f>
        <v/>
      </c>
      <c r="BC303" s="88" t="str">
        <f>IF(AND(SUM(BC$206:BC302)&gt;=BC$201,BB303=""),"",IF(BB303="",BC$190,IF(BB303=BC$190,BC$191,IF(BB303=BC$191,BC$192,IF(BB303=BC$192,BC$193,IF(BB303=BC$193,BC$194,$K$23))))))</f>
        <v/>
      </c>
      <c r="BD303" s="88" t="str">
        <f>IF(AND(SUM(BD$206:BD302)&gt;=BD$201,BC303=""),"",IF(BC303="",BD$190,IF(BC303=BD$190,BD$191,IF(BC303=BD$191,BD$192,IF(BC303=BD$192,BD$193,IF(BC303=BD$193,BD$194,$K$23))))))</f>
        <v/>
      </c>
      <c r="BE303" s="88" t="str">
        <f>IF(AND(SUM(BE$206:BE302)&gt;=BE$201,BD303=""),"",IF(BD303="",BE$190,IF(BD303=BE$190,BE$191,IF(BD303=BE$191,BE$192,IF(BD303=BE$192,BE$193,IF(BD303=BE$193,BE$194,$K$23))))))</f>
        <v/>
      </c>
      <c r="BF303" s="88" t="str">
        <f>IF(AND(SUM(BF$206:BF302)&gt;=BF$201,BE303=""),"",IF(BE303="",BF$190,IF(BE303=BF$190,BF$191,IF(BE303=BF$191,BF$192,IF(BE303=BF$192,BF$193,IF(BE303=BF$193,BF$194,$K$23))))))</f>
        <v/>
      </c>
      <c r="BG303" s="88" t="str">
        <f>IF(AND(SUM(BG$206:BG302)&gt;=BG$201,BF303=""),"",IF(BF303="",BG$190,IF(BF303=BG$190,BG$191,IF(BF303=BG$191,BG$192,IF(BF303=BG$192,BG$193,IF(BF303=BG$193,BG$194,$K$23))))))</f>
        <v/>
      </c>
      <c r="BH303" s="88" t="str">
        <f>IF(AND(SUM(BH$206:BH302)&gt;=BH$201,BG303=""),"",IF(BG303="",BH$190,IF(BG303=BH$190,BH$191,IF(BG303=BH$191,BH$192,IF(BG303=BH$192,BH$193,IF(BG303=BH$193,BH$194,$K$23))))))</f>
        <v/>
      </c>
      <c r="BI303" s="88" t="str">
        <f>IF(AND(SUM(BI$206:BI302)&gt;=BI$201,BH303=""),"",IF(BH303="",BI$190,IF(BH303=BI$190,BI$191,IF(BH303=BI$191,BI$192,IF(BH303=BI$192,BI$193,IF(BH303=BI$193,BI$194,$K$23))))))</f>
        <v/>
      </c>
      <c r="BJ303" s="88" t="str">
        <f>IF(AND(SUM(BJ$206:BJ302)&gt;=BJ$201,BI303=""),"",IF(BI303="",BJ$190,IF(BI303=BJ$190,BJ$191,IF(BI303=BJ$191,BJ$192,IF(BI303=BJ$192,BJ$193,IF(BI303=BJ$193,BJ$194,$K$23))))))</f>
        <v/>
      </c>
      <c r="BK303" s="88" t="str">
        <f>IF(AND(SUM(BK$206:BK302)&gt;=BK$201,BJ303=""),"",IF(BJ303="",BK$190,IF(BJ303=BK$190,BK$191,IF(BJ303=BK$191,BK$192,IF(BJ303=BK$192,BK$193,IF(BJ303=BK$193,BK$194,$K$23))))))</f>
        <v/>
      </c>
      <c r="BL303" s="88" t="str">
        <f>IF(AND(SUM(BL$206:BL302)&gt;=BL$201,BK303=""),"",IF(BK303="",BL$190,IF(BK303=BL$190,BL$191,IF(BK303=BL$191,BL$192,IF(BK303=BL$192,BL$193,IF(BK303=BL$193,BL$194,$K$23))))))</f>
        <v/>
      </c>
    </row>
    <row r="304" spans="2:64" hidden="1" outlineLevel="1" x14ac:dyDescent="0.55000000000000004">
      <c r="B304" s="3" t="s">
        <v>311</v>
      </c>
      <c r="C304" s="3">
        <f t="shared" si="63"/>
        <v>98</v>
      </c>
      <c r="E304" s="88" t="str">
        <f>IF(AND(SUM(E$206:E303)&gt;=E$201,D304=""),"",IF(D304="",E$190,IF(D304=E$190,E$191,IF(D304=E$191,E$192,IF(D304=E$192,E$193,IF(D304=E$193,E$194,$G$23))))))</f>
        <v/>
      </c>
      <c r="F304" s="88" t="str">
        <f>IF(AND(SUM(F$206:F303)&gt;=F$201,E304=""),"",IF(E304="",F$190,IF(E304=F$190,F$191,IF(E304=F$191,F$192,IF(E304=F$192,F$193,IF(E304=F$193,F$194,$G$23))))))</f>
        <v/>
      </c>
      <c r="G304" s="88" t="str">
        <f>IF(AND(SUM(G$206:G303)&gt;=G$201,F304=""),"",IF(F304="",G$190,IF(F304=G$190,G$191,IF(F304=G$191,G$192,IF(F304=G$192,G$193,IF(F304=G$193,G$194,$G$23))))))</f>
        <v/>
      </c>
      <c r="H304" s="88" t="str">
        <f>IF(AND(SUM(H$206:H303)&gt;=H$201,G304=""),"",IF(G304="",H$190,IF(G304=H$190,H$191,IF(G304=H$191,H$192,IF(G304=H$192,H$193,IF(G304=H$193,H$194,$G$23))))))</f>
        <v/>
      </c>
      <c r="I304" s="88" t="str">
        <f>IF(AND(SUM(I$206:I303)&gt;=I$201,H304=""),"",IF(H304="",I$190,IF(H304=I$190,I$191,IF(H304=I$191,I$192,IF(H304=I$192,I$193,IF(H304=I$193,I$194,$G$23))))))</f>
        <v/>
      </c>
      <c r="J304" s="88" t="str">
        <f>IF(AND(SUM(J$206:J303)&gt;=J$201,I304=""),"",IF(I304="",J$190,IF(I304=J$190,J$191,IF(I304=J$191,J$192,IF(I304=J$192,J$193,IF(I304=J$193,J$194,$G$23))))))</f>
        <v/>
      </c>
      <c r="K304" s="88" t="str">
        <f>IF(AND(SUM(K$206:K303)&gt;=K$201,J304=""),"",IF(J304="",K$190,IF(J304=K$190,K$191,IF(J304=K$191,K$192,IF(J304=K$192,K$193,IF(J304=K$193,K$194,$G$23))))))</f>
        <v/>
      </c>
      <c r="L304" s="88" t="str">
        <f>IF(AND(SUM(L$206:L303)&gt;=L$201,K304=""),"",IF(K304="",L$190,IF(K304=L$190,L$191,IF(K304=L$191,L$192,IF(K304=L$192,L$193,IF(K304=L$193,L$194,$G$23))))))</f>
        <v/>
      </c>
      <c r="M304" s="88" t="str">
        <f>IF(AND(SUM(M$206:M303)&gt;=M$201,L304=""),"",IF(L304="",M$190,IF(L304=M$190,M$191,IF(L304=M$191,M$192,IF(L304=M$192,M$193,IF(L304=M$193,M$194,$G$23))))))</f>
        <v/>
      </c>
      <c r="N304" s="88" t="str">
        <f>IF(AND(SUM(N$206:N303)&gt;=N$201,M304=""),"",IF(M304="",N$190,IF(M304=N$190,N$191,IF(M304=N$191,N$192,IF(M304=N$192,N$193,IF(M304=N$193,N$194,$G$23))))))</f>
        <v/>
      </c>
      <c r="O304" s="88" t="str">
        <f>IF(AND(SUM(O$206:O303)&gt;=O$201,N304=""),"",IF(N304="",O$190,IF(N304=O$190,O$191,IF(N304=O$191,O$192,IF(N304=O$192,O$193,IF(N304=O$193,O$194,$G$23))))))</f>
        <v/>
      </c>
      <c r="P304" s="88" t="str">
        <f>IF(AND(SUM(P$206:P303)&gt;=P$201,O304=""),"",IF(O304="",P$190,IF(O304=P$190,P$191,IF(O304=P$191,P$192,IF(O304=P$192,P$193,IF(O304=P$193,P$194,$G$23))))))</f>
        <v/>
      </c>
      <c r="Q304" s="88" t="str">
        <f>IF(AND(SUM(Q$206:Q303)&gt;=Q$201,P304=""),"",IF(P304="",Q$190,IF(P304=Q$190,Q$191,IF(P304=Q$191,Q$192,IF(P304=Q$192,Q$193,IF(P304=Q$193,Q$194,$H$23))))))</f>
        <v/>
      </c>
      <c r="R304" s="88" t="str">
        <f>IF(AND(SUM(R$206:R303)&gt;=R$201,Q304=""),"",IF(Q304="",R$190,IF(Q304=R$190,R$191,IF(Q304=R$191,R$192,IF(Q304=R$192,R$193,IF(Q304=R$193,R$194,$H$23))))))</f>
        <v/>
      </c>
      <c r="S304" s="88" t="str">
        <f>IF(AND(SUM(S$206:S303)&gt;=S$201,R304=""),"",IF(R304="",S$190,IF(R304=S$190,S$191,IF(R304=S$191,S$192,IF(R304=S$192,S$193,IF(R304=S$193,S$194,$H$23))))))</f>
        <v/>
      </c>
      <c r="T304" s="88" t="str">
        <f>IF(AND(SUM(T$206:T303)&gt;=T$201,S304=""),"",IF(S304="",T$190,IF(S304=T$190,T$191,IF(S304=T$191,T$192,IF(S304=T$192,T$193,IF(S304=T$193,T$194,$H$23))))))</f>
        <v/>
      </c>
      <c r="U304" s="88" t="str">
        <f>IF(AND(SUM(U$206:U303)&gt;=U$201,T304=""),"",IF(T304="",U$190,IF(T304=U$190,U$191,IF(T304=U$191,U$192,IF(T304=U$192,U$193,IF(T304=U$193,U$194,$H$23))))))</f>
        <v/>
      </c>
      <c r="V304" s="88" t="str">
        <f>IF(AND(SUM(V$206:V303)&gt;=V$201,U304=""),"",IF(U304="",V$190,IF(U304=V$190,V$191,IF(U304=V$191,V$192,IF(U304=V$192,V$193,IF(U304=V$193,V$194,$H$23))))))</f>
        <v/>
      </c>
      <c r="W304" s="88" t="str">
        <f>IF(AND(SUM(W$206:W303)&gt;=W$201,V304=""),"",IF(V304="",W$190,IF(V304=W$190,W$191,IF(V304=W$191,W$192,IF(V304=W$192,W$193,IF(V304=W$193,W$194,$H$23))))))</f>
        <v/>
      </c>
      <c r="X304" s="88" t="str">
        <f>IF(AND(SUM(X$206:X303)&gt;=X$201,W304=""),"",IF(W304="",X$190,IF(W304=X$190,X$191,IF(W304=X$191,X$192,IF(W304=X$192,X$193,IF(W304=X$193,X$194,$H$23))))))</f>
        <v/>
      </c>
      <c r="Y304" s="88" t="str">
        <f>IF(AND(SUM(Y$206:Y303)&gt;=Y$201,X304=""),"",IF(X304="",Y$190,IF(X304=Y$190,Y$191,IF(X304=Y$191,Y$192,IF(X304=Y$192,Y$193,IF(X304=Y$193,Y$194,$H$23))))))</f>
        <v/>
      </c>
      <c r="Z304" s="88" t="str">
        <f>IF(AND(SUM(Z$206:Z303)&gt;=Z$201,Y304=""),"",IF(Y304="",Z$190,IF(Y304=Z$190,Z$191,IF(Y304=Z$191,Z$192,IF(Y304=Z$192,Z$193,IF(Y304=Z$193,Z$194,$H$23))))))</f>
        <v/>
      </c>
      <c r="AA304" s="88" t="str">
        <f>IF(AND(SUM(AA$206:AA303)&gt;=AA$201,Z304=""),"",IF(Z304="",AA$190,IF(Z304=AA$190,AA$191,IF(Z304=AA$191,AA$192,IF(Z304=AA$192,AA$193,IF(Z304=AA$193,AA$194,$H$23))))))</f>
        <v/>
      </c>
      <c r="AB304" s="88" t="str">
        <f>IF(AND(SUM(AB$206:AB303)&gt;=AB$201,AA304=""),"",IF(AA304="",AB$190,IF(AA304=AB$190,AB$191,IF(AA304=AB$191,AB$192,IF(AA304=AB$192,AB$193,IF(AA304=AB$193,AB$194,$H$23))))))</f>
        <v/>
      </c>
      <c r="AC304" s="88" t="str">
        <f>IF(AND(SUM(AC$206:AC303)&gt;=AC$201,AB304=""),"",IF(AB304="",AC$190,IF(AB304=AC$190,AC$191,IF(AB304=AC$191,AC$192,IF(AB304=AC$192,AC$193,IF(AB304=AC$193,AC$194,$I$23))))))</f>
        <v/>
      </c>
      <c r="AD304" s="88" t="str">
        <f>IF(AND(SUM(AD$206:AD303)&gt;=AD$201,AC304=""),"",IF(AC304="",AD$190,IF(AC304=AD$190,AD$191,IF(AC304=AD$191,AD$192,IF(AC304=AD$192,AD$193,IF(AC304=AD$193,AD$194,$I$23))))))</f>
        <v/>
      </c>
      <c r="AE304" s="88" t="str">
        <f>IF(AND(SUM(AE$206:AE303)&gt;=AE$201,AD304=""),"",IF(AD304="",AE$190,IF(AD304=AE$190,AE$191,IF(AD304=AE$191,AE$192,IF(AD304=AE$192,AE$193,IF(AD304=AE$193,AE$194,$I$23))))))</f>
        <v/>
      </c>
      <c r="AF304" s="88" t="str">
        <f>IF(AND(SUM(AF$206:AF303)&gt;=AF$201,AE304=""),"",IF(AE304="",AF$190,IF(AE304=AF$190,AF$191,IF(AE304=AF$191,AF$192,IF(AE304=AF$192,AF$193,IF(AE304=AF$193,AF$194,$I$23))))))</f>
        <v/>
      </c>
      <c r="AG304" s="88" t="str">
        <f>IF(AND(SUM(AG$206:AG303)&gt;=AG$201,AF304=""),"",IF(AF304="",AG$190,IF(AF304=AG$190,AG$191,IF(AF304=AG$191,AG$192,IF(AF304=AG$192,AG$193,IF(AF304=AG$193,AG$194,$I$23))))))</f>
        <v/>
      </c>
      <c r="AH304" s="88" t="str">
        <f>IF(AND(SUM(AH$206:AH303)&gt;=AH$201,AG304=""),"",IF(AG304="",AH$190,IF(AG304=AH$190,AH$191,IF(AG304=AH$191,AH$192,IF(AG304=AH$192,AH$193,IF(AG304=AH$193,AH$194,$I$23))))))</f>
        <v/>
      </c>
      <c r="AI304" s="88" t="str">
        <f>IF(AND(SUM(AI$206:AI303)&gt;=AI$201,AH304=""),"",IF(AH304="",AI$190,IF(AH304=AI$190,AI$191,IF(AH304=AI$191,AI$192,IF(AH304=AI$192,AI$193,IF(AH304=AI$193,AI$194,$I$23))))))</f>
        <v/>
      </c>
      <c r="AJ304" s="88" t="str">
        <f>IF(AND(SUM(AJ$206:AJ303)&gt;=AJ$201,AI304=""),"",IF(AI304="",AJ$190,IF(AI304=AJ$190,AJ$191,IF(AI304=AJ$191,AJ$192,IF(AI304=AJ$192,AJ$193,IF(AI304=AJ$193,AJ$194,$I$23))))))</f>
        <v/>
      </c>
      <c r="AK304" s="88" t="str">
        <f>IF(AND(SUM(AK$206:AK303)&gt;=AK$201,AJ304=""),"",IF(AJ304="",AK$190,IF(AJ304=AK$190,AK$191,IF(AJ304=AK$191,AK$192,IF(AJ304=AK$192,AK$193,IF(AJ304=AK$193,AK$194,$I$23))))))</f>
        <v/>
      </c>
      <c r="AL304" s="88" t="str">
        <f>IF(AND(SUM(AL$206:AL303)&gt;=AL$201,AK304=""),"",IF(AK304="",AL$190,IF(AK304=AL$190,AL$191,IF(AK304=AL$191,AL$192,IF(AK304=AL$192,AL$193,IF(AK304=AL$193,AL$194,$I$23))))))</f>
        <v/>
      </c>
      <c r="AM304" s="88" t="str">
        <f>IF(AND(SUM(AM$206:AM303)&gt;=AM$201,AL304=""),"",IF(AL304="",AM$190,IF(AL304=AM$190,AM$191,IF(AL304=AM$191,AM$192,IF(AL304=AM$192,AM$193,IF(AL304=AM$193,AM$194,$I$23))))))</f>
        <v/>
      </c>
      <c r="AN304" s="88" t="str">
        <f>IF(AND(SUM(AN$206:AN303)&gt;=AN$201,AM304=""),"",IF(AM304="",AN$190,IF(AM304=AN$190,AN$191,IF(AM304=AN$191,AN$192,IF(AM304=AN$192,AN$193,IF(AM304=AN$193,AN$194,$I$23))))))</f>
        <v/>
      </c>
      <c r="AO304" s="88" t="str">
        <f>IF(AND(SUM(AO$206:AO303)&gt;=AO$201,AN304=""),"",IF(AN304="",AO$190,IF(AN304=AO$190,AO$191,IF(AN304=AO$191,AO$192,IF(AN304=AO$192,AO$193,IF(AN304=AO$193,AO$194,$J$23))))))</f>
        <v/>
      </c>
      <c r="AP304" s="88" t="str">
        <f>IF(AND(SUM(AP$206:AP303)&gt;=AP$201,AO304=""),"",IF(AO304="",AP$190,IF(AO304=AP$190,AP$191,IF(AO304=AP$191,AP$192,IF(AO304=AP$192,AP$193,IF(AO304=AP$193,AP$194,$J$23))))))</f>
        <v/>
      </c>
      <c r="AQ304" s="88" t="str">
        <f>IF(AND(SUM(AQ$206:AQ303)&gt;=AQ$201,AP304=""),"",IF(AP304="",AQ$190,IF(AP304=AQ$190,AQ$191,IF(AP304=AQ$191,AQ$192,IF(AP304=AQ$192,AQ$193,IF(AP304=AQ$193,AQ$194,$J$23))))))</f>
        <v/>
      </c>
      <c r="AR304" s="88" t="str">
        <f>IF(AND(SUM(AR$206:AR303)&gt;=AR$201,AQ304=""),"",IF(AQ304="",AR$190,IF(AQ304=AR$190,AR$191,IF(AQ304=AR$191,AR$192,IF(AQ304=AR$192,AR$193,IF(AQ304=AR$193,AR$194,$J$23))))))</f>
        <v/>
      </c>
      <c r="AS304" s="88" t="str">
        <f>IF(AND(SUM(AS$206:AS303)&gt;=AS$201,AR304=""),"",IF(AR304="",AS$190,IF(AR304=AS$190,AS$191,IF(AR304=AS$191,AS$192,IF(AR304=AS$192,AS$193,IF(AR304=AS$193,AS$194,$J$23))))))</f>
        <v/>
      </c>
      <c r="AT304" s="88" t="str">
        <f>IF(AND(SUM(AT$206:AT303)&gt;=AT$201,AS304=""),"",IF(AS304="",AT$190,IF(AS304=AT$190,AT$191,IF(AS304=AT$191,AT$192,IF(AS304=AT$192,AT$193,IF(AS304=AT$193,AT$194,$J$23))))))</f>
        <v/>
      </c>
      <c r="AU304" s="88" t="str">
        <f>IF(AND(SUM(AU$206:AU303)&gt;=AU$201,AT304=""),"",IF(AT304="",AU$190,IF(AT304=AU$190,AU$191,IF(AT304=AU$191,AU$192,IF(AT304=AU$192,AU$193,IF(AT304=AU$193,AU$194,$J$23))))))</f>
        <v/>
      </c>
      <c r="AV304" s="88" t="str">
        <f>IF(AND(SUM(AV$206:AV303)&gt;=AV$201,AU304=""),"",IF(AU304="",AV$190,IF(AU304=AV$190,AV$191,IF(AU304=AV$191,AV$192,IF(AU304=AV$192,AV$193,IF(AU304=AV$193,AV$194,$J$23))))))</f>
        <v/>
      </c>
      <c r="AW304" s="88" t="str">
        <f>IF(AND(SUM(AW$206:AW303)&gt;=AW$201,AV304=""),"",IF(AV304="",AW$190,IF(AV304=AW$190,AW$191,IF(AV304=AW$191,AW$192,IF(AV304=AW$192,AW$193,IF(AV304=AW$193,AW$194,$J$23))))))</f>
        <v/>
      </c>
      <c r="AX304" s="88" t="str">
        <f>IF(AND(SUM(AX$206:AX303)&gt;=AX$201,AW304=""),"",IF(AW304="",AX$190,IF(AW304=AX$190,AX$191,IF(AW304=AX$191,AX$192,IF(AW304=AX$192,AX$193,IF(AW304=AX$193,AX$194,$J$23))))))</f>
        <v/>
      </c>
      <c r="AY304" s="88" t="str">
        <f>IF(AND(SUM(AY$206:AY303)&gt;=AY$201,AX304=""),"",IF(AX304="",AY$190,IF(AX304=AY$190,AY$191,IF(AX304=AY$191,AY$192,IF(AX304=AY$192,AY$193,IF(AX304=AY$193,AY$194,$J$23))))))</f>
        <v/>
      </c>
      <c r="AZ304" s="88" t="str">
        <f>IF(AND(SUM(AZ$206:AZ303)&gt;=AZ$201,AY304=""),"",IF(AY304="",AZ$190,IF(AY304=AZ$190,AZ$191,IF(AY304=AZ$191,AZ$192,IF(AY304=AZ$192,AZ$193,IF(AY304=AZ$193,AZ$194,$J$23))))))</f>
        <v/>
      </c>
      <c r="BA304" s="88" t="str">
        <f>IF(AND(SUM(BA$206:BA303)&gt;=BA$201,AZ304=""),"",IF(AZ304="",BA$190,IF(AZ304=BA$190,BA$191,IF(AZ304=BA$191,BA$192,IF(AZ304=BA$192,BA$193,IF(AZ304=BA$193,BA$194,$K$23))))))</f>
        <v/>
      </c>
      <c r="BB304" s="88" t="str">
        <f>IF(AND(SUM(BB$206:BB303)&gt;=BB$201,BA304=""),"",IF(BA304="",BB$190,IF(BA304=BB$190,BB$191,IF(BA304=BB$191,BB$192,IF(BA304=BB$192,BB$193,IF(BA304=BB$193,BB$194,$K$23))))))</f>
        <v/>
      </c>
      <c r="BC304" s="88" t="str">
        <f>IF(AND(SUM(BC$206:BC303)&gt;=BC$201,BB304=""),"",IF(BB304="",BC$190,IF(BB304=BC$190,BC$191,IF(BB304=BC$191,BC$192,IF(BB304=BC$192,BC$193,IF(BB304=BC$193,BC$194,$K$23))))))</f>
        <v/>
      </c>
      <c r="BD304" s="88" t="str">
        <f>IF(AND(SUM(BD$206:BD303)&gt;=BD$201,BC304=""),"",IF(BC304="",BD$190,IF(BC304=BD$190,BD$191,IF(BC304=BD$191,BD$192,IF(BC304=BD$192,BD$193,IF(BC304=BD$193,BD$194,$K$23))))))</f>
        <v/>
      </c>
      <c r="BE304" s="88" t="str">
        <f>IF(AND(SUM(BE$206:BE303)&gt;=BE$201,BD304=""),"",IF(BD304="",BE$190,IF(BD304=BE$190,BE$191,IF(BD304=BE$191,BE$192,IF(BD304=BE$192,BE$193,IF(BD304=BE$193,BE$194,$K$23))))))</f>
        <v/>
      </c>
      <c r="BF304" s="88" t="str">
        <f>IF(AND(SUM(BF$206:BF303)&gt;=BF$201,BE304=""),"",IF(BE304="",BF$190,IF(BE304=BF$190,BF$191,IF(BE304=BF$191,BF$192,IF(BE304=BF$192,BF$193,IF(BE304=BF$193,BF$194,$K$23))))))</f>
        <v/>
      </c>
      <c r="BG304" s="88" t="str">
        <f>IF(AND(SUM(BG$206:BG303)&gt;=BG$201,BF304=""),"",IF(BF304="",BG$190,IF(BF304=BG$190,BG$191,IF(BF304=BG$191,BG$192,IF(BF304=BG$192,BG$193,IF(BF304=BG$193,BG$194,$K$23))))))</f>
        <v/>
      </c>
      <c r="BH304" s="88" t="str">
        <f>IF(AND(SUM(BH$206:BH303)&gt;=BH$201,BG304=""),"",IF(BG304="",BH$190,IF(BG304=BH$190,BH$191,IF(BG304=BH$191,BH$192,IF(BG304=BH$192,BH$193,IF(BG304=BH$193,BH$194,$K$23))))))</f>
        <v/>
      </c>
      <c r="BI304" s="88" t="str">
        <f>IF(AND(SUM(BI$206:BI303)&gt;=BI$201,BH304=""),"",IF(BH304="",BI$190,IF(BH304=BI$190,BI$191,IF(BH304=BI$191,BI$192,IF(BH304=BI$192,BI$193,IF(BH304=BI$193,BI$194,$K$23))))))</f>
        <v/>
      </c>
      <c r="BJ304" s="88" t="str">
        <f>IF(AND(SUM(BJ$206:BJ303)&gt;=BJ$201,BI304=""),"",IF(BI304="",BJ$190,IF(BI304=BJ$190,BJ$191,IF(BI304=BJ$191,BJ$192,IF(BI304=BJ$192,BJ$193,IF(BI304=BJ$193,BJ$194,$K$23))))))</f>
        <v/>
      </c>
      <c r="BK304" s="88" t="str">
        <f>IF(AND(SUM(BK$206:BK303)&gt;=BK$201,BJ304=""),"",IF(BJ304="",BK$190,IF(BJ304=BK$190,BK$191,IF(BJ304=BK$191,BK$192,IF(BJ304=BK$192,BK$193,IF(BJ304=BK$193,BK$194,$K$23))))))</f>
        <v/>
      </c>
      <c r="BL304" s="88" t="str">
        <f>IF(AND(SUM(BL$206:BL303)&gt;=BL$201,BK304=""),"",IF(BK304="",BL$190,IF(BK304=BL$190,BL$191,IF(BK304=BL$191,BL$192,IF(BK304=BL$192,BL$193,IF(BK304=BL$193,BL$194,$K$23))))))</f>
        <v/>
      </c>
    </row>
    <row r="305" spans="2:64" hidden="1" outlineLevel="1" x14ac:dyDescent="0.55000000000000004">
      <c r="B305" s="3" t="s">
        <v>311</v>
      </c>
      <c r="C305" s="3">
        <f t="shared" si="63"/>
        <v>99</v>
      </c>
      <c r="E305" s="88" t="str">
        <f>IF(AND(SUM(E$206:E304)&gt;=E$201,D305=""),"",IF(D305="",E$190,IF(D305=E$190,E$191,IF(D305=E$191,E$192,IF(D305=E$192,E$193,IF(D305=E$193,E$194,$G$23))))))</f>
        <v/>
      </c>
      <c r="F305" s="88" t="str">
        <f>IF(AND(SUM(F$206:F304)&gt;=F$201,E305=""),"",IF(E305="",F$190,IF(E305=F$190,F$191,IF(E305=F$191,F$192,IF(E305=F$192,F$193,IF(E305=F$193,F$194,$G$23))))))</f>
        <v/>
      </c>
      <c r="G305" s="88" t="str">
        <f>IF(AND(SUM(G$206:G304)&gt;=G$201,F305=""),"",IF(F305="",G$190,IF(F305=G$190,G$191,IF(F305=G$191,G$192,IF(F305=G$192,G$193,IF(F305=G$193,G$194,$G$23))))))</f>
        <v/>
      </c>
      <c r="H305" s="88" t="str">
        <f>IF(AND(SUM(H$206:H304)&gt;=H$201,G305=""),"",IF(G305="",H$190,IF(G305=H$190,H$191,IF(G305=H$191,H$192,IF(G305=H$192,H$193,IF(G305=H$193,H$194,$G$23))))))</f>
        <v/>
      </c>
      <c r="I305" s="88" t="str">
        <f>IF(AND(SUM(I$206:I304)&gt;=I$201,H305=""),"",IF(H305="",I$190,IF(H305=I$190,I$191,IF(H305=I$191,I$192,IF(H305=I$192,I$193,IF(H305=I$193,I$194,$G$23))))))</f>
        <v/>
      </c>
      <c r="J305" s="88" t="str">
        <f>IF(AND(SUM(J$206:J304)&gt;=J$201,I305=""),"",IF(I305="",J$190,IF(I305=J$190,J$191,IF(I305=J$191,J$192,IF(I305=J$192,J$193,IF(I305=J$193,J$194,$G$23))))))</f>
        <v/>
      </c>
      <c r="K305" s="88" t="str">
        <f>IF(AND(SUM(K$206:K304)&gt;=K$201,J305=""),"",IF(J305="",K$190,IF(J305=K$190,K$191,IF(J305=K$191,K$192,IF(J305=K$192,K$193,IF(J305=K$193,K$194,$G$23))))))</f>
        <v/>
      </c>
      <c r="L305" s="88" t="str">
        <f>IF(AND(SUM(L$206:L304)&gt;=L$201,K305=""),"",IF(K305="",L$190,IF(K305=L$190,L$191,IF(K305=L$191,L$192,IF(K305=L$192,L$193,IF(K305=L$193,L$194,$G$23))))))</f>
        <v/>
      </c>
      <c r="M305" s="88" t="str">
        <f>IF(AND(SUM(M$206:M304)&gt;=M$201,L305=""),"",IF(L305="",M$190,IF(L305=M$190,M$191,IF(L305=M$191,M$192,IF(L305=M$192,M$193,IF(L305=M$193,M$194,$G$23))))))</f>
        <v/>
      </c>
      <c r="N305" s="88" t="str">
        <f>IF(AND(SUM(N$206:N304)&gt;=N$201,M305=""),"",IF(M305="",N$190,IF(M305=N$190,N$191,IF(M305=N$191,N$192,IF(M305=N$192,N$193,IF(M305=N$193,N$194,$G$23))))))</f>
        <v/>
      </c>
      <c r="O305" s="88" t="str">
        <f>IF(AND(SUM(O$206:O304)&gt;=O$201,N305=""),"",IF(N305="",O$190,IF(N305=O$190,O$191,IF(N305=O$191,O$192,IF(N305=O$192,O$193,IF(N305=O$193,O$194,$G$23))))))</f>
        <v/>
      </c>
      <c r="P305" s="88" t="str">
        <f>IF(AND(SUM(P$206:P304)&gt;=P$201,O305=""),"",IF(O305="",P$190,IF(O305=P$190,P$191,IF(O305=P$191,P$192,IF(O305=P$192,P$193,IF(O305=P$193,P$194,$G$23))))))</f>
        <v/>
      </c>
      <c r="Q305" s="88" t="str">
        <f>IF(AND(SUM(Q$206:Q304)&gt;=Q$201,P305=""),"",IF(P305="",Q$190,IF(P305=Q$190,Q$191,IF(P305=Q$191,Q$192,IF(P305=Q$192,Q$193,IF(P305=Q$193,Q$194,$H$23))))))</f>
        <v/>
      </c>
      <c r="R305" s="88" t="str">
        <f>IF(AND(SUM(R$206:R304)&gt;=R$201,Q305=""),"",IF(Q305="",R$190,IF(Q305=R$190,R$191,IF(Q305=R$191,R$192,IF(Q305=R$192,R$193,IF(Q305=R$193,R$194,$H$23))))))</f>
        <v/>
      </c>
      <c r="S305" s="88" t="str">
        <f>IF(AND(SUM(S$206:S304)&gt;=S$201,R305=""),"",IF(R305="",S$190,IF(R305=S$190,S$191,IF(R305=S$191,S$192,IF(R305=S$192,S$193,IF(R305=S$193,S$194,$H$23))))))</f>
        <v/>
      </c>
      <c r="T305" s="88" t="str">
        <f>IF(AND(SUM(T$206:T304)&gt;=T$201,S305=""),"",IF(S305="",T$190,IF(S305=T$190,T$191,IF(S305=T$191,T$192,IF(S305=T$192,T$193,IF(S305=T$193,T$194,$H$23))))))</f>
        <v/>
      </c>
      <c r="U305" s="88" t="str">
        <f>IF(AND(SUM(U$206:U304)&gt;=U$201,T305=""),"",IF(T305="",U$190,IF(T305=U$190,U$191,IF(T305=U$191,U$192,IF(T305=U$192,U$193,IF(T305=U$193,U$194,$H$23))))))</f>
        <v/>
      </c>
      <c r="V305" s="88" t="str">
        <f>IF(AND(SUM(V$206:V304)&gt;=V$201,U305=""),"",IF(U305="",V$190,IF(U305=V$190,V$191,IF(U305=V$191,V$192,IF(U305=V$192,V$193,IF(U305=V$193,V$194,$H$23))))))</f>
        <v/>
      </c>
      <c r="W305" s="88" t="str">
        <f>IF(AND(SUM(W$206:W304)&gt;=W$201,V305=""),"",IF(V305="",W$190,IF(V305=W$190,W$191,IF(V305=W$191,W$192,IF(V305=W$192,W$193,IF(V305=W$193,W$194,$H$23))))))</f>
        <v/>
      </c>
      <c r="X305" s="88" t="str">
        <f>IF(AND(SUM(X$206:X304)&gt;=X$201,W305=""),"",IF(W305="",X$190,IF(W305=X$190,X$191,IF(W305=X$191,X$192,IF(W305=X$192,X$193,IF(W305=X$193,X$194,$H$23))))))</f>
        <v/>
      </c>
      <c r="Y305" s="88" t="str">
        <f>IF(AND(SUM(Y$206:Y304)&gt;=Y$201,X305=""),"",IF(X305="",Y$190,IF(X305=Y$190,Y$191,IF(X305=Y$191,Y$192,IF(X305=Y$192,Y$193,IF(X305=Y$193,Y$194,$H$23))))))</f>
        <v/>
      </c>
      <c r="Z305" s="88" t="str">
        <f>IF(AND(SUM(Z$206:Z304)&gt;=Z$201,Y305=""),"",IF(Y305="",Z$190,IF(Y305=Z$190,Z$191,IF(Y305=Z$191,Z$192,IF(Y305=Z$192,Z$193,IF(Y305=Z$193,Z$194,$H$23))))))</f>
        <v/>
      </c>
      <c r="AA305" s="88" t="str">
        <f>IF(AND(SUM(AA$206:AA304)&gt;=AA$201,Z305=""),"",IF(Z305="",AA$190,IF(Z305=AA$190,AA$191,IF(Z305=AA$191,AA$192,IF(Z305=AA$192,AA$193,IF(Z305=AA$193,AA$194,$H$23))))))</f>
        <v/>
      </c>
      <c r="AB305" s="88" t="str">
        <f>IF(AND(SUM(AB$206:AB304)&gt;=AB$201,AA305=""),"",IF(AA305="",AB$190,IF(AA305=AB$190,AB$191,IF(AA305=AB$191,AB$192,IF(AA305=AB$192,AB$193,IF(AA305=AB$193,AB$194,$H$23))))))</f>
        <v/>
      </c>
      <c r="AC305" s="88" t="str">
        <f>IF(AND(SUM(AC$206:AC304)&gt;=AC$201,AB305=""),"",IF(AB305="",AC$190,IF(AB305=AC$190,AC$191,IF(AB305=AC$191,AC$192,IF(AB305=AC$192,AC$193,IF(AB305=AC$193,AC$194,$I$23))))))</f>
        <v/>
      </c>
      <c r="AD305" s="88" t="str">
        <f>IF(AND(SUM(AD$206:AD304)&gt;=AD$201,AC305=""),"",IF(AC305="",AD$190,IF(AC305=AD$190,AD$191,IF(AC305=AD$191,AD$192,IF(AC305=AD$192,AD$193,IF(AC305=AD$193,AD$194,$I$23))))))</f>
        <v/>
      </c>
      <c r="AE305" s="88" t="str">
        <f>IF(AND(SUM(AE$206:AE304)&gt;=AE$201,AD305=""),"",IF(AD305="",AE$190,IF(AD305=AE$190,AE$191,IF(AD305=AE$191,AE$192,IF(AD305=AE$192,AE$193,IF(AD305=AE$193,AE$194,$I$23))))))</f>
        <v/>
      </c>
      <c r="AF305" s="88" t="str">
        <f>IF(AND(SUM(AF$206:AF304)&gt;=AF$201,AE305=""),"",IF(AE305="",AF$190,IF(AE305=AF$190,AF$191,IF(AE305=AF$191,AF$192,IF(AE305=AF$192,AF$193,IF(AE305=AF$193,AF$194,$I$23))))))</f>
        <v/>
      </c>
      <c r="AG305" s="88" t="str">
        <f>IF(AND(SUM(AG$206:AG304)&gt;=AG$201,AF305=""),"",IF(AF305="",AG$190,IF(AF305=AG$190,AG$191,IF(AF305=AG$191,AG$192,IF(AF305=AG$192,AG$193,IF(AF305=AG$193,AG$194,$I$23))))))</f>
        <v/>
      </c>
      <c r="AH305" s="88" t="str">
        <f>IF(AND(SUM(AH$206:AH304)&gt;=AH$201,AG305=""),"",IF(AG305="",AH$190,IF(AG305=AH$190,AH$191,IF(AG305=AH$191,AH$192,IF(AG305=AH$192,AH$193,IF(AG305=AH$193,AH$194,$I$23))))))</f>
        <v/>
      </c>
      <c r="AI305" s="88" t="str">
        <f>IF(AND(SUM(AI$206:AI304)&gt;=AI$201,AH305=""),"",IF(AH305="",AI$190,IF(AH305=AI$190,AI$191,IF(AH305=AI$191,AI$192,IF(AH305=AI$192,AI$193,IF(AH305=AI$193,AI$194,$I$23))))))</f>
        <v/>
      </c>
      <c r="AJ305" s="88" t="str">
        <f>IF(AND(SUM(AJ$206:AJ304)&gt;=AJ$201,AI305=""),"",IF(AI305="",AJ$190,IF(AI305=AJ$190,AJ$191,IF(AI305=AJ$191,AJ$192,IF(AI305=AJ$192,AJ$193,IF(AI305=AJ$193,AJ$194,$I$23))))))</f>
        <v/>
      </c>
      <c r="AK305" s="88" t="str">
        <f>IF(AND(SUM(AK$206:AK304)&gt;=AK$201,AJ305=""),"",IF(AJ305="",AK$190,IF(AJ305=AK$190,AK$191,IF(AJ305=AK$191,AK$192,IF(AJ305=AK$192,AK$193,IF(AJ305=AK$193,AK$194,$I$23))))))</f>
        <v/>
      </c>
      <c r="AL305" s="88" t="str">
        <f>IF(AND(SUM(AL$206:AL304)&gt;=AL$201,AK305=""),"",IF(AK305="",AL$190,IF(AK305=AL$190,AL$191,IF(AK305=AL$191,AL$192,IF(AK305=AL$192,AL$193,IF(AK305=AL$193,AL$194,$I$23))))))</f>
        <v/>
      </c>
      <c r="AM305" s="88" t="str">
        <f>IF(AND(SUM(AM$206:AM304)&gt;=AM$201,AL305=""),"",IF(AL305="",AM$190,IF(AL305=AM$190,AM$191,IF(AL305=AM$191,AM$192,IF(AL305=AM$192,AM$193,IF(AL305=AM$193,AM$194,$I$23))))))</f>
        <v/>
      </c>
      <c r="AN305" s="88" t="str">
        <f>IF(AND(SUM(AN$206:AN304)&gt;=AN$201,AM305=""),"",IF(AM305="",AN$190,IF(AM305=AN$190,AN$191,IF(AM305=AN$191,AN$192,IF(AM305=AN$192,AN$193,IF(AM305=AN$193,AN$194,$I$23))))))</f>
        <v/>
      </c>
      <c r="AO305" s="88" t="str">
        <f>IF(AND(SUM(AO$206:AO304)&gt;=AO$201,AN305=""),"",IF(AN305="",AO$190,IF(AN305=AO$190,AO$191,IF(AN305=AO$191,AO$192,IF(AN305=AO$192,AO$193,IF(AN305=AO$193,AO$194,$J$23))))))</f>
        <v/>
      </c>
      <c r="AP305" s="88" t="str">
        <f>IF(AND(SUM(AP$206:AP304)&gt;=AP$201,AO305=""),"",IF(AO305="",AP$190,IF(AO305=AP$190,AP$191,IF(AO305=AP$191,AP$192,IF(AO305=AP$192,AP$193,IF(AO305=AP$193,AP$194,$J$23))))))</f>
        <v/>
      </c>
      <c r="AQ305" s="88" t="str">
        <f>IF(AND(SUM(AQ$206:AQ304)&gt;=AQ$201,AP305=""),"",IF(AP305="",AQ$190,IF(AP305=AQ$190,AQ$191,IF(AP305=AQ$191,AQ$192,IF(AP305=AQ$192,AQ$193,IF(AP305=AQ$193,AQ$194,$J$23))))))</f>
        <v/>
      </c>
      <c r="AR305" s="88" t="str">
        <f>IF(AND(SUM(AR$206:AR304)&gt;=AR$201,AQ305=""),"",IF(AQ305="",AR$190,IF(AQ305=AR$190,AR$191,IF(AQ305=AR$191,AR$192,IF(AQ305=AR$192,AR$193,IF(AQ305=AR$193,AR$194,$J$23))))))</f>
        <v/>
      </c>
      <c r="AS305" s="88" t="str">
        <f>IF(AND(SUM(AS$206:AS304)&gt;=AS$201,AR305=""),"",IF(AR305="",AS$190,IF(AR305=AS$190,AS$191,IF(AR305=AS$191,AS$192,IF(AR305=AS$192,AS$193,IF(AR305=AS$193,AS$194,$J$23))))))</f>
        <v/>
      </c>
      <c r="AT305" s="88" t="str">
        <f>IF(AND(SUM(AT$206:AT304)&gt;=AT$201,AS305=""),"",IF(AS305="",AT$190,IF(AS305=AT$190,AT$191,IF(AS305=AT$191,AT$192,IF(AS305=AT$192,AT$193,IF(AS305=AT$193,AT$194,$J$23))))))</f>
        <v/>
      </c>
      <c r="AU305" s="88" t="str">
        <f>IF(AND(SUM(AU$206:AU304)&gt;=AU$201,AT305=""),"",IF(AT305="",AU$190,IF(AT305=AU$190,AU$191,IF(AT305=AU$191,AU$192,IF(AT305=AU$192,AU$193,IF(AT305=AU$193,AU$194,$J$23))))))</f>
        <v/>
      </c>
      <c r="AV305" s="88" t="str">
        <f>IF(AND(SUM(AV$206:AV304)&gt;=AV$201,AU305=""),"",IF(AU305="",AV$190,IF(AU305=AV$190,AV$191,IF(AU305=AV$191,AV$192,IF(AU305=AV$192,AV$193,IF(AU305=AV$193,AV$194,$J$23))))))</f>
        <v/>
      </c>
      <c r="AW305" s="88" t="str">
        <f>IF(AND(SUM(AW$206:AW304)&gt;=AW$201,AV305=""),"",IF(AV305="",AW$190,IF(AV305=AW$190,AW$191,IF(AV305=AW$191,AW$192,IF(AV305=AW$192,AW$193,IF(AV305=AW$193,AW$194,$J$23))))))</f>
        <v/>
      </c>
      <c r="AX305" s="88" t="str">
        <f>IF(AND(SUM(AX$206:AX304)&gt;=AX$201,AW305=""),"",IF(AW305="",AX$190,IF(AW305=AX$190,AX$191,IF(AW305=AX$191,AX$192,IF(AW305=AX$192,AX$193,IF(AW305=AX$193,AX$194,$J$23))))))</f>
        <v/>
      </c>
      <c r="AY305" s="88" t="str">
        <f>IF(AND(SUM(AY$206:AY304)&gt;=AY$201,AX305=""),"",IF(AX305="",AY$190,IF(AX305=AY$190,AY$191,IF(AX305=AY$191,AY$192,IF(AX305=AY$192,AY$193,IF(AX305=AY$193,AY$194,$J$23))))))</f>
        <v/>
      </c>
      <c r="AZ305" s="88" t="str">
        <f>IF(AND(SUM(AZ$206:AZ304)&gt;=AZ$201,AY305=""),"",IF(AY305="",AZ$190,IF(AY305=AZ$190,AZ$191,IF(AY305=AZ$191,AZ$192,IF(AY305=AZ$192,AZ$193,IF(AY305=AZ$193,AZ$194,$J$23))))))</f>
        <v/>
      </c>
      <c r="BA305" s="88" t="str">
        <f>IF(AND(SUM(BA$206:BA304)&gt;=BA$201,AZ305=""),"",IF(AZ305="",BA$190,IF(AZ305=BA$190,BA$191,IF(AZ305=BA$191,BA$192,IF(AZ305=BA$192,BA$193,IF(AZ305=BA$193,BA$194,$K$23))))))</f>
        <v/>
      </c>
      <c r="BB305" s="88" t="str">
        <f>IF(AND(SUM(BB$206:BB304)&gt;=BB$201,BA305=""),"",IF(BA305="",BB$190,IF(BA305=BB$190,BB$191,IF(BA305=BB$191,BB$192,IF(BA305=BB$192,BB$193,IF(BA305=BB$193,BB$194,$K$23))))))</f>
        <v/>
      </c>
      <c r="BC305" s="88" t="str">
        <f>IF(AND(SUM(BC$206:BC304)&gt;=BC$201,BB305=""),"",IF(BB305="",BC$190,IF(BB305=BC$190,BC$191,IF(BB305=BC$191,BC$192,IF(BB305=BC$192,BC$193,IF(BB305=BC$193,BC$194,$K$23))))))</f>
        <v/>
      </c>
      <c r="BD305" s="88" t="str">
        <f>IF(AND(SUM(BD$206:BD304)&gt;=BD$201,BC305=""),"",IF(BC305="",BD$190,IF(BC305=BD$190,BD$191,IF(BC305=BD$191,BD$192,IF(BC305=BD$192,BD$193,IF(BC305=BD$193,BD$194,$K$23))))))</f>
        <v/>
      </c>
      <c r="BE305" s="88" t="str">
        <f>IF(AND(SUM(BE$206:BE304)&gt;=BE$201,BD305=""),"",IF(BD305="",BE$190,IF(BD305=BE$190,BE$191,IF(BD305=BE$191,BE$192,IF(BD305=BE$192,BE$193,IF(BD305=BE$193,BE$194,$K$23))))))</f>
        <v/>
      </c>
      <c r="BF305" s="88" t="str">
        <f>IF(AND(SUM(BF$206:BF304)&gt;=BF$201,BE305=""),"",IF(BE305="",BF$190,IF(BE305=BF$190,BF$191,IF(BE305=BF$191,BF$192,IF(BE305=BF$192,BF$193,IF(BE305=BF$193,BF$194,$K$23))))))</f>
        <v/>
      </c>
      <c r="BG305" s="88" t="str">
        <f>IF(AND(SUM(BG$206:BG304)&gt;=BG$201,BF305=""),"",IF(BF305="",BG$190,IF(BF305=BG$190,BG$191,IF(BF305=BG$191,BG$192,IF(BF305=BG$192,BG$193,IF(BF305=BG$193,BG$194,$K$23))))))</f>
        <v/>
      </c>
      <c r="BH305" s="88" t="str">
        <f>IF(AND(SUM(BH$206:BH304)&gt;=BH$201,BG305=""),"",IF(BG305="",BH$190,IF(BG305=BH$190,BH$191,IF(BG305=BH$191,BH$192,IF(BG305=BH$192,BH$193,IF(BG305=BH$193,BH$194,$K$23))))))</f>
        <v/>
      </c>
      <c r="BI305" s="88" t="str">
        <f>IF(AND(SUM(BI$206:BI304)&gt;=BI$201,BH305=""),"",IF(BH305="",BI$190,IF(BH305=BI$190,BI$191,IF(BH305=BI$191,BI$192,IF(BH305=BI$192,BI$193,IF(BH305=BI$193,BI$194,$K$23))))))</f>
        <v/>
      </c>
      <c r="BJ305" s="88" t="str">
        <f>IF(AND(SUM(BJ$206:BJ304)&gt;=BJ$201,BI305=""),"",IF(BI305="",BJ$190,IF(BI305=BJ$190,BJ$191,IF(BI305=BJ$191,BJ$192,IF(BI305=BJ$192,BJ$193,IF(BI305=BJ$193,BJ$194,$K$23))))))</f>
        <v/>
      </c>
      <c r="BK305" s="88" t="str">
        <f>IF(AND(SUM(BK$206:BK304)&gt;=BK$201,BJ305=""),"",IF(BJ305="",BK$190,IF(BJ305=BK$190,BK$191,IF(BJ305=BK$191,BK$192,IF(BJ305=BK$192,BK$193,IF(BJ305=BK$193,BK$194,$K$23))))))</f>
        <v/>
      </c>
      <c r="BL305" s="88" t="str">
        <f>IF(AND(SUM(BL$206:BL304)&gt;=BL$201,BK305=""),"",IF(BK305="",BL$190,IF(BK305=BL$190,BL$191,IF(BK305=BL$191,BL$192,IF(BK305=BL$192,BL$193,IF(BK305=BL$193,BL$194,$K$23))))))</f>
        <v/>
      </c>
    </row>
    <row r="306" spans="2:64" hidden="1" outlineLevel="1" x14ac:dyDescent="0.55000000000000004">
      <c r="B306" s="3" t="s">
        <v>311</v>
      </c>
      <c r="C306" s="3">
        <f t="shared" si="63"/>
        <v>100</v>
      </c>
      <c r="E306" s="88" t="str">
        <f>IF(AND(SUM(E$206:E305)&gt;=E$201,D306=""),"",IF(D306="",E$190,IF(D306=E$190,E$191,IF(D306=E$191,E$192,IF(D306=E$192,E$193,IF(D306=E$193,E$194,$G$23))))))</f>
        <v/>
      </c>
      <c r="F306" s="88" t="str">
        <f>IF(AND(SUM(F$206:F305)&gt;=F$201,E306=""),"",IF(E306="",F$190,IF(E306=F$190,F$191,IF(E306=F$191,F$192,IF(E306=F$192,F$193,IF(E306=F$193,F$194,$G$23))))))</f>
        <v/>
      </c>
      <c r="G306" s="88" t="str">
        <f>IF(AND(SUM(G$206:G305)&gt;=G$201,F306=""),"",IF(F306="",G$190,IF(F306=G$190,G$191,IF(F306=G$191,G$192,IF(F306=G$192,G$193,IF(F306=G$193,G$194,$G$23))))))</f>
        <v/>
      </c>
      <c r="H306" s="88" t="str">
        <f>IF(AND(SUM(H$206:H305)&gt;=H$201,G306=""),"",IF(G306="",H$190,IF(G306=H$190,H$191,IF(G306=H$191,H$192,IF(G306=H$192,H$193,IF(G306=H$193,H$194,$G$23))))))</f>
        <v/>
      </c>
      <c r="I306" s="88" t="str">
        <f>IF(AND(SUM(I$206:I305)&gt;=I$201,H306=""),"",IF(H306="",I$190,IF(H306=I$190,I$191,IF(H306=I$191,I$192,IF(H306=I$192,I$193,IF(H306=I$193,I$194,$G$23))))))</f>
        <v/>
      </c>
      <c r="J306" s="88" t="str">
        <f>IF(AND(SUM(J$206:J305)&gt;=J$201,I306=""),"",IF(I306="",J$190,IF(I306=J$190,J$191,IF(I306=J$191,J$192,IF(I306=J$192,J$193,IF(I306=J$193,J$194,$G$23))))))</f>
        <v/>
      </c>
      <c r="K306" s="88" t="str">
        <f>IF(AND(SUM(K$206:K305)&gt;=K$201,J306=""),"",IF(J306="",K$190,IF(J306=K$190,K$191,IF(J306=K$191,K$192,IF(J306=K$192,K$193,IF(J306=K$193,K$194,$G$23))))))</f>
        <v/>
      </c>
      <c r="L306" s="88" t="str">
        <f>IF(AND(SUM(L$206:L305)&gt;=L$201,K306=""),"",IF(K306="",L$190,IF(K306=L$190,L$191,IF(K306=L$191,L$192,IF(K306=L$192,L$193,IF(K306=L$193,L$194,$G$23))))))</f>
        <v/>
      </c>
      <c r="M306" s="88" t="str">
        <f>IF(AND(SUM(M$206:M305)&gt;=M$201,L306=""),"",IF(L306="",M$190,IF(L306=M$190,M$191,IF(L306=M$191,M$192,IF(L306=M$192,M$193,IF(L306=M$193,M$194,$G$23))))))</f>
        <v/>
      </c>
      <c r="N306" s="88" t="str">
        <f>IF(AND(SUM(N$206:N305)&gt;=N$201,M306=""),"",IF(M306="",N$190,IF(M306=N$190,N$191,IF(M306=N$191,N$192,IF(M306=N$192,N$193,IF(M306=N$193,N$194,$G$23))))))</f>
        <v/>
      </c>
      <c r="O306" s="88" t="str">
        <f>IF(AND(SUM(O$206:O305)&gt;=O$201,N306=""),"",IF(N306="",O$190,IF(N306=O$190,O$191,IF(N306=O$191,O$192,IF(N306=O$192,O$193,IF(N306=O$193,O$194,$G$23))))))</f>
        <v/>
      </c>
      <c r="P306" s="88" t="str">
        <f>IF(AND(SUM(P$206:P305)&gt;=P$201,O306=""),"",IF(O306="",P$190,IF(O306=P$190,P$191,IF(O306=P$191,P$192,IF(O306=P$192,P$193,IF(O306=P$193,P$194,$G$23))))))</f>
        <v/>
      </c>
      <c r="Q306" s="88" t="str">
        <f>IF(AND(SUM(Q$206:Q305)&gt;=Q$201,P306=""),"",IF(P306="",Q$190,IF(P306=Q$190,Q$191,IF(P306=Q$191,Q$192,IF(P306=Q$192,Q$193,IF(P306=Q$193,Q$194,$H$23))))))</f>
        <v/>
      </c>
      <c r="R306" s="88" t="str">
        <f>IF(AND(SUM(R$206:R305)&gt;=R$201,Q306=""),"",IF(Q306="",R$190,IF(Q306=R$190,R$191,IF(Q306=R$191,R$192,IF(Q306=R$192,R$193,IF(Q306=R$193,R$194,$H$23))))))</f>
        <v/>
      </c>
      <c r="S306" s="88" t="str">
        <f>IF(AND(SUM(S$206:S305)&gt;=S$201,R306=""),"",IF(R306="",S$190,IF(R306=S$190,S$191,IF(R306=S$191,S$192,IF(R306=S$192,S$193,IF(R306=S$193,S$194,$H$23))))))</f>
        <v/>
      </c>
      <c r="T306" s="88" t="str">
        <f>IF(AND(SUM(T$206:T305)&gt;=T$201,S306=""),"",IF(S306="",T$190,IF(S306=T$190,T$191,IF(S306=T$191,T$192,IF(S306=T$192,T$193,IF(S306=T$193,T$194,$H$23))))))</f>
        <v/>
      </c>
      <c r="U306" s="88" t="str">
        <f>IF(AND(SUM(U$206:U305)&gt;=U$201,T306=""),"",IF(T306="",U$190,IF(T306=U$190,U$191,IF(T306=U$191,U$192,IF(T306=U$192,U$193,IF(T306=U$193,U$194,$H$23))))))</f>
        <v/>
      </c>
      <c r="V306" s="88" t="str">
        <f>IF(AND(SUM(V$206:V305)&gt;=V$201,U306=""),"",IF(U306="",V$190,IF(U306=V$190,V$191,IF(U306=V$191,V$192,IF(U306=V$192,V$193,IF(U306=V$193,V$194,$H$23))))))</f>
        <v/>
      </c>
      <c r="W306" s="88" t="str">
        <f>IF(AND(SUM(W$206:W305)&gt;=W$201,V306=""),"",IF(V306="",W$190,IF(V306=W$190,W$191,IF(V306=W$191,W$192,IF(V306=W$192,W$193,IF(V306=W$193,W$194,$H$23))))))</f>
        <v/>
      </c>
      <c r="X306" s="88" t="str">
        <f>IF(AND(SUM(X$206:X305)&gt;=X$201,W306=""),"",IF(W306="",X$190,IF(W306=X$190,X$191,IF(W306=X$191,X$192,IF(W306=X$192,X$193,IF(W306=X$193,X$194,$H$23))))))</f>
        <v/>
      </c>
      <c r="Y306" s="88" t="str">
        <f>IF(AND(SUM(Y$206:Y305)&gt;=Y$201,X306=""),"",IF(X306="",Y$190,IF(X306=Y$190,Y$191,IF(X306=Y$191,Y$192,IF(X306=Y$192,Y$193,IF(X306=Y$193,Y$194,$H$23))))))</f>
        <v/>
      </c>
      <c r="Z306" s="88" t="str">
        <f>IF(AND(SUM(Z$206:Z305)&gt;=Z$201,Y306=""),"",IF(Y306="",Z$190,IF(Y306=Z$190,Z$191,IF(Y306=Z$191,Z$192,IF(Y306=Z$192,Z$193,IF(Y306=Z$193,Z$194,$H$23))))))</f>
        <v/>
      </c>
      <c r="AA306" s="88" t="str">
        <f>IF(AND(SUM(AA$206:AA305)&gt;=AA$201,Z306=""),"",IF(Z306="",AA$190,IF(Z306=AA$190,AA$191,IF(Z306=AA$191,AA$192,IF(Z306=AA$192,AA$193,IF(Z306=AA$193,AA$194,$H$23))))))</f>
        <v/>
      </c>
      <c r="AB306" s="88" t="str">
        <f>IF(AND(SUM(AB$206:AB305)&gt;=AB$201,AA306=""),"",IF(AA306="",AB$190,IF(AA306=AB$190,AB$191,IF(AA306=AB$191,AB$192,IF(AA306=AB$192,AB$193,IF(AA306=AB$193,AB$194,$H$23))))))</f>
        <v/>
      </c>
      <c r="AC306" s="88" t="str">
        <f>IF(AND(SUM(AC$206:AC305)&gt;=AC$201,AB306=""),"",IF(AB306="",AC$190,IF(AB306=AC$190,AC$191,IF(AB306=AC$191,AC$192,IF(AB306=AC$192,AC$193,IF(AB306=AC$193,AC$194,$I$23))))))</f>
        <v/>
      </c>
      <c r="AD306" s="88" t="str">
        <f>IF(AND(SUM(AD$206:AD305)&gt;=AD$201,AC306=""),"",IF(AC306="",AD$190,IF(AC306=AD$190,AD$191,IF(AC306=AD$191,AD$192,IF(AC306=AD$192,AD$193,IF(AC306=AD$193,AD$194,$I$23))))))</f>
        <v/>
      </c>
      <c r="AE306" s="88" t="str">
        <f>IF(AND(SUM(AE$206:AE305)&gt;=AE$201,AD306=""),"",IF(AD306="",AE$190,IF(AD306=AE$190,AE$191,IF(AD306=AE$191,AE$192,IF(AD306=AE$192,AE$193,IF(AD306=AE$193,AE$194,$I$23))))))</f>
        <v/>
      </c>
      <c r="AF306" s="88" t="str">
        <f>IF(AND(SUM(AF$206:AF305)&gt;=AF$201,AE306=""),"",IF(AE306="",AF$190,IF(AE306=AF$190,AF$191,IF(AE306=AF$191,AF$192,IF(AE306=AF$192,AF$193,IF(AE306=AF$193,AF$194,$I$23))))))</f>
        <v/>
      </c>
      <c r="AG306" s="88" t="str">
        <f>IF(AND(SUM(AG$206:AG305)&gt;=AG$201,AF306=""),"",IF(AF306="",AG$190,IF(AF306=AG$190,AG$191,IF(AF306=AG$191,AG$192,IF(AF306=AG$192,AG$193,IF(AF306=AG$193,AG$194,$I$23))))))</f>
        <v/>
      </c>
      <c r="AH306" s="88" t="str">
        <f>IF(AND(SUM(AH$206:AH305)&gt;=AH$201,AG306=""),"",IF(AG306="",AH$190,IF(AG306=AH$190,AH$191,IF(AG306=AH$191,AH$192,IF(AG306=AH$192,AH$193,IF(AG306=AH$193,AH$194,$I$23))))))</f>
        <v/>
      </c>
      <c r="AI306" s="88" t="str">
        <f>IF(AND(SUM(AI$206:AI305)&gt;=AI$201,AH306=""),"",IF(AH306="",AI$190,IF(AH306=AI$190,AI$191,IF(AH306=AI$191,AI$192,IF(AH306=AI$192,AI$193,IF(AH306=AI$193,AI$194,$I$23))))))</f>
        <v/>
      </c>
      <c r="AJ306" s="88" t="str">
        <f>IF(AND(SUM(AJ$206:AJ305)&gt;=AJ$201,AI306=""),"",IF(AI306="",AJ$190,IF(AI306=AJ$190,AJ$191,IF(AI306=AJ$191,AJ$192,IF(AI306=AJ$192,AJ$193,IF(AI306=AJ$193,AJ$194,$I$23))))))</f>
        <v/>
      </c>
      <c r="AK306" s="88" t="str">
        <f>IF(AND(SUM(AK$206:AK305)&gt;=AK$201,AJ306=""),"",IF(AJ306="",AK$190,IF(AJ306=AK$190,AK$191,IF(AJ306=AK$191,AK$192,IF(AJ306=AK$192,AK$193,IF(AJ306=AK$193,AK$194,$I$23))))))</f>
        <v/>
      </c>
      <c r="AL306" s="88" t="str">
        <f>IF(AND(SUM(AL$206:AL305)&gt;=AL$201,AK306=""),"",IF(AK306="",AL$190,IF(AK306=AL$190,AL$191,IF(AK306=AL$191,AL$192,IF(AK306=AL$192,AL$193,IF(AK306=AL$193,AL$194,$I$23))))))</f>
        <v/>
      </c>
      <c r="AM306" s="88" t="str">
        <f>IF(AND(SUM(AM$206:AM305)&gt;=AM$201,AL306=""),"",IF(AL306="",AM$190,IF(AL306=AM$190,AM$191,IF(AL306=AM$191,AM$192,IF(AL306=AM$192,AM$193,IF(AL306=AM$193,AM$194,$I$23))))))</f>
        <v/>
      </c>
      <c r="AN306" s="88" t="str">
        <f>IF(AND(SUM(AN$206:AN305)&gt;=AN$201,AM306=""),"",IF(AM306="",AN$190,IF(AM306=AN$190,AN$191,IF(AM306=AN$191,AN$192,IF(AM306=AN$192,AN$193,IF(AM306=AN$193,AN$194,$I$23))))))</f>
        <v/>
      </c>
      <c r="AO306" s="88" t="str">
        <f>IF(AND(SUM(AO$206:AO305)&gt;=AO$201,AN306=""),"",IF(AN306="",AO$190,IF(AN306=AO$190,AO$191,IF(AN306=AO$191,AO$192,IF(AN306=AO$192,AO$193,IF(AN306=AO$193,AO$194,$J$23))))))</f>
        <v/>
      </c>
      <c r="AP306" s="88" t="str">
        <f>IF(AND(SUM(AP$206:AP305)&gt;=AP$201,AO306=""),"",IF(AO306="",AP$190,IF(AO306=AP$190,AP$191,IF(AO306=AP$191,AP$192,IF(AO306=AP$192,AP$193,IF(AO306=AP$193,AP$194,$J$23))))))</f>
        <v/>
      </c>
      <c r="AQ306" s="88" t="str">
        <f>IF(AND(SUM(AQ$206:AQ305)&gt;=AQ$201,AP306=""),"",IF(AP306="",AQ$190,IF(AP306=AQ$190,AQ$191,IF(AP306=AQ$191,AQ$192,IF(AP306=AQ$192,AQ$193,IF(AP306=AQ$193,AQ$194,$J$23))))))</f>
        <v/>
      </c>
      <c r="AR306" s="88" t="str">
        <f>IF(AND(SUM(AR$206:AR305)&gt;=AR$201,AQ306=""),"",IF(AQ306="",AR$190,IF(AQ306=AR$190,AR$191,IF(AQ306=AR$191,AR$192,IF(AQ306=AR$192,AR$193,IF(AQ306=AR$193,AR$194,$J$23))))))</f>
        <v/>
      </c>
      <c r="AS306" s="88" t="str">
        <f>IF(AND(SUM(AS$206:AS305)&gt;=AS$201,AR306=""),"",IF(AR306="",AS$190,IF(AR306=AS$190,AS$191,IF(AR306=AS$191,AS$192,IF(AR306=AS$192,AS$193,IF(AR306=AS$193,AS$194,$J$23))))))</f>
        <v/>
      </c>
      <c r="AT306" s="88" t="str">
        <f>IF(AND(SUM(AT$206:AT305)&gt;=AT$201,AS306=""),"",IF(AS306="",AT$190,IF(AS306=AT$190,AT$191,IF(AS306=AT$191,AT$192,IF(AS306=AT$192,AT$193,IF(AS306=AT$193,AT$194,$J$23))))))</f>
        <v/>
      </c>
      <c r="AU306" s="88" t="str">
        <f>IF(AND(SUM(AU$206:AU305)&gt;=AU$201,AT306=""),"",IF(AT306="",AU$190,IF(AT306=AU$190,AU$191,IF(AT306=AU$191,AU$192,IF(AT306=AU$192,AU$193,IF(AT306=AU$193,AU$194,$J$23))))))</f>
        <v/>
      </c>
      <c r="AV306" s="88" t="str">
        <f>IF(AND(SUM(AV$206:AV305)&gt;=AV$201,AU306=""),"",IF(AU306="",AV$190,IF(AU306=AV$190,AV$191,IF(AU306=AV$191,AV$192,IF(AU306=AV$192,AV$193,IF(AU306=AV$193,AV$194,$J$23))))))</f>
        <v/>
      </c>
      <c r="AW306" s="88" t="str">
        <f>IF(AND(SUM(AW$206:AW305)&gt;=AW$201,AV306=""),"",IF(AV306="",AW$190,IF(AV306=AW$190,AW$191,IF(AV306=AW$191,AW$192,IF(AV306=AW$192,AW$193,IF(AV306=AW$193,AW$194,$J$23))))))</f>
        <v/>
      </c>
      <c r="AX306" s="88" t="str">
        <f>IF(AND(SUM(AX$206:AX305)&gt;=AX$201,AW306=""),"",IF(AW306="",AX$190,IF(AW306=AX$190,AX$191,IF(AW306=AX$191,AX$192,IF(AW306=AX$192,AX$193,IF(AW306=AX$193,AX$194,$J$23))))))</f>
        <v/>
      </c>
      <c r="AY306" s="88" t="str">
        <f>IF(AND(SUM(AY$206:AY305)&gt;=AY$201,AX306=""),"",IF(AX306="",AY$190,IF(AX306=AY$190,AY$191,IF(AX306=AY$191,AY$192,IF(AX306=AY$192,AY$193,IF(AX306=AY$193,AY$194,$J$23))))))</f>
        <v/>
      </c>
      <c r="AZ306" s="88" t="str">
        <f>IF(AND(SUM(AZ$206:AZ305)&gt;=AZ$201,AY306=""),"",IF(AY306="",AZ$190,IF(AY306=AZ$190,AZ$191,IF(AY306=AZ$191,AZ$192,IF(AY306=AZ$192,AZ$193,IF(AY306=AZ$193,AZ$194,$J$23))))))</f>
        <v/>
      </c>
      <c r="BA306" s="88" t="str">
        <f>IF(AND(SUM(BA$206:BA305)&gt;=BA$201,AZ306=""),"",IF(AZ306="",BA$190,IF(AZ306=BA$190,BA$191,IF(AZ306=BA$191,BA$192,IF(AZ306=BA$192,BA$193,IF(AZ306=BA$193,BA$194,$K$23))))))</f>
        <v/>
      </c>
      <c r="BB306" s="88" t="str">
        <f>IF(AND(SUM(BB$206:BB305)&gt;=BB$201,BA306=""),"",IF(BA306="",BB$190,IF(BA306=BB$190,BB$191,IF(BA306=BB$191,BB$192,IF(BA306=BB$192,BB$193,IF(BA306=BB$193,BB$194,$K$23))))))</f>
        <v/>
      </c>
      <c r="BC306" s="88" t="str">
        <f>IF(AND(SUM(BC$206:BC305)&gt;=BC$201,BB306=""),"",IF(BB306="",BC$190,IF(BB306=BC$190,BC$191,IF(BB306=BC$191,BC$192,IF(BB306=BC$192,BC$193,IF(BB306=BC$193,BC$194,$K$23))))))</f>
        <v/>
      </c>
      <c r="BD306" s="88" t="str">
        <f>IF(AND(SUM(BD$206:BD305)&gt;=BD$201,BC306=""),"",IF(BC306="",BD$190,IF(BC306=BD$190,BD$191,IF(BC306=BD$191,BD$192,IF(BC306=BD$192,BD$193,IF(BC306=BD$193,BD$194,$K$23))))))</f>
        <v/>
      </c>
      <c r="BE306" s="88" t="str">
        <f>IF(AND(SUM(BE$206:BE305)&gt;=BE$201,BD306=""),"",IF(BD306="",BE$190,IF(BD306=BE$190,BE$191,IF(BD306=BE$191,BE$192,IF(BD306=BE$192,BE$193,IF(BD306=BE$193,BE$194,$K$23))))))</f>
        <v/>
      </c>
      <c r="BF306" s="88" t="str">
        <f>IF(AND(SUM(BF$206:BF305)&gt;=BF$201,BE306=""),"",IF(BE306="",BF$190,IF(BE306=BF$190,BF$191,IF(BE306=BF$191,BF$192,IF(BE306=BF$192,BF$193,IF(BE306=BF$193,BF$194,$K$23))))))</f>
        <v/>
      </c>
      <c r="BG306" s="88" t="str">
        <f>IF(AND(SUM(BG$206:BG305)&gt;=BG$201,BF306=""),"",IF(BF306="",BG$190,IF(BF306=BG$190,BG$191,IF(BF306=BG$191,BG$192,IF(BF306=BG$192,BG$193,IF(BF306=BG$193,BG$194,$K$23))))))</f>
        <v/>
      </c>
      <c r="BH306" s="88" t="str">
        <f>IF(AND(SUM(BH$206:BH305)&gt;=BH$201,BG306=""),"",IF(BG306="",BH$190,IF(BG306=BH$190,BH$191,IF(BG306=BH$191,BH$192,IF(BG306=BH$192,BH$193,IF(BG306=BH$193,BH$194,$K$23))))))</f>
        <v/>
      </c>
      <c r="BI306" s="88" t="str">
        <f>IF(AND(SUM(BI$206:BI305)&gt;=BI$201,BH306=""),"",IF(BH306="",BI$190,IF(BH306=BI$190,BI$191,IF(BH306=BI$191,BI$192,IF(BH306=BI$192,BI$193,IF(BH306=BI$193,BI$194,$K$23))))))</f>
        <v/>
      </c>
      <c r="BJ306" s="88" t="str">
        <f>IF(AND(SUM(BJ$206:BJ305)&gt;=BJ$201,BI306=""),"",IF(BI306="",BJ$190,IF(BI306=BJ$190,BJ$191,IF(BI306=BJ$191,BJ$192,IF(BI306=BJ$192,BJ$193,IF(BI306=BJ$193,BJ$194,$K$23))))))</f>
        <v/>
      </c>
      <c r="BK306" s="88" t="str">
        <f>IF(AND(SUM(BK$206:BK305)&gt;=BK$201,BJ306=""),"",IF(BJ306="",BK$190,IF(BJ306=BK$190,BK$191,IF(BJ306=BK$191,BK$192,IF(BJ306=BK$192,BK$193,IF(BJ306=BK$193,BK$194,$K$23))))))</f>
        <v/>
      </c>
      <c r="BL306" s="88" t="str">
        <f>IF(AND(SUM(BL$206:BL305)&gt;=BL$201,BK306=""),"",IF(BK306="",BL$190,IF(BK306=BL$190,BL$191,IF(BK306=BL$191,BL$192,IF(BK306=BL$192,BL$193,IF(BK306=BL$193,BL$194,$K$23))))))</f>
        <v/>
      </c>
    </row>
    <row r="307" spans="2:64" hidden="1" outlineLevel="1" x14ac:dyDescent="0.55000000000000004">
      <c r="B307" s="4" t="s">
        <v>116</v>
      </c>
      <c r="E307" s="32">
        <f>SUM(E206:E306)</f>
        <v>0</v>
      </c>
      <c r="F307" s="32">
        <f t="shared" ref="F307:BL307" si="64">SUM(F206:F306)</f>
        <v>0</v>
      </c>
      <c r="G307" s="32">
        <f t="shared" si="64"/>
        <v>0</v>
      </c>
      <c r="H307" s="32">
        <f t="shared" si="64"/>
        <v>0</v>
      </c>
      <c r="I307" s="32">
        <f t="shared" si="64"/>
        <v>200000</v>
      </c>
      <c r="J307" s="32">
        <f t="shared" si="64"/>
        <v>390000</v>
      </c>
      <c r="K307" s="32">
        <f t="shared" si="64"/>
        <v>600000</v>
      </c>
      <c r="L307" s="32">
        <f t="shared" si="64"/>
        <v>760000</v>
      </c>
      <c r="M307" s="32">
        <f t="shared" si="64"/>
        <v>860000</v>
      </c>
      <c r="N307" s="32">
        <f t="shared" si="64"/>
        <v>900000</v>
      </c>
      <c r="O307" s="32">
        <f t="shared" si="64"/>
        <v>900000</v>
      </c>
      <c r="P307" s="32">
        <f t="shared" si="64"/>
        <v>900000</v>
      </c>
      <c r="Q307" s="32">
        <f t="shared" si="64"/>
        <v>900000</v>
      </c>
      <c r="R307" s="32">
        <f t="shared" si="64"/>
        <v>900000</v>
      </c>
      <c r="S307" s="32">
        <f t="shared" si="64"/>
        <v>900000</v>
      </c>
      <c r="T307" s="32">
        <f t="shared" si="64"/>
        <v>900000</v>
      </c>
      <c r="U307" s="32">
        <f t="shared" si="64"/>
        <v>900000</v>
      </c>
      <c r="V307" s="32">
        <f t="shared" si="64"/>
        <v>900000</v>
      </c>
      <c r="W307" s="32">
        <f t="shared" si="64"/>
        <v>900000</v>
      </c>
      <c r="X307" s="32">
        <f t="shared" si="64"/>
        <v>900000</v>
      </c>
      <c r="Y307" s="32">
        <f t="shared" si="64"/>
        <v>900000</v>
      </c>
      <c r="Z307" s="32">
        <f t="shared" si="64"/>
        <v>900000</v>
      </c>
      <c r="AA307" s="32">
        <f t="shared" si="64"/>
        <v>950000</v>
      </c>
      <c r="AB307" s="32">
        <f t="shared" si="64"/>
        <v>960000</v>
      </c>
      <c r="AC307" s="32">
        <f t="shared" si="64"/>
        <v>1030000</v>
      </c>
      <c r="AD307" s="32">
        <f t="shared" si="64"/>
        <v>1060000</v>
      </c>
      <c r="AE307" s="32">
        <f t="shared" si="64"/>
        <v>1080000</v>
      </c>
      <c r="AF307" s="32">
        <f t="shared" si="64"/>
        <v>1100000</v>
      </c>
      <c r="AG307" s="32">
        <f t="shared" si="64"/>
        <v>1100000</v>
      </c>
      <c r="AH307" s="32">
        <f t="shared" si="64"/>
        <v>1150000</v>
      </c>
      <c r="AI307" s="32">
        <f t="shared" si="64"/>
        <v>1160000</v>
      </c>
      <c r="AJ307" s="32">
        <f t="shared" si="64"/>
        <v>1180000</v>
      </c>
      <c r="AK307" s="32">
        <f t="shared" si="64"/>
        <v>1200000</v>
      </c>
      <c r="AL307" s="32">
        <f t="shared" si="64"/>
        <v>1200000</v>
      </c>
      <c r="AM307" s="32">
        <f t="shared" si="64"/>
        <v>1200000</v>
      </c>
      <c r="AN307" s="32">
        <f t="shared" si="64"/>
        <v>1250000</v>
      </c>
      <c r="AO307" s="32">
        <f t="shared" si="64"/>
        <v>1360000</v>
      </c>
      <c r="AP307" s="32">
        <f t="shared" si="64"/>
        <v>1400000</v>
      </c>
      <c r="AQ307" s="32">
        <f t="shared" si="64"/>
        <v>1460000</v>
      </c>
      <c r="AR307" s="32">
        <f t="shared" si="64"/>
        <v>1500000</v>
      </c>
      <c r="AS307" s="32">
        <f t="shared" si="64"/>
        <v>1500000</v>
      </c>
      <c r="AT307" s="32">
        <f t="shared" si="64"/>
        <v>1500000</v>
      </c>
      <c r="AU307" s="32">
        <f t="shared" si="64"/>
        <v>1500000</v>
      </c>
      <c r="AV307" s="32">
        <f t="shared" si="64"/>
        <v>1500000</v>
      </c>
      <c r="AW307" s="32">
        <f t="shared" si="64"/>
        <v>1500000</v>
      </c>
      <c r="AX307" s="32">
        <f t="shared" si="64"/>
        <v>1500000</v>
      </c>
      <c r="AY307" s="32">
        <f t="shared" si="64"/>
        <v>1500000</v>
      </c>
      <c r="AZ307" s="32">
        <f t="shared" si="64"/>
        <v>1500000</v>
      </c>
      <c r="BA307" s="32">
        <f t="shared" si="64"/>
        <v>1550000</v>
      </c>
      <c r="BB307" s="32">
        <f t="shared" si="64"/>
        <v>1560000</v>
      </c>
      <c r="BC307" s="32">
        <f t="shared" si="64"/>
        <v>1580000</v>
      </c>
      <c r="BD307" s="32">
        <f t="shared" si="64"/>
        <v>1600000</v>
      </c>
      <c r="BE307" s="32">
        <f t="shared" si="64"/>
        <v>1600000</v>
      </c>
      <c r="BF307" s="32">
        <f t="shared" si="64"/>
        <v>1600000</v>
      </c>
      <c r="BG307" s="32">
        <f t="shared" si="64"/>
        <v>1650000</v>
      </c>
      <c r="BH307" s="32">
        <f t="shared" si="64"/>
        <v>1660000</v>
      </c>
      <c r="BI307" s="32">
        <f t="shared" si="64"/>
        <v>1680000</v>
      </c>
      <c r="BJ307" s="32">
        <f t="shared" si="64"/>
        <v>1700000</v>
      </c>
      <c r="BK307" s="32">
        <f t="shared" si="64"/>
        <v>1700000</v>
      </c>
      <c r="BL307" s="32">
        <f t="shared" si="64"/>
        <v>1700000</v>
      </c>
    </row>
    <row r="308" spans="2:64" hidden="1" outlineLevel="1" x14ac:dyDescent="0.55000000000000004"/>
    <row r="309" spans="2:64" hidden="1" outlineLevel="1" x14ac:dyDescent="0.55000000000000004">
      <c r="B309" s="3" t="str">
        <f>B202</f>
        <v>Sales Team on / off</v>
      </c>
      <c r="E309" s="3">
        <f t="shared" ref="E309:BL309" si="65">E202</f>
        <v>1</v>
      </c>
      <c r="F309" s="3">
        <f t="shared" si="65"/>
        <v>1</v>
      </c>
      <c r="G309" s="3">
        <f t="shared" si="65"/>
        <v>1</v>
      </c>
      <c r="H309" s="3">
        <f t="shared" si="65"/>
        <v>1</v>
      </c>
      <c r="I309" s="3">
        <f t="shared" si="65"/>
        <v>1</v>
      </c>
      <c r="J309" s="3">
        <f t="shared" si="65"/>
        <v>1</v>
      </c>
      <c r="K309" s="3">
        <f t="shared" si="65"/>
        <v>1</v>
      </c>
      <c r="L309" s="3">
        <f t="shared" si="65"/>
        <v>1</v>
      </c>
      <c r="M309" s="3">
        <f t="shared" si="65"/>
        <v>1</v>
      </c>
      <c r="N309" s="3">
        <f t="shared" si="65"/>
        <v>1</v>
      </c>
      <c r="O309" s="3">
        <f t="shared" si="65"/>
        <v>1</v>
      </c>
      <c r="P309" s="3">
        <f t="shared" si="65"/>
        <v>1</v>
      </c>
      <c r="Q309" s="3">
        <f t="shared" si="65"/>
        <v>1</v>
      </c>
      <c r="R309" s="3">
        <f t="shared" si="65"/>
        <v>1</v>
      </c>
      <c r="S309" s="3">
        <f t="shared" si="65"/>
        <v>1</v>
      </c>
      <c r="T309" s="3">
        <f t="shared" si="65"/>
        <v>1</v>
      </c>
      <c r="U309" s="3">
        <f t="shared" si="65"/>
        <v>1</v>
      </c>
      <c r="V309" s="3">
        <f t="shared" si="65"/>
        <v>1</v>
      </c>
      <c r="W309" s="3">
        <f t="shared" si="65"/>
        <v>1</v>
      </c>
      <c r="X309" s="3">
        <f t="shared" si="65"/>
        <v>1</v>
      </c>
      <c r="Y309" s="3">
        <f t="shared" si="65"/>
        <v>1</v>
      </c>
      <c r="Z309" s="3">
        <f t="shared" si="65"/>
        <v>1</v>
      </c>
      <c r="AA309" s="3">
        <f t="shared" si="65"/>
        <v>1</v>
      </c>
      <c r="AB309" s="3">
        <f t="shared" si="65"/>
        <v>1</v>
      </c>
      <c r="AC309" s="3">
        <f t="shared" si="65"/>
        <v>1</v>
      </c>
      <c r="AD309" s="3">
        <f t="shared" si="65"/>
        <v>1</v>
      </c>
      <c r="AE309" s="3">
        <f t="shared" si="65"/>
        <v>1</v>
      </c>
      <c r="AF309" s="3">
        <f t="shared" si="65"/>
        <v>1</v>
      </c>
      <c r="AG309" s="3">
        <f t="shared" si="65"/>
        <v>1</v>
      </c>
      <c r="AH309" s="3">
        <f t="shared" si="65"/>
        <v>1</v>
      </c>
      <c r="AI309" s="3">
        <f t="shared" si="65"/>
        <v>1</v>
      </c>
      <c r="AJ309" s="3">
        <f t="shared" si="65"/>
        <v>1</v>
      </c>
      <c r="AK309" s="3">
        <f t="shared" si="65"/>
        <v>1</v>
      </c>
      <c r="AL309" s="3">
        <f t="shared" si="65"/>
        <v>1</v>
      </c>
      <c r="AM309" s="3">
        <f t="shared" si="65"/>
        <v>1</v>
      </c>
      <c r="AN309" s="3">
        <f t="shared" si="65"/>
        <v>1</v>
      </c>
      <c r="AO309" s="3">
        <f t="shared" si="65"/>
        <v>1</v>
      </c>
      <c r="AP309" s="3">
        <f t="shared" si="65"/>
        <v>1</v>
      </c>
      <c r="AQ309" s="3">
        <f t="shared" si="65"/>
        <v>1</v>
      </c>
      <c r="AR309" s="3">
        <f t="shared" si="65"/>
        <v>1</v>
      </c>
      <c r="AS309" s="3">
        <f t="shared" si="65"/>
        <v>1</v>
      </c>
      <c r="AT309" s="3">
        <f t="shared" si="65"/>
        <v>1</v>
      </c>
      <c r="AU309" s="3">
        <f t="shared" si="65"/>
        <v>1</v>
      </c>
      <c r="AV309" s="3">
        <f t="shared" si="65"/>
        <v>1</v>
      </c>
      <c r="AW309" s="3">
        <f t="shared" si="65"/>
        <v>1</v>
      </c>
      <c r="AX309" s="3">
        <f t="shared" si="65"/>
        <v>1</v>
      </c>
      <c r="AY309" s="3">
        <f t="shared" si="65"/>
        <v>1</v>
      </c>
      <c r="AZ309" s="3">
        <f t="shared" si="65"/>
        <v>1</v>
      </c>
      <c r="BA309" s="3">
        <f t="shared" si="65"/>
        <v>1</v>
      </c>
      <c r="BB309" s="3">
        <f t="shared" si="65"/>
        <v>1</v>
      </c>
      <c r="BC309" s="3">
        <f t="shared" si="65"/>
        <v>1</v>
      </c>
      <c r="BD309" s="3">
        <f t="shared" si="65"/>
        <v>1</v>
      </c>
      <c r="BE309" s="3">
        <f t="shared" si="65"/>
        <v>1</v>
      </c>
      <c r="BF309" s="3">
        <f t="shared" si="65"/>
        <v>1</v>
      </c>
      <c r="BG309" s="3">
        <f t="shared" si="65"/>
        <v>1</v>
      </c>
      <c r="BH309" s="3">
        <f t="shared" si="65"/>
        <v>1</v>
      </c>
      <c r="BI309" s="3">
        <f t="shared" si="65"/>
        <v>1</v>
      </c>
      <c r="BJ309" s="3">
        <f t="shared" si="65"/>
        <v>1</v>
      </c>
      <c r="BK309" s="3">
        <f t="shared" si="65"/>
        <v>1</v>
      </c>
      <c r="BL309" s="3">
        <f t="shared" si="65"/>
        <v>1</v>
      </c>
    </row>
    <row r="310" spans="2:64" hidden="1" outlineLevel="1" x14ac:dyDescent="0.55000000000000004">
      <c r="B310" s="3" t="s">
        <v>312</v>
      </c>
      <c r="E310" s="29">
        <f>IF($G$17="Yes",E203*E309,IF(AND(E199="",D310=""),0,COUNT(E207:E306)+$C$206)*E309)</f>
        <v>0</v>
      </c>
      <c r="F310" s="29">
        <f t="shared" ref="F310:P310" si="66">IF($G$17="Yes",F203*F309,IF(AND(F199="",E310=""),0,COUNT(F207:F306)+$C$206)*F309)</f>
        <v>0</v>
      </c>
      <c r="G310" s="29">
        <f t="shared" si="66"/>
        <v>0</v>
      </c>
      <c r="H310" s="29">
        <f t="shared" si="66"/>
        <v>0</v>
      </c>
      <c r="I310" s="29">
        <f t="shared" si="66"/>
        <v>4</v>
      </c>
      <c r="J310" s="29">
        <f t="shared" si="66"/>
        <v>7</v>
      </c>
      <c r="K310" s="29">
        <f t="shared" si="66"/>
        <v>9</v>
      </c>
      <c r="L310" s="29">
        <f t="shared" si="66"/>
        <v>9</v>
      </c>
      <c r="M310" s="29">
        <f t="shared" si="66"/>
        <v>9</v>
      </c>
      <c r="N310" s="29">
        <f t="shared" si="66"/>
        <v>9</v>
      </c>
      <c r="O310" s="29">
        <f t="shared" si="66"/>
        <v>9</v>
      </c>
      <c r="P310" s="29">
        <f t="shared" si="66"/>
        <v>9</v>
      </c>
      <c r="Q310" s="29">
        <f>IF($G$17="Yes",Q203*Q309,(COUNT(Q207:Q306)+$C$206)*Q309)</f>
        <v>9</v>
      </c>
      <c r="R310" s="29">
        <f t="shared" ref="R310:BL310" si="67">IF($G$17="Yes",R203*R309,(COUNT(R207:R306)+$C$206)*R309)</f>
        <v>9</v>
      </c>
      <c r="S310" s="29">
        <f t="shared" si="67"/>
        <v>9</v>
      </c>
      <c r="T310" s="29">
        <f t="shared" si="67"/>
        <v>9</v>
      </c>
      <c r="U310" s="29">
        <f t="shared" si="67"/>
        <v>9</v>
      </c>
      <c r="V310" s="29">
        <f t="shared" si="67"/>
        <v>9</v>
      </c>
      <c r="W310" s="29">
        <f t="shared" si="67"/>
        <v>9</v>
      </c>
      <c r="X310" s="29">
        <f t="shared" si="67"/>
        <v>9</v>
      </c>
      <c r="Y310" s="29">
        <f t="shared" si="67"/>
        <v>9</v>
      </c>
      <c r="Z310" s="29">
        <f t="shared" si="67"/>
        <v>9</v>
      </c>
      <c r="AA310" s="29">
        <f t="shared" si="67"/>
        <v>10</v>
      </c>
      <c r="AB310" s="29">
        <f t="shared" si="67"/>
        <v>10</v>
      </c>
      <c r="AC310" s="29">
        <f t="shared" si="67"/>
        <v>11</v>
      </c>
      <c r="AD310" s="29">
        <f t="shared" si="67"/>
        <v>11</v>
      </c>
      <c r="AE310" s="29">
        <f t="shared" si="67"/>
        <v>11</v>
      </c>
      <c r="AF310" s="29">
        <f t="shared" si="67"/>
        <v>11</v>
      </c>
      <c r="AG310" s="29">
        <f t="shared" si="67"/>
        <v>11</v>
      </c>
      <c r="AH310" s="29">
        <f t="shared" si="67"/>
        <v>12</v>
      </c>
      <c r="AI310" s="29">
        <f t="shared" si="67"/>
        <v>12</v>
      </c>
      <c r="AJ310" s="29">
        <f t="shared" si="67"/>
        <v>12</v>
      </c>
      <c r="AK310" s="29">
        <f t="shared" si="67"/>
        <v>12</v>
      </c>
      <c r="AL310" s="29">
        <f t="shared" si="67"/>
        <v>12</v>
      </c>
      <c r="AM310" s="29">
        <f t="shared" si="67"/>
        <v>12</v>
      </c>
      <c r="AN310" s="29">
        <f t="shared" si="67"/>
        <v>13</v>
      </c>
      <c r="AO310" s="29">
        <f t="shared" si="67"/>
        <v>15</v>
      </c>
      <c r="AP310" s="29">
        <f t="shared" si="67"/>
        <v>15</v>
      </c>
      <c r="AQ310" s="29">
        <f t="shared" si="67"/>
        <v>15</v>
      </c>
      <c r="AR310" s="29">
        <f t="shared" si="67"/>
        <v>15</v>
      </c>
      <c r="AS310" s="29">
        <f t="shared" si="67"/>
        <v>15</v>
      </c>
      <c r="AT310" s="29">
        <f t="shared" si="67"/>
        <v>15</v>
      </c>
      <c r="AU310" s="29">
        <f t="shared" si="67"/>
        <v>15</v>
      </c>
      <c r="AV310" s="29">
        <f t="shared" si="67"/>
        <v>15</v>
      </c>
      <c r="AW310" s="29">
        <f t="shared" si="67"/>
        <v>15</v>
      </c>
      <c r="AX310" s="29">
        <f t="shared" si="67"/>
        <v>15</v>
      </c>
      <c r="AY310" s="29">
        <f t="shared" si="67"/>
        <v>15</v>
      </c>
      <c r="AZ310" s="29">
        <f t="shared" si="67"/>
        <v>15</v>
      </c>
      <c r="BA310" s="29">
        <f t="shared" si="67"/>
        <v>16</v>
      </c>
      <c r="BB310" s="29">
        <f t="shared" si="67"/>
        <v>16</v>
      </c>
      <c r="BC310" s="29">
        <f t="shared" si="67"/>
        <v>16</v>
      </c>
      <c r="BD310" s="29">
        <f t="shared" si="67"/>
        <v>16</v>
      </c>
      <c r="BE310" s="29">
        <f t="shared" si="67"/>
        <v>16</v>
      </c>
      <c r="BF310" s="29">
        <f t="shared" si="67"/>
        <v>16</v>
      </c>
      <c r="BG310" s="29">
        <f t="shared" si="67"/>
        <v>17</v>
      </c>
      <c r="BH310" s="29">
        <f t="shared" si="67"/>
        <v>17</v>
      </c>
      <c r="BI310" s="29">
        <f t="shared" si="67"/>
        <v>17</v>
      </c>
      <c r="BJ310" s="29">
        <f t="shared" si="67"/>
        <v>17</v>
      </c>
      <c r="BK310" s="29">
        <f t="shared" si="67"/>
        <v>17</v>
      </c>
      <c r="BL310" s="29">
        <f t="shared" si="67"/>
        <v>17</v>
      </c>
    </row>
    <row r="311" spans="2:64" hidden="1" outlineLevel="1" x14ac:dyDescent="0.55000000000000004">
      <c r="B311" s="3" t="s">
        <v>122</v>
      </c>
      <c r="E311" s="3">
        <f t="shared" ref="E311:P311" si="68">IFERROR(IF(E310&lt;$G$29,0,ROUND(E310/$G$29,0)),0)</f>
        <v>0</v>
      </c>
      <c r="F311" s="3">
        <f t="shared" si="68"/>
        <v>0</v>
      </c>
      <c r="G311" s="3">
        <f t="shared" si="68"/>
        <v>0</v>
      </c>
      <c r="H311" s="3">
        <f t="shared" si="68"/>
        <v>0</v>
      </c>
      <c r="I311" s="3">
        <f t="shared" si="68"/>
        <v>0</v>
      </c>
      <c r="J311" s="3">
        <f t="shared" si="68"/>
        <v>1</v>
      </c>
      <c r="K311" s="3">
        <f t="shared" si="68"/>
        <v>2</v>
      </c>
      <c r="L311" s="3">
        <f t="shared" si="68"/>
        <v>2</v>
      </c>
      <c r="M311" s="3">
        <f t="shared" si="68"/>
        <v>2</v>
      </c>
      <c r="N311" s="3">
        <f t="shared" si="68"/>
        <v>2</v>
      </c>
      <c r="O311" s="3">
        <f t="shared" si="68"/>
        <v>2</v>
      </c>
      <c r="P311" s="3">
        <f t="shared" si="68"/>
        <v>2</v>
      </c>
      <c r="Q311" s="3">
        <f t="shared" ref="Q311:AB311" si="69">IFERROR(IF(Q310&lt;$H$29,0,ROUND(Q310/$H$29,0)),0)</f>
        <v>2</v>
      </c>
      <c r="R311" s="3">
        <f t="shared" si="69"/>
        <v>2</v>
      </c>
      <c r="S311" s="3">
        <f t="shared" si="69"/>
        <v>2</v>
      </c>
      <c r="T311" s="3">
        <f t="shared" si="69"/>
        <v>2</v>
      </c>
      <c r="U311" s="3">
        <f t="shared" si="69"/>
        <v>2</v>
      </c>
      <c r="V311" s="3">
        <f t="shared" si="69"/>
        <v>2</v>
      </c>
      <c r="W311" s="3">
        <f t="shared" si="69"/>
        <v>2</v>
      </c>
      <c r="X311" s="3">
        <f t="shared" si="69"/>
        <v>2</v>
      </c>
      <c r="Y311" s="3">
        <f t="shared" si="69"/>
        <v>2</v>
      </c>
      <c r="Z311" s="3">
        <f t="shared" si="69"/>
        <v>2</v>
      </c>
      <c r="AA311" s="3">
        <f t="shared" si="69"/>
        <v>2</v>
      </c>
      <c r="AB311" s="3">
        <f t="shared" si="69"/>
        <v>2</v>
      </c>
      <c r="AC311" s="3">
        <f t="shared" ref="AC311:AN311" si="70">IFERROR(IF(AC310&lt;$I$29,0,ROUND(AC310/$I$29,0)),0)</f>
        <v>2</v>
      </c>
      <c r="AD311" s="3">
        <f t="shared" si="70"/>
        <v>2</v>
      </c>
      <c r="AE311" s="3">
        <f t="shared" si="70"/>
        <v>2</v>
      </c>
      <c r="AF311" s="3">
        <f t="shared" si="70"/>
        <v>2</v>
      </c>
      <c r="AG311" s="3">
        <f t="shared" si="70"/>
        <v>2</v>
      </c>
      <c r="AH311" s="3">
        <f t="shared" si="70"/>
        <v>2</v>
      </c>
      <c r="AI311" s="3">
        <f t="shared" si="70"/>
        <v>2</v>
      </c>
      <c r="AJ311" s="3">
        <f t="shared" si="70"/>
        <v>2</v>
      </c>
      <c r="AK311" s="3">
        <f t="shared" si="70"/>
        <v>2</v>
      </c>
      <c r="AL311" s="3">
        <f t="shared" si="70"/>
        <v>2</v>
      </c>
      <c r="AM311" s="3">
        <f t="shared" si="70"/>
        <v>2</v>
      </c>
      <c r="AN311" s="3">
        <f t="shared" si="70"/>
        <v>3</v>
      </c>
      <c r="AO311" s="3">
        <f t="shared" ref="AO311:AZ311" si="71">IFERROR(IF(AO310&lt;$J$29,0,ROUND(AO310/$J$29,0)),0)</f>
        <v>3</v>
      </c>
      <c r="AP311" s="3">
        <f t="shared" si="71"/>
        <v>3</v>
      </c>
      <c r="AQ311" s="3">
        <f t="shared" si="71"/>
        <v>3</v>
      </c>
      <c r="AR311" s="3">
        <f t="shared" si="71"/>
        <v>3</v>
      </c>
      <c r="AS311" s="3">
        <f t="shared" si="71"/>
        <v>3</v>
      </c>
      <c r="AT311" s="3">
        <f t="shared" si="71"/>
        <v>3</v>
      </c>
      <c r="AU311" s="3">
        <f t="shared" si="71"/>
        <v>3</v>
      </c>
      <c r="AV311" s="3">
        <f t="shared" si="71"/>
        <v>3</v>
      </c>
      <c r="AW311" s="3">
        <f t="shared" si="71"/>
        <v>3</v>
      </c>
      <c r="AX311" s="3">
        <f t="shared" si="71"/>
        <v>3</v>
      </c>
      <c r="AY311" s="3">
        <f t="shared" si="71"/>
        <v>3</v>
      </c>
      <c r="AZ311" s="3">
        <f t="shared" si="71"/>
        <v>3</v>
      </c>
      <c r="BA311" s="3">
        <f t="shared" ref="BA311:BL311" si="72">IFERROR(IF(BA310&lt;$K$29,0,ROUND(BA310/$K$29,0)),0)</f>
        <v>3</v>
      </c>
      <c r="BB311" s="3">
        <f t="shared" si="72"/>
        <v>3</v>
      </c>
      <c r="BC311" s="3">
        <f t="shared" si="72"/>
        <v>3</v>
      </c>
      <c r="BD311" s="3">
        <f t="shared" si="72"/>
        <v>3</v>
      </c>
      <c r="BE311" s="3">
        <f t="shared" si="72"/>
        <v>3</v>
      </c>
      <c r="BF311" s="3">
        <f t="shared" si="72"/>
        <v>3</v>
      </c>
      <c r="BG311" s="3">
        <f t="shared" si="72"/>
        <v>3</v>
      </c>
      <c r="BH311" s="3">
        <f t="shared" si="72"/>
        <v>3</v>
      </c>
      <c r="BI311" s="3">
        <f t="shared" si="72"/>
        <v>3</v>
      </c>
      <c r="BJ311" s="3">
        <f t="shared" si="72"/>
        <v>3</v>
      </c>
      <c r="BK311" s="3">
        <f t="shared" si="72"/>
        <v>3</v>
      </c>
      <c r="BL311" s="3">
        <f t="shared" si="72"/>
        <v>3</v>
      </c>
    </row>
    <row r="312" spans="2:64" hidden="1" outlineLevel="1" x14ac:dyDescent="0.55000000000000004">
      <c r="B312" s="3" t="s">
        <v>123</v>
      </c>
      <c r="E312" s="3">
        <f t="shared" ref="E312:AB312" si="73">IFERROR(IF(E310&lt;$G$32,0,ROUND(E310/$G$32,0)),0)</f>
        <v>0</v>
      </c>
      <c r="F312" s="3">
        <f t="shared" si="73"/>
        <v>0</v>
      </c>
      <c r="G312" s="3">
        <f t="shared" si="73"/>
        <v>0</v>
      </c>
      <c r="H312" s="3">
        <f t="shared" si="73"/>
        <v>0</v>
      </c>
      <c r="I312" s="3">
        <f t="shared" si="73"/>
        <v>0</v>
      </c>
      <c r="J312" s="3">
        <f t="shared" si="73"/>
        <v>1</v>
      </c>
      <c r="K312" s="3">
        <f t="shared" si="73"/>
        <v>2</v>
      </c>
      <c r="L312" s="3">
        <f t="shared" si="73"/>
        <v>2</v>
      </c>
      <c r="M312" s="3">
        <f t="shared" si="73"/>
        <v>2</v>
      </c>
      <c r="N312" s="3">
        <f t="shared" si="73"/>
        <v>2</v>
      </c>
      <c r="O312" s="3">
        <f t="shared" si="73"/>
        <v>2</v>
      </c>
      <c r="P312" s="3">
        <f t="shared" si="73"/>
        <v>2</v>
      </c>
      <c r="Q312" s="3">
        <f t="shared" si="73"/>
        <v>2</v>
      </c>
      <c r="R312" s="3">
        <f t="shared" si="73"/>
        <v>2</v>
      </c>
      <c r="S312" s="3">
        <f t="shared" si="73"/>
        <v>2</v>
      </c>
      <c r="T312" s="3">
        <f t="shared" si="73"/>
        <v>2</v>
      </c>
      <c r="U312" s="3">
        <f t="shared" si="73"/>
        <v>2</v>
      </c>
      <c r="V312" s="3">
        <f t="shared" si="73"/>
        <v>2</v>
      </c>
      <c r="W312" s="3">
        <f t="shared" si="73"/>
        <v>2</v>
      </c>
      <c r="X312" s="3">
        <f t="shared" si="73"/>
        <v>2</v>
      </c>
      <c r="Y312" s="3">
        <f t="shared" si="73"/>
        <v>2</v>
      </c>
      <c r="Z312" s="3">
        <f t="shared" si="73"/>
        <v>2</v>
      </c>
      <c r="AA312" s="3">
        <f t="shared" si="73"/>
        <v>2</v>
      </c>
      <c r="AB312" s="3">
        <f t="shared" si="73"/>
        <v>2</v>
      </c>
      <c r="AC312" s="3">
        <f t="shared" ref="AC312:AN312" si="74">IFERROR(IF(AC310&lt;$I$32,0,ROUND(AC310/$I$32,0)),0)</f>
        <v>2</v>
      </c>
      <c r="AD312" s="3">
        <f t="shared" si="74"/>
        <v>2</v>
      </c>
      <c r="AE312" s="3">
        <f t="shared" si="74"/>
        <v>2</v>
      </c>
      <c r="AF312" s="3">
        <f t="shared" si="74"/>
        <v>2</v>
      </c>
      <c r="AG312" s="3">
        <f t="shared" si="74"/>
        <v>2</v>
      </c>
      <c r="AH312" s="3">
        <f t="shared" si="74"/>
        <v>2</v>
      </c>
      <c r="AI312" s="3">
        <f t="shared" si="74"/>
        <v>2</v>
      </c>
      <c r="AJ312" s="3">
        <f t="shared" si="74"/>
        <v>2</v>
      </c>
      <c r="AK312" s="3">
        <f t="shared" si="74"/>
        <v>2</v>
      </c>
      <c r="AL312" s="3">
        <f t="shared" si="74"/>
        <v>2</v>
      </c>
      <c r="AM312" s="3">
        <f t="shared" si="74"/>
        <v>2</v>
      </c>
      <c r="AN312" s="3">
        <f t="shared" si="74"/>
        <v>3</v>
      </c>
      <c r="AO312" s="3">
        <f t="shared" ref="AO312:AZ312" si="75">IFERROR(IF(AO310&lt;$J$32,0,ROUND(AO310/$J$32,0)),0)</f>
        <v>3</v>
      </c>
      <c r="AP312" s="3">
        <f t="shared" si="75"/>
        <v>3</v>
      </c>
      <c r="AQ312" s="3">
        <f t="shared" si="75"/>
        <v>3</v>
      </c>
      <c r="AR312" s="3">
        <f t="shared" si="75"/>
        <v>3</v>
      </c>
      <c r="AS312" s="3">
        <f t="shared" si="75"/>
        <v>3</v>
      </c>
      <c r="AT312" s="3">
        <f t="shared" si="75"/>
        <v>3</v>
      </c>
      <c r="AU312" s="3">
        <f t="shared" si="75"/>
        <v>3</v>
      </c>
      <c r="AV312" s="3">
        <f t="shared" si="75"/>
        <v>3</v>
      </c>
      <c r="AW312" s="3">
        <f t="shared" si="75"/>
        <v>3</v>
      </c>
      <c r="AX312" s="3">
        <f t="shared" si="75"/>
        <v>3</v>
      </c>
      <c r="AY312" s="3">
        <f t="shared" si="75"/>
        <v>3</v>
      </c>
      <c r="AZ312" s="3">
        <f t="shared" si="75"/>
        <v>3</v>
      </c>
      <c r="BA312" s="3">
        <f t="shared" ref="BA312:BL312" si="76">IFERROR(IF(BA310&lt;$K$32,0,ROUND(BA310/$K$32,0)),0)</f>
        <v>3</v>
      </c>
      <c r="BB312" s="3">
        <f t="shared" si="76"/>
        <v>3</v>
      </c>
      <c r="BC312" s="3">
        <f t="shared" si="76"/>
        <v>3</v>
      </c>
      <c r="BD312" s="3">
        <f t="shared" si="76"/>
        <v>3</v>
      </c>
      <c r="BE312" s="3">
        <f t="shared" si="76"/>
        <v>3</v>
      </c>
      <c r="BF312" s="3">
        <f t="shared" si="76"/>
        <v>3</v>
      </c>
      <c r="BG312" s="3">
        <f t="shared" si="76"/>
        <v>3</v>
      </c>
      <c r="BH312" s="3">
        <f t="shared" si="76"/>
        <v>3</v>
      </c>
      <c r="BI312" s="3">
        <f t="shared" si="76"/>
        <v>3</v>
      </c>
      <c r="BJ312" s="3">
        <f t="shared" si="76"/>
        <v>3</v>
      </c>
      <c r="BK312" s="3">
        <f t="shared" si="76"/>
        <v>3</v>
      </c>
      <c r="BL312" s="3">
        <f t="shared" si="76"/>
        <v>3</v>
      </c>
    </row>
    <row r="313" spans="2:64" hidden="1" outlineLevel="1" x14ac:dyDescent="0.55000000000000004"/>
    <row r="314" spans="2:64" hidden="1" outlineLevel="1" x14ac:dyDescent="0.55000000000000004"/>
    <row r="315" spans="2:64" hidden="1" outlineLevel="1" x14ac:dyDescent="0.55000000000000004"/>
    <row r="316" spans="2:64" hidden="1" outlineLevel="1" x14ac:dyDescent="0.55000000000000004">
      <c r="B316" s="15" t="s">
        <v>126</v>
      </c>
      <c r="E316" s="16">
        <f>'1. Cockpit'!E12</f>
        <v>2021</v>
      </c>
      <c r="F316" s="17"/>
      <c r="G316" s="17"/>
      <c r="H316" s="17"/>
      <c r="I316" s="17"/>
      <c r="J316" s="17"/>
      <c r="K316" s="17"/>
      <c r="L316" s="17"/>
      <c r="M316" s="17"/>
      <c r="N316" s="17"/>
      <c r="O316" s="17"/>
      <c r="P316" s="18"/>
      <c r="Q316" s="19">
        <f>E316+1</f>
        <v>2022</v>
      </c>
      <c r="R316" s="20"/>
      <c r="S316" s="20"/>
      <c r="T316" s="20"/>
      <c r="U316" s="20"/>
      <c r="V316" s="20"/>
      <c r="W316" s="20"/>
      <c r="X316" s="20"/>
      <c r="Y316" s="20"/>
      <c r="Z316" s="20"/>
      <c r="AA316" s="20"/>
      <c r="AB316" s="21"/>
      <c r="AC316" s="16">
        <f>Q316+1</f>
        <v>2023</v>
      </c>
      <c r="AD316" s="17"/>
      <c r="AE316" s="17"/>
      <c r="AF316" s="17"/>
      <c r="AG316" s="17"/>
      <c r="AH316" s="17"/>
      <c r="AI316" s="17"/>
      <c r="AJ316" s="17"/>
      <c r="AK316" s="17"/>
      <c r="AL316" s="17"/>
      <c r="AM316" s="17"/>
      <c r="AN316" s="18"/>
      <c r="AO316" s="19">
        <f>AC316+1</f>
        <v>2024</v>
      </c>
      <c r="AP316" s="20"/>
      <c r="AQ316" s="20"/>
      <c r="AR316" s="20"/>
      <c r="AS316" s="20"/>
      <c r="AT316" s="20"/>
      <c r="AU316" s="20"/>
      <c r="AV316" s="20"/>
      <c r="AW316" s="20"/>
      <c r="AX316" s="20"/>
      <c r="AY316" s="20"/>
      <c r="AZ316" s="21"/>
      <c r="BA316" s="16">
        <f>AO316+1</f>
        <v>2025</v>
      </c>
      <c r="BB316" s="17"/>
      <c r="BC316" s="17"/>
      <c r="BD316" s="17"/>
      <c r="BE316" s="17"/>
      <c r="BF316" s="17"/>
      <c r="BG316" s="17"/>
      <c r="BH316" s="17"/>
      <c r="BI316" s="17"/>
      <c r="BJ316" s="17"/>
      <c r="BK316" s="17"/>
      <c r="BL316" s="18"/>
    </row>
    <row r="317" spans="2:64" hidden="1" outlineLevel="1" x14ac:dyDescent="0.55000000000000004">
      <c r="E317" s="10">
        <v>1</v>
      </c>
      <c r="F317" s="10">
        <f t="shared" ref="F317:P317" si="77">E317+1</f>
        <v>2</v>
      </c>
      <c r="G317" s="10">
        <f t="shared" si="77"/>
        <v>3</v>
      </c>
      <c r="H317" s="10">
        <f t="shared" si="77"/>
        <v>4</v>
      </c>
      <c r="I317" s="10">
        <f t="shared" si="77"/>
        <v>5</v>
      </c>
      <c r="J317" s="10">
        <f t="shared" si="77"/>
        <v>6</v>
      </c>
      <c r="K317" s="10">
        <f t="shared" si="77"/>
        <v>7</v>
      </c>
      <c r="L317" s="10">
        <f t="shared" si="77"/>
        <v>8</v>
      </c>
      <c r="M317" s="10">
        <f t="shared" si="77"/>
        <v>9</v>
      </c>
      <c r="N317" s="10">
        <f t="shared" si="77"/>
        <v>10</v>
      </c>
      <c r="O317" s="10">
        <f t="shared" si="77"/>
        <v>11</v>
      </c>
      <c r="P317" s="10">
        <f t="shared" si="77"/>
        <v>12</v>
      </c>
      <c r="Q317" s="22">
        <v>1</v>
      </c>
      <c r="R317" s="22">
        <f t="shared" ref="R317:AB317" si="78">Q317+1</f>
        <v>2</v>
      </c>
      <c r="S317" s="22">
        <f t="shared" si="78"/>
        <v>3</v>
      </c>
      <c r="T317" s="22">
        <f t="shared" si="78"/>
        <v>4</v>
      </c>
      <c r="U317" s="22">
        <f t="shared" si="78"/>
        <v>5</v>
      </c>
      <c r="V317" s="22">
        <f t="shared" si="78"/>
        <v>6</v>
      </c>
      <c r="W317" s="22">
        <f t="shared" si="78"/>
        <v>7</v>
      </c>
      <c r="X317" s="22">
        <f t="shared" si="78"/>
        <v>8</v>
      </c>
      <c r="Y317" s="22">
        <f t="shared" si="78"/>
        <v>9</v>
      </c>
      <c r="Z317" s="22">
        <f t="shared" si="78"/>
        <v>10</v>
      </c>
      <c r="AA317" s="22">
        <f t="shared" si="78"/>
        <v>11</v>
      </c>
      <c r="AB317" s="22">
        <f t="shared" si="78"/>
        <v>12</v>
      </c>
      <c r="AC317" s="10">
        <v>1</v>
      </c>
      <c r="AD317" s="10">
        <f t="shared" ref="AD317:AN317" si="79">AC317+1</f>
        <v>2</v>
      </c>
      <c r="AE317" s="10">
        <f t="shared" si="79"/>
        <v>3</v>
      </c>
      <c r="AF317" s="10">
        <f t="shared" si="79"/>
        <v>4</v>
      </c>
      <c r="AG317" s="10">
        <f t="shared" si="79"/>
        <v>5</v>
      </c>
      <c r="AH317" s="10">
        <f t="shared" si="79"/>
        <v>6</v>
      </c>
      <c r="AI317" s="10">
        <f t="shared" si="79"/>
        <v>7</v>
      </c>
      <c r="AJ317" s="10">
        <f t="shared" si="79"/>
        <v>8</v>
      </c>
      <c r="AK317" s="10">
        <f t="shared" si="79"/>
        <v>9</v>
      </c>
      <c r="AL317" s="10">
        <f t="shared" si="79"/>
        <v>10</v>
      </c>
      <c r="AM317" s="10">
        <f t="shared" si="79"/>
        <v>11</v>
      </c>
      <c r="AN317" s="10">
        <f t="shared" si="79"/>
        <v>12</v>
      </c>
      <c r="AO317" s="22">
        <v>1</v>
      </c>
      <c r="AP317" s="22">
        <f t="shared" ref="AP317:AZ317" si="80">AO317+1</f>
        <v>2</v>
      </c>
      <c r="AQ317" s="22">
        <f t="shared" si="80"/>
        <v>3</v>
      </c>
      <c r="AR317" s="22">
        <f t="shared" si="80"/>
        <v>4</v>
      </c>
      <c r="AS317" s="22">
        <f t="shared" si="80"/>
        <v>5</v>
      </c>
      <c r="AT317" s="22">
        <f t="shared" si="80"/>
        <v>6</v>
      </c>
      <c r="AU317" s="22">
        <f t="shared" si="80"/>
        <v>7</v>
      </c>
      <c r="AV317" s="22">
        <f t="shared" si="80"/>
        <v>8</v>
      </c>
      <c r="AW317" s="22">
        <f t="shared" si="80"/>
        <v>9</v>
      </c>
      <c r="AX317" s="22">
        <f t="shared" si="80"/>
        <v>10</v>
      </c>
      <c r="AY317" s="22">
        <f t="shared" si="80"/>
        <v>11</v>
      </c>
      <c r="AZ317" s="22">
        <f t="shared" si="80"/>
        <v>12</v>
      </c>
      <c r="BA317" s="10">
        <v>1</v>
      </c>
      <c r="BB317" s="10">
        <f t="shared" ref="BB317:BL317" si="81">BA317+1</f>
        <v>2</v>
      </c>
      <c r="BC317" s="10">
        <f t="shared" si="81"/>
        <v>3</v>
      </c>
      <c r="BD317" s="10">
        <f t="shared" si="81"/>
        <v>4</v>
      </c>
      <c r="BE317" s="10">
        <f t="shared" si="81"/>
        <v>5</v>
      </c>
      <c r="BF317" s="10">
        <f t="shared" si="81"/>
        <v>6</v>
      </c>
      <c r="BG317" s="10">
        <f t="shared" si="81"/>
        <v>7</v>
      </c>
      <c r="BH317" s="10">
        <f t="shared" si="81"/>
        <v>8</v>
      </c>
      <c r="BI317" s="10">
        <f t="shared" si="81"/>
        <v>9</v>
      </c>
      <c r="BJ317" s="10">
        <f t="shared" si="81"/>
        <v>10</v>
      </c>
      <c r="BK317" s="10">
        <f t="shared" si="81"/>
        <v>11</v>
      </c>
      <c r="BL317" s="10">
        <f t="shared" si="81"/>
        <v>12</v>
      </c>
    </row>
    <row r="318" spans="2:64" s="2" customFormat="1" hidden="1" outlineLevel="1" x14ac:dyDescent="0.55000000000000004">
      <c r="B318" s="60" t="str">
        <f>B199</f>
        <v>Control line: starting point</v>
      </c>
      <c r="E318" s="9" t="str">
        <f t="shared" ref="E318:P318" si="82">IF(OR(D318="X",E199="X"),"X","")</f>
        <v/>
      </c>
      <c r="F318" s="9" t="str">
        <f t="shared" si="82"/>
        <v/>
      </c>
      <c r="G318" s="9" t="str">
        <f t="shared" si="82"/>
        <v/>
      </c>
      <c r="H318" s="9" t="str">
        <f t="shared" si="82"/>
        <v/>
      </c>
      <c r="I318" s="9" t="str">
        <f t="shared" si="82"/>
        <v>X</v>
      </c>
      <c r="J318" s="9" t="str">
        <f t="shared" si="82"/>
        <v>X</v>
      </c>
      <c r="K318" s="9" t="str">
        <f t="shared" si="82"/>
        <v>X</v>
      </c>
      <c r="L318" s="9" t="str">
        <f t="shared" si="82"/>
        <v>X</v>
      </c>
      <c r="M318" s="9" t="str">
        <f t="shared" si="82"/>
        <v>X</v>
      </c>
      <c r="N318" s="9" t="str">
        <f t="shared" si="82"/>
        <v>X</v>
      </c>
      <c r="O318" s="9" t="str">
        <f t="shared" si="82"/>
        <v>X</v>
      </c>
      <c r="P318" s="9" t="str">
        <f t="shared" si="82"/>
        <v>X</v>
      </c>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row>
    <row r="319" spans="2:64" hidden="1" outlineLevel="1" x14ac:dyDescent="0.55000000000000004">
      <c r="B319" s="3" t="s">
        <v>306</v>
      </c>
      <c r="E319" s="29" t="str">
        <f t="shared" ref="E319:P319" si="83">IF(E318="","",E310*($G$35/12))</f>
        <v/>
      </c>
      <c r="F319" s="29" t="str">
        <f t="shared" si="83"/>
        <v/>
      </c>
      <c r="G319" s="29" t="str">
        <f t="shared" si="83"/>
        <v/>
      </c>
      <c r="H319" s="29" t="str">
        <f t="shared" si="83"/>
        <v/>
      </c>
      <c r="I319" s="29">
        <f t="shared" si="83"/>
        <v>23333.333333333332</v>
      </c>
      <c r="J319" s="29">
        <f t="shared" si="83"/>
        <v>40833.333333333328</v>
      </c>
      <c r="K319" s="29">
        <f t="shared" si="83"/>
        <v>52500</v>
      </c>
      <c r="L319" s="29">
        <f t="shared" si="83"/>
        <v>52500</v>
      </c>
      <c r="M319" s="29">
        <f t="shared" si="83"/>
        <v>52500</v>
      </c>
      <c r="N319" s="29">
        <f t="shared" si="83"/>
        <v>52500</v>
      </c>
      <c r="O319" s="29">
        <f t="shared" si="83"/>
        <v>52500</v>
      </c>
      <c r="P319" s="29">
        <f t="shared" si="83"/>
        <v>52500</v>
      </c>
      <c r="Q319" s="29">
        <f t="shared" ref="Q319:AB319" si="84">+Q310*($H$35/12)</f>
        <v>67500</v>
      </c>
      <c r="R319" s="29">
        <f t="shared" si="84"/>
        <v>67500</v>
      </c>
      <c r="S319" s="29">
        <f t="shared" si="84"/>
        <v>67500</v>
      </c>
      <c r="T319" s="29">
        <f t="shared" si="84"/>
        <v>67500</v>
      </c>
      <c r="U319" s="29">
        <f t="shared" si="84"/>
        <v>67500</v>
      </c>
      <c r="V319" s="29">
        <f t="shared" si="84"/>
        <v>67500</v>
      </c>
      <c r="W319" s="29">
        <f t="shared" si="84"/>
        <v>67500</v>
      </c>
      <c r="X319" s="29">
        <f t="shared" si="84"/>
        <v>67500</v>
      </c>
      <c r="Y319" s="29">
        <f t="shared" si="84"/>
        <v>67500</v>
      </c>
      <c r="Z319" s="29">
        <f t="shared" si="84"/>
        <v>67500</v>
      </c>
      <c r="AA319" s="29">
        <f t="shared" si="84"/>
        <v>75000</v>
      </c>
      <c r="AB319" s="29">
        <f t="shared" si="84"/>
        <v>75000</v>
      </c>
      <c r="AC319" s="29">
        <f t="shared" ref="AC319:AN319" si="85">+AC310*($I$35/12)</f>
        <v>82500</v>
      </c>
      <c r="AD319" s="29">
        <f t="shared" si="85"/>
        <v>82500</v>
      </c>
      <c r="AE319" s="29">
        <f t="shared" si="85"/>
        <v>82500</v>
      </c>
      <c r="AF319" s="29">
        <f t="shared" si="85"/>
        <v>82500</v>
      </c>
      <c r="AG319" s="29">
        <f t="shared" si="85"/>
        <v>82500</v>
      </c>
      <c r="AH319" s="29">
        <f t="shared" si="85"/>
        <v>90000</v>
      </c>
      <c r="AI319" s="29">
        <f t="shared" si="85"/>
        <v>90000</v>
      </c>
      <c r="AJ319" s="29">
        <f t="shared" si="85"/>
        <v>90000</v>
      </c>
      <c r="AK319" s="29">
        <f t="shared" si="85"/>
        <v>90000</v>
      </c>
      <c r="AL319" s="29">
        <f t="shared" si="85"/>
        <v>90000</v>
      </c>
      <c r="AM319" s="29">
        <f t="shared" si="85"/>
        <v>90000</v>
      </c>
      <c r="AN319" s="29">
        <f t="shared" si="85"/>
        <v>97500</v>
      </c>
      <c r="AO319" s="29">
        <f t="shared" ref="AO319:AZ319" si="86">+AO310*($J$35/12)</f>
        <v>112500</v>
      </c>
      <c r="AP319" s="29">
        <f t="shared" si="86"/>
        <v>112500</v>
      </c>
      <c r="AQ319" s="29">
        <f t="shared" si="86"/>
        <v>112500</v>
      </c>
      <c r="AR319" s="29">
        <f t="shared" si="86"/>
        <v>112500</v>
      </c>
      <c r="AS319" s="29">
        <f t="shared" si="86"/>
        <v>112500</v>
      </c>
      <c r="AT319" s="29">
        <f t="shared" si="86"/>
        <v>112500</v>
      </c>
      <c r="AU319" s="29">
        <f t="shared" si="86"/>
        <v>112500</v>
      </c>
      <c r="AV319" s="29">
        <f t="shared" si="86"/>
        <v>112500</v>
      </c>
      <c r="AW319" s="29">
        <f t="shared" si="86"/>
        <v>112500</v>
      </c>
      <c r="AX319" s="29">
        <f t="shared" si="86"/>
        <v>112500</v>
      </c>
      <c r="AY319" s="29">
        <f t="shared" si="86"/>
        <v>112500</v>
      </c>
      <c r="AZ319" s="29">
        <f t="shared" si="86"/>
        <v>112500</v>
      </c>
      <c r="BA319" s="29">
        <f t="shared" ref="BA319:BL319" si="87">+BA310*($K$35/12)</f>
        <v>120000</v>
      </c>
      <c r="BB319" s="29">
        <f t="shared" si="87"/>
        <v>120000</v>
      </c>
      <c r="BC319" s="29">
        <f t="shared" si="87"/>
        <v>120000</v>
      </c>
      <c r="BD319" s="29">
        <f t="shared" si="87"/>
        <v>120000</v>
      </c>
      <c r="BE319" s="29">
        <f t="shared" si="87"/>
        <v>120000</v>
      </c>
      <c r="BF319" s="29">
        <f t="shared" si="87"/>
        <v>120000</v>
      </c>
      <c r="BG319" s="29">
        <f t="shared" si="87"/>
        <v>127500</v>
      </c>
      <c r="BH319" s="29">
        <f t="shared" si="87"/>
        <v>127500</v>
      </c>
      <c r="BI319" s="29">
        <f t="shared" si="87"/>
        <v>127500</v>
      </c>
      <c r="BJ319" s="29">
        <f t="shared" si="87"/>
        <v>127500</v>
      </c>
      <c r="BK319" s="29">
        <f t="shared" si="87"/>
        <v>127500</v>
      </c>
      <c r="BL319" s="29">
        <f t="shared" si="87"/>
        <v>127500</v>
      </c>
    </row>
    <row r="320" spans="2:64" hidden="1" outlineLevel="1" x14ac:dyDescent="0.55000000000000004">
      <c r="B320" s="3" t="s">
        <v>127</v>
      </c>
      <c r="E320" s="29" t="str">
        <f t="shared" ref="E320:P320" si="88">IF(E318="","",E311*($G$38/12))</f>
        <v/>
      </c>
      <c r="F320" s="29" t="str">
        <f t="shared" si="88"/>
        <v/>
      </c>
      <c r="G320" s="29" t="str">
        <f t="shared" si="88"/>
        <v/>
      </c>
      <c r="H320" s="29" t="str">
        <f t="shared" si="88"/>
        <v/>
      </c>
      <c r="I320" s="29">
        <f t="shared" si="88"/>
        <v>0</v>
      </c>
      <c r="J320" s="29">
        <f t="shared" si="88"/>
        <v>8333.3333333333339</v>
      </c>
      <c r="K320" s="29">
        <f t="shared" si="88"/>
        <v>16666.666666666668</v>
      </c>
      <c r="L320" s="29">
        <f t="shared" si="88"/>
        <v>16666.666666666668</v>
      </c>
      <c r="M320" s="29">
        <f t="shared" si="88"/>
        <v>16666.666666666668</v>
      </c>
      <c r="N320" s="29">
        <f t="shared" si="88"/>
        <v>16666.666666666668</v>
      </c>
      <c r="O320" s="29">
        <f t="shared" si="88"/>
        <v>16666.666666666668</v>
      </c>
      <c r="P320" s="29">
        <f t="shared" si="88"/>
        <v>16666.666666666668</v>
      </c>
      <c r="Q320" s="29">
        <f t="shared" ref="Q320:AB320" si="89">Q311*($H$38/12)</f>
        <v>16666.666666666668</v>
      </c>
      <c r="R320" s="29">
        <f t="shared" si="89"/>
        <v>16666.666666666668</v>
      </c>
      <c r="S320" s="29">
        <f t="shared" si="89"/>
        <v>16666.666666666668</v>
      </c>
      <c r="T320" s="29">
        <f t="shared" si="89"/>
        <v>16666.666666666668</v>
      </c>
      <c r="U320" s="29">
        <f t="shared" si="89"/>
        <v>16666.666666666668</v>
      </c>
      <c r="V320" s="29">
        <f t="shared" si="89"/>
        <v>16666.666666666668</v>
      </c>
      <c r="W320" s="29">
        <f t="shared" si="89"/>
        <v>16666.666666666668</v>
      </c>
      <c r="X320" s="29">
        <f t="shared" si="89"/>
        <v>16666.666666666668</v>
      </c>
      <c r="Y320" s="29">
        <f t="shared" si="89"/>
        <v>16666.666666666668</v>
      </c>
      <c r="Z320" s="29">
        <f t="shared" si="89"/>
        <v>16666.666666666668</v>
      </c>
      <c r="AA320" s="29">
        <f t="shared" si="89"/>
        <v>16666.666666666668</v>
      </c>
      <c r="AB320" s="29">
        <f t="shared" si="89"/>
        <v>16666.666666666668</v>
      </c>
      <c r="AC320" s="29">
        <f t="shared" ref="AC320:AN320" si="90">AC311*($I$38/12)</f>
        <v>16666.666666666668</v>
      </c>
      <c r="AD320" s="29">
        <f t="shared" si="90"/>
        <v>16666.666666666668</v>
      </c>
      <c r="AE320" s="29">
        <f t="shared" si="90"/>
        <v>16666.666666666668</v>
      </c>
      <c r="AF320" s="29">
        <f t="shared" si="90"/>
        <v>16666.666666666668</v>
      </c>
      <c r="AG320" s="29">
        <f t="shared" si="90"/>
        <v>16666.666666666668</v>
      </c>
      <c r="AH320" s="29">
        <f t="shared" si="90"/>
        <v>16666.666666666668</v>
      </c>
      <c r="AI320" s="29">
        <f t="shared" si="90"/>
        <v>16666.666666666668</v>
      </c>
      <c r="AJ320" s="29">
        <f t="shared" si="90"/>
        <v>16666.666666666668</v>
      </c>
      <c r="AK320" s="29">
        <f t="shared" si="90"/>
        <v>16666.666666666668</v>
      </c>
      <c r="AL320" s="29">
        <f t="shared" si="90"/>
        <v>16666.666666666668</v>
      </c>
      <c r="AM320" s="29">
        <f t="shared" si="90"/>
        <v>16666.666666666668</v>
      </c>
      <c r="AN320" s="29">
        <f t="shared" si="90"/>
        <v>25000</v>
      </c>
      <c r="AO320" s="29">
        <f t="shared" ref="AO320:AZ320" si="91">AO311*($J$38/12)</f>
        <v>25000</v>
      </c>
      <c r="AP320" s="29">
        <f t="shared" si="91"/>
        <v>25000</v>
      </c>
      <c r="AQ320" s="29">
        <f t="shared" si="91"/>
        <v>25000</v>
      </c>
      <c r="AR320" s="29">
        <f t="shared" si="91"/>
        <v>25000</v>
      </c>
      <c r="AS320" s="29">
        <f t="shared" si="91"/>
        <v>25000</v>
      </c>
      <c r="AT320" s="29">
        <f t="shared" si="91"/>
        <v>25000</v>
      </c>
      <c r="AU320" s="29">
        <f t="shared" si="91"/>
        <v>25000</v>
      </c>
      <c r="AV320" s="29">
        <f t="shared" si="91"/>
        <v>25000</v>
      </c>
      <c r="AW320" s="29">
        <f t="shared" si="91"/>
        <v>25000</v>
      </c>
      <c r="AX320" s="29">
        <f t="shared" si="91"/>
        <v>25000</v>
      </c>
      <c r="AY320" s="29">
        <f t="shared" si="91"/>
        <v>25000</v>
      </c>
      <c r="AZ320" s="29">
        <f t="shared" si="91"/>
        <v>25000</v>
      </c>
      <c r="BA320" s="29">
        <f t="shared" ref="BA320:BL320" si="92">BA311*($K$38/12)</f>
        <v>25000</v>
      </c>
      <c r="BB320" s="29">
        <f t="shared" si="92"/>
        <v>25000</v>
      </c>
      <c r="BC320" s="29">
        <f t="shared" si="92"/>
        <v>25000</v>
      </c>
      <c r="BD320" s="29">
        <f t="shared" si="92"/>
        <v>25000</v>
      </c>
      <c r="BE320" s="29">
        <f t="shared" si="92"/>
        <v>25000</v>
      </c>
      <c r="BF320" s="29">
        <f t="shared" si="92"/>
        <v>25000</v>
      </c>
      <c r="BG320" s="29">
        <f t="shared" si="92"/>
        <v>25000</v>
      </c>
      <c r="BH320" s="29">
        <f t="shared" si="92"/>
        <v>25000</v>
      </c>
      <c r="BI320" s="29">
        <f t="shared" si="92"/>
        <v>25000</v>
      </c>
      <c r="BJ320" s="29">
        <f t="shared" si="92"/>
        <v>25000</v>
      </c>
      <c r="BK320" s="29">
        <f t="shared" si="92"/>
        <v>25000</v>
      </c>
      <c r="BL320" s="29">
        <f t="shared" si="92"/>
        <v>25000</v>
      </c>
    </row>
    <row r="321" spans="2:64" hidden="1" outlineLevel="1" x14ac:dyDescent="0.55000000000000004">
      <c r="B321" s="3" t="s">
        <v>128</v>
      </c>
      <c r="E321" s="29" t="str">
        <f t="shared" ref="E321:P321" si="93">IF(E318="","",E312*($G$41/12))</f>
        <v/>
      </c>
      <c r="F321" s="29" t="str">
        <f t="shared" si="93"/>
        <v/>
      </c>
      <c r="G321" s="29" t="str">
        <f t="shared" si="93"/>
        <v/>
      </c>
      <c r="H321" s="29" t="str">
        <f t="shared" si="93"/>
        <v/>
      </c>
      <c r="I321" s="29">
        <f t="shared" si="93"/>
        <v>0</v>
      </c>
      <c r="J321" s="29">
        <f t="shared" si="93"/>
        <v>4166.666666666667</v>
      </c>
      <c r="K321" s="29">
        <f t="shared" si="93"/>
        <v>8333.3333333333339</v>
      </c>
      <c r="L321" s="29">
        <f t="shared" si="93"/>
        <v>8333.3333333333339</v>
      </c>
      <c r="M321" s="29">
        <f t="shared" si="93"/>
        <v>8333.3333333333339</v>
      </c>
      <c r="N321" s="29">
        <f t="shared" si="93"/>
        <v>8333.3333333333339</v>
      </c>
      <c r="O321" s="29">
        <f t="shared" si="93"/>
        <v>8333.3333333333339</v>
      </c>
      <c r="P321" s="29">
        <f t="shared" si="93"/>
        <v>8333.3333333333339</v>
      </c>
      <c r="Q321" s="29">
        <f t="shared" ref="Q321:AB321" si="94">Q312*($H$41/12)</f>
        <v>10000</v>
      </c>
      <c r="R321" s="29">
        <f t="shared" si="94"/>
        <v>10000</v>
      </c>
      <c r="S321" s="29">
        <f t="shared" si="94"/>
        <v>10000</v>
      </c>
      <c r="T321" s="29">
        <f t="shared" si="94"/>
        <v>10000</v>
      </c>
      <c r="U321" s="29">
        <f t="shared" si="94"/>
        <v>10000</v>
      </c>
      <c r="V321" s="29">
        <f t="shared" si="94"/>
        <v>10000</v>
      </c>
      <c r="W321" s="29">
        <f t="shared" si="94"/>
        <v>10000</v>
      </c>
      <c r="X321" s="29">
        <f t="shared" si="94"/>
        <v>10000</v>
      </c>
      <c r="Y321" s="29">
        <f t="shared" si="94"/>
        <v>10000</v>
      </c>
      <c r="Z321" s="29">
        <f t="shared" si="94"/>
        <v>10000</v>
      </c>
      <c r="AA321" s="29">
        <f t="shared" si="94"/>
        <v>10000</v>
      </c>
      <c r="AB321" s="29">
        <f t="shared" si="94"/>
        <v>10000</v>
      </c>
      <c r="AC321" s="29">
        <f t="shared" ref="AC321:AN321" si="95">AC312*($I$41/12)</f>
        <v>10000</v>
      </c>
      <c r="AD321" s="29">
        <f t="shared" si="95"/>
        <v>10000</v>
      </c>
      <c r="AE321" s="29">
        <f t="shared" si="95"/>
        <v>10000</v>
      </c>
      <c r="AF321" s="29">
        <f t="shared" si="95"/>
        <v>10000</v>
      </c>
      <c r="AG321" s="29">
        <f t="shared" si="95"/>
        <v>10000</v>
      </c>
      <c r="AH321" s="29">
        <f t="shared" si="95"/>
        <v>10000</v>
      </c>
      <c r="AI321" s="29">
        <f t="shared" si="95"/>
        <v>10000</v>
      </c>
      <c r="AJ321" s="29">
        <f t="shared" si="95"/>
        <v>10000</v>
      </c>
      <c r="AK321" s="29">
        <f t="shared" si="95"/>
        <v>10000</v>
      </c>
      <c r="AL321" s="29">
        <f t="shared" si="95"/>
        <v>10000</v>
      </c>
      <c r="AM321" s="29">
        <f t="shared" si="95"/>
        <v>10000</v>
      </c>
      <c r="AN321" s="29">
        <f t="shared" si="95"/>
        <v>15000</v>
      </c>
      <c r="AO321" s="29">
        <f t="shared" ref="AO321:AZ321" si="96">AO312*($J$41/12)</f>
        <v>15000</v>
      </c>
      <c r="AP321" s="29">
        <f t="shared" si="96"/>
        <v>15000</v>
      </c>
      <c r="AQ321" s="29">
        <f t="shared" si="96"/>
        <v>15000</v>
      </c>
      <c r="AR321" s="29">
        <f t="shared" si="96"/>
        <v>15000</v>
      </c>
      <c r="AS321" s="29">
        <f t="shared" si="96"/>
        <v>15000</v>
      </c>
      <c r="AT321" s="29">
        <f t="shared" si="96"/>
        <v>15000</v>
      </c>
      <c r="AU321" s="29">
        <f t="shared" si="96"/>
        <v>15000</v>
      </c>
      <c r="AV321" s="29">
        <f t="shared" si="96"/>
        <v>15000</v>
      </c>
      <c r="AW321" s="29">
        <f t="shared" si="96"/>
        <v>15000</v>
      </c>
      <c r="AX321" s="29">
        <f t="shared" si="96"/>
        <v>15000</v>
      </c>
      <c r="AY321" s="29">
        <f t="shared" si="96"/>
        <v>15000</v>
      </c>
      <c r="AZ321" s="29">
        <f t="shared" si="96"/>
        <v>15000</v>
      </c>
      <c r="BA321" s="29">
        <f t="shared" ref="BA321:BL321" si="97">BA312*($K$41/12)</f>
        <v>15000</v>
      </c>
      <c r="BB321" s="29">
        <f t="shared" si="97"/>
        <v>15000</v>
      </c>
      <c r="BC321" s="29">
        <f t="shared" si="97"/>
        <v>15000</v>
      </c>
      <c r="BD321" s="29">
        <f t="shared" si="97"/>
        <v>15000</v>
      </c>
      <c r="BE321" s="29">
        <f t="shared" si="97"/>
        <v>15000</v>
      </c>
      <c r="BF321" s="29">
        <f t="shared" si="97"/>
        <v>15000</v>
      </c>
      <c r="BG321" s="29">
        <f t="shared" si="97"/>
        <v>15000</v>
      </c>
      <c r="BH321" s="29">
        <f t="shared" si="97"/>
        <v>15000</v>
      </c>
      <c r="BI321" s="29">
        <f t="shared" si="97"/>
        <v>15000</v>
      </c>
      <c r="BJ321" s="29">
        <f t="shared" si="97"/>
        <v>15000</v>
      </c>
      <c r="BK321" s="29">
        <f t="shared" si="97"/>
        <v>15000</v>
      </c>
      <c r="BL321" s="29">
        <f t="shared" si="97"/>
        <v>15000</v>
      </c>
    </row>
    <row r="322" spans="2:64" hidden="1" outlineLevel="1" x14ac:dyDescent="0.55000000000000004">
      <c r="B322" s="3" t="s">
        <v>317</v>
      </c>
      <c r="E322" s="29">
        <f>SUM(E319:E321)*$G$43</f>
        <v>0</v>
      </c>
      <c r="F322" s="29">
        <f t="shared" ref="F322:BL322" si="98">SUM(F319:F321)*$G$43</f>
        <v>0</v>
      </c>
      <c r="G322" s="29">
        <f t="shared" si="98"/>
        <v>0</v>
      </c>
      <c r="H322" s="29">
        <f t="shared" si="98"/>
        <v>0</v>
      </c>
      <c r="I322" s="29">
        <f t="shared" si="98"/>
        <v>4666.666666666667</v>
      </c>
      <c r="J322" s="29">
        <f t="shared" si="98"/>
        <v>10666.666666666666</v>
      </c>
      <c r="K322" s="29">
        <f t="shared" si="98"/>
        <v>15500</v>
      </c>
      <c r="L322" s="29">
        <f t="shared" si="98"/>
        <v>15500</v>
      </c>
      <c r="M322" s="29">
        <f t="shared" si="98"/>
        <v>15500</v>
      </c>
      <c r="N322" s="29">
        <f t="shared" si="98"/>
        <v>15500</v>
      </c>
      <c r="O322" s="29">
        <f t="shared" si="98"/>
        <v>15500</v>
      </c>
      <c r="P322" s="29">
        <f t="shared" si="98"/>
        <v>15500</v>
      </c>
      <c r="Q322" s="29">
        <f t="shared" si="98"/>
        <v>18833.333333333336</v>
      </c>
      <c r="R322" s="29">
        <f t="shared" si="98"/>
        <v>18833.333333333336</v>
      </c>
      <c r="S322" s="29">
        <f t="shared" si="98"/>
        <v>18833.333333333336</v>
      </c>
      <c r="T322" s="29">
        <f t="shared" si="98"/>
        <v>18833.333333333336</v>
      </c>
      <c r="U322" s="29">
        <f t="shared" si="98"/>
        <v>18833.333333333336</v>
      </c>
      <c r="V322" s="29">
        <f t="shared" si="98"/>
        <v>18833.333333333336</v>
      </c>
      <c r="W322" s="29">
        <f t="shared" si="98"/>
        <v>18833.333333333336</v>
      </c>
      <c r="X322" s="29">
        <f t="shared" si="98"/>
        <v>18833.333333333336</v>
      </c>
      <c r="Y322" s="29">
        <f t="shared" si="98"/>
        <v>18833.333333333336</v>
      </c>
      <c r="Z322" s="29">
        <f t="shared" si="98"/>
        <v>18833.333333333336</v>
      </c>
      <c r="AA322" s="29">
        <f t="shared" si="98"/>
        <v>20333.333333333336</v>
      </c>
      <c r="AB322" s="29">
        <f t="shared" si="98"/>
        <v>20333.333333333336</v>
      </c>
      <c r="AC322" s="29">
        <f t="shared" si="98"/>
        <v>21833.333333333336</v>
      </c>
      <c r="AD322" s="29">
        <f t="shared" si="98"/>
        <v>21833.333333333336</v>
      </c>
      <c r="AE322" s="29">
        <f t="shared" si="98"/>
        <v>21833.333333333336</v>
      </c>
      <c r="AF322" s="29">
        <f t="shared" si="98"/>
        <v>21833.333333333336</v>
      </c>
      <c r="AG322" s="29">
        <f t="shared" si="98"/>
        <v>21833.333333333336</v>
      </c>
      <c r="AH322" s="29">
        <f t="shared" si="98"/>
        <v>23333.333333333336</v>
      </c>
      <c r="AI322" s="29">
        <f t="shared" si="98"/>
        <v>23333.333333333336</v>
      </c>
      <c r="AJ322" s="29">
        <f t="shared" si="98"/>
        <v>23333.333333333336</v>
      </c>
      <c r="AK322" s="29">
        <f t="shared" si="98"/>
        <v>23333.333333333336</v>
      </c>
      <c r="AL322" s="29">
        <f t="shared" si="98"/>
        <v>23333.333333333336</v>
      </c>
      <c r="AM322" s="29">
        <f t="shared" si="98"/>
        <v>23333.333333333336</v>
      </c>
      <c r="AN322" s="29">
        <f t="shared" si="98"/>
        <v>27500</v>
      </c>
      <c r="AO322" s="29">
        <f t="shared" si="98"/>
        <v>30500</v>
      </c>
      <c r="AP322" s="29">
        <f t="shared" si="98"/>
        <v>30500</v>
      </c>
      <c r="AQ322" s="29">
        <f t="shared" si="98"/>
        <v>30500</v>
      </c>
      <c r="AR322" s="29">
        <f t="shared" si="98"/>
        <v>30500</v>
      </c>
      <c r="AS322" s="29">
        <f t="shared" si="98"/>
        <v>30500</v>
      </c>
      <c r="AT322" s="29">
        <f t="shared" si="98"/>
        <v>30500</v>
      </c>
      <c r="AU322" s="29">
        <f t="shared" si="98"/>
        <v>30500</v>
      </c>
      <c r="AV322" s="29">
        <f t="shared" si="98"/>
        <v>30500</v>
      </c>
      <c r="AW322" s="29">
        <f t="shared" si="98"/>
        <v>30500</v>
      </c>
      <c r="AX322" s="29">
        <f t="shared" si="98"/>
        <v>30500</v>
      </c>
      <c r="AY322" s="29">
        <f t="shared" si="98"/>
        <v>30500</v>
      </c>
      <c r="AZ322" s="29">
        <f t="shared" si="98"/>
        <v>30500</v>
      </c>
      <c r="BA322" s="29">
        <f t="shared" si="98"/>
        <v>32000</v>
      </c>
      <c r="BB322" s="29">
        <f t="shared" si="98"/>
        <v>32000</v>
      </c>
      <c r="BC322" s="29">
        <f t="shared" si="98"/>
        <v>32000</v>
      </c>
      <c r="BD322" s="29">
        <f t="shared" si="98"/>
        <v>32000</v>
      </c>
      <c r="BE322" s="29">
        <f t="shared" si="98"/>
        <v>32000</v>
      </c>
      <c r="BF322" s="29">
        <f t="shared" si="98"/>
        <v>32000</v>
      </c>
      <c r="BG322" s="29">
        <f t="shared" si="98"/>
        <v>33500</v>
      </c>
      <c r="BH322" s="29">
        <f t="shared" si="98"/>
        <v>33500</v>
      </c>
      <c r="BI322" s="29">
        <f t="shared" si="98"/>
        <v>33500</v>
      </c>
      <c r="BJ322" s="29">
        <f t="shared" si="98"/>
        <v>33500</v>
      </c>
      <c r="BK322" s="29">
        <f t="shared" si="98"/>
        <v>33500</v>
      </c>
      <c r="BL322" s="29">
        <f t="shared" si="98"/>
        <v>33500</v>
      </c>
    </row>
    <row r="323" spans="2:64" s="4" customFormat="1" hidden="1" outlineLevel="1" x14ac:dyDescent="0.55000000000000004">
      <c r="B323" s="4" t="s">
        <v>129</v>
      </c>
      <c r="E323" s="32">
        <f>SUM(E319:E322)</f>
        <v>0</v>
      </c>
      <c r="F323" s="32">
        <f t="shared" ref="F323:J323" si="99">SUM(F319:F322)</f>
        <v>0</v>
      </c>
      <c r="G323" s="32">
        <f t="shared" si="99"/>
        <v>0</v>
      </c>
      <c r="H323" s="32">
        <f t="shared" si="99"/>
        <v>0</v>
      </c>
      <c r="I323" s="32">
        <f t="shared" si="99"/>
        <v>28000</v>
      </c>
      <c r="J323" s="32">
        <f t="shared" si="99"/>
        <v>63999.999999999993</v>
      </c>
      <c r="K323" s="32">
        <f t="shared" ref="K323" si="100">SUM(K319:K322)</f>
        <v>93000</v>
      </c>
      <c r="L323" s="32">
        <f t="shared" ref="L323" si="101">SUM(L319:L322)</f>
        <v>93000</v>
      </c>
      <c r="M323" s="32">
        <f t="shared" ref="M323" si="102">SUM(M319:M322)</f>
        <v>93000</v>
      </c>
      <c r="N323" s="32">
        <f t="shared" ref="N323" si="103">SUM(N319:N322)</f>
        <v>93000</v>
      </c>
      <c r="O323" s="32">
        <f t="shared" ref="O323" si="104">SUM(O319:O322)</f>
        <v>93000</v>
      </c>
      <c r="P323" s="32">
        <f t="shared" ref="P323" si="105">SUM(P319:P322)</f>
        <v>93000</v>
      </c>
      <c r="Q323" s="32">
        <f t="shared" ref="Q323" si="106">SUM(Q319:Q322)</f>
        <v>113000</v>
      </c>
      <c r="R323" s="32">
        <f t="shared" ref="R323" si="107">SUM(R319:R322)</f>
        <v>113000</v>
      </c>
      <c r="S323" s="32">
        <f t="shared" ref="S323" si="108">SUM(S319:S322)</f>
        <v>113000</v>
      </c>
      <c r="T323" s="32">
        <f t="shared" ref="T323" si="109">SUM(T319:T322)</f>
        <v>113000</v>
      </c>
      <c r="U323" s="32">
        <f t="shared" ref="U323" si="110">SUM(U319:U322)</f>
        <v>113000</v>
      </c>
      <c r="V323" s="32">
        <f t="shared" ref="V323" si="111">SUM(V319:V322)</f>
        <v>113000</v>
      </c>
      <c r="W323" s="32">
        <f t="shared" ref="W323" si="112">SUM(W319:W322)</f>
        <v>113000</v>
      </c>
      <c r="X323" s="32">
        <f t="shared" ref="X323" si="113">SUM(X319:X322)</f>
        <v>113000</v>
      </c>
      <c r="Y323" s="32">
        <f t="shared" ref="Y323" si="114">SUM(Y319:Y322)</f>
        <v>113000</v>
      </c>
      <c r="Z323" s="32">
        <f t="shared" ref="Z323" si="115">SUM(Z319:Z322)</f>
        <v>113000</v>
      </c>
      <c r="AA323" s="32">
        <f t="shared" ref="AA323" si="116">SUM(AA319:AA322)</f>
        <v>122000</v>
      </c>
      <c r="AB323" s="32">
        <f t="shared" ref="AB323" si="117">SUM(AB319:AB322)</f>
        <v>122000</v>
      </c>
      <c r="AC323" s="32">
        <f t="shared" ref="AC323" si="118">SUM(AC319:AC322)</f>
        <v>131000</v>
      </c>
      <c r="AD323" s="32">
        <f t="shared" ref="AD323" si="119">SUM(AD319:AD322)</f>
        <v>131000</v>
      </c>
      <c r="AE323" s="32">
        <f t="shared" ref="AE323" si="120">SUM(AE319:AE322)</f>
        <v>131000</v>
      </c>
      <c r="AF323" s="32">
        <f t="shared" ref="AF323" si="121">SUM(AF319:AF322)</f>
        <v>131000</v>
      </c>
      <c r="AG323" s="32">
        <f t="shared" ref="AG323" si="122">SUM(AG319:AG322)</f>
        <v>131000</v>
      </c>
      <c r="AH323" s="32">
        <f t="shared" ref="AH323" si="123">SUM(AH319:AH322)</f>
        <v>140000</v>
      </c>
      <c r="AI323" s="32">
        <f t="shared" ref="AI323" si="124">SUM(AI319:AI322)</f>
        <v>140000</v>
      </c>
      <c r="AJ323" s="32">
        <f t="shared" ref="AJ323" si="125">SUM(AJ319:AJ322)</f>
        <v>140000</v>
      </c>
      <c r="AK323" s="32">
        <f t="shared" ref="AK323" si="126">SUM(AK319:AK322)</f>
        <v>140000</v>
      </c>
      <c r="AL323" s="32">
        <f t="shared" ref="AL323" si="127">SUM(AL319:AL322)</f>
        <v>140000</v>
      </c>
      <c r="AM323" s="32">
        <f t="shared" ref="AM323" si="128">SUM(AM319:AM322)</f>
        <v>140000</v>
      </c>
      <c r="AN323" s="32">
        <f t="shared" ref="AN323" si="129">SUM(AN319:AN322)</f>
        <v>165000</v>
      </c>
      <c r="AO323" s="32">
        <f t="shared" ref="AO323" si="130">SUM(AO319:AO322)</f>
        <v>183000</v>
      </c>
      <c r="AP323" s="32">
        <f t="shared" ref="AP323" si="131">SUM(AP319:AP322)</f>
        <v>183000</v>
      </c>
      <c r="AQ323" s="32">
        <f t="shared" ref="AQ323" si="132">SUM(AQ319:AQ322)</f>
        <v>183000</v>
      </c>
      <c r="AR323" s="32">
        <f t="shared" ref="AR323" si="133">SUM(AR319:AR322)</f>
        <v>183000</v>
      </c>
      <c r="AS323" s="32">
        <f t="shared" ref="AS323" si="134">SUM(AS319:AS322)</f>
        <v>183000</v>
      </c>
      <c r="AT323" s="32">
        <f t="shared" ref="AT323" si="135">SUM(AT319:AT322)</f>
        <v>183000</v>
      </c>
      <c r="AU323" s="32">
        <f t="shared" ref="AU323" si="136">SUM(AU319:AU322)</f>
        <v>183000</v>
      </c>
      <c r="AV323" s="32">
        <f t="shared" ref="AV323" si="137">SUM(AV319:AV322)</f>
        <v>183000</v>
      </c>
      <c r="AW323" s="32">
        <f t="shared" ref="AW323" si="138">SUM(AW319:AW322)</f>
        <v>183000</v>
      </c>
      <c r="AX323" s="32">
        <f t="shared" ref="AX323" si="139">SUM(AX319:AX322)</f>
        <v>183000</v>
      </c>
      <c r="AY323" s="32">
        <f t="shared" ref="AY323" si="140">SUM(AY319:AY322)</f>
        <v>183000</v>
      </c>
      <c r="AZ323" s="32">
        <f t="shared" ref="AZ323" si="141">SUM(AZ319:AZ322)</f>
        <v>183000</v>
      </c>
      <c r="BA323" s="32">
        <f t="shared" ref="BA323" si="142">SUM(BA319:BA322)</f>
        <v>192000</v>
      </c>
      <c r="BB323" s="32">
        <f t="shared" ref="BB323" si="143">SUM(BB319:BB322)</f>
        <v>192000</v>
      </c>
      <c r="BC323" s="32">
        <f t="shared" ref="BC323" si="144">SUM(BC319:BC322)</f>
        <v>192000</v>
      </c>
      <c r="BD323" s="32">
        <f t="shared" ref="BD323" si="145">SUM(BD319:BD322)</f>
        <v>192000</v>
      </c>
      <c r="BE323" s="32">
        <f t="shared" ref="BE323" si="146">SUM(BE319:BE322)</f>
        <v>192000</v>
      </c>
      <c r="BF323" s="32">
        <f t="shared" ref="BF323" si="147">SUM(BF319:BF322)</f>
        <v>192000</v>
      </c>
      <c r="BG323" s="32">
        <f t="shared" ref="BG323" si="148">SUM(BG319:BG322)</f>
        <v>201000</v>
      </c>
      <c r="BH323" s="32">
        <f t="shared" ref="BH323" si="149">SUM(BH319:BH322)</f>
        <v>201000</v>
      </c>
      <c r="BI323" s="32">
        <f t="shared" ref="BI323" si="150">SUM(BI319:BI322)</f>
        <v>201000</v>
      </c>
      <c r="BJ323" s="32">
        <f t="shared" ref="BJ323" si="151">SUM(BJ319:BJ322)</f>
        <v>201000</v>
      </c>
      <c r="BK323" s="32">
        <f t="shared" ref="BK323" si="152">SUM(BK319:BK322)</f>
        <v>201000</v>
      </c>
      <c r="BL323" s="32">
        <f t="shared" ref="BL323" si="153">SUM(BL319:BL322)</f>
        <v>201000</v>
      </c>
    </row>
    <row r="324" spans="2:64" hidden="1" outlineLevel="1" x14ac:dyDescent="0.55000000000000004"/>
    <row r="325" spans="2:64" hidden="1" outlineLevel="1" x14ac:dyDescent="0.55000000000000004">
      <c r="B325" s="3" t="str">
        <f>"Founder 1 - "&amp;S22</f>
        <v>Founder 1 - CEO</v>
      </c>
      <c r="E325" s="29">
        <f t="shared" ref="E325:P325" si="154">IF(E318="",0,$S$24/12)</f>
        <v>0</v>
      </c>
      <c r="F325" s="29">
        <f t="shared" si="154"/>
        <v>0</v>
      </c>
      <c r="G325" s="29">
        <f t="shared" si="154"/>
        <v>0</v>
      </c>
      <c r="H325" s="29">
        <f t="shared" si="154"/>
        <v>0</v>
      </c>
      <c r="I325" s="29">
        <f t="shared" si="154"/>
        <v>5000</v>
      </c>
      <c r="J325" s="29">
        <f t="shared" si="154"/>
        <v>5000</v>
      </c>
      <c r="K325" s="29">
        <f t="shared" si="154"/>
        <v>5000</v>
      </c>
      <c r="L325" s="29">
        <f t="shared" si="154"/>
        <v>5000</v>
      </c>
      <c r="M325" s="29">
        <f t="shared" si="154"/>
        <v>5000</v>
      </c>
      <c r="N325" s="29">
        <f t="shared" si="154"/>
        <v>5000</v>
      </c>
      <c r="O325" s="29">
        <f t="shared" si="154"/>
        <v>5000</v>
      </c>
      <c r="P325" s="29">
        <f t="shared" si="154"/>
        <v>5000</v>
      </c>
      <c r="Q325" s="29">
        <f t="shared" ref="Q325:AB325" si="155">$T$24/12</f>
        <v>6666.666666666667</v>
      </c>
      <c r="R325" s="29">
        <f t="shared" si="155"/>
        <v>6666.666666666667</v>
      </c>
      <c r="S325" s="29">
        <f t="shared" si="155"/>
        <v>6666.666666666667</v>
      </c>
      <c r="T325" s="29">
        <f t="shared" si="155"/>
        <v>6666.666666666667</v>
      </c>
      <c r="U325" s="29">
        <f t="shared" si="155"/>
        <v>6666.666666666667</v>
      </c>
      <c r="V325" s="29">
        <f t="shared" si="155"/>
        <v>6666.666666666667</v>
      </c>
      <c r="W325" s="29">
        <f t="shared" si="155"/>
        <v>6666.666666666667</v>
      </c>
      <c r="X325" s="29">
        <f t="shared" si="155"/>
        <v>6666.666666666667</v>
      </c>
      <c r="Y325" s="29">
        <f t="shared" si="155"/>
        <v>6666.666666666667</v>
      </c>
      <c r="Z325" s="29">
        <f t="shared" si="155"/>
        <v>6666.666666666667</v>
      </c>
      <c r="AA325" s="29">
        <f t="shared" si="155"/>
        <v>6666.666666666667</v>
      </c>
      <c r="AB325" s="29">
        <f t="shared" si="155"/>
        <v>6666.666666666667</v>
      </c>
      <c r="AC325" s="29">
        <f t="shared" ref="AC325:AN325" si="156">$U$24/12</f>
        <v>7083.333333333333</v>
      </c>
      <c r="AD325" s="29">
        <f t="shared" si="156"/>
        <v>7083.333333333333</v>
      </c>
      <c r="AE325" s="29">
        <f t="shared" si="156"/>
        <v>7083.333333333333</v>
      </c>
      <c r="AF325" s="29">
        <f t="shared" si="156"/>
        <v>7083.333333333333</v>
      </c>
      <c r="AG325" s="29">
        <f t="shared" si="156"/>
        <v>7083.333333333333</v>
      </c>
      <c r="AH325" s="29">
        <f t="shared" si="156"/>
        <v>7083.333333333333</v>
      </c>
      <c r="AI325" s="29">
        <f t="shared" si="156"/>
        <v>7083.333333333333</v>
      </c>
      <c r="AJ325" s="29">
        <f t="shared" si="156"/>
        <v>7083.333333333333</v>
      </c>
      <c r="AK325" s="29">
        <f t="shared" si="156"/>
        <v>7083.333333333333</v>
      </c>
      <c r="AL325" s="29">
        <f t="shared" si="156"/>
        <v>7083.333333333333</v>
      </c>
      <c r="AM325" s="29">
        <f t="shared" si="156"/>
        <v>7083.333333333333</v>
      </c>
      <c r="AN325" s="29">
        <f t="shared" si="156"/>
        <v>7083.333333333333</v>
      </c>
      <c r="AO325" s="29">
        <f t="shared" ref="AO325:AZ325" si="157">$V$24/12</f>
        <v>8333.3333333333339</v>
      </c>
      <c r="AP325" s="29">
        <f t="shared" si="157"/>
        <v>8333.3333333333339</v>
      </c>
      <c r="AQ325" s="29">
        <f t="shared" si="157"/>
        <v>8333.3333333333339</v>
      </c>
      <c r="AR325" s="29">
        <f t="shared" si="157"/>
        <v>8333.3333333333339</v>
      </c>
      <c r="AS325" s="29">
        <f t="shared" si="157"/>
        <v>8333.3333333333339</v>
      </c>
      <c r="AT325" s="29">
        <f t="shared" si="157"/>
        <v>8333.3333333333339</v>
      </c>
      <c r="AU325" s="29">
        <f t="shared" si="157"/>
        <v>8333.3333333333339</v>
      </c>
      <c r="AV325" s="29">
        <f t="shared" si="157"/>
        <v>8333.3333333333339</v>
      </c>
      <c r="AW325" s="29">
        <f t="shared" si="157"/>
        <v>8333.3333333333339</v>
      </c>
      <c r="AX325" s="29">
        <f t="shared" si="157"/>
        <v>8333.3333333333339</v>
      </c>
      <c r="AY325" s="29">
        <f t="shared" si="157"/>
        <v>8333.3333333333339</v>
      </c>
      <c r="AZ325" s="29">
        <f t="shared" si="157"/>
        <v>8333.3333333333339</v>
      </c>
      <c r="BA325" s="29">
        <f t="shared" ref="BA325:BL325" si="158">$W$24/12</f>
        <v>8333.3333333333339</v>
      </c>
      <c r="BB325" s="29">
        <f t="shared" si="158"/>
        <v>8333.3333333333339</v>
      </c>
      <c r="BC325" s="29">
        <f t="shared" si="158"/>
        <v>8333.3333333333339</v>
      </c>
      <c r="BD325" s="29">
        <f t="shared" si="158"/>
        <v>8333.3333333333339</v>
      </c>
      <c r="BE325" s="29">
        <f t="shared" si="158"/>
        <v>8333.3333333333339</v>
      </c>
      <c r="BF325" s="29">
        <f t="shared" si="158"/>
        <v>8333.3333333333339</v>
      </c>
      <c r="BG325" s="29">
        <f t="shared" si="158"/>
        <v>8333.3333333333339</v>
      </c>
      <c r="BH325" s="29">
        <f t="shared" si="158"/>
        <v>8333.3333333333339</v>
      </c>
      <c r="BI325" s="29">
        <f t="shared" si="158"/>
        <v>8333.3333333333339</v>
      </c>
      <c r="BJ325" s="29">
        <f t="shared" si="158"/>
        <v>8333.3333333333339</v>
      </c>
      <c r="BK325" s="29">
        <f t="shared" si="158"/>
        <v>8333.3333333333339</v>
      </c>
      <c r="BL325" s="29">
        <f t="shared" si="158"/>
        <v>8333.3333333333339</v>
      </c>
    </row>
    <row r="326" spans="2:64" hidden="1" outlineLevel="1" x14ac:dyDescent="0.55000000000000004">
      <c r="B326" s="3" t="str">
        <f>"Founder 2 - "&amp;S27</f>
        <v>Founder 2 - CFO</v>
      </c>
      <c r="E326" s="29">
        <f t="shared" ref="E326:P326" si="159">IF(E318="",0,$S$29/12)</f>
        <v>0</v>
      </c>
      <c r="F326" s="29">
        <f t="shared" si="159"/>
        <v>0</v>
      </c>
      <c r="G326" s="29">
        <f t="shared" si="159"/>
        <v>0</v>
      </c>
      <c r="H326" s="29">
        <f t="shared" si="159"/>
        <v>0</v>
      </c>
      <c r="I326" s="29">
        <f t="shared" si="159"/>
        <v>5000</v>
      </c>
      <c r="J326" s="29">
        <f t="shared" si="159"/>
        <v>5000</v>
      </c>
      <c r="K326" s="29">
        <f t="shared" si="159"/>
        <v>5000</v>
      </c>
      <c r="L326" s="29">
        <f t="shared" si="159"/>
        <v>5000</v>
      </c>
      <c r="M326" s="29">
        <f t="shared" si="159"/>
        <v>5000</v>
      </c>
      <c r="N326" s="29">
        <f t="shared" si="159"/>
        <v>5000</v>
      </c>
      <c r="O326" s="29">
        <f t="shared" si="159"/>
        <v>5000</v>
      </c>
      <c r="P326" s="29">
        <f t="shared" si="159"/>
        <v>5000</v>
      </c>
      <c r="Q326" s="29">
        <f t="shared" ref="Q326:AB326" si="160">+$T$29/12</f>
        <v>6666.666666666667</v>
      </c>
      <c r="R326" s="29">
        <f t="shared" si="160"/>
        <v>6666.666666666667</v>
      </c>
      <c r="S326" s="29">
        <f t="shared" si="160"/>
        <v>6666.666666666667</v>
      </c>
      <c r="T326" s="29">
        <f t="shared" si="160"/>
        <v>6666.666666666667</v>
      </c>
      <c r="U326" s="29">
        <f t="shared" si="160"/>
        <v>6666.666666666667</v>
      </c>
      <c r="V326" s="29">
        <f t="shared" si="160"/>
        <v>6666.666666666667</v>
      </c>
      <c r="W326" s="29">
        <f t="shared" si="160"/>
        <v>6666.666666666667</v>
      </c>
      <c r="X326" s="29">
        <f t="shared" si="160"/>
        <v>6666.666666666667</v>
      </c>
      <c r="Y326" s="29">
        <f t="shared" si="160"/>
        <v>6666.666666666667</v>
      </c>
      <c r="Z326" s="29">
        <f t="shared" si="160"/>
        <v>6666.666666666667</v>
      </c>
      <c r="AA326" s="29">
        <f t="shared" si="160"/>
        <v>6666.666666666667</v>
      </c>
      <c r="AB326" s="29">
        <f t="shared" si="160"/>
        <v>6666.666666666667</v>
      </c>
      <c r="AC326" s="29">
        <f t="shared" ref="AC326:AN326" si="161">+$U$29/12</f>
        <v>7083.333333333333</v>
      </c>
      <c r="AD326" s="29">
        <f t="shared" si="161"/>
        <v>7083.333333333333</v>
      </c>
      <c r="AE326" s="29">
        <f t="shared" si="161"/>
        <v>7083.333333333333</v>
      </c>
      <c r="AF326" s="29">
        <f t="shared" si="161"/>
        <v>7083.333333333333</v>
      </c>
      <c r="AG326" s="29">
        <f t="shared" si="161"/>
        <v>7083.333333333333</v>
      </c>
      <c r="AH326" s="29">
        <f t="shared" si="161"/>
        <v>7083.333333333333</v>
      </c>
      <c r="AI326" s="29">
        <f t="shared" si="161"/>
        <v>7083.333333333333</v>
      </c>
      <c r="AJ326" s="29">
        <f t="shared" si="161"/>
        <v>7083.333333333333</v>
      </c>
      <c r="AK326" s="29">
        <f t="shared" si="161"/>
        <v>7083.333333333333</v>
      </c>
      <c r="AL326" s="29">
        <f t="shared" si="161"/>
        <v>7083.333333333333</v>
      </c>
      <c r="AM326" s="29">
        <f t="shared" si="161"/>
        <v>7083.333333333333</v>
      </c>
      <c r="AN326" s="29">
        <f t="shared" si="161"/>
        <v>7083.333333333333</v>
      </c>
      <c r="AO326" s="29">
        <f t="shared" ref="AO326:AZ326" si="162">+$V$29/12</f>
        <v>8333.3333333333339</v>
      </c>
      <c r="AP326" s="29">
        <f t="shared" si="162"/>
        <v>8333.3333333333339</v>
      </c>
      <c r="AQ326" s="29">
        <f t="shared" si="162"/>
        <v>8333.3333333333339</v>
      </c>
      <c r="AR326" s="29">
        <f t="shared" si="162"/>
        <v>8333.3333333333339</v>
      </c>
      <c r="AS326" s="29">
        <f t="shared" si="162"/>
        <v>8333.3333333333339</v>
      </c>
      <c r="AT326" s="29">
        <f t="shared" si="162"/>
        <v>8333.3333333333339</v>
      </c>
      <c r="AU326" s="29">
        <f t="shared" si="162"/>
        <v>8333.3333333333339</v>
      </c>
      <c r="AV326" s="29">
        <f t="shared" si="162"/>
        <v>8333.3333333333339</v>
      </c>
      <c r="AW326" s="29">
        <f t="shared" si="162"/>
        <v>8333.3333333333339</v>
      </c>
      <c r="AX326" s="29">
        <f t="shared" si="162"/>
        <v>8333.3333333333339</v>
      </c>
      <c r="AY326" s="29">
        <f t="shared" si="162"/>
        <v>8333.3333333333339</v>
      </c>
      <c r="AZ326" s="29">
        <f t="shared" si="162"/>
        <v>8333.3333333333339</v>
      </c>
      <c r="BA326" s="29">
        <f t="shared" ref="BA326:BL326" si="163">+$W$29/12</f>
        <v>8333.3333333333339</v>
      </c>
      <c r="BB326" s="29">
        <f t="shared" si="163"/>
        <v>8333.3333333333339</v>
      </c>
      <c r="BC326" s="29">
        <f t="shared" si="163"/>
        <v>8333.3333333333339</v>
      </c>
      <c r="BD326" s="29">
        <f t="shared" si="163"/>
        <v>8333.3333333333339</v>
      </c>
      <c r="BE326" s="29">
        <f t="shared" si="163"/>
        <v>8333.3333333333339</v>
      </c>
      <c r="BF326" s="29">
        <f t="shared" si="163"/>
        <v>8333.3333333333339</v>
      </c>
      <c r="BG326" s="29">
        <f t="shared" si="163"/>
        <v>8333.3333333333339</v>
      </c>
      <c r="BH326" s="29">
        <f t="shared" si="163"/>
        <v>8333.3333333333339</v>
      </c>
      <c r="BI326" s="29">
        <f t="shared" si="163"/>
        <v>8333.3333333333339</v>
      </c>
      <c r="BJ326" s="29">
        <f t="shared" si="163"/>
        <v>8333.3333333333339</v>
      </c>
      <c r="BK326" s="29">
        <f t="shared" si="163"/>
        <v>8333.3333333333339</v>
      </c>
      <c r="BL326" s="29">
        <f t="shared" si="163"/>
        <v>8333.3333333333339</v>
      </c>
    </row>
    <row r="327" spans="2:64" hidden="1" outlineLevel="1" x14ac:dyDescent="0.55000000000000004">
      <c r="B327" s="3" t="str">
        <f>"Founder 3 - "&amp;S32</f>
        <v xml:space="preserve">Founder 3 - </v>
      </c>
      <c r="E327" s="29">
        <f t="shared" ref="E327:P327" si="164">IF(E318="",0,$S$34/12)</f>
        <v>0</v>
      </c>
      <c r="F327" s="29">
        <f t="shared" si="164"/>
        <v>0</v>
      </c>
      <c r="G327" s="29">
        <f t="shared" si="164"/>
        <v>0</v>
      </c>
      <c r="H327" s="29">
        <f t="shared" si="164"/>
        <v>0</v>
      </c>
      <c r="I327" s="29">
        <f t="shared" si="164"/>
        <v>0</v>
      </c>
      <c r="J327" s="29">
        <f t="shared" si="164"/>
        <v>0</v>
      </c>
      <c r="K327" s="29">
        <f t="shared" si="164"/>
        <v>0</v>
      </c>
      <c r="L327" s="29">
        <f t="shared" si="164"/>
        <v>0</v>
      </c>
      <c r="M327" s="29">
        <f t="shared" si="164"/>
        <v>0</v>
      </c>
      <c r="N327" s="29">
        <f t="shared" si="164"/>
        <v>0</v>
      </c>
      <c r="O327" s="29">
        <f t="shared" si="164"/>
        <v>0</v>
      </c>
      <c r="P327" s="29">
        <f t="shared" si="164"/>
        <v>0</v>
      </c>
      <c r="Q327" s="29">
        <f t="shared" ref="Q327:AB327" si="165">+$T$34/12</f>
        <v>0</v>
      </c>
      <c r="R327" s="29">
        <f t="shared" si="165"/>
        <v>0</v>
      </c>
      <c r="S327" s="29">
        <f t="shared" si="165"/>
        <v>0</v>
      </c>
      <c r="T327" s="29">
        <f t="shared" si="165"/>
        <v>0</v>
      </c>
      <c r="U327" s="29">
        <f t="shared" si="165"/>
        <v>0</v>
      </c>
      <c r="V327" s="29">
        <f t="shared" si="165"/>
        <v>0</v>
      </c>
      <c r="W327" s="29">
        <f t="shared" si="165"/>
        <v>0</v>
      </c>
      <c r="X327" s="29">
        <f t="shared" si="165"/>
        <v>0</v>
      </c>
      <c r="Y327" s="29">
        <f t="shared" si="165"/>
        <v>0</v>
      </c>
      <c r="Z327" s="29">
        <f t="shared" si="165"/>
        <v>0</v>
      </c>
      <c r="AA327" s="29">
        <f t="shared" si="165"/>
        <v>0</v>
      </c>
      <c r="AB327" s="29">
        <f t="shared" si="165"/>
        <v>0</v>
      </c>
      <c r="AC327" s="29">
        <f t="shared" ref="AC327:AN327" si="166">+$U$34/12</f>
        <v>0</v>
      </c>
      <c r="AD327" s="29">
        <f t="shared" si="166"/>
        <v>0</v>
      </c>
      <c r="AE327" s="29">
        <f t="shared" si="166"/>
        <v>0</v>
      </c>
      <c r="AF327" s="29">
        <f t="shared" si="166"/>
        <v>0</v>
      </c>
      <c r="AG327" s="29">
        <f t="shared" si="166"/>
        <v>0</v>
      </c>
      <c r="AH327" s="29">
        <f t="shared" si="166"/>
        <v>0</v>
      </c>
      <c r="AI327" s="29">
        <f t="shared" si="166"/>
        <v>0</v>
      </c>
      <c r="AJ327" s="29">
        <f t="shared" si="166"/>
        <v>0</v>
      </c>
      <c r="AK327" s="29">
        <f t="shared" si="166"/>
        <v>0</v>
      </c>
      <c r="AL327" s="29">
        <f t="shared" si="166"/>
        <v>0</v>
      </c>
      <c r="AM327" s="29">
        <f t="shared" si="166"/>
        <v>0</v>
      </c>
      <c r="AN327" s="29">
        <f t="shared" si="166"/>
        <v>0</v>
      </c>
      <c r="AO327" s="29">
        <f t="shared" ref="AO327:AZ327" si="167">+$V$34/12</f>
        <v>0</v>
      </c>
      <c r="AP327" s="29">
        <f t="shared" si="167"/>
        <v>0</v>
      </c>
      <c r="AQ327" s="29">
        <f t="shared" si="167"/>
        <v>0</v>
      </c>
      <c r="AR327" s="29">
        <f t="shared" si="167"/>
        <v>0</v>
      </c>
      <c r="AS327" s="29">
        <f t="shared" si="167"/>
        <v>0</v>
      </c>
      <c r="AT327" s="29">
        <f t="shared" si="167"/>
        <v>0</v>
      </c>
      <c r="AU327" s="29">
        <f t="shared" si="167"/>
        <v>0</v>
      </c>
      <c r="AV327" s="29">
        <f t="shared" si="167"/>
        <v>0</v>
      </c>
      <c r="AW327" s="29">
        <f t="shared" si="167"/>
        <v>0</v>
      </c>
      <c r="AX327" s="29">
        <f t="shared" si="167"/>
        <v>0</v>
      </c>
      <c r="AY327" s="29">
        <f t="shared" si="167"/>
        <v>0</v>
      </c>
      <c r="AZ327" s="29">
        <f t="shared" si="167"/>
        <v>0</v>
      </c>
      <c r="BA327" s="29">
        <f t="shared" ref="BA327:BL327" si="168">+$W$34/12</f>
        <v>0</v>
      </c>
      <c r="BB327" s="29">
        <f t="shared" si="168"/>
        <v>0</v>
      </c>
      <c r="BC327" s="29">
        <f t="shared" si="168"/>
        <v>0</v>
      </c>
      <c r="BD327" s="29">
        <f t="shared" si="168"/>
        <v>0</v>
      </c>
      <c r="BE327" s="29">
        <f t="shared" si="168"/>
        <v>0</v>
      </c>
      <c r="BF327" s="29">
        <f t="shared" si="168"/>
        <v>0</v>
      </c>
      <c r="BG327" s="29">
        <f t="shared" si="168"/>
        <v>0</v>
      </c>
      <c r="BH327" s="29">
        <f t="shared" si="168"/>
        <v>0</v>
      </c>
      <c r="BI327" s="29">
        <f t="shared" si="168"/>
        <v>0</v>
      </c>
      <c r="BJ327" s="29">
        <f t="shared" si="168"/>
        <v>0</v>
      </c>
      <c r="BK327" s="29">
        <f t="shared" si="168"/>
        <v>0</v>
      </c>
      <c r="BL327" s="29">
        <f t="shared" si="168"/>
        <v>0</v>
      </c>
    </row>
    <row r="328" spans="2:64" hidden="1" outlineLevel="1" x14ac:dyDescent="0.55000000000000004">
      <c r="B328" s="3" t="str">
        <f>"Founder 4 - "&amp;S37</f>
        <v xml:space="preserve">Founder 4 - </v>
      </c>
      <c r="E328" s="29">
        <f t="shared" ref="E328:P328" si="169">IF(E318="",0,$S$39/12)</f>
        <v>0</v>
      </c>
      <c r="F328" s="29">
        <f t="shared" si="169"/>
        <v>0</v>
      </c>
      <c r="G328" s="29">
        <f t="shared" si="169"/>
        <v>0</v>
      </c>
      <c r="H328" s="29">
        <f t="shared" si="169"/>
        <v>0</v>
      </c>
      <c r="I328" s="29">
        <f t="shared" si="169"/>
        <v>0</v>
      </c>
      <c r="J328" s="29">
        <f t="shared" si="169"/>
        <v>0</v>
      </c>
      <c r="K328" s="29">
        <f t="shared" si="169"/>
        <v>0</v>
      </c>
      <c r="L328" s="29">
        <f t="shared" si="169"/>
        <v>0</v>
      </c>
      <c r="M328" s="29">
        <f t="shared" si="169"/>
        <v>0</v>
      </c>
      <c r="N328" s="29">
        <f t="shared" si="169"/>
        <v>0</v>
      </c>
      <c r="O328" s="29">
        <f t="shared" si="169"/>
        <v>0</v>
      </c>
      <c r="P328" s="29">
        <f t="shared" si="169"/>
        <v>0</v>
      </c>
      <c r="Q328" s="29">
        <f t="shared" ref="Q328:AB328" si="170">+$T$39/12</f>
        <v>0</v>
      </c>
      <c r="R328" s="29">
        <f t="shared" si="170"/>
        <v>0</v>
      </c>
      <c r="S328" s="29">
        <f t="shared" si="170"/>
        <v>0</v>
      </c>
      <c r="T328" s="29">
        <f t="shared" si="170"/>
        <v>0</v>
      </c>
      <c r="U328" s="29">
        <f t="shared" si="170"/>
        <v>0</v>
      </c>
      <c r="V328" s="29">
        <f t="shared" si="170"/>
        <v>0</v>
      </c>
      <c r="W328" s="29">
        <f t="shared" si="170"/>
        <v>0</v>
      </c>
      <c r="X328" s="29">
        <f t="shared" si="170"/>
        <v>0</v>
      </c>
      <c r="Y328" s="29">
        <f t="shared" si="170"/>
        <v>0</v>
      </c>
      <c r="Z328" s="29">
        <f t="shared" si="170"/>
        <v>0</v>
      </c>
      <c r="AA328" s="29">
        <f t="shared" si="170"/>
        <v>0</v>
      </c>
      <c r="AB328" s="29">
        <f t="shared" si="170"/>
        <v>0</v>
      </c>
      <c r="AC328" s="29">
        <f t="shared" ref="AC328:AN328" si="171">+$U$39/12</f>
        <v>0</v>
      </c>
      <c r="AD328" s="29">
        <f t="shared" si="171"/>
        <v>0</v>
      </c>
      <c r="AE328" s="29">
        <f t="shared" si="171"/>
        <v>0</v>
      </c>
      <c r="AF328" s="29">
        <f t="shared" si="171"/>
        <v>0</v>
      </c>
      <c r="AG328" s="29">
        <f t="shared" si="171"/>
        <v>0</v>
      </c>
      <c r="AH328" s="29">
        <f t="shared" si="171"/>
        <v>0</v>
      </c>
      <c r="AI328" s="29">
        <f t="shared" si="171"/>
        <v>0</v>
      </c>
      <c r="AJ328" s="29">
        <f t="shared" si="171"/>
        <v>0</v>
      </c>
      <c r="AK328" s="29">
        <f t="shared" si="171"/>
        <v>0</v>
      </c>
      <c r="AL328" s="29">
        <f t="shared" si="171"/>
        <v>0</v>
      </c>
      <c r="AM328" s="29">
        <f t="shared" si="171"/>
        <v>0</v>
      </c>
      <c r="AN328" s="29">
        <f t="shared" si="171"/>
        <v>0</v>
      </c>
      <c r="AO328" s="29">
        <f t="shared" ref="AO328:AZ328" si="172">+$V$39/12</f>
        <v>0</v>
      </c>
      <c r="AP328" s="29">
        <f t="shared" si="172"/>
        <v>0</v>
      </c>
      <c r="AQ328" s="29">
        <f t="shared" si="172"/>
        <v>0</v>
      </c>
      <c r="AR328" s="29">
        <f t="shared" si="172"/>
        <v>0</v>
      </c>
      <c r="AS328" s="29">
        <f t="shared" si="172"/>
        <v>0</v>
      </c>
      <c r="AT328" s="29">
        <f t="shared" si="172"/>
        <v>0</v>
      </c>
      <c r="AU328" s="29">
        <f t="shared" si="172"/>
        <v>0</v>
      </c>
      <c r="AV328" s="29">
        <f t="shared" si="172"/>
        <v>0</v>
      </c>
      <c r="AW328" s="29">
        <f t="shared" si="172"/>
        <v>0</v>
      </c>
      <c r="AX328" s="29">
        <f t="shared" si="172"/>
        <v>0</v>
      </c>
      <c r="AY328" s="29">
        <f t="shared" si="172"/>
        <v>0</v>
      </c>
      <c r="AZ328" s="29">
        <f t="shared" si="172"/>
        <v>0</v>
      </c>
      <c r="BA328" s="29">
        <f t="shared" ref="BA328:BL328" si="173">+$W$39/12</f>
        <v>0</v>
      </c>
      <c r="BB328" s="29">
        <f t="shared" si="173"/>
        <v>0</v>
      </c>
      <c r="BC328" s="29">
        <f t="shared" si="173"/>
        <v>0</v>
      </c>
      <c r="BD328" s="29">
        <f t="shared" si="173"/>
        <v>0</v>
      </c>
      <c r="BE328" s="29">
        <f t="shared" si="173"/>
        <v>0</v>
      </c>
      <c r="BF328" s="29">
        <f t="shared" si="173"/>
        <v>0</v>
      </c>
      <c r="BG328" s="29">
        <f t="shared" si="173"/>
        <v>0</v>
      </c>
      <c r="BH328" s="29">
        <f t="shared" si="173"/>
        <v>0</v>
      </c>
      <c r="BI328" s="29">
        <f t="shared" si="173"/>
        <v>0</v>
      </c>
      <c r="BJ328" s="29">
        <f t="shared" si="173"/>
        <v>0</v>
      </c>
      <c r="BK328" s="29">
        <f t="shared" si="173"/>
        <v>0</v>
      </c>
      <c r="BL328" s="29">
        <f t="shared" si="173"/>
        <v>0</v>
      </c>
    </row>
    <row r="329" spans="2:64" hidden="1" outlineLevel="1" x14ac:dyDescent="0.55000000000000004">
      <c r="B329" s="3" t="s">
        <v>317</v>
      </c>
      <c r="E329" s="29">
        <f>SUM(E325:E328)*$T$41</f>
        <v>0</v>
      </c>
      <c r="F329" s="29">
        <f t="shared" ref="F329:I329" si="174">SUM(F325:F328)*$T$41</f>
        <v>0</v>
      </c>
      <c r="G329" s="29">
        <f t="shared" si="174"/>
        <v>0</v>
      </c>
      <c r="H329" s="29">
        <f t="shared" si="174"/>
        <v>0</v>
      </c>
      <c r="I329" s="29">
        <f t="shared" si="174"/>
        <v>2000</v>
      </c>
      <c r="J329" s="29">
        <f t="shared" ref="J329" si="175">SUM(J325:J328)*$T$41</f>
        <v>2000</v>
      </c>
      <c r="K329" s="29">
        <f t="shared" ref="K329" si="176">SUM(K325:K328)*$T$41</f>
        <v>2000</v>
      </c>
      <c r="L329" s="29">
        <f t="shared" ref="L329" si="177">SUM(L325:L328)*$T$41</f>
        <v>2000</v>
      </c>
      <c r="M329" s="29">
        <f t="shared" ref="M329" si="178">SUM(M325:M328)*$T$41</f>
        <v>2000</v>
      </c>
      <c r="N329" s="29">
        <f t="shared" ref="N329" si="179">SUM(N325:N328)*$T$41</f>
        <v>2000</v>
      </c>
      <c r="O329" s="29">
        <f t="shared" ref="O329" si="180">SUM(O325:O328)*$T$41</f>
        <v>2000</v>
      </c>
      <c r="P329" s="29">
        <f t="shared" ref="P329" si="181">SUM(P325:P328)*$T$41</f>
        <v>2000</v>
      </c>
      <c r="Q329" s="29">
        <f t="shared" ref="Q329" si="182">SUM(Q325:Q328)*$T$41</f>
        <v>2666.666666666667</v>
      </c>
      <c r="R329" s="29">
        <f t="shared" ref="R329" si="183">SUM(R325:R328)*$T$41</f>
        <v>2666.666666666667</v>
      </c>
      <c r="S329" s="29">
        <f t="shared" ref="S329" si="184">SUM(S325:S328)*$T$41</f>
        <v>2666.666666666667</v>
      </c>
      <c r="T329" s="29">
        <f t="shared" ref="T329" si="185">SUM(T325:T328)*$T$41</f>
        <v>2666.666666666667</v>
      </c>
      <c r="U329" s="29">
        <f t="shared" ref="U329" si="186">SUM(U325:U328)*$T$41</f>
        <v>2666.666666666667</v>
      </c>
      <c r="V329" s="29">
        <f t="shared" ref="V329" si="187">SUM(V325:V328)*$T$41</f>
        <v>2666.666666666667</v>
      </c>
      <c r="W329" s="29">
        <f t="shared" ref="W329" si="188">SUM(W325:W328)*$T$41</f>
        <v>2666.666666666667</v>
      </c>
      <c r="X329" s="29">
        <f t="shared" ref="X329" si="189">SUM(X325:X328)*$T$41</f>
        <v>2666.666666666667</v>
      </c>
      <c r="Y329" s="29">
        <f t="shared" ref="Y329" si="190">SUM(Y325:Y328)*$T$41</f>
        <v>2666.666666666667</v>
      </c>
      <c r="Z329" s="29">
        <f t="shared" ref="Z329" si="191">SUM(Z325:Z328)*$T$41</f>
        <v>2666.666666666667</v>
      </c>
      <c r="AA329" s="29">
        <f t="shared" ref="AA329" si="192">SUM(AA325:AA328)*$T$41</f>
        <v>2666.666666666667</v>
      </c>
      <c r="AB329" s="29">
        <f t="shared" ref="AB329" si="193">SUM(AB325:AB328)*$T$41</f>
        <v>2666.666666666667</v>
      </c>
      <c r="AC329" s="29">
        <f t="shared" ref="AC329" si="194">SUM(AC325:AC328)*$T$41</f>
        <v>2833.3333333333335</v>
      </c>
      <c r="AD329" s="29">
        <f t="shared" ref="AD329" si="195">SUM(AD325:AD328)*$T$41</f>
        <v>2833.3333333333335</v>
      </c>
      <c r="AE329" s="29">
        <f t="shared" ref="AE329" si="196">SUM(AE325:AE328)*$T$41</f>
        <v>2833.3333333333335</v>
      </c>
      <c r="AF329" s="29">
        <f t="shared" ref="AF329" si="197">SUM(AF325:AF328)*$T$41</f>
        <v>2833.3333333333335</v>
      </c>
      <c r="AG329" s="29">
        <f t="shared" ref="AG329" si="198">SUM(AG325:AG328)*$T$41</f>
        <v>2833.3333333333335</v>
      </c>
      <c r="AH329" s="29">
        <f t="shared" ref="AH329" si="199">SUM(AH325:AH328)*$T$41</f>
        <v>2833.3333333333335</v>
      </c>
      <c r="AI329" s="29">
        <f t="shared" ref="AI329" si="200">SUM(AI325:AI328)*$T$41</f>
        <v>2833.3333333333335</v>
      </c>
      <c r="AJ329" s="29">
        <f t="shared" ref="AJ329" si="201">SUM(AJ325:AJ328)*$T$41</f>
        <v>2833.3333333333335</v>
      </c>
      <c r="AK329" s="29">
        <f t="shared" ref="AK329" si="202">SUM(AK325:AK328)*$T$41</f>
        <v>2833.3333333333335</v>
      </c>
      <c r="AL329" s="29">
        <f t="shared" ref="AL329" si="203">SUM(AL325:AL328)*$T$41</f>
        <v>2833.3333333333335</v>
      </c>
      <c r="AM329" s="29">
        <f t="shared" ref="AM329" si="204">SUM(AM325:AM328)*$T$41</f>
        <v>2833.3333333333335</v>
      </c>
      <c r="AN329" s="29">
        <f t="shared" ref="AN329" si="205">SUM(AN325:AN328)*$T$41</f>
        <v>2833.3333333333335</v>
      </c>
      <c r="AO329" s="29">
        <f t="shared" ref="AO329" si="206">SUM(AO325:AO328)*$T$41</f>
        <v>3333.3333333333339</v>
      </c>
      <c r="AP329" s="29">
        <f t="shared" ref="AP329" si="207">SUM(AP325:AP328)*$T$41</f>
        <v>3333.3333333333339</v>
      </c>
      <c r="AQ329" s="29">
        <f t="shared" ref="AQ329" si="208">SUM(AQ325:AQ328)*$T$41</f>
        <v>3333.3333333333339</v>
      </c>
      <c r="AR329" s="29">
        <f t="shared" ref="AR329" si="209">SUM(AR325:AR328)*$T$41</f>
        <v>3333.3333333333339</v>
      </c>
      <c r="AS329" s="29">
        <f t="shared" ref="AS329" si="210">SUM(AS325:AS328)*$T$41</f>
        <v>3333.3333333333339</v>
      </c>
      <c r="AT329" s="29">
        <f t="shared" ref="AT329" si="211">SUM(AT325:AT328)*$T$41</f>
        <v>3333.3333333333339</v>
      </c>
      <c r="AU329" s="29">
        <f t="shared" ref="AU329" si="212">SUM(AU325:AU328)*$T$41</f>
        <v>3333.3333333333339</v>
      </c>
      <c r="AV329" s="29">
        <f t="shared" ref="AV329" si="213">SUM(AV325:AV328)*$T$41</f>
        <v>3333.3333333333339</v>
      </c>
      <c r="AW329" s="29">
        <f t="shared" ref="AW329" si="214">SUM(AW325:AW328)*$T$41</f>
        <v>3333.3333333333339</v>
      </c>
      <c r="AX329" s="29">
        <f t="shared" ref="AX329" si="215">SUM(AX325:AX328)*$T$41</f>
        <v>3333.3333333333339</v>
      </c>
      <c r="AY329" s="29">
        <f t="shared" ref="AY329" si="216">SUM(AY325:AY328)*$T$41</f>
        <v>3333.3333333333339</v>
      </c>
      <c r="AZ329" s="29">
        <f t="shared" ref="AZ329" si="217">SUM(AZ325:AZ328)*$T$41</f>
        <v>3333.3333333333339</v>
      </c>
      <c r="BA329" s="29">
        <f t="shared" ref="BA329" si="218">SUM(BA325:BA328)*$T$41</f>
        <v>3333.3333333333339</v>
      </c>
      <c r="BB329" s="29">
        <f t="shared" ref="BB329" si="219">SUM(BB325:BB328)*$T$41</f>
        <v>3333.3333333333339</v>
      </c>
      <c r="BC329" s="29">
        <f t="shared" ref="BC329" si="220">SUM(BC325:BC328)*$T$41</f>
        <v>3333.3333333333339</v>
      </c>
      <c r="BD329" s="29">
        <f t="shared" ref="BD329" si="221">SUM(BD325:BD328)*$T$41</f>
        <v>3333.3333333333339</v>
      </c>
      <c r="BE329" s="29">
        <f t="shared" ref="BE329" si="222">SUM(BE325:BE328)*$T$41</f>
        <v>3333.3333333333339</v>
      </c>
      <c r="BF329" s="29">
        <f t="shared" ref="BF329" si="223">SUM(BF325:BF328)*$T$41</f>
        <v>3333.3333333333339</v>
      </c>
      <c r="BG329" s="29">
        <f t="shared" ref="BG329" si="224">SUM(BG325:BG328)*$T$41</f>
        <v>3333.3333333333339</v>
      </c>
      <c r="BH329" s="29">
        <f t="shared" ref="BH329" si="225">SUM(BH325:BH328)*$T$41</f>
        <v>3333.3333333333339</v>
      </c>
      <c r="BI329" s="29">
        <f t="shared" ref="BI329" si="226">SUM(BI325:BI328)*$T$41</f>
        <v>3333.3333333333339</v>
      </c>
      <c r="BJ329" s="29">
        <f t="shared" ref="BJ329" si="227">SUM(BJ325:BJ328)*$T$41</f>
        <v>3333.3333333333339</v>
      </c>
      <c r="BK329" s="29">
        <f t="shared" ref="BK329" si="228">SUM(BK325:BK328)*$T$41</f>
        <v>3333.3333333333339</v>
      </c>
      <c r="BL329" s="29">
        <f t="shared" ref="BL329" si="229">SUM(BL325:BL328)*$T$41</f>
        <v>3333.3333333333339</v>
      </c>
    </row>
    <row r="330" spans="2:64" s="4" customFormat="1" hidden="1" outlineLevel="1" x14ac:dyDescent="0.55000000000000004">
      <c r="B330" s="4" t="s">
        <v>318</v>
      </c>
      <c r="E330" s="32">
        <f>SUM(E325:E329)</f>
        <v>0</v>
      </c>
      <c r="F330" s="32">
        <f t="shared" ref="F330:BL330" si="230">SUM(F325:F329)</f>
        <v>0</v>
      </c>
      <c r="G330" s="32">
        <f t="shared" si="230"/>
        <v>0</v>
      </c>
      <c r="H330" s="32">
        <f t="shared" si="230"/>
        <v>0</v>
      </c>
      <c r="I330" s="32">
        <f t="shared" si="230"/>
        <v>12000</v>
      </c>
      <c r="J330" s="32">
        <f t="shared" si="230"/>
        <v>12000</v>
      </c>
      <c r="K330" s="32">
        <f t="shared" si="230"/>
        <v>12000</v>
      </c>
      <c r="L330" s="32">
        <f t="shared" si="230"/>
        <v>12000</v>
      </c>
      <c r="M330" s="32">
        <f t="shared" si="230"/>
        <v>12000</v>
      </c>
      <c r="N330" s="32">
        <f t="shared" si="230"/>
        <v>12000</v>
      </c>
      <c r="O330" s="32">
        <f t="shared" si="230"/>
        <v>12000</v>
      </c>
      <c r="P330" s="32">
        <f t="shared" si="230"/>
        <v>12000</v>
      </c>
      <c r="Q330" s="32">
        <f t="shared" si="230"/>
        <v>16000</v>
      </c>
      <c r="R330" s="32">
        <f t="shared" si="230"/>
        <v>16000</v>
      </c>
      <c r="S330" s="32">
        <f t="shared" si="230"/>
        <v>16000</v>
      </c>
      <c r="T330" s="32">
        <f t="shared" si="230"/>
        <v>16000</v>
      </c>
      <c r="U330" s="32">
        <f t="shared" si="230"/>
        <v>16000</v>
      </c>
      <c r="V330" s="32">
        <f t="shared" si="230"/>
        <v>16000</v>
      </c>
      <c r="W330" s="32">
        <f t="shared" si="230"/>
        <v>16000</v>
      </c>
      <c r="X330" s="32">
        <f t="shared" si="230"/>
        <v>16000</v>
      </c>
      <c r="Y330" s="32">
        <f t="shared" si="230"/>
        <v>16000</v>
      </c>
      <c r="Z330" s="32">
        <f t="shared" si="230"/>
        <v>16000</v>
      </c>
      <c r="AA330" s="32">
        <f t="shared" si="230"/>
        <v>16000</v>
      </c>
      <c r="AB330" s="32">
        <f t="shared" si="230"/>
        <v>16000</v>
      </c>
      <c r="AC330" s="32">
        <f t="shared" si="230"/>
        <v>17000</v>
      </c>
      <c r="AD330" s="32">
        <f t="shared" si="230"/>
        <v>17000</v>
      </c>
      <c r="AE330" s="32">
        <f t="shared" si="230"/>
        <v>17000</v>
      </c>
      <c r="AF330" s="32">
        <f t="shared" si="230"/>
        <v>17000</v>
      </c>
      <c r="AG330" s="32">
        <f t="shared" si="230"/>
        <v>17000</v>
      </c>
      <c r="AH330" s="32">
        <f t="shared" si="230"/>
        <v>17000</v>
      </c>
      <c r="AI330" s="32">
        <f t="shared" si="230"/>
        <v>17000</v>
      </c>
      <c r="AJ330" s="32">
        <f t="shared" si="230"/>
        <v>17000</v>
      </c>
      <c r="AK330" s="32">
        <f t="shared" si="230"/>
        <v>17000</v>
      </c>
      <c r="AL330" s="32">
        <f t="shared" si="230"/>
        <v>17000</v>
      </c>
      <c r="AM330" s="32">
        <f t="shared" si="230"/>
        <v>17000</v>
      </c>
      <c r="AN330" s="32">
        <f t="shared" si="230"/>
        <v>17000</v>
      </c>
      <c r="AO330" s="32">
        <f t="shared" si="230"/>
        <v>20000</v>
      </c>
      <c r="AP330" s="32">
        <f t="shared" si="230"/>
        <v>20000</v>
      </c>
      <c r="AQ330" s="32">
        <f t="shared" si="230"/>
        <v>20000</v>
      </c>
      <c r="AR330" s="32">
        <f t="shared" si="230"/>
        <v>20000</v>
      </c>
      <c r="AS330" s="32">
        <f t="shared" si="230"/>
        <v>20000</v>
      </c>
      <c r="AT330" s="32">
        <f t="shared" si="230"/>
        <v>20000</v>
      </c>
      <c r="AU330" s="32">
        <f t="shared" si="230"/>
        <v>20000</v>
      </c>
      <c r="AV330" s="32">
        <f t="shared" si="230"/>
        <v>20000</v>
      </c>
      <c r="AW330" s="32">
        <f t="shared" si="230"/>
        <v>20000</v>
      </c>
      <c r="AX330" s="32">
        <f t="shared" si="230"/>
        <v>20000</v>
      </c>
      <c r="AY330" s="32">
        <f t="shared" si="230"/>
        <v>20000</v>
      </c>
      <c r="AZ330" s="32">
        <f t="shared" si="230"/>
        <v>20000</v>
      </c>
      <c r="BA330" s="32">
        <f t="shared" si="230"/>
        <v>20000</v>
      </c>
      <c r="BB330" s="32">
        <f t="shared" si="230"/>
        <v>20000</v>
      </c>
      <c r="BC330" s="32">
        <f t="shared" si="230"/>
        <v>20000</v>
      </c>
      <c r="BD330" s="32">
        <f t="shared" si="230"/>
        <v>20000</v>
      </c>
      <c r="BE330" s="32">
        <f t="shared" si="230"/>
        <v>20000</v>
      </c>
      <c r="BF330" s="32">
        <f t="shared" si="230"/>
        <v>20000</v>
      </c>
      <c r="BG330" s="32">
        <f t="shared" si="230"/>
        <v>20000</v>
      </c>
      <c r="BH330" s="32">
        <f t="shared" si="230"/>
        <v>20000</v>
      </c>
      <c r="BI330" s="32">
        <f t="shared" si="230"/>
        <v>20000</v>
      </c>
      <c r="BJ330" s="32">
        <f t="shared" si="230"/>
        <v>20000</v>
      </c>
      <c r="BK330" s="32">
        <f t="shared" si="230"/>
        <v>20000</v>
      </c>
      <c r="BL330" s="32">
        <f t="shared" si="230"/>
        <v>20000</v>
      </c>
    </row>
    <row r="331" spans="2:64" hidden="1" outlineLevel="1" x14ac:dyDescent="0.55000000000000004">
      <c r="B331" s="3" t="s">
        <v>221</v>
      </c>
      <c r="E331" s="3">
        <f>COUNTIF(E325:E328,"&gt;0")</f>
        <v>0</v>
      </c>
      <c r="F331" s="3">
        <f t="shared" ref="F331:BL331" si="231">COUNTIF(F325:F328,"&gt;0")</f>
        <v>0</v>
      </c>
      <c r="G331" s="3">
        <f t="shared" si="231"/>
        <v>0</v>
      </c>
      <c r="H331" s="3">
        <f t="shared" si="231"/>
        <v>0</v>
      </c>
      <c r="I331" s="3">
        <f t="shared" si="231"/>
        <v>2</v>
      </c>
      <c r="J331" s="3">
        <f t="shared" si="231"/>
        <v>2</v>
      </c>
      <c r="K331" s="3">
        <f t="shared" si="231"/>
        <v>2</v>
      </c>
      <c r="L331" s="3">
        <f t="shared" si="231"/>
        <v>2</v>
      </c>
      <c r="M331" s="3">
        <f t="shared" si="231"/>
        <v>2</v>
      </c>
      <c r="N331" s="3">
        <f t="shared" si="231"/>
        <v>2</v>
      </c>
      <c r="O331" s="3">
        <f t="shared" si="231"/>
        <v>2</v>
      </c>
      <c r="P331" s="3">
        <f t="shared" si="231"/>
        <v>2</v>
      </c>
      <c r="Q331" s="3">
        <f t="shared" si="231"/>
        <v>2</v>
      </c>
      <c r="R331" s="3">
        <f t="shared" si="231"/>
        <v>2</v>
      </c>
      <c r="S331" s="3">
        <f t="shared" si="231"/>
        <v>2</v>
      </c>
      <c r="T331" s="3">
        <f t="shared" si="231"/>
        <v>2</v>
      </c>
      <c r="U331" s="3">
        <f t="shared" si="231"/>
        <v>2</v>
      </c>
      <c r="V331" s="3">
        <f t="shared" si="231"/>
        <v>2</v>
      </c>
      <c r="W331" s="3">
        <f t="shared" si="231"/>
        <v>2</v>
      </c>
      <c r="X331" s="3">
        <f t="shared" si="231"/>
        <v>2</v>
      </c>
      <c r="Y331" s="3">
        <f t="shared" si="231"/>
        <v>2</v>
      </c>
      <c r="Z331" s="3">
        <f t="shared" si="231"/>
        <v>2</v>
      </c>
      <c r="AA331" s="3">
        <f t="shared" si="231"/>
        <v>2</v>
      </c>
      <c r="AB331" s="3">
        <f t="shared" si="231"/>
        <v>2</v>
      </c>
      <c r="AC331" s="3">
        <f t="shared" si="231"/>
        <v>2</v>
      </c>
      <c r="AD331" s="3">
        <f t="shared" si="231"/>
        <v>2</v>
      </c>
      <c r="AE331" s="3">
        <f t="shared" si="231"/>
        <v>2</v>
      </c>
      <c r="AF331" s="3">
        <f t="shared" si="231"/>
        <v>2</v>
      </c>
      <c r="AG331" s="3">
        <f t="shared" si="231"/>
        <v>2</v>
      </c>
      <c r="AH331" s="3">
        <f t="shared" si="231"/>
        <v>2</v>
      </c>
      <c r="AI331" s="3">
        <f t="shared" si="231"/>
        <v>2</v>
      </c>
      <c r="AJ331" s="3">
        <f t="shared" si="231"/>
        <v>2</v>
      </c>
      <c r="AK331" s="3">
        <f t="shared" si="231"/>
        <v>2</v>
      </c>
      <c r="AL331" s="3">
        <f t="shared" si="231"/>
        <v>2</v>
      </c>
      <c r="AM331" s="3">
        <f t="shared" si="231"/>
        <v>2</v>
      </c>
      <c r="AN331" s="3">
        <f t="shared" si="231"/>
        <v>2</v>
      </c>
      <c r="AO331" s="3">
        <f t="shared" si="231"/>
        <v>2</v>
      </c>
      <c r="AP331" s="3">
        <f t="shared" si="231"/>
        <v>2</v>
      </c>
      <c r="AQ331" s="3">
        <f t="shared" si="231"/>
        <v>2</v>
      </c>
      <c r="AR331" s="3">
        <f t="shared" si="231"/>
        <v>2</v>
      </c>
      <c r="AS331" s="3">
        <f t="shared" si="231"/>
        <v>2</v>
      </c>
      <c r="AT331" s="3">
        <f t="shared" si="231"/>
        <v>2</v>
      </c>
      <c r="AU331" s="3">
        <f t="shared" si="231"/>
        <v>2</v>
      </c>
      <c r="AV331" s="3">
        <f t="shared" si="231"/>
        <v>2</v>
      </c>
      <c r="AW331" s="3">
        <f t="shared" si="231"/>
        <v>2</v>
      </c>
      <c r="AX331" s="3">
        <f t="shared" si="231"/>
        <v>2</v>
      </c>
      <c r="AY331" s="3">
        <f t="shared" si="231"/>
        <v>2</v>
      </c>
      <c r="AZ331" s="3">
        <f t="shared" si="231"/>
        <v>2</v>
      </c>
      <c r="BA331" s="3">
        <f t="shared" si="231"/>
        <v>2</v>
      </c>
      <c r="BB331" s="3">
        <f t="shared" si="231"/>
        <v>2</v>
      </c>
      <c r="BC331" s="3">
        <f t="shared" si="231"/>
        <v>2</v>
      </c>
      <c r="BD331" s="3">
        <f t="shared" si="231"/>
        <v>2</v>
      </c>
      <c r="BE331" s="3">
        <f t="shared" si="231"/>
        <v>2</v>
      </c>
      <c r="BF331" s="3">
        <f t="shared" si="231"/>
        <v>2</v>
      </c>
      <c r="BG331" s="3">
        <f t="shared" si="231"/>
        <v>2</v>
      </c>
      <c r="BH331" s="3">
        <f t="shared" si="231"/>
        <v>2</v>
      </c>
      <c r="BI331" s="3">
        <f t="shared" si="231"/>
        <v>2</v>
      </c>
      <c r="BJ331" s="3">
        <f t="shared" si="231"/>
        <v>2</v>
      </c>
      <c r="BK331" s="3">
        <f t="shared" si="231"/>
        <v>2</v>
      </c>
      <c r="BL331" s="3">
        <f t="shared" si="231"/>
        <v>2</v>
      </c>
    </row>
    <row r="332" spans="2:64" hidden="1" outlineLevel="1" x14ac:dyDescent="0.55000000000000004"/>
    <row r="333" spans="2:64" hidden="1" outlineLevel="1" x14ac:dyDescent="0.55000000000000004"/>
    <row r="334" spans="2:64" hidden="1" outlineLevel="1" x14ac:dyDescent="0.55000000000000004"/>
    <row r="335" spans="2:64" hidden="1" outlineLevel="1" collapsed="1" x14ac:dyDescent="0.55000000000000004">
      <c r="B335" s="15" t="s">
        <v>130</v>
      </c>
      <c r="E335" s="16">
        <f>E316</f>
        <v>2021</v>
      </c>
      <c r="F335" s="17">
        <f>E335</f>
        <v>2021</v>
      </c>
      <c r="G335" s="17">
        <f t="shared" ref="G335:P335" si="232">F335</f>
        <v>2021</v>
      </c>
      <c r="H335" s="17">
        <f t="shared" si="232"/>
        <v>2021</v>
      </c>
      <c r="I335" s="17">
        <f t="shared" si="232"/>
        <v>2021</v>
      </c>
      <c r="J335" s="17">
        <f t="shared" si="232"/>
        <v>2021</v>
      </c>
      <c r="K335" s="17">
        <f t="shared" si="232"/>
        <v>2021</v>
      </c>
      <c r="L335" s="17">
        <f t="shared" si="232"/>
        <v>2021</v>
      </c>
      <c r="M335" s="17">
        <f t="shared" si="232"/>
        <v>2021</v>
      </c>
      <c r="N335" s="17">
        <f t="shared" si="232"/>
        <v>2021</v>
      </c>
      <c r="O335" s="17">
        <f t="shared" si="232"/>
        <v>2021</v>
      </c>
      <c r="P335" s="17">
        <f t="shared" si="232"/>
        <v>2021</v>
      </c>
      <c r="Q335" s="19">
        <f>E335+1</f>
        <v>2022</v>
      </c>
      <c r="R335" s="20">
        <f>Q335</f>
        <v>2022</v>
      </c>
      <c r="S335" s="20">
        <f t="shared" ref="S335:AB335" si="233">R335</f>
        <v>2022</v>
      </c>
      <c r="T335" s="20">
        <f t="shared" si="233"/>
        <v>2022</v>
      </c>
      <c r="U335" s="20">
        <f t="shared" si="233"/>
        <v>2022</v>
      </c>
      <c r="V335" s="20">
        <f t="shared" si="233"/>
        <v>2022</v>
      </c>
      <c r="W335" s="20">
        <f t="shared" si="233"/>
        <v>2022</v>
      </c>
      <c r="X335" s="20">
        <f t="shared" si="233"/>
        <v>2022</v>
      </c>
      <c r="Y335" s="20">
        <f t="shared" si="233"/>
        <v>2022</v>
      </c>
      <c r="Z335" s="20">
        <f t="shared" si="233"/>
        <v>2022</v>
      </c>
      <c r="AA335" s="20">
        <f t="shared" si="233"/>
        <v>2022</v>
      </c>
      <c r="AB335" s="20">
        <f t="shared" si="233"/>
        <v>2022</v>
      </c>
      <c r="AC335" s="16">
        <f>Q335+1</f>
        <v>2023</v>
      </c>
      <c r="AD335" s="17">
        <f>AC335</f>
        <v>2023</v>
      </c>
      <c r="AE335" s="17">
        <f t="shared" ref="AE335:AN335" si="234">AD335</f>
        <v>2023</v>
      </c>
      <c r="AF335" s="17">
        <f t="shared" si="234"/>
        <v>2023</v>
      </c>
      <c r="AG335" s="17">
        <f t="shared" si="234"/>
        <v>2023</v>
      </c>
      <c r="AH335" s="17">
        <f t="shared" si="234"/>
        <v>2023</v>
      </c>
      <c r="AI335" s="17">
        <f t="shared" si="234"/>
        <v>2023</v>
      </c>
      <c r="AJ335" s="17">
        <f t="shared" si="234"/>
        <v>2023</v>
      </c>
      <c r="AK335" s="17">
        <f t="shared" si="234"/>
        <v>2023</v>
      </c>
      <c r="AL335" s="17">
        <f t="shared" si="234"/>
        <v>2023</v>
      </c>
      <c r="AM335" s="17">
        <f t="shared" si="234"/>
        <v>2023</v>
      </c>
      <c r="AN335" s="17">
        <f t="shared" si="234"/>
        <v>2023</v>
      </c>
      <c r="AO335" s="19">
        <f>AC335+1</f>
        <v>2024</v>
      </c>
      <c r="AP335" s="20">
        <f>AO335</f>
        <v>2024</v>
      </c>
      <c r="AQ335" s="20">
        <f t="shared" ref="AQ335:AZ335" si="235">AP335</f>
        <v>2024</v>
      </c>
      <c r="AR335" s="20">
        <f t="shared" si="235"/>
        <v>2024</v>
      </c>
      <c r="AS335" s="20">
        <f t="shared" si="235"/>
        <v>2024</v>
      </c>
      <c r="AT335" s="20">
        <f t="shared" si="235"/>
        <v>2024</v>
      </c>
      <c r="AU335" s="20">
        <f t="shared" si="235"/>
        <v>2024</v>
      </c>
      <c r="AV335" s="20">
        <f t="shared" si="235"/>
        <v>2024</v>
      </c>
      <c r="AW335" s="20">
        <f t="shared" si="235"/>
        <v>2024</v>
      </c>
      <c r="AX335" s="20">
        <f t="shared" si="235"/>
        <v>2024</v>
      </c>
      <c r="AY335" s="20">
        <f t="shared" si="235"/>
        <v>2024</v>
      </c>
      <c r="AZ335" s="20">
        <f t="shared" si="235"/>
        <v>2024</v>
      </c>
      <c r="BA335" s="16">
        <f>AO335+1</f>
        <v>2025</v>
      </c>
      <c r="BB335" s="17">
        <f>BA335</f>
        <v>2025</v>
      </c>
      <c r="BC335" s="17">
        <f t="shared" ref="BC335:BL335" si="236">BB335</f>
        <v>2025</v>
      </c>
      <c r="BD335" s="17">
        <f t="shared" si="236"/>
        <v>2025</v>
      </c>
      <c r="BE335" s="17">
        <f t="shared" si="236"/>
        <v>2025</v>
      </c>
      <c r="BF335" s="17">
        <f t="shared" si="236"/>
        <v>2025</v>
      </c>
      <c r="BG335" s="17">
        <f t="shared" si="236"/>
        <v>2025</v>
      </c>
      <c r="BH335" s="17">
        <f t="shared" si="236"/>
        <v>2025</v>
      </c>
      <c r="BI335" s="17">
        <f t="shared" si="236"/>
        <v>2025</v>
      </c>
      <c r="BJ335" s="17">
        <f t="shared" si="236"/>
        <v>2025</v>
      </c>
      <c r="BK335" s="17">
        <f t="shared" si="236"/>
        <v>2025</v>
      </c>
      <c r="BL335" s="17">
        <f t="shared" si="236"/>
        <v>2025</v>
      </c>
    </row>
    <row r="336" spans="2:64" hidden="1" outlineLevel="1" x14ac:dyDescent="0.55000000000000004">
      <c r="E336" s="10">
        <v>1</v>
      </c>
      <c r="F336" s="10">
        <f t="shared" ref="F336:P336" si="237">E336+1</f>
        <v>2</v>
      </c>
      <c r="G336" s="10">
        <f t="shared" si="237"/>
        <v>3</v>
      </c>
      <c r="H336" s="10">
        <f t="shared" si="237"/>
        <v>4</v>
      </c>
      <c r="I336" s="10">
        <f t="shared" si="237"/>
        <v>5</v>
      </c>
      <c r="J336" s="10">
        <f t="shared" si="237"/>
        <v>6</v>
      </c>
      <c r="K336" s="10">
        <f t="shared" si="237"/>
        <v>7</v>
      </c>
      <c r="L336" s="10">
        <f t="shared" si="237"/>
        <v>8</v>
      </c>
      <c r="M336" s="10">
        <f t="shared" si="237"/>
        <v>9</v>
      </c>
      <c r="N336" s="10">
        <f t="shared" si="237"/>
        <v>10</v>
      </c>
      <c r="O336" s="10">
        <f t="shared" si="237"/>
        <v>11</v>
      </c>
      <c r="P336" s="10">
        <f t="shared" si="237"/>
        <v>12</v>
      </c>
      <c r="Q336" s="22">
        <v>1</v>
      </c>
      <c r="R336" s="22">
        <f t="shared" ref="R336:AB336" si="238">Q336+1</f>
        <v>2</v>
      </c>
      <c r="S336" s="22">
        <f t="shared" si="238"/>
        <v>3</v>
      </c>
      <c r="T336" s="22">
        <f t="shared" si="238"/>
        <v>4</v>
      </c>
      <c r="U336" s="22">
        <f t="shared" si="238"/>
        <v>5</v>
      </c>
      <c r="V336" s="22">
        <f t="shared" si="238"/>
        <v>6</v>
      </c>
      <c r="W336" s="22">
        <f t="shared" si="238"/>
        <v>7</v>
      </c>
      <c r="X336" s="22">
        <f t="shared" si="238"/>
        <v>8</v>
      </c>
      <c r="Y336" s="22">
        <f t="shared" si="238"/>
        <v>9</v>
      </c>
      <c r="Z336" s="22">
        <f t="shared" si="238"/>
        <v>10</v>
      </c>
      <c r="AA336" s="22">
        <f t="shared" si="238"/>
        <v>11</v>
      </c>
      <c r="AB336" s="22">
        <f t="shared" si="238"/>
        <v>12</v>
      </c>
      <c r="AC336" s="10">
        <v>1</v>
      </c>
      <c r="AD336" s="10">
        <f t="shared" ref="AD336:AN336" si="239">AC336+1</f>
        <v>2</v>
      </c>
      <c r="AE336" s="10">
        <f t="shared" si="239"/>
        <v>3</v>
      </c>
      <c r="AF336" s="10">
        <f t="shared" si="239"/>
        <v>4</v>
      </c>
      <c r="AG336" s="10">
        <f t="shared" si="239"/>
        <v>5</v>
      </c>
      <c r="AH336" s="10">
        <f t="shared" si="239"/>
        <v>6</v>
      </c>
      <c r="AI336" s="10">
        <f t="shared" si="239"/>
        <v>7</v>
      </c>
      <c r="AJ336" s="10">
        <f t="shared" si="239"/>
        <v>8</v>
      </c>
      <c r="AK336" s="10">
        <f t="shared" si="239"/>
        <v>9</v>
      </c>
      <c r="AL336" s="10">
        <f t="shared" si="239"/>
        <v>10</v>
      </c>
      <c r="AM336" s="10">
        <f t="shared" si="239"/>
        <v>11</v>
      </c>
      <c r="AN336" s="10">
        <f t="shared" si="239"/>
        <v>12</v>
      </c>
      <c r="AO336" s="22">
        <v>1</v>
      </c>
      <c r="AP336" s="22">
        <f t="shared" ref="AP336:AZ336" si="240">AO336+1</f>
        <v>2</v>
      </c>
      <c r="AQ336" s="22">
        <f t="shared" si="240"/>
        <v>3</v>
      </c>
      <c r="AR336" s="22">
        <f t="shared" si="240"/>
        <v>4</v>
      </c>
      <c r="AS336" s="22">
        <f t="shared" si="240"/>
        <v>5</v>
      </c>
      <c r="AT336" s="22">
        <f t="shared" si="240"/>
        <v>6</v>
      </c>
      <c r="AU336" s="22">
        <f t="shared" si="240"/>
        <v>7</v>
      </c>
      <c r="AV336" s="22">
        <f t="shared" si="240"/>
        <v>8</v>
      </c>
      <c r="AW336" s="22">
        <f t="shared" si="240"/>
        <v>9</v>
      </c>
      <c r="AX336" s="22">
        <f t="shared" si="240"/>
        <v>10</v>
      </c>
      <c r="AY336" s="22">
        <f t="shared" si="240"/>
        <v>11</v>
      </c>
      <c r="AZ336" s="22">
        <f t="shared" si="240"/>
        <v>12</v>
      </c>
      <c r="BA336" s="10">
        <v>1</v>
      </c>
      <c r="BB336" s="10">
        <f t="shared" ref="BB336:BL336" si="241">BA336+1</f>
        <v>2</v>
      </c>
      <c r="BC336" s="10">
        <f t="shared" si="241"/>
        <v>3</v>
      </c>
      <c r="BD336" s="10">
        <f t="shared" si="241"/>
        <v>4</v>
      </c>
      <c r="BE336" s="10">
        <f t="shared" si="241"/>
        <v>5</v>
      </c>
      <c r="BF336" s="10">
        <f t="shared" si="241"/>
        <v>6</v>
      </c>
      <c r="BG336" s="10">
        <f t="shared" si="241"/>
        <v>7</v>
      </c>
      <c r="BH336" s="10">
        <f t="shared" si="241"/>
        <v>8</v>
      </c>
      <c r="BI336" s="10">
        <f t="shared" si="241"/>
        <v>9</v>
      </c>
      <c r="BJ336" s="10">
        <f t="shared" si="241"/>
        <v>10</v>
      </c>
      <c r="BK336" s="10">
        <f t="shared" si="241"/>
        <v>11</v>
      </c>
      <c r="BL336" s="10">
        <f t="shared" si="241"/>
        <v>12</v>
      </c>
    </row>
    <row r="337" spans="2:64" hidden="1" outlineLevel="1" x14ac:dyDescent="0.55000000000000004"/>
    <row r="338" spans="2:64" hidden="1" outlineLevel="1" x14ac:dyDescent="0.55000000000000004">
      <c r="B338" s="3" t="s">
        <v>132</v>
      </c>
      <c r="E338" s="29" t="str">
        <f>IF($F$57=E335,IF($E$57=E336,"X",""),"")</f>
        <v/>
      </c>
      <c r="F338" s="29" t="str">
        <f t="shared" ref="F338:BL338" si="242">IF($F$57=F335,IF($E$57=F336,"X",""),"")</f>
        <v/>
      </c>
      <c r="G338" s="29" t="str">
        <f t="shared" si="242"/>
        <v/>
      </c>
      <c r="H338" s="29" t="str">
        <f t="shared" si="242"/>
        <v/>
      </c>
      <c r="I338" s="29" t="str">
        <f t="shared" si="242"/>
        <v>X</v>
      </c>
      <c r="J338" s="29" t="str">
        <f t="shared" si="242"/>
        <v/>
      </c>
      <c r="K338" s="29" t="str">
        <f t="shared" si="242"/>
        <v/>
      </c>
      <c r="L338" s="29" t="str">
        <f t="shared" si="242"/>
        <v/>
      </c>
      <c r="M338" s="29" t="str">
        <f t="shared" si="242"/>
        <v/>
      </c>
      <c r="N338" s="29" t="str">
        <f t="shared" si="242"/>
        <v/>
      </c>
      <c r="O338" s="29" t="str">
        <f t="shared" si="242"/>
        <v/>
      </c>
      <c r="P338" s="29" t="str">
        <f t="shared" si="242"/>
        <v/>
      </c>
      <c r="Q338" s="29" t="str">
        <f t="shared" si="242"/>
        <v/>
      </c>
      <c r="R338" s="29" t="str">
        <f t="shared" si="242"/>
        <v/>
      </c>
      <c r="S338" s="29" t="str">
        <f t="shared" si="242"/>
        <v/>
      </c>
      <c r="T338" s="29" t="str">
        <f t="shared" si="242"/>
        <v/>
      </c>
      <c r="U338" s="29" t="str">
        <f t="shared" si="242"/>
        <v/>
      </c>
      <c r="V338" s="29" t="str">
        <f t="shared" si="242"/>
        <v/>
      </c>
      <c r="W338" s="29" t="str">
        <f t="shared" si="242"/>
        <v/>
      </c>
      <c r="X338" s="29" t="str">
        <f t="shared" si="242"/>
        <v/>
      </c>
      <c r="Y338" s="29" t="str">
        <f t="shared" si="242"/>
        <v/>
      </c>
      <c r="Z338" s="29" t="str">
        <f t="shared" si="242"/>
        <v/>
      </c>
      <c r="AA338" s="29" t="str">
        <f t="shared" si="242"/>
        <v/>
      </c>
      <c r="AB338" s="29" t="str">
        <f t="shared" si="242"/>
        <v/>
      </c>
      <c r="AC338" s="29" t="str">
        <f t="shared" si="242"/>
        <v/>
      </c>
      <c r="AD338" s="29" t="str">
        <f t="shared" si="242"/>
        <v/>
      </c>
      <c r="AE338" s="29" t="str">
        <f t="shared" si="242"/>
        <v/>
      </c>
      <c r="AF338" s="29" t="str">
        <f t="shared" si="242"/>
        <v/>
      </c>
      <c r="AG338" s="29" t="str">
        <f t="shared" si="242"/>
        <v/>
      </c>
      <c r="AH338" s="29" t="str">
        <f t="shared" si="242"/>
        <v/>
      </c>
      <c r="AI338" s="29" t="str">
        <f t="shared" si="242"/>
        <v/>
      </c>
      <c r="AJ338" s="29" t="str">
        <f t="shared" si="242"/>
        <v/>
      </c>
      <c r="AK338" s="29" t="str">
        <f t="shared" si="242"/>
        <v/>
      </c>
      <c r="AL338" s="29" t="str">
        <f t="shared" si="242"/>
        <v/>
      </c>
      <c r="AM338" s="29" t="str">
        <f t="shared" si="242"/>
        <v/>
      </c>
      <c r="AN338" s="29" t="str">
        <f t="shared" si="242"/>
        <v/>
      </c>
      <c r="AO338" s="29" t="str">
        <f t="shared" si="242"/>
        <v/>
      </c>
      <c r="AP338" s="29" t="str">
        <f t="shared" si="242"/>
        <v/>
      </c>
      <c r="AQ338" s="29" t="str">
        <f t="shared" si="242"/>
        <v/>
      </c>
      <c r="AR338" s="29" t="str">
        <f t="shared" si="242"/>
        <v/>
      </c>
      <c r="AS338" s="29" t="str">
        <f t="shared" si="242"/>
        <v/>
      </c>
      <c r="AT338" s="29" t="str">
        <f t="shared" si="242"/>
        <v/>
      </c>
      <c r="AU338" s="29" t="str">
        <f t="shared" si="242"/>
        <v/>
      </c>
      <c r="AV338" s="29" t="str">
        <f t="shared" si="242"/>
        <v/>
      </c>
      <c r="AW338" s="29" t="str">
        <f t="shared" si="242"/>
        <v/>
      </c>
      <c r="AX338" s="29" t="str">
        <f t="shared" si="242"/>
        <v/>
      </c>
      <c r="AY338" s="29" t="str">
        <f t="shared" si="242"/>
        <v/>
      </c>
      <c r="AZ338" s="29" t="str">
        <f t="shared" si="242"/>
        <v/>
      </c>
      <c r="BA338" s="29" t="str">
        <f t="shared" si="242"/>
        <v/>
      </c>
      <c r="BB338" s="29" t="str">
        <f t="shared" si="242"/>
        <v/>
      </c>
      <c r="BC338" s="29" t="str">
        <f t="shared" si="242"/>
        <v/>
      </c>
      <c r="BD338" s="29" t="str">
        <f t="shared" si="242"/>
        <v/>
      </c>
      <c r="BE338" s="29" t="str">
        <f t="shared" si="242"/>
        <v/>
      </c>
      <c r="BF338" s="29" t="str">
        <f t="shared" si="242"/>
        <v/>
      </c>
      <c r="BG338" s="29" t="str">
        <f t="shared" si="242"/>
        <v/>
      </c>
      <c r="BH338" s="29" t="str">
        <f t="shared" si="242"/>
        <v/>
      </c>
      <c r="BI338" s="29" t="str">
        <f t="shared" si="242"/>
        <v/>
      </c>
      <c r="BJ338" s="29" t="str">
        <f t="shared" si="242"/>
        <v/>
      </c>
      <c r="BK338" s="29" t="str">
        <f t="shared" si="242"/>
        <v/>
      </c>
      <c r="BL338" s="29" t="str">
        <f t="shared" si="242"/>
        <v/>
      </c>
    </row>
    <row r="339" spans="2:64" hidden="1" outlineLevel="1" x14ac:dyDescent="0.55000000000000004">
      <c r="B339" s="3" t="s">
        <v>21</v>
      </c>
      <c r="E339" s="11">
        <f>IF(E338="X",$E$58/12,D339)</f>
        <v>0</v>
      </c>
      <c r="F339" s="11">
        <f t="shared" ref="F339:BL339" si="243">IF(F338="X",$E$58/12,E339)</f>
        <v>0</v>
      </c>
      <c r="G339" s="11">
        <f t="shared" si="243"/>
        <v>0</v>
      </c>
      <c r="H339" s="11">
        <f t="shared" si="243"/>
        <v>0</v>
      </c>
      <c r="I339" s="11">
        <f t="shared" si="243"/>
        <v>6666.666666666667</v>
      </c>
      <c r="J339" s="11">
        <f t="shared" si="243"/>
        <v>6666.666666666667</v>
      </c>
      <c r="K339" s="11">
        <f t="shared" si="243"/>
        <v>6666.666666666667</v>
      </c>
      <c r="L339" s="11">
        <f t="shared" si="243"/>
        <v>6666.666666666667</v>
      </c>
      <c r="M339" s="11">
        <f t="shared" si="243"/>
        <v>6666.666666666667</v>
      </c>
      <c r="N339" s="11">
        <f t="shared" si="243"/>
        <v>6666.666666666667</v>
      </c>
      <c r="O339" s="11">
        <f t="shared" si="243"/>
        <v>6666.666666666667</v>
      </c>
      <c r="P339" s="11">
        <f t="shared" si="243"/>
        <v>6666.666666666667</v>
      </c>
      <c r="Q339" s="11">
        <f>IF(Q338="X",$E$58/12,P339*(1+$E$59))</f>
        <v>6866.666666666667</v>
      </c>
      <c r="R339" s="11">
        <f t="shared" si="243"/>
        <v>6866.666666666667</v>
      </c>
      <c r="S339" s="11">
        <f t="shared" si="243"/>
        <v>6866.666666666667</v>
      </c>
      <c r="T339" s="11">
        <f t="shared" si="243"/>
        <v>6866.666666666667</v>
      </c>
      <c r="U339" s="11">
        <f t="shared" si="243"/>
        <v>6866.666666666667</v>
      </c>
      <c r="V339" s="11">
        <f t="shared" si="243"/>
        <v>6866.666666666667</v>
      </c>
      <c r="W339" s="11">
        <f t="shared" si="243"/>
        <v>6866.666666666667</v>
      </c>
      <c r="X339" s="11">
        <f t="shared" si="243"/>
        <v>6866.666666666667</v>
      </c>
      <c r="Y339" s="11">
        <f t="shared" si="243"/>
        <v>6866.666666666667</v>
      </c>
      <c r="Z339" s="11">
        <f t="shared" si="243"/>
        <v>6866.666666666667</v>
      </c>
      <c r="AA339" s="11">
        <f t="shared" si="243"/>
        <v>6866.666666666667</v>
      </c>
      <c r="AB339" s="11">
        <f t="shared" si="243"/>
        <v>6866.666666666667</v>
      </c>
      <c r="AC339" s="11">
        <f>IF(AC338="X",$E$58/12,AB339*(1+$E$59))</f>
        <v>7072.666666666667</v>
      </c>
      <c r="AD339" s="11">
        <f t="shared" si="243"/>
        <v>7072.666666666667</v>
      </c>
      <c r="AE339" s="11">
        <f t="shared" si="243"/>
        <v>7072.666666666667</v>
      </c>
      <c r="AF339" s="11">
        <f t="shared" si="243"/>
        <v>7072.666666666667</v>
      </c>
      <c r="AG339" s="11">
        <f t="shared" si="243"/>
        <v>7072.666666666667</v>
      </c>
      <c r="AH339" s="11">
        <f t="shared" si="243"/>
        <v>7072.666666666667</v>
      </c>
      <c r="AI339" s="11">
        <f t="shared" si="243"/>
        <v>7072.666666666667</v>
      </c>
      <c r="AJ339" s="11">
        <f t="shared" si="243"/>
        <v>7072.666666666667</v>
      </c>
      <c r="AK339" s="11">
        <f t="shared" si="243"/>
        <v>7072.666666666667</v>
      </c>
      <c r="AL339" s="11">
        <f t="shared" si="243"/>
        <v>7072.666666666667</v>
      </c>
      <c r="AM339" s="11">
        <f t="shared" si="243"/>
        <v>7072.666666666667</v>
      </c>
      <c r="AN339" s="11">
        <f t="shared" si="243"/>
        <v>7072.666666666667</v>
      </c>
      <c r="AO339" s="11">
        <f>IF(AO338="X",$E$58/12,AN339*(1+$E$59))</f>
        <v>7284.8466666666673</v>
      </c>
      <c r="AP339" s="11">
        <f t="shared" si="243"/>
        <v>7284.8466666666673</v>
      </c>
      <c r="AQ339" s="11">
        <f t="shared" si="243"/>
        <v>7284.8466666666673</v>
      </c>
      <c r="AR339" s="11">
        <f t="shared" si="243"/>
        <v>7284.8466666666673</v>
      </c>
      <c r="AS339" s="11">
        <f t="shared" si="243"/>
        <v>7284.8466666666673</v>
      </c>
      <c r="AT339" s="11">
        <f t="shared" si="243"/>
        <v>7284.8466666666673</v>
      </c>
      <c r="AU339" s="11">
        <f t="shared" si="243"/>
        <v>7284.8466666666673</v>
      </c>
      <c r="AV339" s="11">
        <f t="shared" si="243"/>
        <v>7284.8466666666673</v>
      </c>
      <c r="AW339" s="11">
        <f t="shared" si="243"/>
        <v>7284.8466666666673</v>
      </c>
      <c r="AX339" s="11">
        <f t="shared" si="243"/>
        <v>7284.8466666666673</v>
      </c>
      <c r="AY339" s="11">
        <f t="shared" si="243"/>
        <v>7284.8466666666673</v>
      </c>
      <c r="AZ339" s="11">
        <f t="shared" si="243"/>
        <v>7284.8466666666673</v>
      </c>
      <c r="BA339" s="11">
        <f>IF(BA338="X",$E$58/12,AZ339*(1+$E$59))</f>
        <v>7503.3920666666672</v>
      </c>
      <c r="BB339" s="11">
        <f t="shared" si="243"/>
        <v>7503.3920666666672</v>
      </c>
      <c r="BC339" s="11">
        <f t="shared" si="243"/>
        <v>7503.3920666666672</v>
      </c>
      <c r="BD339" s="11">
        <f t="shared" si="243"/>
        <v>7503.3920666666672</v>
      </c>
      <c r="BE339" s="11">
        <f t="shared" si="243"/>
        <v>7503.3920666666672</v>
      </c>
      <c r="BF339" s="11">
        <f t="shared" si="243"/>
        <v>7503.3920666666672</v>
      </c>
      <c r="BG339" s="11">
        <f t="shared" si="243"/>
        <v>7503.3920666666672</v>
      </c>
      <c r="BH339" s="11">
        <f t="shared" si="243"/>
        <v>7503.3920666666672</v>
      </c>
      <c r="BI339" s="11">
        <f t="shared" si="243"/>
        <v>7503.3920666666672</v>
      </c>
      <c r="BJ339" s="11">
        <f t="shared" si="243"/>
        <v>7503.3920666666672</v>
      </c>
      <c r="BK339" s="11">
        <f t="shared" si="243"/>
        <v>7503.3920666666672</v>
      </c>
      <c r="BL339" s="11">
        <f t="shared" si="243"/>
        <v>7503.3920666666672</v>
      </c>
    </row>
    <row r="340" spans="2:64" hidden="1" outlineLevel="1" x14ac:dyDescent="0.55000000000000004">
      <c r="E340" s="29"/>
      <c r="F340" s="29"/>
      <c r="G340" s="29"/>
      <c r="H340" s="29"/>
      <c r="I340" s="29"/>
      <c r="J340" s="89"/>
      <c r="K340" s="8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row>
    <row r="341" spans="2:64" hidden="1" outlineLevel="1" x14ac:dyDescent="0.55000000000000004">
      <c r="B341" s="3" t="s">
        <v>135</v>
      </c>
      <c r="E341" s="11" t="str">
        <f>IF($F$62=E335,IF($E$62=E336,"X",""),"")</f>
        <v/>
      </c>
      <c r="F341" s="11" t="str">
        <f t="shared" ref="F341:P341" si="244">IF($F$62=F335,IF($E$62=F336,"X",""),"")</f>
        <v/>
      </c>
      <c r="G341" s="11" t="str">
        <f t="shared" si="244"/>
        <v/>
      </c>
      <c r="H341" s="11" t="str">
        <f t="shared" si="244"/>
        <v/>
      </c>
      <c r="I341" s="11" t="str">
        <f t="shared" si="244"/>
        <v>X</v>
      </c>
      <c r="J341" s="11" t="str">
        <f t="shared" si="244"/>
        <v/>
      </c>
      <c r="K341" s="11" t="str">
        <f t="shared" si="244"/>
        <v/>
      </c>
      <c r="L341" s="11" t="str">
        <f t="shared" si="244"/>
        <v/>
      </c>
      <c r="M341" s="11" t="str">
        <f t="shared" si="244"/>
        <v/>
      </c>
      <c r="N341" s="11" t="str">
        <f t="shared" si="244"/>
        <v/>
      </c>
      <c r="O341" s="11" t="str">
        <f t="shared" si="244"/>
        <v/>
      </c>
      <c r="P341" s="11" t="str">
        <f t="shared" si="244"/>
        <v/>
      </c>
      <c r="Q341" s="11" t="str">
        <f t="shared" ref="Q341:BL341" si="245">IF($F$62=Q335,IF($E$62=Q336,"X",""),"")</f>
        <v/>
      </c>
      <c r="R341" s="11" t="str">
        <f t="shared" si="245"/>
        <v/>
      </c>
      <c r="S341" s="11" t="str">
        <f t="shared" si="245"/>
        <v/>
      </c>
      <c r="T341" s="11" t="str">
        <f t="shared" si="245"/>
        <v/>
      </c>
      <c r="U341" s="11" t="str">
        <f t="shared" si="245"/>
        <v/>
      </c>
      <c r="V341" s="11" t="str">
        <f t="shared" si="245"/>
        <v/>
      </c>
      <c r="W341" s="11" t="str">
        <f t="shared" si="245"/>
        <v/>
      </c>
      <c r="X341" s="11" t="str">
        <f t="shared" si="245"/>
        <v/>
      </c>
      <c r="Y341" s="11" t="str">
        <f t="shared" si="245"/>
        <v/>
      </c>
      <c r="Z341" s="11" t="str">
        <f t="shared" si="245"/>
        <v/>
      </c>
      <c r="AA341" s="11" t="str">
        <f t="shared" si="245"/>
        <v/>
      </c>
      <c r="AB341" s="11" t="str">
        <f t="shared" si="245"/>
        <v/>
      </c>
      <c r="AC341" s="11" t="str">
        <f t="shared" si="245"/>
        <v/>
      </c>
      <c r="AD341" s="11" t="str">
        <f t="shared" si="245"/>
        <v/>
      </c>
      <c r="AE341" s="11" t="str">
        <f t="shared" si="245"/>
        <v/>
      </c>
      <c r="AF341" s="11" t="str">
        <f t="shared" si="245"/>
        <v/>
      </c>
      <c r="AG341" s="11" t="str">
        <f t="shared" si="245"/>
        <v/>
      </c>
      <c r="AH341" s="11" t="str">
        <f t="shared" si="245"/>
        <v/>
      </c>
      <c r="AI341" s="11" t="str">
        <f t="shared" si="245"/>
        <v/>
      </c>
      <c r="AJ341" s="11" t="str">
        <f t="shared" si="245"/>
        <v/>
      </c>
      <c r="AK341" s="11" t="str">
        <f t="shared" si="245"/>
        <v/>
      </c>
      <c r="AL341" s="11" t="str">
        <f t="shared" si="245"/>
        <v/>
      </c>
      <c r="AM341" s="11" t="str">
        <f t="shared" si="245"/>
        <v/>
      </c>
      <c r="AN341" s="11" t="str">
        <f t="shared" si="245"/>
        <v/>
      </c>
      <c r="AO341" s="11" t="str">
        <f t="shared" si="245"/>
        <v/>
      </c>
      <c r="AP341" s="11" t="str">
        <f t="shared" si="245"/>
        <v/>
      </c>
      <c r="AQ341" s="11" t="str">
        <f t="shared" si="245"/>
        <v/>
      </c>
      <c r="AR341" s="11" t="str">
        <f t="shared" si="245"/>
        <v/>
      </c>
      <c r="AS341" s="11" t="str">
        <f t="shared" si="245"/>
        <v/>
      </c>
      <c r="AT341" s="11" t="str">
        <f t="shared" si="245"/>
        <v/>
      </c>
      <c r="AU341" s="11" t="str">
        <f t="shared" si="245"/>
        <v/>
      </c>
      <c r="AV341" s="11" t="str">
        <f t="shared" si="245"/>
        <v/>
      </c>
      <c r="AW341" s="11" t="str">
        <f t="shared" si="245"/>
        <v/>
      </c>
      <c r="AX341" s="11" t="str">
        <f t="shared" si="245"/>
        <v/>
      </c>
      <c r="AY341" s="11" t="str">
        <f t="shared" si="245"/>
        <v/>
      </c>
      <c r="AZ341" s="11" t="str">
        <f t="shared" si="245"/>
        <v/>
      </c>
      <c r="BA341" s="11" t="str">
        <f t="shared" si="245"/>
        <v/>
      </c>
      <c r="BB341" s="11" t="str">
        <f t="shared" si="245"/>
        <v/>
      </c>
      <c r="BC341" s="11" t="str">
        <f t="shared" si="245"/>
        <v/>
      </c>
      <c r="BD341" s="11" t="str">
        <f t="shared" si="245"/>
        <v/>
      </c>
      <c r="BE341" s="11" t="str">
        <f t="shared" si="245"/>
        <v/>
      </c>
      <c r="BF341" s="11" t="str">
        <f t="shared" si="245"/>
        <v/>
      </c>
      <c r="BG341" s="11" t="str">
        <f t="shared" si="245"/>
        <v/>
      </c>
      <c r="BH341" s="11" t="str">
        <f t="shared" si="245"/>
        <v/>
      </c>
      <c r="BI341" s="11" t="str">
        <f t="shared" si="245"/>
        <v/>
      </c>
      <c r="BJ341" s="11" t="str">
        <f t="shared" si="245"/>
        <v/>
      </c>
      <c r="BK341" s="11" t="str">
        <f t="shared" si="245"/>
        <v/>
      </c>
      <c r="BL341" s="11" t="str">
        <f t="shared" si="245"/>
        <v/>
      </c>
    </row>
    <row r="342" spans="2:64" hidden="1" outlineLevel="1" x14ac:dyDescent="0.55000000000000004">
      <c r="B342" s="3" t="s">
        <v>21</v>
      </c>
      <c r="E342" s="11">
        <f>IF(E341="X",$E$63/12,D342)</f>
        <v>0</v>
      </c>
      <c r="F342" s="11">
        <f t="shared" ref="F342:P342" si="246">IF(F341="X",$E$63/12,E342)</f>
        <v>0</v>
      </c>
      <c r="G342" s="11">
        <f t="shared" si="246"/>
        <v>0</v>
      </c>
      <c r="H342" s="11">
        <f t="shared" si="246"/>
        <v>0</v>
      </c>
      <c r="I342" s="11">
        <f t="shared" si="246"/>
        <v>6666.666666666667</v>
      </c>
      <c r="J342" s="11">
        <f t="shared" si="246"/>
        <v>6666.666666666667</v>
      </c>
      <c r="K342" s="11">
        <f t="shared" si="246"/>
        <v>6666.666666666667</v>
      </c>
      <c r="L342" s="11">
        <f t="shared" si="246"/>
        <v>6666.666666666667</v>
      </c>
      <c r="M342" s="11">
        <f t="shared" si="246"/>
        <v>6666.666666666667</v>
      </c>
      <c r="N342" s="11">
        <f t="shared" si="246"/>
        <v>6666.666666666667</v>
      </c>
      <c r="O342" s="11">
        <f t="shared" si="246"/>
        <v>6666.666666666667</v>
      </c>
      <c r="P342" s="11">
        <f t="shared" si="246"/>
        <v>6666.666666666667</v>
      </c>
      <c r="Q342" s="11">
        <f>IF(Q341="X",$E$63/12,P342*(1+$E$64))</f>
        <v>6866.666666666667</v>
      </c>
      <c r="R342" s="11">
        <f t="shared" ref="R342:AB342" si="247">IF(R341="X",$E$63/12,Q342)</f>
        <v>6866.666666666667</v>
      </c>
      <c r="S342" s="11">
        <f t="shared" si="247"/>
        <v>6866.666666666667</v>
      </c>
      <c r="T342" s="11">
        <f t="shared" si="247"/>
        <v>6866.666666666667</v>
      </c>
      <c r="U342" s="11">
        <f t="shared" si="247"/>
        <v>6866.666666666667</v>
      </c>
      <c r="V342" s="11">
        <f t="shared" si="247"/>
        <v>6866.666666666667</v>
      </c>
      <c r="W342" s="11">
        <f t="shared" si="247"/>
        <v>6866.666666666667</v>
      </c>
      <c r="X342" s="11">
        <f t="shared" si="247"/>
        <v>6866.666666666667</v>
      </c>
      <c r="Y342" s="11">
        <f t="shared" si="247"/>
        <v>6866.666666666667</v>
      </c>
      <c r="Z342" s="11">
        <f t="shared" si="247"/>
        <v>6866.666666666667</v>
      </c>
      <c r="AA342" s="11">
        <f t="shared" si="247"/>
        <v>6866.666666666667</v>
      </c>
      <c r="AB342" s="11">
        <f t="shared" si="247"/>
        <v>6866.666666666667</v>
      </c>
      <c r="AC342" s="11">
        <f>IF(AC341="X",$E$63/12,AB342*(1+$E$64))</f>
        <v>7072.666666666667</v>
      </c>
      <c r="AD342" s="11">
        <f t="shared" ref="AD342:AN342" si="248">IF(AD341="X",$E$63/12,AC342)</f>
        <v>7072.666666666667</v>
      </c>
      <c r="AE342" s="11">
        <f t="shared" si="248"/>
        <v>7072.666666666667</v>
      </c>
      <c r="AF342" s="11">
        <f t="shared" si="248"/>
        <v>7072.666666666667</v>
      </c>
      <c r="AG342" s="11">
        <f t="shared" si="248"/>
        <v>7072.666666666667</v>
      </c>
      <c r="AH342" s="11">
        <f t="shared" si="248"/>
        <v>7072.666666666667</v>
      </c>
      <c r="AI342" s="11">
        <f t="shared" si="248"/>
        <v>7072.666666666667</v>
      </c>
      <c r="AJ342" s="11">
        <f t="shared" si="248"/>
        <v>7072.666666666667</v>
      </c>
      <c r="AK342" s="11">
        <f t="shared" si="248"/>
        <v>7072.666666666667</v>
      </c>
      <c r="AL342" s="11">
        <f t="shared" si="248"/>
        <v>7072.666666666667</v>
      </c>
      <c r="AM342" s="11">
        <f t="shared" si="248"/>
        <v>7072.666666666667</v>
      </c>
      <c r="AN342" s="11">
        <f t="shared" si="248"/>
        <v>7072.666666666667</v>
      </c>
      <c r="AO342" s="11">
        <f>IF(AO341="X",$E$63/12,AN342*(1+$E$64))</f>
        <v>7284.8466666666673</v>
      </c>
      <c r="AP342" s="11">
        <f t="shared" ref="AP342:AZ342" si="249">IF(AP341="X",$E$63/12,AO342)</f>
        <v>7284.8466666666673</v>
      </c>
      <c r="AQ342" s="11">
        <f t="shared" si="249"/>
        <v>7284.8466666666673</v>
      </c>
      <c r="AR342" s="11">
        <f t="shared" si="249"/>
        <v>7284.8466666666673</v>
      </c>
      <c r="AS342" s="11">
        <f t="shared" si="249"/>
        <v>7284.8466666666673</v>
      </c>
      <c r="AT342" s="11">
        <f t="shared" si="249"/>
        <v>7284.8466666666673</v>
      </c>
      <c r="AU342" s="11">
        <f t="shared" si="249"/>
        <v>7284.8466666666673</v>
      </c>
      <c r="AV342" s="11">
        <f t="shared" si="249"/>
        <v>7284.8466666666673</v>
      </c>
      <c r="AW342" s="11">
        <f t="shared" si="249"/>
        <v>7284.8466666666673</v>
      </c>
      <c r="AX342" s="11">
        <f t="shared" si="249"/>
        <v>7284.8466666666673</v>
      </c>
      <c r="AY342" s="11">
        <f t="shared" si="249"/>
        <v>7284.8466666666673</v>
      </c>
      <c r="AZ342" s="11">
        <f t="shared" si="249"/>
        <v>7284.8466666666673</v>
      </c>
      <c r="BA342" s="11">
        <f>IF(BA341="X",$E$63/12,AZ342*(1+$E$64))</f>
        <v>7503.3920666666672</v>
      </c>
      <c r="BB342" s="11">
        <f t="shared" ref="BB342:BL342" si="250">IF(BB341="X",$E$63/12,BA342)</f>
        <v>7503.3920666666672</v>
      </c>
      <c r="BC342" s="11">
        <f t="shared" si="250"/>
        <v>7503.3920666666672</v>
      </c>
      <c r="BD342" s="11">
        <f t="shared" si="250"/>
        <v>7503.3920666666672</v>
      </c>
      <c r="BE342" s="11">
        <f t="shared" si="250"/>
        <v>7503.3920666666672</v>
      </c>
      <c r="BF342" s="11">
        <f t="shared" si="250"/>
        <v>7503.3920666666672</v>
      </c>
      <c r="BG342" s="11">
        <f t="shared" si="250"/>
        <v>7503.3920666666672</v>
      </c>
      <c r="BH342" s="11">
        <f t="shared" si="250"/>
        <v>7503.3920666666672</v>
      </c>
      <c r="BI342" s="11">
        <f t="shared" si="250"/>
        <v>7503.3920666666672</v>
      </c>
      <c r="BJ342" s="11">
        <f t="shared" si="250"/>
        <v>7503.3920666666672</v>
      </c>
      <c r="BK342" s="11">
        <f t="shared" si="250"/>
        <v>7503.3920666666672</v>
      </c>
      <c r="BL342" s="11">
        <f t="shared" si="250"/>
        <v>7503.3920666666672</v>
      </c>
    </row>
    <row r="343" spans="2:64" hidden="1" outlineLevel="1" x14ac:dyDescent="0.55000000000000004">
      <c r="E343" s="29"/>
      <c r="F343" s="29"/>
      <c r="G343" s="29"/>
      <c r="H343" s="29"/>
      <c r="I343" s="29"/>
      <c r="J343" s="89"/>
      <c r="K343" s="8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row>
    <row r="344" spans="2:64" hidden="1" outlineLevel="1" x14ac:dyDescent="0.55000000000000004">
      <c r="B344" s="3" t="s">
        <v>136</v>
      </c>
      <c r="E344" s="11" t="str">
        <f>IF($F$67=E335,IF($E$67=E336,"X",""),"")</f>
        <v/>
      </c>
      <c r="F344" s="11" t="str">
        <f t="shared" ref="F344:BL344" si="251">IF($F$67=F335,IF($E$67=F336,"X",""),"")</f>
        <v/>
      </c>
      <c r="G344" s="11" t="str">
        <f t="shared" si="251"/>
        <v/>
      </c>
      <c r="H344" s="11" t="str">
        <f t="shared" si="251"/>
        <v/>
      </c>
      <c r="I344" s="11" t="str">
        <f t="shared" si="251"/>
        <v/>
      </c>
      <c r="J344" s="11" t="str">
        <f t="shared" si="251"/>
        <v/>
      </c>
      <c r="K344" s="11" t="str">
        <f t="shared" si="251"/>
        <v/>
      </c>
      <c r="L344" s="11" t="str">
        <f t="shared" si="251"/>
        <v/>
      </c>
      <c r="M344" s="11" t="str">
        <f t="shared" si="251"/>
        <v/>
      </c>
      <c r="N344" s="11" t="str">
        <f t="shared" si="251"/>
        <v/>
      </c>
      <c r="O344" s="11" t="str">
        <f t="shared" si="251"/>
        <v/>
      </c>
      <c r="P344" s="11" t="str">
        <f t="shared" si="251"/>
        <v/>
      </c>
      <c r="Q344" s="11" t="str">
        <f t="shared" si="251"/>
        <v>X</v>
      </c>
      <c r="R344" s="11" t="str">
        <f t="shared" si="251"/>
        <v/>
      </c>
      <c r="S344" s="11" t="str">
        <f t="shared" si="251"/>
        <v/>
      </c>
      <c r="T344" s="11" t="str">
        <f t="shared" si="251"/>
        <v/>
      </c>
      <c r="U344" s="11" t="str">
        <f t="shared" si="251"/>
        <v/>
      </c>
      <c r="V344" s="11" t="str">
        <f t="shared" si="251"/>
        <v/>
      </c>
      <c r="W344" s="11" t="str">
        <f t="shared" si="251"/>
        <v/>
      </c>
      <c r="X344" s="11" t="str">
        <f t="shared" si="251"/>
        <v/>
      </c>
      <c r="Y344" s="11" t="str">
        <f t="shared" si="251"/>
        <v/>
      </c>
      <c r="Z344" s="11" t="str">
        <f t="shared" si="251"/>
        <v/>
      </c>
      <c r="AA344" s="11" t="str">
        <f t="shared" si="251"/>
        <v/>
      </c>
      <c r="AB344" s="11" t="str">
        <f t="shared" si="251"/>
        <v/>
      </c>
      <c r="AC344" s="11" t="str">
        <f t="shared" si="251"/>
        <v/>
      </c>
      <c r="AD344" s="11" t="str">
        <f t="shared" si="251"/>
        <v/>
      </c>
      <c r="AE344" s="11" t="str">
        <f t="shared" si="251"/>
        <v/>
      </c>
      <c r="AF344" s="11" t="str">
        <f t="shared" si="251"/>
        <v/>
      </c>
      <c r="AG344" s="11" t="str">
        <f t="shared" si="251"/>
        <v/>
      </c>
      <c r="AH344" s="11" t="str">
        <f t="shared" si="251"/>
        <v/>
      </c>
      <c r="AI344" s="11" t="str">
        <f t="shared" si="251"/>
        <v/>
      </c>
      <c r="AJ344" s="11" t="str">
        <f t="shared" si="251"/>
        <v/>
      </c>
      <c r="AK344" s="11" t="str">
        <f t="shared" si="251"/>
        <v/>
      </c>
      <c r="AL344" s="11" t="str">
        <f t="shared" si="251"/>
        <v/>
      </c>
      <c r="AM344" s="11" t="str">
        <f t="shared" si="251"/>
        <v/>
      </c>
      <c r="AN344" s="11" t="str">
        <f t="shared" si="251"/>
        <v/>
      </c>
      <c r="AO344" s="11" t="str">
        <f t="shared" si="251"/>
        <v/>
      </c>
      <c r="AP344" s="11" t="str">
        <f t="shared" si="251"/>
        <v/>
      </c>
      <c r="AQ344" s="11" t="str">
        <f t="shared" si="251"/>
        <v/>
      </c>
      <c r="AR344" s="11" t="str">
        <f t="shared" si="251"/>
        <v/>
      </c>
      <c r="AS344" s="11" t="str">
        <f t="shared" si="251"/>
        <v/>
      </c>
      <c r="AT344" s="11" t="str">
        <f t="shared" si="251"/>
        <v/>
      </c>
      <c r="AU344" s="11" t="str">
        <f t="shared" si="251"/>
        <v/>
      </c>
      <c r="AV344" s="11" t="str">
        <f t="shared" si="251"/>
        <v/>
      </c>
      <c r="AW344" s="11" t="str">
        <f t="shared" si="251"/>
        <v/>
      </c>
      <c r="AX344" s="11" t="str">
        <f t="shared" si="251"/>
        <v/>
      </c>
      <c r="AY344" s="11" t="str">
        <f t="shared" si="251"/>
        <v/>
      </c>
      <c r="AZ344" s="11" t="str">
        <f t="shared" si="251"/>
        <v/>
      </c>
      <c r="BA344" s="11" t="str">
        <f t="shared" si="251"/>
        <v/>
      </c>
      <c r="BB344" s="11" t="str">
        <f t="shared" si="251"/>
        <v/>
      </c>
      <c r="BC344" s="11" t="str">
        <f t="shared" si="251"/>
        <v/>
      </c>
      <c r="BD344" s="11" t="str">
        <f t="shared" si="251"/>
        <v/>
      </c>
      <c r="BE344" s="11" t="str">
        <f t="shared" si="251"/>
        <v/>
      </c>
      <c r="BF344" s="11" t="str">
        <f t="shared" si="251"/>
        <v/>
      </c>
      <c r="BG344" s="11" t="str">
        <f t="shared" si="251"/>
        <v/>
      </c>
      <c r="BH344" s="11" t="str">
        <f t="shared" si="251"/>
        <v/>
      </c>
      <c r="BI344" s="11" t="str">
        <f t="shared" si="251"/>
        <v/>
      </c>
      <c r="BJ344" s="11" t="str">
        <f t="shared" si="251"/>
        <v/>
      </c>
      <c r="BK344" s="11" t="str">
        <f t="shared" si="251"/>
        <v/>
      </c>
      <c r="BL344" s="11" t="str">
        <f t="shared" si="251"/>
        <v/>
      </c>
    </row>
    <row r="345" spans="2:64" hidden="1" outlineLevel="1" x14ac:dyDescent="0.55000000000000004">
      <c r="B345" s="3" t="s">
        <v>21</v>
      </c>
      <c r="E345" s="11">
        <f>IF(E344="X",$E$68/12,D345)</f>
        <v>0</v>
      </c>
      <c r="F345" s="11">
        <f t="shared" ref="F345:BL345" si="252">IF(F344="X",$E$68/12,E345)</f>
        <v>0</v>
      </c>
      <c r="G345" s="11">
        <f t="shared" si="252"/>
        <v>0</v>
      </c>
      <c r="H345" s="11">
        <f t="shared" si="252"/>
        <v>0</v>
      </c>
      <c r="I345" s="11">
        <f t="shared" si="252"/>
        <v>0</v>
      </c>
      <c r="J345" s="11">
        <f t="shared" si="252"/>
        <v>0</v>
      </c>
      <c r="K345" s="11">
        <f t="shared" si="252"/>
        <v>0</v>
      </c>
      <c r="L345" s="11">
        <f t="shared" si="252"/>
        <v>0</v>
      </c>
      <c r="M345" s="11">
        <f t="shared" si="252"/>
        <v>0</v>
      </c>
      <c r="N345" s="11">
        <f t="shared" si="252"/>
        <v>0</v>
      </c>
      <c r="O345" s="11">
        <f t="shared" si="252"/>
        <v>0</v>
      </c>
      <c r="P345" s="11">
        <f t="shared" si="252"/>
        <v>0</v>
      </c>
      <c r="Q345" s="11">
        <f>IF(Q344="X",$E$68/12,P345*(1+$E$69))</f>
        <v>6666.666666666667</v>
      </c>
      <c r="R345" s="11">
        <f t="shared" si="252"/>
        <v>6666.666666666667</v>
      </c>
      <c r="S345" s="11">
        <f t="shared" si="252"/>
        <v>6666.666666666667</v>
      </c>
      <c r="T345" s="11">
        <f t="shared" si="252"/>
        <v>6666.666666666667</v>
      </c>
      <c r="U345" s="11">
        <f t="shared" si="252"/>
        <v>6666.666666666667</v>
      </c>
      <c r="V345" s="11">
        <f t="shared" si="252"/>
        <v>6666.666666666667</v>
      </c>
      <c r="W345" s="11">
        <f t="shared" si="252"/>
        <v>6666.666666666667</v>
      </c>
      <c r="X345" s="11">
        <f t="shared" si="252"/>
        <v>6666.666666666667</v>
      </c>
      <c r="Y345" s="11">
        <f t="shared" si="252"/>
        <v>6666.666666666667</v>
      </c>
      <c r="Z345" s="11">
        <f t="shared" si="252"/>
        <v>6666.666666666667</v>
      </c>
      <c r="AA345" s="11">
        <f t="shared" si="252"/>
        <v>6666.666666666667</v>
      </c>
      <c r="AB345" s="11">
        <f t="shared" si="252"/>
        <v>6666.666666666667</v>
      </c>
      <c r="AC345" s="11">
        <f>IF(AC344="X",$E$68/12,AB345*(1+$E$69))</f>
        <v>6866.666666666667</v>
      </c>
      <c r="AD345" s="11">
        <f t="shared" si="252"/>
        <v>6866.666666666667</v>
      </c>
      <c r="AE345" s="11">
        <f t="shared" si="252"/>
        <v>6866.666666666667</v>
      </c>
      <c r="AF345" s="11">
        <f t="shared" si="252"/>
        <v>6866.666666666667</v>
      </c>
      <c r="AG345" s="11">
        <f t="shared" si="252"/>
        <v>6866.666666666667</v>
      </c>
      <c r="AH345" s="11">
        <f t="shared" si="252"/>
        <v>6866.666666666667</v>
      </c>
      <c r="AI345" s="11">
        <f t="shared" si="252"/>
        <v>6866.666666666667</v>
      </c>
      <c r="AJ345" s="11">
        <f t="shared" si="252"/>
        <v>6866.666666666667</v>
      </c>
      <c r="AK345" s="11">
        <f t="shared" si="252"/>
        <v>6866.666666666667</v>
      </c>
      <c r="AL345" s="11">
        <f t="shared" si="252"/>
        <v>6866.666666666667</v>
      </c>
      <c r="AM345" s="11">
        <f t="shared" si="252"/>
        <v>6866.666666666667</v>
      </c>
      <c r="AN345" s="11">
        <f t="shared" si="252"/>
        <v>6866.666666666667</v>
      </c>
      <c r="AO345" s="11">
        <f>IF(AO344="X",$E$68/12,AN345*(1+$E$69))</f>
        <v>7072.666666666667</v>
      </c>
      <c r="AP345" s="11">
        <f t="shared" si="252"/>
        <v>7072.666666666667</v>
      </c>
      <c r="AQ345" s="11">
        <f t="shared" si="252"/>
        <v>7072.666666666667</v>
      </c>
      <c r="AR345" s="11">
        <f t="shared" si="252"/>
        <v>7072.666666666667</v>
      </c>
      <c r="AS345" s="11">
        <f t="shared" si="252"/>
        <v>7072.666666666667</v>
      </c>
      <c r="AT345" s="11">
        <f t="shared" si="252"/>
        <v>7072.666666666667</v>
      </c>
      <c r="AU345" s="11">
        <f t="shared" si="252"/>
        <v>7072.666666666667</v>
      </c>
      <c r="AV345" s="11">
        <f t="shared" si="252"/>
        <v>7072.666666666667</v>
      </c>
      <c r="AW345" s="11">
        <f t="shared" si="252"/>
        <v>7072.666666666667</v>
      </c>
      <c r="AX345" s="11">
        <f t="shared" si="252"/>
        <v>7072.666666666667</v>
      </c>
      <c r="AY345" s="11">
        <f t="shared" si="252"/>
        <v>7072.666666666667</v>
      </c>
      <c r="AZ345" s="11">
        <f t="shared" si="252"/>
        <v>7072.666666666667</v>
      </c>
      <c r="BA345" s="11">
        <f>IF(BA344="X",$E$68/12,AZ345*(1+$E$69))</f>
        <v>7284.8466666666673</v>
      </c>
      <c r="BB345" s="11">
        <f t="shared" si="252"/>
        <v>7284.8466666666673</v>
      </c>
      <c r="BC345" s="11">
        <f t="shared" si="252"/>
        <v>7284.8466666666673</v>
      </c>
      <c r="BD345" s="11">
        <f t="shared" si="252"/>
        <v>7284.8466666666673</v>
      </c>
      <c r="BE345" s="11">
        <f t="shared" si="252"/>
        <v>7284.8466666666673</v>
      </c>
      <c r="BF345" s="11">
        <f t="shared" si="252"/>
        <v>7284.8466666666673</v>
      </c>
      <c r="BG345" s="11">
        <f t="shared" si="252"/>
        <v>7284.8466666666673</v>
      </c>
      <c r="BH345" s="11">
        <f t="shared" si="252"/>
        <v>7284.8466666666673</v>
      </c>
      <c r="BI345" s="11">
        <f t="shared" si="252"/>
        <v>7284.8466666666673</v>
      </c>
      <c r="BJ345" s="11">
        <f t="shared" si="252"/>
        <v>7284.8466666666673</v>
      </c>
      <c r="BK345" s="11">
        <f t="shared" si="252"/>
        <v>7284.8466666666673</v>
      </c>
      <c r="BL345" s="11">
        <f t="shared" si="252"/>
        <v>7284.8466666666673</v>
      </c>
    </row>
    <row r="346" spans="2:64" hidden="1" outlineLevel="1" x14ac:dyDescent="0.55000000000000004">
      <c r="E346" s="29"/>
      <c r="F346" s="29"/>
      <c r="G346" s="29"/>
      <c r="H346" s="29"/>
      <c r="I346" s="29"/>
      <c r="J346" s="89"/>
      <c r="K346" s="8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row>
    <row r="347" spans="2:64" hidden="1" outlineLevel="1" x14ac:dyDescent="0.55000000000000004">
      <c r="B347" s="3" t="s">
        <v>137</v>
      </c>
      <c r="E347" s="11" t="str">
        <f>IF($F$72=E335,IF($E$72=E336,"X",""),"")</f>
        <v/>
      </c>
      <c r="F347" s="11" t="str">
        <f t="shared" ref="F347:BL347" si="253">IF($F$72=F335,IF($E$72=F336,"X",""),"")</f>
        <v/>
      </c>
      <c r="G347" s="11" t="str">
        <f t="shared" si="253"/>
        <v/>
      </c>
      <c r="H347" s="11" t="str">
        <f t="shared" si="253"/>
        <v/>
      </c>
      <c r="I347" s="11" t="str">
        <f t="shared" si="253"/>
        <v/>
      </c>
      <c r="J347" s="11" t="str">
        <f t="shared" si="253"/>
        <v/>
      </c>
      <c r="K347" s="11" t="str">
        <f t="shared" si="253"/>
        <v/>
      </c>
      <c r="L347" s="11" t="str">
        <f t="shared" si="253"/>
        <v/>
      </c>
      <c r="M347" s="11" t="str">
        <f t="shared" si="253"/>
        <v/>
      </c>
      <c r="N347" s="11" t="str">
        <f t="shared" si="253"/>
        <v/>
      </c>
      <c r="O347" s="11" t="str">
        <f t="shared" si="253"/>
        <v/>
      </c>
      <c r="P347" s="11" t="str">
        <f t="shared" si="253"/>
        <v/>
      </c>
      <c r="Q347" s="11" t="str">
        <f t="shared" si="253"/>
        <v>X</v>
      </c>
      <c r="R347" s="11" t="str">
        <f t="shared" si="253"/>
        <v/>
      </c>
      <c r="S347" s="11" t="str">
        <f t="shared" si="253"/>
        <v/>
      </c>
      <c r="T347" s="11" t="str">
        <f t="shared" si="253"/>
        <v/>
      </c>
      <c r="U347" s="11" t="str">
        <f t="shared" si="253"/>
        <v/>
      </c>
      <c r="V347" s="11" t="str">
        <f t="shared" si="253"/>
        <v/>
      </c>
      <c r="W347" s="11" t="str">
        <f t="shared" si="253"/>
        <v/>
      </c>
      <c r="X347" s="11" t="str">
        <f t="shared" si="253"/>
        <v/>
      </c>
      <c r="Y347" s="11" t="str">
        <f t="shared" si="253"/>
        <v/>
      </c>
      <c r="Z347" s="11" t="str">
        <f t="shared" si="253"/>
        <v/>
      </c>
      <c r="AA347" s="11" t="str">
        <f t="shared" si="253"/>
        <v/>
      </c>
      <c r="AB347" s="11" t="str">
        <f t="shared" si="253"/>
        <v/>
      </c>
      <c r="AC347" s="11" t="str">
        <f t="shared" si="253"/>
        <v/>
      </c>
      <c r="AD347" s="11" t="str">
        <f t="shared" si="253"/>
        <v/>
      </c>
      <c r="AE347" s="11" t="str">
        <f t="shared" si="253"/>
        <v/>
      </c>
      <c r="AF347" s="11" t="str">
        <f t="shared" si="253"/>
        <v/>
      </c>
      <c r="AG347" s="11" t="str">
        <f t="shared" si="253"/>
        <v/>
      </c>
      <c r="AH347" s="11" t="str">
        <f t="shared" si="253"/>
        <v/>
      </c>
      <c r="AI347" s="11" t="str">
        <f t="shared" si="253"/>
        <v/>
      </c>
      <c r="AJ347" s="11" t="str">
        <f t="shared" si="253"/>
        <v/>
      </c>
      <c r="AK347" s="11" t="str">
        <f t="shared" si="253"/>
        <v/>
      </c>
      <c r="AL347" s="11" t="str">
        <f t="shared" si="253"/>
        <v/>
      </c>
      <c r="AM347" s="11" t="str">
        <f t="shared" si="253"/>
        <v/>
      </c>
      <c r="AN347" s="11" t="str">
        <f t="shared" si="253"/>
        <v/>
      </c>
      <c r="AO347" s="11" t="str">
        <f t="shared" si="253"/>
        <v/>
      </c>
      <c r="AP347" s="11" t="str">
        <f t="shared" si="253"/>
        <v/>
      </c>
      <c r="AQ347" s="11" t="str">
        <f t="shared" si="253"/>
        <v/>
      </c>
      <c r="AR347" s="11" t="str">
        <f t="shared" si="253"/>
        <v/>
      </c>
      <c r="AS347" s="11" t="str">
        <f t="shared" si="253"/>
        <v/>
      </c>
      <c r="AT347" s="11" t="str">
        <f t="shared" si="253"/>
        <v/>
      </c>
      <c r="AU347" s="11" t="str">
        <f t="shared" si="253"/>
        <v/>
      </c>
      <c r="AV347" s="11" t="str">
        <f t="shared" si="253"/>
        <v/>
      </c>
      <c r="AW347" s="11" t="str">
        <f t="shared" si="253"/>
        <v/>
      </c>
      <c r="AX347" s="11" t="str">
        <f t="shared" si="253"/>
        <v/>
      </c>
      <c r="AY347" s="11" t="str">
        <f t="shared" si="253"/>
        <v/>
      </c>
      <c r="AZ347" s="11" t="str">
        <f t="shared" si="253"/>
        <v/>
      </c>
      <c r="BA347" s="11" t="str">
        <f t="shared" si="253"/>
        <v/>
      </c>
      <c r="BB347" s="11" t="str">
        <f t="shared" si="253"/>
        <v/>
      </c>
      <c r="BC347" s="11" t="str">
        <f t="shared" si="253"/>
        <v/>
      </c>
      <c r="BD347" s="11" t="str">
        <f t="shared" si="253"/>
        <v/>
      </c>
      <c r="BE347" s="11" t="str">
        <f t="shared" si="253"/>
        <v/>
      </c>
      <c r="BF347" s="11" t="str">
        <f t="shared" si="253"/>
        <v/>
      </c>
      <c r="BG347" s="11" t="str">
        <f t="shared" si="253"/>
        <v/>
      </c>
      <c r="BH347" s="11" t="str">
        <f t="shared" si="253"/>
        <v/>
      </c>
      <c r="BI347" s="11" t="str">
        <f t="shared" si="253"/>
        <v/>
      </c>
      <c r="BJ347" s="11" t="str">
        <f t="shared" si="253"/>
        <v/>
      </c>
      <c r="BK347" s="11" t="str">
        <f t="shared" si="253"/>
        <v/>
      </c>
      <c r="BL347" s="11" t="str">
        <f t="shared" si="253"/>
        <v/>
      </c>
    </row>
    <row r="348" spans="2:64" hidden="1" outlineLevel="1" x14ac:dyDescent="0.55000000000000004">
      <c r="B348" s="3" t="s">
        <v>21</v>
      </c>
      <c r="E348" s="11">
        <f>IF(E347="X",$E$73/12,D348)</f>
        <v>0</v>
      </c>
      <c r="F348" s="11">
        <f t="shared" ref="F348:BL348" si="254">IF(F347="X",$E$73/12,E348)</f>
        <v>0</v>
      </c>
      <c r="G348" s="11">
        <f t="shared" si="254"/>
        <v>0</v>
      </c>
      <c r="H348" s="11">
        <f t="shared" si="254"/>
        <v>0</v>
      </c>
      <c r="I348" s="11">
        <f t="shared" si="254"/>
        <v>0</v>
      </c>
      <c r="J348" s="11">
        <f t="shared" si="254"/>
        <v>0</v>
      </c>
      <c r="K348" s="11">
        <f t="shared" si="254"/>
        <v>0</v>
      </c>
      <c r="L348" s="11">
        <f t="shared" si="254"/>
        <v>0</v>
      </c>
      <c r="M348" s="11">
        <f t="shared" si="254"/>
        <v>0</v>
      </c>
      <c r="N348" s="11">
        <f t="shared" si="254"/>
        <v>0</v>
      </c>
      <c r="O348" s="11">
        <f t="shared" si="254"/>
        <v>0</v>
      </c>
      <c r="P348" s="11">
        <f t="shared" si="254"/>
        <v>0</v>
      </c>
      <c r="Q348" s="11">
        <f>IF(Q347="X",$E$73/12,P348*(1+$E$74))</f>
        <v>8333.3333333333339</v>
      </c>
      <c r="R348" s="11">
        <f t="shared" si="254"/>
        <v>8333.3333333333339</v>
      </c>
      <c r="S348" s="11">
        <f t="shared" si="254"/>
        <v>8333.3333333333339</v>
      </c>
      <c r="T348" s="11">
        <f t="shared" si="254"/>
        <v>8333.3333333333339</v>
      </c>
      <c r="U348" s="11">
        <f t="shared" si="254"/>
        <v>8333.3333333333339</v>
      </c>
      <c r="V348" s="11">
        <f t="shared" si="254"/>
        <v>8333.3333333333339</v>
      </c>
      <c r="W348" s="11">
        <f t="shared" si="254"/>
        <v>8333.3333333333339</v>
      </c>
      <c r="X348" s="11">
        <f t="shared" si="254"/>
        <v>8333.3333333333339</v>
      </c>
      <c r="Y348" s="11">
        <f t="shared" si="254"/>
        <v>8333.3333333333339</v>
      </c>
      <c r="Z348" s="11">
        <f t="shared" si="254"/>
        <v>8333.3333333333339</v>
      </c>
      <c r="AA348" s="11">
        <f t="shared" si="254"/>
        <v>8333.3333333333339</v>
      </c>
      <c r="AB348" s="11">
        <f t="shared" si="254"/>
        <v>8333.3333333333339</v>
      </c>
      <c r="AC348" s="11">
        <f>IF(AC347="X",$E$73/12,AB348*(1+$E$74))</f>
        <v>8583.3333333333339</v>
      </c>
      <c r="AD348" s="11">
        <f t="shared" si="254"/>
        <v>8583.3333333333339</v>
      </c>
      <c r="AE348" s="11">
        <f t="shared" si="254"/>
        <v>8583.3333333333339</v>
      </c>
      <c r="AF348" s="11">
        <f t="shared" si="254"/>
        <v>8583.3333333333339</v>
      </c>
      <c r="AG348" s="11">
        <f t="shared" si="254"/>
        <v>8583.3333333333339</v>
      </c>
      <c r="AH348" s="11">
        <f t="shared" si="254"/>
        <v>8583.3333333333339</v>
      </c>
      <c r="AI348" s="11">
        <f t="shared" si="254"/>
        <v>8583.3333333333339</v>
      </c>
      <c r="AJ348" s="11">
        <f t="shared" si="254"/>
        <v>8583.3333333333339</v>
      </c>
      <c r="AK348" s="11">
        <f t="shared" si="254"/>
        <v>8583.3333333333339</v>
      </c>
      <c r="AL348" s="11">
        <f t="shared" si="254"/>
        <v>8583.3333333333339</v>
      </c>
      <c r="AM348" s="11">
        <f t="shared" si="254"/>
        <v>8583.3333333333339</v>
      </c>
      <c r="AN348" s="11">
        <f t="shared" si="254"/>
        <v>8583.3333333333339</v>
      </c>
      <c r="AO348" s="11">
        <f>IF(AO347="X",$E$73/12,AN348*(1+$E$74))</f>
        <v>8840.8333333333339</v>
      </c>
      <c r="AP348" s="11">
        <f t="shared" si="254"/>
        <v>8840.8333333333339</v>
      </c>
      <c r="AQ348" s="11">
        <f t="shared" si="254"/>
        <v>8840.8333333333339</v>
      </c>
      <c r="AR348" s="11">
        <f t="shared" si="254"/>
        <v>8840.8333333333339</v>
      </c>
      <c r="AS348" s="11">
        <f t="shared" si="254"/>
        <v>8840.8333333333339</v>
      </c>
      <c r="AT348" s="11">
        <f t="shared" si="254"/>
        <v>8840.8333333333339</v>
      </c>
      <c r="AU348" s="11">
        <f t="shared" si="254"/>
        <v>8840.8333333333339</v>
      </c>
      <c r="AV348" s="11">
        <f t="shared" si="254"/>
        <v>8840.8333333333339</v>
      </c>
      <c r="AW348" s="11">
        <f t="shared" si="254"/>
        <v>8840.8333333333339</v>
      </c>
      <c r="AX348" s="11">
        <f t="shared" si="254"/>
        <v>8840.8333333333339</v>
      </c>
      <c r="AY348" s="11">
        <f t="shared" si="254"/>
        <v>8840.8333333333339</v>
      </c>
      <c r="AZ348" s="11">
        <f t="shared" si="254"/>
        <v>8840.8333333333339</v>
      </c>
      <c r="BA348" s="11">
        <f>IF(BA347="X",$E$73/12,AZ348*(1+$E$74))</f>
        <v>9106.0583333333343</v>
      </c>
      <c r="BB348" s="11">
        <f t="shared" si="254"/>
        <v>9106.0583333333343</v>
      </c>
      <c r="BC348" s="11">
        <f t="shared" si="254"/>
        <v>9106.0583333333343</v>
      </c>
      <c r="BD348" s="11">
        <f t="shared" si="254"/>
        <v>9106.0583333333343</v>
      </c>
      <c r="BE348" s="11">
        <f t="shared" si="254"/>
        <v>9106.0583333333343</v>
      </c>
      <c r="BF348" s="11">
        <f t="shared" si="254"/>
        <v>9106.0583333333343</v>
      </c>
      <c r="BG348" s="11">
        <f t="shared" si="254"/>
        <v>9106.0583333333343</v>
      </c>
      <c r="BH348" s="11">
        <f t="shared" si="254"/>
        <v>9106.0583333333343</v>
      </c>
      <c r="BI348" s="11">
        <f t="shared" si="254"/>
        <v>9106.0583333333343</v>
      </c>
      <c r="BJ348" s="11">
        <f t="shared" si="254"/>
        <v>9106.0583333333343</v>
      </c>
      <c r="BK348" s="11">
        <f t="shared" si="254"/>
        <v>9106.0583333333343</v>
      </c>
      <c r="BL348" s="11">
        <f t="shared" si="254"/>
        <v>9106.0583333333343</v>
      </c>
    </row>
    <row r="349" spans="2:64" hidden="1" outlineLevel="1" x14ac:dyDescent="0.55000000000000004">
      <c r="E349" s="29"/>
      <c r="F349" s="29"/>
      <c r="G349" s="29"/>
      <c r="H349" s="29"/>
      <c r="I349" s="29"/>
      <c r="J349" s="89"/>
      <c r="K349" s="8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row>
    <row r="350" spans="2:64" hidden="1" outlineLevel="1" x14ac:dyDescent="0.55000000000000004">
      <c r="B350" s="3" t="s">
        <v>138</v>
      </c>
      <c r="E350" s="11" t="str">
        <f>IF($F$77=E335,IF($E$77=E336,"X",""),"")</f>
        <v/>
      </c>
      <c r="F350" s="11" t="str">
        <f t="shared" ref="F350:BL350" si="255">IF($F$77=F335,IF($E$77=F336,"X",""),"")</f>
        <v/>
      </c>
      <c r="G350" s="11" t="str">
        <f t="shared" si="255"/>
        <v/>
      </c>
      <c r="H350" s="11" t="str">
        <f t="shared" si="255"/>
        <v/>
      </c>
      <c r="I350" s="11" t="str">
        <f t="shared" si="255"/>
        <v/>
      </c>
      <c r="J350" s="11" t="str">
        <f t="shared" si="255"/>
        <v/>
      </c>
      <c r="K350" s="11" t="str">
        <f t="shared" si="255"/>
        <v/>
      </c>
      <c r="L350" s="11" t="str">
        <f t="shared" si="255"/>
        <v/>
      </c>
      <c r="M350" s="11" t="str">
        <f t="shared" si="255"/>
        <v/>
      </c>
      <c r="N350" s="11" t="str">
        <f t="shared" si="255"/>
        <v/>
      </c>
      <c r="O350" s="11" t="str">
        <f t="shared" si="255"/>
        <v/>
      </c>
      <c r="P350" s="11" t="str">
        <f t="shared" si="255"/>
        <v/>
      </c>
      <c r="Q350" s="11" t="str">
        <f t="shared" si="255"/>
        <v/>
      </c>
      <c r="R350" s="11" t="str">
        <f t="shared" si="255"/>
        <v/>
      </c>
      <c r="S350" s="11" t="str">
        <f t="shared" si="255"/>
        <v/>
      </c>
      <c r="T350" s="11" t="str">
        <f t="shared" si="255"/>
        <v/>
      </c>
      <c r="U350" s="11" t="str">
        <f t="shared" si="255"/>
        <v/>
      </c>
      <c r="V350" s="11" t="str">
        <f t="shared" si="255"/>
        <v>X</v>
      </c>
      <c r="W350" s="11" t="str">
        <f t="shared" si="255"/>
        <v/>
      </c>
      <c r="X350" s="11" t="str">
        <f t="shared" si="255"/>
        <v/>
      </c>
      <c r="Y350" s="11" t="str">
        <f t="shared" si="255"/>
        <v/>
      </c>
      <c r="Z350" s="11" t="str">
        <f t="shared" si="255"/>
        <v/>
      </c>
      <c r="AA350" s="11" t="str">
        <f t="shared" si="255"/>
        <v/>
      </c>
      <c r="AB350" s="11" t="str">
        <f t="shared" si="255"/>
        <v/>
      </c>
      <c r="AC350" s="11" t="str">
        <f t="shared" si="255"/>
        <v/>
      </c>
      <c r="AD350" s="11" t="str">
        <f t="shared" si="255"/>
        <v/>
      </c>
      <c r="AE350" s="11" t="str">
        <f t="shared" si="255"/>
        <v/>
      </c>
      <c r="AF350" s="11" t="str">
        <f t="shared" si="255"/>
        <v/>
      </c>
      <c r="AG350" s="11" t="str">
        <f t="shared" si="255"/>
        <v/>
      </c>
      <c r="AH350" s="11" t="str">
        <f t="shared" si="255"/>
        <v/>
      </c>
      <c r="AI350" s="11" t="str">
        <f t="shared" si="255"/>
        <v/>
      </c>
      <c r="AJ350" s="11" t="str">
        <f t="shared" si="255"/>
        <v/>
      </c>
      <c r="AK350" s="11" t="str">
        <f t="shared" si="255"/>
        <v/>
      </c>
      <c r="AL350" s="11" t="str">
        <f t="shared" si="255"/>
        <v/>
      </c>
      <c r="AM350" s="11" t="str">
        <f t="shared" si="255"/>
        <v/>
      </c>
      <c r="AN350" s="11" t="str">
        <f t="shared" si="255"/>
        <v/>
      </c>
      <c r="AO350" s="11" t="str">
        <f t="shared" si="255"/>
        <v/>
      </c>
      <c r="AP350" s="11" t="str">
        <f t="shared" si="255"/>
        <v/>
      </c>
      <c r="AQ350" s="11" t="str">
        <f t="shared" si="255"/>
        <v/>
      </c>
      <c r="AR350" s="11" t="str">
        <f t="shared" si="255"/>
        <v/>
      </c>
      <c r="AS350" s="11" t="str">
        <f t="shared" si="255"/>
        <v/>
      </c>
      <c r="AT350" s="11" t="str">
        <f t="shared" si="255"/>
        <v/>
      </c>
      <c r="AU350" s="11" t="str">
        <f t="shared" si="255"/>
        <v/>
      </c>
      <c r="AV350" s="11" t="str">
        <f t="shared" si="255"/>
        <v/>
      </c>
      <c r="AW350" s="11" t="str">
        <f t="shared" si="255"/>
        <v/>
      </c>
      <c r="AX350" s="11" t="str">
        <f t="shared" si="255"/>
        <v/>
      </c>
      <c r="AY350" s="11" t="str">
        <f t="shared" si="255"/>
        <v/>
      </c>
      <c r="AZ350" s="11" t="str">
        <f t="shared" si="255"/>
        <v/>
      </c>
      <c r="BA350" s="11" t="str">
        <f t="shared" si="255"/>
        <v/>
      </c>
      <c r="BB350" s="11" t="str">
        <f t="shared" si="255"/>
        <v/>
      </c>
      <c r="BC350" s="11" t="str">
        <f t="shared" si="255"/>
        <v/>
      </c>
      <c r="BD350" s="11" t="str">
        <f t="shared" si="255"/>
        <v/>
      </c>
      <c r="BE350" s="11" t="str">
        <f t="shared" si="255"/>
        <v/>
      </c>
      <c r="BF350" s="11" t="str">
        <f t="shared" si="255"/>
        <v/>
      </c>
      <c r="BG350" s="11" t="str">
        <f t="shared" si="255"/>
        <v/>
      </c>
      <c r="BH350" s="11" t="str">
        <f t="shared" si="255"/>
        <v/>
      </c>
      <c r="BI350" s="11" t="str">
        <f t="shared" si="255"/>
        <v/>
      </c>
      <c r="BJ350" s="11" t="str">
        <f t="shared" si="255"/>
        <v/>
      </c>
      <c r="BK350" s="11" t="str">
        <f t="shared" si="255"/>
        <v/>
      </c>
      <c r="BL350" s="11" t="str">
        <f t="shared" si="255"/>
        <v/>
      </c>
    </row>
    <row r="351" spans="2:64" hidden="1" outlineLevel="1" x14ac:dyDescent="0.55000000000000004">
      <c r="B351" s="3" t="s">
        <v>21</v>
      </c>
      <c r="E351" s="11">
        <f>IF(E350="X",$E$78/12,D351)</f>
        <v>0</v>
      </c>
      <c r="F351" s="11">
        <f t="shared" ref="F351:BL351" si="256">IF(F350="X",$E$78/12,E351)</f>
        <v>0</v>
      </c>
      <c r="G351" s="11">
        <f t="shared" si="256"/>
        <v>0</v>
      </c>
      <c r="H351" s="11">
        <f t="shared" si="256"/>
        <v>0</v>
      </c>
      <c r="I351" s="11">
        <f t="shared" si="256"/>
        <v>0</v>
      </c>
      <c r="J351" s="11">
        <f t="shared" si="256"/>
        <v>0</v>
      </c>
      <c r="K351" s="11">
        <f t="shared" si="256"/>
        <v>0</v>
      </c>
      <c r="L351" s="11">
        <f t="shared" si="256"/>
        <v>0</v>
      </c>
      <c r="M351" s="11">
        <f t="shared" si="256"/>
        <v>0</v>
      </c>
      <c r="N351" s="11">
        <f t="shared" si="256"/>
        <v>0</v>
      </c>
      <c r="O351" s="11">
        <f t="shared" si="256"/>
        <v>0</v>
      </c>
      <c r="P351" s="11">
        <f t="shared" si="256"/>
        <v>0</v>
      </c>
      <c r="Q351" s="11">
        <f>IF(Q350="X",$E$78/12,P351*(1+$E$79))</f>
        <v>0</v>
      </c>
      <c r="R351" s="11">
        <f t="shared" si="256"/>
        <v>0</v>
      </c>
      <c r="S351" s="11">
        <f t="shared" si="256"/>
        <v>0</v>
      </c>
      <c r="T351" s="11">
        <f t="shared" si="256"/>
        <v>0</v>
      </c>
      <c r="U351" s="11">
        <f t="shared" si="256"/>
        <v>0</v>
      </c>
      <c r="V351" s="11">
        <f t="shared" si="256"/>
        <v>8333.3333333333339</v>
      </c>
      <c r="W351" s="11">
        <f t="shared" si="256"/>
        <v>8333.3333333333339</v>
      </c>
      <c r="X351" s="11">
        <f t="shared" si="256"/>
        <v>8333.3333333333339</v>
      </c>
      <c r="Y351" s="11">
        <f t="shared" si="256"/>
        <v>8333.3333333333339</v>
      </c>
      <c r="Z351" s="11">
        <f t="shared" si="256"/>
        <v>8333.3333333333339</v>
      </c>
      <c r="AA351" s="11">
        <f t="shared" si="256"/>
        <v>8333.3333333333339</v>
      </c>
      <c r="AB351" s="11">
        <f t="shared" si="256"/>
        <v>8333.3333333333339</v>
      </c>
      <c r="AC351" s="11">
        <f>IF(AC350="X",$E$78/12,AB351*(1+$E$79))</f>
        <v>8583.3333333333339</v>
      </c>
      <c r="AD351" s="11">
        <f t="shared" si="256"/>
        <v>8583.3333333333339</v>
      </c>
      <c r="AE351" s="11">
        <f t="shared" si="256"/>
        <v>8583.3333333333339</v>
      </c>
      <c r="AF351" s="11">
        <f t="shared" si="256"/>
        <v>8583.3333333333339</v>
      </c>
      <c r="AG351" s="11">
        <f t="shared" si="256"/>
        <v>8583.3333333333339</v>
      </c>
      <c r="AH351" s="11">
        <f t="shared" si="256"/>
        <v>8583.3333333333339</v>
      </c>
      <c r="AI351" s="11">
        <f t="shared" si="256"/>
        <v>8583.3333333333339</v>
      </c>
      <c r="AJ351" s="11">
        <f t="shared" si="256"/>
        <v>8583.3333333333339</v>
      </c>
      <c r="AK351" s="11">
        <f t="shared" si="256"/>
        <v>8583.3333333333339</v>
      </c>
      <c r="AL351" s="11">
        <f t="shared" si="256"/>
        <v>8583.3333333333339</v>
      </c>
      <c r="AM351" s="11">
        <f t="shared" si="256"/>
        <v>8583.3333333333339</v>
      </c>
      <c r="AN351" s="11">
        <f t="shared" si="256"/>
        <v>8583.3333333333339</v>
      </c>
      <c r="AO351" s="11">
        <f>IF(AO350="X",$E$78/12,AN351*(1+$E$79))</f>
        <v>8840.8333333333339</v>
      </c>
      <c r="AP351" s="11">
        <f t="shared" si="256"/>
        <v>8840.8333333333339</v>
      </c>
      <c r="AQ351" s="11">
        <f t="shared" si="256"/>
        <v>8840.8333333333339</v>
      </c>
      <c r="AR351" s="11">
        <f t="shared" si="256"/>
        <v>8840.8333333333339</v>
      </c>
      <c r="AS351" s="11">
        <f t="shared" si="256"/>
        <v>8840.8333333333339</v>
      </c>
      <c r="AT351" s="11">
        <f t="shared" si="256"/>
        <v>8840.8333333333339</v>
      </c>
      <c r="AU351" s="11">
        <f t="shared" si="256"/>
        <v>8840.8333333333339</v>
      </c>
      <c r="AV351" s="11">
        <f t="shared" si="256"/>
        <v>8840.8333333333339</v>
      </c>
      <c r="AW351" s="11">
        <f t="shared" si="256"/>
        <v>8840.8333333333339</v>
      </c>
      <c r="AX351" s="11">
        <f t="shared" si="256"/>
        <v>8840.8333333333339</v>
      </c>
      <c r="AY351" s="11">
        <f t="shared" si="256"/>
        <v>8840.8333333333339</v>
      </c>
      <c r="AZ351" s="11">
        <f t="shared" si="256"/>
        <v>8840.8333333333339</v>
      </c>
      <c r="BA351" s="11">
        <f>IF(BA350="X",$E$78/12,AZ351*(1+$E$79))</f>
        <v>9106.0583333333343</v>
      </c>
      <c r="BB351" s="11">
        <f t="shared" si="256"/>
        <v>9106.0583333333343</v>
      </c>
      <c r="BC351" s="11">
        <f t="shared" si="256"/>
        <v>9106.0583333333343</v>
      </c>
      <c r="BD351" s="11">
        <f t="shared" si="256"/>
        <v>9106.0583333333343</v>
      </c>
      <c r="BE351" s="11">
        <f t="shared" si="256"/>
        <v>9106.0583333333343</v>
      </c>
      <c r="BF351" s="11">
        <f t="shared" si="256"/>
        <v>9106.0583333333343</v>
      </c>
      <c r="BG351" s="11">
        <f t="shared" si="256"/>
        <v>9106.0583333333343</v>
      </c>
      <c r="BH351" s="11">
        <f t="shared" si="256"/>
        <v>9106.0583333333343</v>
      </c>
      <c r="BI351" s="11">
        <f t="shared" si="256"/>
        <v>9106.0583333333343</v>
      </c>
      <c r="BJ351" s="11">
        <f t="shared" si="256"/>
        <v>9106.0583333333343</v>
      </c>
      <c r="BK351" s="11">
        <f t="shared" si="256"/>
        <v>9106.0583333333343</v>
      </c>
      <c r="BL351" s="11">
        <f t="shared" si="256"/>
        <v>9106.0583333333343</v>
      </c>
    </row>
    <row r="352" spans="2:64" hidden="1" outlineLevel="1" x14ac:dyDescent="0.55000000000000004">
      <c r="E352" s="29"/>
      <c r="F352" s="29"/>
      <c r="G352" s="29"/>
      <c r="H352" s="29"/>
      <c r="I352" s="29"/>
      <c r="J352" s="89"/>
      <c r="K352" s="8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row>
    <row r="353" spans="2:64" hidden="1" outlineLevel="1" x14ac:dyDescent="0.55000000000000004">
      <c r="B353" s="3" t="s">
        <v>139</v>
      </c>
      <c r="E353" s="29" t="str">
        <f>IF($F$82=E335,IF($E$82=E336,"X",""),"")</f>
        <v/>
      </c>
      <c r="F353" s="29" t="str">
        <f t="shared" ref="F353:BL353" si="257">IF($F$82=F335,IF($E$82=F336,"X",""),"")</f>
        <v/>
      </c>
      <c r="G353" s="29" t="str">
        <f t="shared" si="257"/>
        <v/>
      </c>
      <c r="H353" s="29" t="str">
        <f t="shared" si="257"/>
        <v/>
      </c>
      <c r="I353" s="29" t="str">
        <f t="shared" si="257"/>
        <v/>
      </c>
      <c r="J353" s="29" t="str">
        <f t="shared" si="257"/>
        <v/>
      </c>
      <c r="K353" s="29" t="str">
        <f t="shared" si="257"/>
        <v/>
      </c>
      <c r="L353" s="29" t="str">
        <f t="shared" si="257"/>
        <v/>
      </c>
      <c r="M353" s="29" t="str">
        <f t="shared" si="257"/>
        <v/>
      </c>
      <c r="N353" s="29" t="str">
        <f t="shared" si="257"/>
        <v/>
      </c>
      <c r="O353" s="29" t="str">
        <f t="shared" si="257"/>
        <v/>
      </c>
      <c r="P353" s="29" t="str">
        <f t="shared" si="257"/>
        <v/>
      </c>
      <c r="Q353" s="29" t="str">
        <f t="shared" si="257"/>
        <v/>
      </c>
      <c r="R353" s="29" t="str">
        <f t="shared" si="257"/>
        <v/>
      </c>
      <c r="S353" s="29" t="str">
        <f t="shared" si="257"/>
        <v/>
      </c>
      <c r="T353" s="29" t="str">
        <f t="shared" si="257"/>
        <v/>
      </c>
      <c r="U353" s="29" t="str">
        <f t="shared" si="257"/>
        <v/>
      </c>
      <c r="V353" s="29" t="str">
        <f t="shared" si="257"/>
        <v/>
      </c>
      <c r="W353" s="29" t="str">
        <f t="shared" si="257"/>
        <v/>
      </c>
      <c r="X353" s="29" t="str">
        <f t="shared" si="257"/>
        <v/>
      </c>
      <c r="Y353" s="29" t="str">
        <f t="shared" si="257"/>
        <v/>
      </c>
      <c r="Z353" s="29" t="str">
        <f t="shared" si="257"/>
        <v/>
      </c>
      <c r="AA353" s="29" t="str">
        <f t="shared" si="257"/>
        <v/>
      </c>
      <c r="AB353" s="29" t="str">
        <f t="shared" si="257"/>
        <v/>
      </c>
      <c r="AC353" s="29" t="str">
        <f t="shared" si="257"/>
        <v/>
      </c>
      <c r="AD353" s="29" t="str">
        <f t="shared" si="257"/>
        <v/>
      </c>
      <c r="AE353" s="29" t="str">
        <f t="shared" si="257"/>
        <v/>
      </c>
      <c r="AF353" s="29" t="str">
        <f t="shared" si="257"/>
        <v/>
      </c>
      <c r="AG353" s="29" t="str">
        <f t="shared" si="257"/>
        <v/>
      </c>
      <c r="AH353" s="29" t="str">
        <f t="shared" si="257"/>
        <v>X</v>
      </c>
      <c r="AI353" s="29" t="str">
        <f t="shared" si="257"/>
        <v/>
      </c>
      <c r="AJ353" s="29" t="str">
        <f t="shared" si="257"/>
        <v/>
      </c>
      <c r="AK353" s="29" t="str">
        <f t="shared" si="257"/>
        <v/>
      </c>
      <c r="AL353" s="29" t="str">
        <f t="shared" si="257"/>
        <v/>
      </c>
      <c r="AM353" s="29" t="str">
        <f t="shared" si="257"/>
        <v/>
      </c>
      <c r="AN353" s="29" t="str">
        <f t="shared" si="257"/>
        <v/>
      </c>
      <c r="AO353" s="29" t="str">
        <f t="shared" si="257"/>
        <v/>
      </c>
      <c r="AP353" s="29" t="str">
        <f t="shared" si="257"/>
        <v/>
      </c>
      <c r="AQ353" s="29" t="str">
        <f t="shared" si="257"/>
        <v/>
      </c>
      <c r="AR353" s="29" t="str">
        <f t="shared" si="257"/>
        <v/>
      </c>
      <c r="AS353" s="29" t="str">
        <f t="shared" si="257"/>
        <v/>
      </c>
      <c r="AT353" s="29" t="str">
        <f t="shared" si="257"/>
        <v/>
      </c>
      <c r="AU353" s="29" t="str">
        <f t="shared" si="257"/>
        <v/>
      </c>
      <c r="AV353" s="29" t="str">
        <f t="shared" si="257"/>
        <v/>
      </c>
      <c r="AW353" s="29" t="str">
        <f t="shared" si="257"/>
        <v/>
      </c>
      <c r="AX353" s="29" t="str">
        <f t="shared" si="257"/>
        <v/>
      </c>
      <c r="AY353" s="29" t="str">
        <f t="shared" si="257"/>
        <v/>
      </c>
      <c r="AZ353" s="29" t="str">
        <f t="shared" si="257"/>
        <v/>
      </c>
      <c r="BA353" s="29" t="str">
        <f t="shared" si="257"/>
        <v/>
      </c>
      <c r="BB353" s="29" t="str">
        <f t="shared" si="257"/>
        <v/>
      </c>
      <c r="BC353" s="29" t="str">
        <f t="shared" si="257"/>
        <v/>
      </c>
      <c r="BD353" s="29" t="str">
        <f t="shared" si="257"/>
        <v/>
      </c>
      <c r="BE353" s="29" t="str">
        <f t="shared" si="257"/>
        <v/>
      </c>
      <c r="BF353" s="29" t="str">
        <f t="shared" si="257"/>
        <v/>
      </c>
      <c r="BG353" s="29" t="str">
        <f t="shared" si="257"/>
        <v/>
      </c>
      <c r="BH353" s="29" t="str">
        <f t="shared" si="257"/>
        <v/>
      </c>
      <c r="BI353" s="29" t="str">
        <f t="shared" si="257"/>
        <v/>
      </c>
      <c r="BJ353" s="29" t="str">
        <f t="shared" si="257"/>
        <v/>
      </c>
      <c r="BK353" s="29" t="str">
        <f t="shared" si="257"/>
        <v/>
      </c>
      <c r="BL353" s="29" t="str">
        <f t="shared" si="257"/>
        <v/>
      </c>
    </row>
    <row r="354" spans="2:64" hidden="1" outlineLevel="1" x14ac:dyDescent="0.55000000000000004">
      <c r="B354" s="3" t="s">
        <v>21</v>
      </c>
      <c r="E354" s="11">
        <f>IF(E353="X",$E$83/12,D354)</f>
        <v>0</v>
      </c>
      <c r="F354" s="11">
        <f t="shared" ref="F354:BL354" si="258">IF(F353="X",$E$83/12,E354)</f>
        <v>0</v>
      </c>
      <c r="G354" s="11">
        <f t="shared" si="258"/>
        <v>0</v>
      </c>
      <c r="H354" s="11">
        <f t="shared" si="258"/>
        <v>0</v>
      </c>
      <c r="I354" s="11">
        <f t="shared" si="258"/>
        <v>0</v>
      </c>
      <c r="J354" s="11">
        <f t="shared" si="258"/>
        <v>0</v>
      </c>
      <c r="K354" s="11">
        <f t="shared" si="258"/>
        <v>0</v>
      </c>
      <c r="L354" s="11">
        <f t="shared" si="258"/>
        <v>0</v>
      </c>
      <c r="M354" s="11">
        <f t="shared" si="258"/>
        <v>0</v>
      </c>
      <c r="N354" s="11">
        <f t="shared" si="258"/>
        <v>0</v>
      </c>
      <c r="O354" s="11">
        <f t="shared" si="258"/>
        <v>0</v>
      </c>
      <c r="P354" s="11">
        <f t="shared" si="258"/>
        <v>0</v>
      </c>
      <c r="Q354" s="11">
        <f>IF(Q353="X",$E$83/12,P354*(1+$E$84))</f>
        <v>0</v>
      </c>
      <c r="R354" s="11">
        <f t="shared" si="258"/>
        <v>0</v>
      </c>
      <c r="S354" s="11">
        <f t="shared" si="258"/>
        <v>0</v>
      </c>
      <c r="T354" s="11">
        <f t="shared" si="258"/>
        <v>0</v>
      </c>
      <c r="U354" s="11">
        <f t="shared" si="258"/>
        <v>0</v>
      </c>
      <c r="V354" s="11">
        <f t="shared" si="258"/>
        <v>0</v>
      </c>
      <c r="W354" s="11">
        <f t="shared" si="258"/>
        <v>0</v>
      </c>
      <c r="X354" s="11">
        <f t="shared" si="258"/>
        <v>0</v>
      </c>
      <c r="Y354" s="11">
        <f t="shared" si="258"/>
        <v>0</v>
      </c>
      <c r="Z354" s="11">
        <f t="shared" si="258"/>
        <v>0</v>
      </c>
      <c r="AA354" s="11">
        <f t="shared" si="258"/>
        <v>0</v>
      </c>
      <c r="AB354" s="11">
        <f t="shared" si="258"/>
        <v>0</v>
      </c>
      <c r="AC354" s="11">
        <f>IF(AC353="X",$E$83/12,AB354*(1+$E$84))</f>
        <v>0</v>
      </c>
      <c r="AD354" s="11">
        <f t="shared" si="258"/>
        <v>0</v>
      </c>
      <c r="AE354" s="11">
        <f t="shared" si="258"/>
        <v>0</v>
      </c>
      <c r="AF354" s="11">
        <f t="shared" si="258"/>
        <v>0</v>
      </c>
      <c r="AG354" s="11">
        <f t="shared" si="258"/>
        <v>0</v>
      </c>
      <c r="AH354" s="11">
        <f t="shared" si="258"/>
        <v>6250</v>
      </c>
      <c r="AI354" s="11">
        <f t="shared" si="258"/>
        <v>6250</v>
      </c>
      <c r="AJ354" s="11">
        <f t="shared" si="258"/>
        <v>6250</v>
      </c>
      <c r="AK354" s="11">
        <f t="shared" si="258"/>
        <v>6250</v>
      </c>
      <c r="AL354" s="11">
        <f t="shared" si="258"/>
        <v>6250</v>
      </c>
      <c r="AM354" s="11">
        <f t="shared" si="258"/>
        <v>6250</v>
      </c>
      <c r="AN354" s="11">
        <f t="shared" si="258"/>
        <v>6250</v>
      </c>
      <c r="AO354" s="11">
        <f>IF(AO353="X",$E$83/12,AN354*(1+$E$84))</f>
        <v>6437.5</v>
      </c>
      <c r="AP354" s="11">
        <f t="shared" si="258"/>
        <v>6437.5</v>
      </c>
      <c r="AQ354" s="11">
        <f t="shared" si="258"/>
        <v>6437.5</v>
      </c>
      <c r="AR354" s="11">
        <f t="shared" si="258"/>
        <v>6437.5</v>
      </c>
      <c r="AS354" s="11">
        <f t="shared" si="258"/>
        <v>6437.5</v>
      </c>
      <c r="AT354" s="11">
        <f t="shared" si="258"/>
        <v>6437.5</v>
      </c>
      <c r="AU354" s="11">
        <f t="shared" si="258"/>
        <v>6437.5</v>
      </c>
      <c r="AV354" s="11">
        <f t="shared" si="258"/>
        <v>6437.5</v>
      </c>
      <c r="AW354" s="11">
        <f t="shared" si="258"/>
        <v>6437.5</v>
      </c>
      <c r="AX354" s="11">
        <f t="shared" si="258"/>
        <v>6437.5</v>
      </c>
      <c r="AY354" s="11">
        <f t="shared" si="258"/>
        <v>6437.5</v>
      </c>
      <c r="AZ354" s="11">
        <f t="shared" si="258"/>
        <v>6437.5</v>
      </c>
      <c r="BA354" s="11">
        <f>IF(BA353="X",$E$83/12,AZ354*(1+$E$84))</f>
        <v>6630.625</v>
      </c>
      <c r="BB354" s="11">
        <f t="shared" si="258"/>
        <v>6630.625</v>
      </c>
      <c r="BC354" s="11">
        <f t="shared" si="258"/>
        <v>6630.625</v>
      </c>
      <c r="BD354" s="11">
        <f t="shared" si="258"/>
        <v>6630.625</v>
      </c>
      <c r="BE354" s="11">
        <f t="shared" si="258"/>
        <v>6630.625</v>
      </c>
      <c r="BF354" s="11">
        <f t="shared" si="258"/>
        <v>6630.625</v>
      </c>
      <c r="BG354" s="11">
        <f t="shared" si="258"/>
        <v>6630.625</v>
      </c>
      <c r="BH354" s="11">
        <f t="shared" si="258"/>
        <v>6630.625</v>
      </c>
      <c r="BI354" s="11">
        <f t="shared" si="258"/>
        <v>6630.625</v>
      </c>
      <c r="BJ354" s="11">
        <f t="shared" si="258"/>
        <v>6630.625</v>
      </c>
      <c r="BK354" s="11">
        <f t="shared" si="258"/>
        <v>6630.625</v>
      </c>
      <c r="BL354" s="11">
        <f t="shared" si="258"/>
        <v>6630.625</v>
      </c>
    </row>
    <row r="355" spans="2:64" hidden="1" outlineLevel="1" x14ac:dyDescent="0.55000000000000004">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row>
    <row r="356" spans="2:64" hidden="1" outlineLevel="1" x14ac:dyDescent="0.55000000000000004">
      <c r="B356" s="3" t="s">
        <v>140</v>
      </c>
      <c r="E356" s="11" t="str">
        <f>IF($F$87=E335,IF($E$87=E336,"X",""),"")</f>
        <v/>
      </c>
      <c r="F356" s="11" t="str">
        <f t="shared" ref="F356:BL356" si="259">IF($F$87=F335,IF($E$87=F336,"X",""),"")</f>
        <v/>
      </c>
      <c r="G356" s="11" t="str">
        <f t="shared" si="259"/>
        <v/>
      </c>
      <c r="H356" s="11" t="str">
        <f t="shared" si="259"/>
        <v/>
      </c>
      <c r="I356" s="11" t="str">
        <f t="shared" si="259"/>
        <v/>
      </c>
      <c r="J356" s="11" t="str">
        <f t="shared" si="259"/>
        <v/>
      </c>
      <c r="K356" s="11" t="str">
        <f t="shared" si="259"/>
        <v/>
      </c>
      <c r="L356" s="11" t="str">
        <f t="shared" si="259"/>
        <v/>
      </c>
      <c r="M356" s="11" t="str">
        <f t="shared" si="259"/>
        <v/>
      </c>
      <c r="N356" s="11" t="str">
        <f t="shared" si="259"/>
        <v/>
      </c>
      <c r="O356" s="11" t="str">
        <f t="shared" si="259"/>
        <v/>
      </c>
      <c r="P356" s="11" t="str">
        <f t="shared" si="259"/>
        <v/>
      </c>
      <c r="Q356" s="11" t="str">
        <f t="shared" si="259"/>
        <v/>
      </c>
      <c r="R356" s="11" t="str">
        <f t="shared" si="259"/>
        <v/>
      </c>
      <c r="S356" s="11" t="str">
        <f t="shared" si="259"/>
        <v/>
      </c>
      <c r="T356" s="11" t="str">
        <f t="shared" si="259"/>
        <v/>
      </c>
      <c r="U356" s="11" t="str">
        <f t="shared" si="259"/>
        <v/>
      </c>
      <c r="V356" s="11" t="str">
        <f t="shared" si="259"/>
        <v/>
      </c>
      <c r="W356" s="11" t="str">
        <f t="shared" si="259"/>
        <v/>
      </c>
      <c r="X356" s="11" t="str">
        <f t="shared" si="259"/>
        <v/>
      </c>
      <c r="Y356" s="11" t="str">
        <f t="shared" si="259"/>
        <v/>
      </c>
      <c r="Z356" s="11" t="str">
        <f t="shared" si="259"/>
        <v/>
      </c>
      <c r="AA356" s="11" t="str">
        <f t="shared" si="259"/>
        <v/>
      </c>
      <c r="AB356" s="11" t="str">
        <f t="shared" si="259"/>
        <v/>
      </c>
      <c r="AC356" s="11" t="str">
        <f t="shared" si="259"/>
        <v/>
      </c>
      <c r="AD356" s="11" t="str">
        <f t="shared" si="259"/>
        <v/>
      </c>
      <c r="AE356" s="11" t="str">
        <f t="shared" si="259"/>
        <v/>
      </c>
      <c r="AF356" s="11" t="str">
        <f t="shared" si="259"/>
        <v/>
      </c>
      <c r="AG356" s="11" t="str">
        <f t="shared" si="259"/>
        <v/>
      </c>
      <c r="AH356" s="11" t="str">
        <f t="shared" si="259"/>
        <v/>
      </c>
      <c r="AI356" s="11" t="str">
        <f t="shared" si="259"/>
        <v/>
      </c>
      <c r="AJ356" s="11" t="str">
        <f t="shared" si="259"/>
        <v/>
      </c>
      <c r="AK356" s="11" t="str">
        <f t="shared" si="259"/>
        <v/>
      </c>
      <c r="AL356" s="11" t="str">
        <f t="shared" si="259"/>
        <v/>
      </c>
      <c r="AM356" s="11" t="str">
        <f t="shared" si="259"/>
        <v/>
      </c>
      <c r="AN356" s="11" t="str">
        <f t="shared" si="259"/>
        <v/>
      </c>
      <c r="AO356" s="11" t="str">
        <f t="shared" si="259"/>
        <v/>
      </c>
      <c r="AP356" s="11" t="str">
        <f t="shared" si="259"/>
        <v/>
      </c>
      <c r="AQ356" s="11" t="str">
        <f t="shared" si="259"/>
        <v>X</v>
      </c>
      <c r="AR356" s="11" t="str">
        <f t="shared" si="259"/>
        <v/>
      </c>
      <c r="AS356" s="11" t="str">
        <f t="shared" si="259"/>
        <v/>
      </c>
      <c r="AT356" s="11" t="str">
        <f t="shared" si="259"/>
        <v/>
      </c>
      <c r="AU356" s="11" t="str">
        <f t="shared" si="259"/>
        <v/>
      </c>
      <c r="AV356" s="11" t="str">
        <f t="shared" si="259"/>
        <v/>
      </c>
      <c r="AW356" s="11" t="str">
        <f t="shared" si="259"/>
        <v/>
      </c>
      <c r="AX356" s="11" t="str">
        <f t="shared" si="259"/>
        <v/>
      </c>
      <c r="AY356" s="11" t="str">
        <f t="shared" si="259"/>
        <v/>
      </c>
      <c r="AZ356" s="11" t="str">
        <f t="shared" si="259"/>
        <v/>
      </c>
      <c r="BA356" s="11" t="str">
        <f t="shared" si="259"/>
        <v/>
      </c>
      <c r="BB356" s="11" t="str">
        <f t="shared" si="259"/>
        <v/>
      </c>
      <c r="BC356" s="11" t="str">
        <f t="shared" si="259"/>
        <v/>
      </c>
      <c r="BD356" s="11" t="str">
        <f t="shared" si="259"/>
        <v/>
      </c>
      <c r="BE356" s="11" t="str">
        <f t="shared" si="259"/>
        <v/>
      </c>
      <c r="BF356" s="11" t="str">
        <f t="shared" si="259"/>
        <v/>
      </c>
      <c r="BG356" s="11" t="str">
        <f t="shared" si="259"/>
        <v/>
      </c>
      <c r="BH356" s="11" t="str">
        <f t="shared" si="259"/>
        <v/>
      </c>
      <c r="BI356" s="11" t="str">
        <f t="shared" si="259"/>
        <v/>
      </c>
      <c r="BJ356" s="11" t="str">
        <f t="shared" si="259"/>
        <v/>
      </c>
      <c r="BK356" s="11" t="str">
        <f t="shared" si="259"/>
        <v/>
      </c>
      <c r="BL356" s="11" t="str">
        <f t="shared" si="259"/>
        <v/>
      </c>
    </row>
    <row r="357" spans="2:64" hidden="1" outlineLevel="1" x14ac:dyDescent="0.55000000000000004">
      <c r="B357" s="3" t="s">
        <v>21</v>
      </c>
      <c r="E357" s="11">
        <f>IF(E356="X",$E$88/12,D357)</f>
        <v>0</v>
      </c>
      <c r="F357" s="11">
        <f t="shared" ref="F357:BL357" si="260">IF(F356="X",$E$88/12,E357)</f>
        <v>0</v>
      </c>
      <c r="G357" s="11">
        <f t="shared" si="260"/>
        <v>0</v>
      </c>
      <c r="H357" s="11">
        <f t="shared" si="260"/>
        <v>0</v>
      </c>
      <c r="I357" s="11">
        <f t="shared" si="260"/>
        <v>0</v>
      </c>
      <c r="J357" s="11">
        <f t="shared" si="260"/>
        <v>0</v>
      </c>
      <c r="K357" s="11">
        <f t="shared" si="260"/>
        <v>0</v>
      </c>
      <c r="L357" s="11">
        <f t="shared" si="260"/>
        <v>0</v>
      </c>
      <c r="M357" s="11">
        <f t="shared" si="260"/>
        <v>0</v>
      </c>
      <c r="N357" s="11">
        <f t="shared" si="260"/>
        <v>0</v>
      </c>
      <c r="O357" s="11">
        <f t="shared" si="260"/>
        <v>0</v>
      </c>
      <c r="P357" s="11">
        <f t="shared" si="260"/>
        <v>0</v>
      </c>
      <c r="Q357" s="11">
        <f>IF(Q356="X",$E$88/12,P357*(1+$E$89))</f>
        <v>0</v>
      </c>
      <c r="R357" s="11">
        <f t="shared" si="260"/>
        <v>0</v>
      </c>
      <c r="S357" s="11">
        <f t="shared" si="260"/>
        <v>0</v>
      </c>
      <c r="T357" s="11">
        <f t="shared" si="260"/>
        <v>0</v>
      </c>
      <c r="U357" s="11">
        <f t="shared" si="260"/>
        <v>0</v>
      </c>
      <c r="V357" s="11">
        <f t="shared" si="260"/>
        <v>0</v>
      </c>
      <c r="W357" s="11">
        <f t="shared" si="260"/>
        <v>0</v>
      </c>
      <c r="X357" s="11">
        <f t="shared" si="260"/>
        <v>0</v>
      </c>
      <c r="Y357" s="11">
        <f t="shared" si="260"/>
        <v>0</v>
      </c>
      <c r="Z357" s="11">
        <f t="shared" si="260"/>
        <v>0</v>
      </c>
      <c r="AA357" s="11">
        <f t="shared" si="260"/>
        <v>0</v>
      </c>
      <c r="AB357" s="11">
        <f t="shared" si="260"/>
        <v>0</v>
      </c>
      <c r="AC357" s="11">
        <f>IF(AC356="X",$E$88/12,AB357*(1+$E$89))</f>
        <v>0</v>
      </c>
      <c r="AD357" s="11">
        <f t="shared" si="260"/>
        <v>0</v>
      </c>
      <c r="AE357" s="11">
        <f t="shared" si="260"/>
        <v>0</v>
      </c>
      <c r="AF357" s="11">
        <f t="shared" si="260"/>
        <v>0</v>
      </c>
      <c r="AG357" s="11">
        <f t="shared" si="260"/>
        <v>0</v>
      </c>
      <c r="AH357" s="11">
        <f t="shared" si="260"/>
        <v>0</v>
      </c>
      <c r="AI357" s="11">
        <f t="shared" si="260"/>
        <v>0</v>
      </c>
      <c r="AJ357" s="11">
        <f t="shared" si="260"/>
        <v>0</v>
      </c>
      <c r="AK357" s="11">
        <f t="shared" si="260"/>
        <v>0</v>
      </c>
      <c r="AL357" s="11">
        <f t="shared" si="260"/>
        <v>0</v>
      </c>
      <c r="AM357" s="11">
        <f t="shared" si="260"/>
        <v>0</v>
      </c>
      <c r="AN357" s="11">
        <f t="shared" si="260"/>
        <v>0</v>
      </c>
      <c r="AO357" s="11">
        <f>IF(AO356="X",$E$88/12,AN357*(1+$E$89))</f>
        <v>0</v>
      </c>
      <c r="AP357" s="11">
        <f t="shared" si="260"/>
        <v>0</v>
      </c>
      <c r="AQ357" s="11">
        <f t="shared" si="260"/>
        <v>7500</v>
      </c>
      <c r="AR357" s="11">
        <f t="shared" si="260"/>
        <v>7500</v>
      </c>
      <c r="AS357" s="11">
        <f t="shared" si="260"/>
        <v>7500</v>
      </c>
      <c r="AT357" s="11">
        <f t="shared" si="260"/>
        <v>7500</v>
      </c>
      <c r="AU357" s="11">
        <f t="shared" si="260"/>
        <v>7500</v>
      </c>
      <c r="AV357" s="11">
        <f t="shared" si="260"/>
        <v>7500</v>
      </c>
      <c r="AW357" s="11">
        <f t="shared" si="260"/>
        <v>7500</v>
      </c>
      <c r="AX357" s="11">
        <f t="shared" si="260"/>
        <v>7500</v>
      </c>
      <c r="AY357" s="11">
        <f t="shared" si="260"/>
        <v>7500</v>
      </c>
      <c r="AZ357" s="11">
        <f t="shared" si="260"/>
        <v>7500</v>
      </c>
      <c r="BA357" s="11">
        <f>IF(BA356="X",$E$88/12,AZ357*(1+$E$89))</f>
        <v>7725</v>
      </c>
      <c r="BB357" s="11">
        <f t="shared" si="260"/>
        <v>7725</v>
      </c>
      <c r="BC357" s="11">
        <f t="shared" si="260"/>
        <v>7725</v>
      </c>
      <c r="BD357" s="11">
        <f t="shared" si="260"/>
        <v>7725</v>
      </c>
      <c r="BE357" s="11">
        <f t="shared" si="260"/>
        <v>7725</v>
      </c>
      <c r="BF357" s="11">
        <f t="shared" si="260"/>
        <v>7725</v>
      </c>
      <c r="BG357" s="11">
        <f t="shared" si="260"/>
        <v>7725</v>
      </c>
      <c r="BH357" s="11">
        <f t="shared" si="260"/>
        <v>7725</v>
      </c>
      <c r="BI357" s="11">
        <f t="shared" si="260"/>
        <v>7725</v>
      </c>
      <c r="BJ357" s="11">
        <f t="shared" si="260"/>
        <v>7725</v>
      </c>
      <c r="BK357" s="11">
        <f t="shared" si="260"/>
        <v>7725</v>
      </c>
      <c r="BL357" s="11">
        <f t="shared" si="260"/>
        <v>7725</v>
      </c>
    </row>
    <row r="358" spans="2:64" hidden="1" outlineLevel="1" x14ac:dyDescent="0.55000000000000004">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row>
    <row r="359" spans="2:64" hidden="1" outlineLevel="1" x14ac:dyDescent="0.55000000000000004">
      <c r="B359" s="3" t="s">
        <v>141</v>
      </c>
      <c r="E359" s="11" t="str">
        <f>IF($F$92=E335,IF($E$92=E336,"X",""),"")</f>
        <v/>
      </c>
      <c r="F359" s="11" t="str">
        <f t="shared" ref="F359:BL359" si="261">IF($F$92=F335,IF($E$92=F336,"X",""),"")</f>
        <v/>
      </c>
      <c r="G359" s="11" t="str">
        <f t="shared" si="261"/>
        <v/>
      </c>
      <c r="H359" s="11" t="str">
        <f t="shared" si="261"/>
        <v/>
      </c>
      <c r="I359" s="11" t="str">
        <f t="shared" si="261"/>
        <v/>
      </c>
      <c r="J359" s="11" t="str">
        <f t="shared" si="261"/>
        <v/>
      </c>
      <c r="K359" s="11" t="str">
        <f t="shared" si="261"/>
        <v/>
      </c>
      <c r="L359" s="11" t="str">
        <f t="shared" si="261"/>
        <v/>
      </c>
      <c r="M359" s="11" t="str">
        <f t="shared" si="261"/>
        <v/>
      </c>
      <c r="N359" s="11" t="str">
        <f t="shared" si="261"/>
        <v/>
      </c>
      <c r="O359" s="11" t="str">
        <f t="shared" si="261"/>
        <v/>
      </c>
      <c r="P359" s="11" t="str">
        <f t="shared" si="261"/>
        <v/>
      </c>
      <c r="Q359" s="11" t="str">
        <f t="shared" si="261"/>
        <v/>
      </c>
      <c r="R359" s="11" t="str">
        <f t="shared" si="261"/>
        <v/>
      </c>
      <c r="S359" s="11" t="str">
        <f t="shared" si="261"/>
        <v/>
      </c>
      <c r="T359" s="11" t="str">
        <f t="shared" si="261"/>
        <v/>
      </c>
      <c r="U359" s="11" t="str">
        <f t="shared" si="261"/>
        <v/>
      </c>
      <c r="V359" s="11" t="str">
        <f t="shared" si="261"/>
        <v/>
      </c>
      <c r="W359" s="11" t="str">
        <f t="shared" si="261"/>
        <v/>
      </c>
      <c r="X359" s="11" t="str">
        <f t="shared" si="261"/>
        <v/>
      </c>
      <c r="Y359" s="11" t="str">
        <f t="shared" si="261"/>
        <v/>
      </c>
      <c r="Z359" s="11" t="str">
        <f t="shared" si="261"/>
        <v/>
      </c>
      <c r="AA359" s="11" t="str">
        <f t="shared" si="261"/>
        <v/>
      </c>
      <c r="AB359" s="11" t="str">
        <f t="shared" si="261"/>
        <v/>
      </c>
      <c r="AC359" s="11" t="str">
        <f t="shared" si="261"/>
        <v/>
      </c>
      <c r="AD359" s="11" t="str">
        <f t="shared" si="261"/>
        <v/>
      </c>
      <c r="AE359" s="11" t="str">
        <f t="shared" si="261"/>
        <v/>
      </c>
      <c r="AF359" s="11" t="str">
        <f t="shared" si="261"/>
        <v/>
      </c>
      <c r="AG359" s="11" t="str">
        <f t="shared" si="261"/>
        <v/>
      </c>
      <c r="AH359" s="11" t="str">
        <f t="shared" si="261"/>
        <v/>
      </c>
      <c r="AI359" s="11" t="str">
        <f t="shared" si="261"/>
        <v/>
      </c>
      <c r="AJ359" s="11" t="str">
        <f t="shared" si="261"/>
        <v/>
      </c>
      <c r="AK359" s="11" t="str">
        <f t="shared" si="261"/>
        <v/>
      </c>
      <c r="AL359" s="11" t="str">
        <f t="shared" si="261"/>
        <v/>
      </c>
      <c r="AM359" s="11" t="str">
        <f t="shared" si="261"/>
        <v/>
      </c>
      <c r="AN359" s="11" t="str">
        <f t="shared" si="261"/>
        <v/>
      </c>
      <c r="AO359" s="11" t="str">
        <f t="shared" si="261"/>
        <v/>
      </c>
      <c r="AP359" s="11" t="str">
        <f t="shared" si="261"/>
        <v/>
      </c>
      <c r="AQ359" s="11" t="str">
        <f t="shared" si="261"/>
        <v/>
      </c>
      <c r="AR359" s="11" t="str">
        <f t="shared" si="261"/>
        <v/>
      </c>
      <c r="AS359" s="11" t="str">
        <f t="shared" si="261"/>
        <v/>
      </c>
      <c r="AT359" s="11" t="str">
        <f t="shared" si="261"/>
        <v/>
      </c>
      <c r="AU359" s="11" t="str">
        <f t="shared" si="261"/>
        <v/>
      </c>
      <c r="AV359" s="11" t="str">
        <f t="shared" si="261"/>
        <v/>
      </c>
      <c r="AW359" s="11" t="str">
        <f t="shared" si="261"/>
        <v/>
      </c>
      <c r="AX359" s="11" t="str">
        <f t="shared" si="261"/>
        <v/>
      </c>
      <c r="AY359" s="11" t="str">
        <f t="shared" si="261"/>
        <v/>
      </c>
      <c r="AZ359" s="11" t="str">
        <f t="shared" si="261"/>
        <v/>
      </c>
      <c r="BA359" s="11" t="str">
        <f t="shared" si="261"/>
        <v/>
      </c>
      <c r="BB359" s="11" t="str">
        <f t="shared" si="261"/>
        <v/>
      </c>
      <c r="BC359" s="11" t="str">
        <f t="shared" si="261"/>
        <v/>
      </c>
      <c r="BD359" s="11" t="str">
        <f t="shared" si="261"/>
        <v/>
      </c>
      <c r="BE359" s="11" t="str">
        <f t="shared" si="261"/>
        <v/>
      </c>
      <c r="BF359" s="11" t="str">
        <f t="shared" si="261"/>
        <v/>
      </c>
      <c r="BG359" s="11" t="str">
        <f t="shared" si="261"/>
        <v/>
      </c>
      <c r="BH359" s="11" t="str">
        <f t="shared" si="261"/>
        <v/>
      </c>
      <c r="BI359" s="11" t="str">
        <f t="shared" si="261"/>
        <v/>
      </c>
      <c r="BJ359" s="11" t="str">
        <f t="shared" si="261"/>
        <v/>
      </c>
      <c r="BK359" s="11" t="str">
        <f t="shared" si="261"/>
        <v/>
      </c>
      <c r="BL359" s="11" t="str">
        <f t="shared" si="261"/>
        <v/>
      </c>
    </row>
    <row r="360" spans="2:64" hidden="1" outlineLevel="1" x14ac:dyDescent="0.55000000000000004">
      <c r="B360" s="3" t="s">
        <v>21</v>
      </c>
      <c r="E360" s="11">
        <f>IF(E359="X",$E$93/12,D360)</f>
        <v>0</v>
      </c>
      <c r="F360" s="11">
        <f t="shared" ref="F360:BL360" si="262">IF(F359="X",$E$93/12,E360)</f>
        <v>0</v>
      </c>
      <c r="G360" s="11">
        <f t="shared" si="262"/>
        <v>0</v>
      </c>
      <c r="H360" s="11">
        <f t="shared" si="262"/>
        <v>0</v>
      </c>
      <c r="I360" s="11">
        <f t="shared" si="262"/>
        <v>0</v>
      </c>
      <c r="J360" s="11">
        <f t="shared" si="262"/>
        <v>0</v>
      </c>
      <c r="K360" s="11">
        <f t="shared" si="262"/>
        <v>0</v>
      </c>
      <c r="L360" s="11">
        <f t="shared" si="262"/>
        <v>0</v>
      </c>
      <c r="M360" s="11">
        <f t="shared" si="262"/>
        <v>0</v>
      </c>
      <c r="N360" s="11">
        <f t="shared" si="262"/>
        <v>0</v>
      </c>
      <c r="O360" s="11">
        <f t="shared" si="262"/>
        <v>0</v>
      </c>
      <c r="P360" s="11">
        <f t="shared" si="262"/>
        <v>0</v>
      </c>
      <c r="Q360" s="11">
        <f>IF(Q359="X",$E$93/12,P360*(1+$E$94))</f>
        <v>0</v>
      </c>
      <c r="R360" s="11">
        <f t="shared" si="262"/>
        <v>0</v>
      </c>
      <c r="S360" s="11">
        <f t="shared" si="262"/>
        <v>0</v>
      </c>
      <c r="T360" s="11">
        <f t="shared" si="262"/>
        <v>0</v>
      </c>
      <c r="U360" s="11">
        <f t="shared" si="262"/>
        <v>0</v>
      </c>
      <c r="V360" s="11">
        <f t="shared" si="262"/>
        <v>0</v>
      </c>
      <c r="W360" s="11">
        <f t="shared" si="262"/>
        <v>0</v>
      </c>
      <c r="X360" s="11">
        <f t="shared" si="262"/>
        <v>0</v>
      </c>
      <c r="Y360" s="11">
        <f t="shared" si="262"/>
        <v>0</v>
      </c>
      <c r="Z360" s="11">
        <f t="shared" si="262"/>
        <v>0</v>
      </c>
      <c r="AA360" s="11">
        <f t="shared" si="262"/>
        <v>0</v>
      </c>
      <c r="AB360" s="11">
        <f t="shared" si="262"/>
        <v>0</v>
      </c>
      <c r="AC360" s="11">
        <f>IF(AC359="X",$E$93/12,AB360*(1+$E$94))</f>
        <v>0</v>
      </c>
      <c r="AD360" s="11">
        <f t="shared" si="262"/>
        <v>0</v>
      </c>
      <c r="AE360" s="11">
        <f t="shared" si="262"/>
        <v>0</v>
      </c>
      <c r="AF360" s="11">
        <f t="shared" si="262"/>
        <v>0</v>
      </c>
      <c r="AG360" s="11">
        <f t="shared" si="262"/>
        <v>0</v>
      </c>
      <c r="AH360" s="11">
        <f t="shared" si="262"/>
        <v>0</v>
      </c>
      <c r="AI360" s="11">
        <f t="shared" si="262"/>
        <v>0</v>
      </c>
      <c r="AJ360" s="11">
        <f t="shared" si="262"/>
        <v>0</v>
      </c>
      <c r="AK360" s="11">
        <f t="shared" si="262"/>
        <v>0</v>
      </c>
      <c r="AL360" s="11">
        <f t="shared" si="262"/>
        <v>0</v>
      </c>
      <c r="AM360" s="11">
        <f t="shared" si="262"/>
        <v>0</v>
      </c>
      <c r="AN360" s="11">
        <f t="shared" si="262"/>
        <v>0</v>
      </c>
      <c r="AO360" s="11">
        <f>IF(AO359="X",$E$93/12,AN360*(1+$E$94))</f>
        <v>0</v>
      </c>
      <c r="AP360" s="11">
        <f t="shared" si="262"/>
        <v>0</v>
      </c>
      <c r="AQ360" s="11">
        <f t="shared" si="262"/>
        <v>0</v>
      </c>
      <c r="AR360" s="11">
        <f t="shared" si="262"/>
        <v>0</v>
      </c>
      <c r="AS360" s="11">
        <f t="shared" si="262"/>
        <v>0</v>
      </c>
      <c r="AT360" s="11">
        <f t="shared" si="262"/>
        <v>0</v>
      </c>
      <c r="AU360" s="11">
        <f t="shared" si="262"/>
        <v>0</v>
      </c>
      <c r="AV360" s="11">
        <f t="shared" si="262"/>
        <v>0</v>
      </c>
      <c r="AW360" s="11">
        <f t="shared" si="262"/>
        <v>0</v>
      </c>
      <c r="AX360" s="11">
        <f t="shared" si="262"/>
        <v>0</v>
      </c>
      <c r="AY360" s="11">
        <f t="shared" si="262"/>
        <v>0</v>
      </c>
      <c r="AZ360" s="11">
        <f t="shared" si="262"/>
        <v>0</v>
      </c>
      <c r="BA360" s="11">
        <f>IF(BA359="X",$E$93/12,AZ360*(1+$E$94))</f>
        <v>0</v>
      </c>
      <c r="BB360" s="11">
        <f t="shared" si="262"/>
        <v>0</v>
      </c>
      <c r="BC360" s="11">
        <f t="shared" si="262"/>
        <v>0</v>
      </c>
      <c r="BD360" s="11">
        <f t="shared" si="262"/>
        <v>0</v>
      </c>
      <c r="BE360" s="11">
        <f t="shared" si="262"/>
        <v>0</v>
      </c>
      <c r="BF360" s="11">
        <f t="shared" si="262"/>
        <v>0</v>
      </c>
      <c r="BG360" s="11">
        <f t="shared" si="262"/>
        <v>0</v>
      </c>
      <c r="BH360" s="11">
        <f t="shared" si="262"/>
        <v>0</v>
      </c>
      <c r="BI360" s="11">
        <f t="shared" si="262"/>
        <v>0</v>
      </c>
      <c r="BJ360" s="11">
        <f t="shared" si="262"/>
        <v>0</v>
      </c>
      <c r="BK360" s="11">
        <f t="shared" si="262"/>
        <v>0</v>
      </c>
      <c r="BL360" s="11">
        <f t="shared" si="262"/>
        <v>0</v>
      </c>
    </row>
    <row r="361" spans="2:64" hidden="1" outlineLevel="1" x14ac:dyDescent="0.55000000000000004">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row>
    <row r="362" spans="2:64" hidden="1" outlineLevel="1" x14ac:dyDescent="0.55000000000000004">
      <c r="B362" s="3" t="s">
        <v>142</v>
      </c>
      <c r="E362" s="11" t="str">
        <f>IF($F$97=E335,IF($E$97=E336,"X",""),"")</f>
        <v/>
      </c>
      <c r="F362" s="11" t="str">
        <f t="shared" ref="F362:BL362" si="263">IF($F$97=F335,IF($E$97=F336,"X",""),"")</f>
        <v/>
      </c>
      <c r="G362" s="11" t="str">
        <f t="shared" si="263"/>
        <v/>
      </c>
      <c r="H362" s="11" t="str">
        <f t="shared" si="263"/>
        <v/>
      </c>
      <c r="I362" s="11" t="str">
        <f t="shared" si="263"/>
        <v/>
      </c>
      <c r="J362" s="11" t="str">
        <f t="shared" si="263"/>
        <v/>
      </c>
      <c r="K362" s="11" t="str">
        <f t="shared" si="263"/>
        <v/>
      </c>
      <c r="L362" s="11" t="str">
        <f t="shared" si="263"/>
        <v/>
      </c>
      <c r="M362" s="11" t="str">
        <f t="shared" si="263"/>
        <v/>
      </c>
      <c r="N362" s="11" t="str">
        <f t="shared" si="263"/>
        <v/>
      </c>
      <c r="O362" s="11" t="str">
        <f t="shared" si="263"/>
        <v/>
      </c>
      <c r="P362" s="11" t="str">
        <f t="shared" si="263"/>
        <v/>
      </c>
      <c r="Q362" s="11" t="str">
        <f t="shared" si="263"/>
        <v/>
      </c>
      <c r="R362" s="11" t="str">
        <f t="shared" si="263"/>
        <v/>
      </c>
      <c r="S362" s="11" t="str">
        <f t="shared" si="263"/>
        <v/>
      </c>
      <c r="T362" s="11" t="str">
        <f t="shared" si="263"/>
        <v/>
      </c>
      <c r="U362" s="11" t="str">
        <f t="shared" si="263"/>
        <v/>
      </c>
      <c r="V362" s="11" t="str">
        <f t="shared" si="263"/>
        <v/>
      </c>
      <c r="W362" s="11" t="str">
        <f t="shared" si="263"/>
        <v/>
      </c>
      <c r="X362" s="11" t="str">
        <f t="shared" si="263"/>
        <v/>
      </c>
      <c r="Y362" s="11" t="str">
        <f t="shared" si="263"/>
        <v/>
      </c>
      <c r="Z362" s="11" t="str">
        <f t="shared" si="263"/>
        <v/>
      </c>
      <c r="AA362" s="11" t="str">
        <f t="shared" si="263"/>
        <v/>
      </c>
      <c r="AB362" s="11" t="str">
        <f t="shared" si="263"/>
        <v/>
      </c>
      <c r="AC362" s="11" t="str">
        <f t="shared" si="263"/>
        <v/>
      </c>
      <c r="AD362" s="11" t="str">
        <f t="shared" si="263"/>
        <v/>
      </c>
      <c r="AE362" s="11" t="str">
        <f t="shared" si="263"/>
        <v/>
      </c>
      <c r="AF362" s="11" t="str">
        <f t="shared" si="263"/>
        <v/>
      </c>
      <c r="AG362" s="11" t="str">
        <f t="shared" si="263"/>
        <v/>
      </c>
      <c r="AH362" s="11" t="str">
        <f t="shared" si="263"/>
        <v/>
      </c>
      <c r="AI362" s="11" t="str">
        <f t="shared" si="263"/>
        <v/>
      </c>
      <c r="AJ362" s="11" t="str">
        <f t="shared" si="263"/>
        <v/>
      </c>
      <c r="AK362" s="11" t="str">
        <f t="shared" si="263"/>
        <v/>
      </c>
      <c r="AL362" s="11" t="str">
        <f t="shared" si="263"/>
        <v/>
      </c>
      <c r="AM362" s="11" t="str">
        <f t="shared" si="263"/>
        <v/>
      </c>
      <c r="AN362" s="11" t="str">
        <f t="shared" si="263"/>
        <v/>
      </c>
      <c r="AO362" s="11" t="str">
        <f t="shared" si="263"/>
        <v/>
      </c>
      <c r="AP362" s="11" t="str">
        <f t="shared" si="263"/>
        <v/>
      </c>
      <c r="AQ362" s="11" t="str">
        <f t="shared" si="263"/>
        <v/>
      </c>
      <c r="AR362" s="11" t="str">
        <f t="shared" si="263"/>
        <v/>
      </c>
      <c r="AS362" s="11" t="str">
        <f t="shared" si="263"/>
        <v/>
      </c>
      <c r="AT362" s="11" t="str">
        <f t="shared" si="263"/>
        <v/>
      </c>
      <c r="AU362" s="11" t="str">
        <f t="shared" si="263"/>
        <v/>
      </c>
      <c r="AV362" s="11" t="str">
        <f t="shared" si="263"/>
        <v/>
      </c>
      <c r="AW362" s="11" t="str">
        <f t="shared" si="263"/>
        <v/>
      </c>
      <c r="AX362" s="11" t="str">
        <f t="shared" si="263"/>
        <v/>
      </c>
      <c r="AY362" s="11" t="str">
        <f t="shared" si="263"/>
        <v/>
      </c>
      <c r="AZ362" s="11" t="str">
        <f t="shared" si="263"/>
        <v/>
      </c>
      <c r="BA362" s="11" t="str">
        <f t="shared" si="263"/>
        <v/>
      </c>
      <c r="BB362" s="11" t="str">
        <f t="shared" si="263"/>
        <v/>
      </c>
      <c r="BC362" s="11" t="str">
        <f t="shared" si="263"/>
        <v/>
      </c>
      <c r="BD362" s="11" t="str">
        <f t="shared" si="263"/>
        <v/>
      </c>
      <c r="BE362" s="11" t="str">
        <f t="shared" si="263"/>
        <v/>
      </c>
      <c r="BF362" s="11" t="str">
        <f t="shared" si="263"/>
        <v/>
      </c>
      <c r="BG362" s="11" t="str">
        <f t="shared" si="263"/>
        <v/>
      </c>
      <c r="BH362" s="11" t="str">
        <f t="shared" si="263"/>
        <v/>
      </c>
      <c r="BI362" s="11" t="str">
        <f t="shared" si="263"/>
        <v/>
      </c>
      <c r="BJ362" s="11" t="str">
        <f t="shared" si="263"/>
        <v/>
      </c>
      <c r="BK362" s="11" t="str">
        <f t="shared" si="263"/>
        <v/>
      </c>
      <c r="BL362" s="11" t="str">
        <f t="shared" si="263"/>
        <v/>
      </c>
    </row>
    <row r="363" spans="2:64" hidden="1" outlineLevel="1" x14ac:dyDescent="0.55000000000000004">
      <c r="B363" s="3" t="s">
        <v>21</v>
      </c>
      <c r="E363" s="11">
        <f>IF(E362="X",$E$98/12,D363)</f>
        <v>0</v>
      </c>
      <c r="F363" s="11">
        <f t="shared" ref="F363:BL363" si="264">IF(F362="X",$E$98/12,E363)</f>
        <v>0</v>
      </c>
      <c r="G363" s="11">
        <f t="shared" si="264"/>
        <v>0</v>
      </c>
      <c r="H363" s="11">
        <f t="shared" si="264"/>
        <v>0</v>
      </c>
      <c r="I363" s="11">
        <f t="shared" si="264"/>
        <v>0</v>
      </c>
      <c r="J363" s="11">
        <f t="shared" si="264"/>
        <v>0</v>
      </c>
      <c r="K363" s="11">
        <f t="shared" si="264"/>
        <v>0</v>
      </c>
      <c r="L363" s="11">
        <f t="shared" si="264"/>
        <v>0</v>
      </c>
      <c r="M363" s="11">
        <f t="shared" si="264"/>
        <v>0</v>
      </c>
      <c r="N363" s="11">
        <f t="shared" si="264"/>
        <v>0</v>
      </c>
      <c r="O363" s="11">
        <f t="shared" si="264"/>
        <v>0</v>
      </c>
      <c r="P363" s="11">
        <f t="shared" si="264"/>
        <v>0</v>
      </c>
      <c r="Q363" s="11">
        <f>IF(Q362="X",$E$98/12,P363*(1+$E$99))</f>
        <v>0</v>
      </c>
      <c r="R363" s="11">
        <f t="shared" si="264"/>
        <v>0</v>
      </c>
      <c r="S363" s="11">
        <f t="shared" si="264"/>
        <v>0</v>
      </c>
      <c r="T363" s="11">
        <f t="shared" si="264"/>
        <v>0</v>
      </c>
      <c r="U363" s="11">
        <f t="shared" si="264"/>
        <v>0</v>
      </c>
      <c r="V363" s="11">
        <f t="shared" si="264"/>
        <v>0</v>
      </c>
      <c r="W363" s="11">
        <f t="shared" si="264"/>
        <v>0</v>
      </c>
      <c r="X363" s="11">
        <f t="shared" si="264"/>
        <v>0</v>
      </c>
      <c r="Y363" s="11">
        <f t="shared" si="264"/>
        <v>0</v>
      </c>
      <c r="Z363" s="11">
        <f t="shared" si="264"/>
        <v>0</v>
      </c>
      <c r="AA363" s="11">
        <f t="shared" si="264"/>
        <v>0</v>
      </c>
      <c r="AB363" s="11">
        <f t="shared" si="264"/>
        <v>0</v>
      </c>
      <c r="AC363" s="11">
        <f>IF(AC362="X",$E$98/12,AB363*(1+$E$99))</f>
        <v>0</v>
      </c>
      <c r="AD363" s="11">
        <f t="shared" si="264"/>
        <v>0</v>
      </c>
      <c r="AE363" s="11">
        <f t="shared" si="264"/>
        <v>0</v>
      </c>
      <c r="AF363" s="11">
        <f t="shared" si="264"/>
        <v>0</v>
      </c>
      <c r="AG363" s="11">
        <f t="shared" si="264"/>
        <v>0</v>
      </c>
      <c r="AH363" s="11">
        <f t="shared" si="264"/>
        <v>0</v>
      </c>
      <c r="AI363" s="11">
        <f t="shared" si="264"/>
        <v>0</v>
      </c>
      <c r="AJ363" s="11">
        <f t="shared" si="264"/>
        <v>0</v>
      </c>
      <c r="AK363" s="11">
        <f t="shared" si="264"/>
        <v>0</v>
      </c>
      <c r="AL363" s="11">
        <f t="shared" si="264"/>
        <v>0</v>
      </c>
      <c r="AM363" s="11">
        <f t="shared" si="264"/>
        <v>0</v>
      </c>
      <c r="AN363" s="11">
        <f t="shared" si="264"/>
        <v>0</v>
      </c>
      <c r="AO363" s="11">
        <f>IF(AO362="X",$E$98/12,AN363*(1+$E$99))</f>
        <v>0</v>
      </c>
      <c r="AP363" s="11">
        <f t="shared" si="264"/>
        <v>0</v>
      </c>
      <c r="AQ363" s="11">
        <f t="shared" si="264"/>
        <v>0</v>
      </c>
      <c r="AR363" s="11">
        <f t="shared" si="264"/>
        <v>0</v>
      </c>
      <c r="AS363" s="11">
        <f t="shared" si="264"/>
        <v>0</v>
      </c>
      <c r="AT363" s="11">
        <f t="shared" si="264"/>
        <v>0</v>
      </c>
      <c r="AU363" s="11">
        <f t="shared" si="264"/>
        <v>0</v>
      </c>
      <c r="AV363" s="11">
        <f t="shared" si="264"/>
        <v>0</v>
      </c>
      <c r="AW363" s="11">
        <f t="shared" si="264"/>
        <v>0</v>
      </c>
      <c r="AX363" s="11">
        <f t="shared" si="264"/>
        <v>0</v>
      </c>
      <c r="AY363" s="11">
        <f t="shared" si="264"/>
        <v>0</v>
      </c>
      <c r="AZ363" s="11">
        <f t="shared" si="264"/>
        <v>0</v>
      </c>
      <c r="BA363" s="11">
        <f>IF(BA362="X",$E$98/12,AZ363*(1+$E$99))</f>
        <v>0</v>
      </c>
      <c r="BB363" s="11">
        <f t="shared" si="264"/>
        <v>0</v>
      </c>
      <c r="BC363" s="11">
        <f t="shared" si="264"/>
        <v>0</v>
      </c>
      <c r="BD363" s="11">
        <f t="shared" si="264"/>
        <v>0</v>
      </c>
      <c r="BE363" s="11">
        <f t="shared" si="264"/>
        <v>0</v>
      </c>
      <c r="BF363" s="11">
        <f t="shared" si="264"/>
        <v>0</v>
      </c>
      <c r="BG363" s="11">
        <f t="shared" si="264"/>
        <v>0</v>
      </c>
      <c r="BH363" s="11">
        <f t="shared" si="264"/>
        <v>0</v>
      </c>
      <c r="BI363" s="11">
        <f t="shared" si="264"/>
        <v>0</v>
      </c>
      <c r="BJ363" s="11">
        <f t="shared" si="264"/>
        <v>0</v>
      </c>
      <c r="BK363" s="11">
        <f t="shared" si="264"/>
        <v>0</v>
      </c>
      <c r="BL363" s="11">
        <f t="shared" si="264"/>
        <v>0</v>
      </c>
    </row>
    <row r="364" spans="2:64" hidden="1" outlineLevel="1" x14ac:dyDescent="0.55000000000000004">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row>
    <row r="365" spans="2:64" hidden="1" outlineLevel="1" x14ac:dyDescent="0.55000000000000004">
      <c r="B365" s="3" t="s">
        <v>143</v>
      </c>
      <c r="E365" s="11" t="str">
        <f>IF($F$102=E335,IF($E$102=E336,"X",""),"")</f>
        <v/>
      </c>
      <c r="F365" s="11" t="str">
        <f t="shared" ref="F365:BL365" si="265">IF($F$102=F335,IF($E$102=F336,"X",""),"")</f>
        <v/>
      </c>
      <c r="G365" s="11" t="str">
        <f t="shared" si="265"/>
        <v/>
      </c>
      <c r="H365" s="11" t="str">
        <f t="shared" si="265"/>
        <v/>
      </c>
      <c r="I365" s="11" t="str">
        <f t="shared" si="265"/>
        <v/>
      </c>
      <c r="J365" s="11" t="str">
        <f t="shared" si="265"/>
        <v/>
      </c>
      <c r="K365" s="11" t="str">
        <f t="shared" si="265"/>
        <v/>
      </c>
      <c r="L365" s="11" t="str">
        <f t="shared" si="265"/>
        <v/>
      </c>
      <c r="M365" s="11" t="str">
        <f t="shared" si="265"/>
        <v/>
      </c>
      <c r="N365" s="11" t="str">
        <f t="shared" si="265"/>
        <v/>
      </c>
      <c r="O365" s="11" t="str">
        <f t="shared" si="265"/>
        <v/>
      </c>
      <c r="P365" s="11" t="str">
        <f t="shared" si="265"/>
        <v/>
      </c>
      <c r="Q365" s="11" t="str">
        <f t="shared" si="265"/>
        <v/>
      </c>
      <c r="R365" s="11" t="str">
        <f t="shared" si="265"/>
        <v/>
      </c>
      <c r="S365" s="11" t="str">
        <f t="shared" si="265"/>
        <v/>
      </c>
      <c r="T365" s="11" t="str">
        <f t="shared" si="265"/>
        <v/>
      </c>
      <c r="U365" s="11" t="str">
        <f t="shared" si="265"/>
        <v/>
      </c>
      <c r="V365" s="11" t="str">
        <f t="shared" si="265"/>
        <v/>
      </c>
      <c r="W365" s="11" t="str">
        <f t="shared" si="265"/>
        <v/>
      </c>
      <c r="X365" s="11" t="str">
        <f t="shared" si="265"/>
        <v/>
      </c>
      <c r="Y365" s="11" t="str">
        <f t="shared" si="265"/>
        <v/>
      </c>
      <c r="Z365" s="11" t="str">
        <f t="shared" si="265"/>
        <v/>
      </c>
      <c r="AA365" s="11" t="str">
        <f t="shared" si="265"/>
        <v/>
      </c>
      <c r="AB365" s="11" t="str">
        <f t="shared" si="265"/>
        <v/>
      </c>
      <c r="AC365" s="11" t="str">
        <f t="shared" si="265"/>
        <v/>
      </c>
      <c r="AD365" s="11" t="str">
        <f t="shared" si="265"/>
        <v/>
      </c>
      <c r="AE365" s="11" t="str">
        <f t="shared" si="265"/>
        <v/>
      </c>
      <c r="AF365" s="11" t="str">
        <f t="shared" si="265"/>
        <v/>
      </c>
      <c r="AG365" s="11" t="str">
        <f t="shared" si="265"/>
        <v/>
      </c>
      <c r="AH365" s="11" t="str">
        <f t="shared" si="265"/>
        <v/>
      </c>
      <c r="AI365" s="11" t="str">
        <f t="shared" si="265"/>
        <v/>
      </c>
      <c r="AJ365" s="11" t="str">
        <f t="shared" si="265"/>
        <v/>
      </c>
      <c r="AK365" s="11" t="str">
        <f t="shared" si="265"/>
        <v/>
      </c>
      <c r="AL365" s="11" t="str">
        <f t="shared" si="265"/>
        <v/>
      </c>
      <c r="AM365" s="11" t="str">
        <f t="shared" si="265"/>
        <v/>
      </c>
      <c r="AN365" s="11" t="str">
        <f t="shared" si="265"/>
        <v/>
      </c>
      <c r="AO365" s="11" t="str">
        <f t="shared" si="265"/>
        <v/>
      </c>
      <c r="AP365" s="11" t="str">
        <f t="shared" si="265"/>
        <v/>
      </c>
      <c r="AQ365" s="11" t="str">
        <f t="shared" si="265"/>
        <v/>
      </c>
      <c r="AR365" s="11" t="str">
        <f t="shared" si="265"/>
        <v/>
      </c>
      <c r="AS365" s="11" t="str">
        <f t="shared" si="265"/>
        <v/>
      </c>
      <c r="AT365" s="11" t="str">
        <f t="shared" si="265"/>
        <v/>
      </c>
      <c r="AU365" s="11" t="str">
        <f t="shared" si="265"/>
        <v/>
      </c>
      <c r="AV365" s="11" t="str">
        <f t="shared" si="265"/>
        <v/>
      </c>
      <c r="AW365" s="11" t="str">
        <f t="shared" si="265"/>
        <v/>
      </c>
      <c r="AX365" s="11" t="str">
        <f t="shared" si="265"/>
        <v/>
      </c>
      <c r="AY365" s="11" t="str">
        <f t="shared" si="265"/>
        <v/>
      </c>
      <c r="AZ365" s="11" t="str">
        <f t="shared" si="265"/>
        <v/>
      </c>
      <c r="BA365" s="11" t="str">
        <f t="shared" si="265"/>
        <v/>
      </c>
      <c r="BB365" s="11" t="str">
        <f t="shared" si="265"/>
        <v/>
      </c>
      <c r="BC365" s="11" t="str">
        <f t="shared" si="265"/>
        <v/>
      </c>
      <c r="BD365" s="11" t="str">
        <f t="shared" si="265"/>
        <v/>
      </c>
      <c r="BE365" s="11" t="str">
        <f t="shared" si="265"/>
        <v/>
      </c>
      <c r="BF365" s="11" t="str">
        <f t="shared" si="265"/>
        <v/>
      </c>
      <c r="BG365" s="11" t="str">
        <f t="shared" si="265"/>
        <v/>
      </c>
      <c r="BH365" s="11" t="str">
        <f t="shared" si="265"/>
        <v/>
      </c>
      <c r="BI365" s="11" t="str">
        <f t="shared" si="265"/>
        <v/>
      </c>
      <c r="BJ365" s="11" t="str">
        <f t="shared" si="265"/>
        <v/>
      </c>
      <c r="BK365" s="11" t="str">
        <f t="shared" si="265"/>
        <v/>
      </c>
      <c r="BL365" s="11" t="str">
        <f t="shared" si="265"/>
        <v/>
      </c>
    </row>
    <row r="366" spans="2:64" hidden="1" outlineLevel="1" x14ac:dyDescent="0.55000000000000004">
      <c r="B366" s="3" t="s">
        <v>21</v>
      </c>
      <c r="E366" s="11">
        <f>IF(E365="X",$E$103/12,D366)</f>
        <v>0</v>
      </c>
      <c r="F366" s="11">
        <f t="shared" ref="F366:BL366" si="266">IF(F365="X",$E$103/12,E366)</f>
        <v>0</v>
      </c>
      <c r="G366" s="11">
        <f t="shared" si="266"/>
        <v>0</v>
      </c>
      <c r="H366" s="11">
        <f t="shared" si="266"/>
        <v>0</v>
      </c>
      <c r="I366" s="11">
        <f t="shared" si="266"/>
        <v>0</v>
      </c>
      <c r="J366" s="11">
        <f t="shared" si="266"/>
        <v>0</v>
      </c>
      <c r="K366" s="11">
        <f t="shared" si="266"/>
        <v>0</v>
      </c>
      <c r="L366" s="11">
        <f t="shared" si="266"/>
        <v>0</v>
      </c>
      <c r="M366" s="11">
        <f t="shared" si="266"/>
        <v>0</v>
      </c>
      <c r="N366" s="11">
        <f t="shared" si="266"/>
        <v>0</v>
      </c>
      <c r="O366" s="11">
        <f t="shared" si="266"/>
        <v>0</v>
      </c>
      <c r="P366" s="11">
        <f t="shared" si="266"/>
        <v>0</v>
      </c>
      <c r="Q366" s="11">
        <f>IF(Q365="X",$E$103/12,P366*(1+$E$104))</f>
        <v>0</v>
      </c>
      <c r="R366" s="11">
        <f t="shared" si="266"/>
        <v>0</v>
      </c>
      <c r="S366" s="11">
        <f t="shared" si="266"/>
        <v>0</v>
      </c>
      <c r="T366" s="11">
        <f t="shared" si="266"/>
        <v>0</v>
      </c>
      <c r="U366" s="11">
        <f t="shared" si="266"/>
        <v>0</v>
      </c>
      <c r="V366" s="11">
        <f t="shared" si="266"/>
        <v>0</v>
      </c>
      <c r="W366" s="11">
        <f t="shared" si="266"/>
        <v>0</v>
      </c>
      <c r="X366" s="11">
        <f t="shared" si="266"/>
        <v>0</v>
      </c>
      <c r="Y366" s="11">
        <f t="shared" si="266"/>
        <v>0</v>
      </c>
      <c r="Z366" s="11">
        <f t="shared" si="266"/>
        <v>0</v>
      </c>
      <c r="AA366" s="11">
        <f t="shared" si="266"/>
        <v>0</v>
      </c>
      <c r="AB366" s="11">
        <f t="shared" si="266"/>
        <v>0</v>
      </c>
      <c r="AC366" s="11">
        <f>IF(AC365="X",$E$103/12,AB366*(1+$E$104))</f>
        <v>0</v>
      </c>
      <c r="AD366" s="11">
        <f t="shared" si="266"/>
        <v>0</v>
      </c>
      <c r="AE366" s="11">
        <f t="shared" si="266"/>
        <v>0</v>
      </c>
      <c r="AF366" s="11">
        <f t="shared" si="266"/>
        <v>0</v>
      </c>
      <c r="AG366" s="11">
        <f t="shared" si="266"/>
        <v>0</v>
      </c>
      <c r="AH366" s="11">
        <f t="shared" si="266"/>
        <v>0</v>
      </c>
      <c r="AI366" s="11">
        <f t="shared" si="266"/>
        <v>0</v>
      </c>
      <c r="AJ366" s="11">
        <f t="shared" si="266"/>
        <v>0</v>
      </c>
      <c r="AK366" s="11">
        <f t="shared" si="266"/>
        <v>0</v>
      </c>
      <c r="AL366" s="11">
        <f t="shared" si="266"/>
        <v>0</v>
      </c>
      <c r="AM366" s="11">
        <f t="shared" si="266"/>
        <v>0</v>
      </c>
      <c r="AN366" s="11">
        <f t="shared" si="266"/>
        <v>0</v>
      </c>
      <c r="AO366" s="11">
        <f>IF(AO365="X",$E$103/12,AN366*(1+$E$104))</f>
        <v>0</v>
      </c>
      <c r="AP366" s="11">
        <f t="shared" si="266"/>
        <v>0</v>
      </c>
      <c r="AQ366" s="11">
        <f t="shared" si="266"/>
        <v>0</v>
      </c>
      <c r="AR366" s="11">
        <f t="shared" si="266"/>
        <v>0</v>
      </c>
      <c r="AS366" s="11">
        <f t="shared" si="266"/>
        <v>0</v>
      </c>
      <c r="AT366" s="11">
        <f t="shared" si="266"/>
        <v>0</v>
      </c>
      <c r="AU366" s="11">
        <f t="shared" si="266"/>
        <v>0</v>
      </c>
      <c r="AV366" s="11">
        <f t="shared" si="266"/>
        <v>0</v>
      </c>
      <c r="AW366" s="11">
        <f t="shared" si="266"/>
        <v>0</v>
      </c>
      <c r="AX366" s="11">
        <f t="shared" si="266"/>
        <v>0</v>
      </c>
      <c r="AY366" s="11">
        <f t="shared" si="266"/>
        <v>0</v>
      </c>
      <c r="AZ366" s="11">
        <f t="shared" si="266"/>
        <v>0</v>
      </c>
      <c r="BA366" s="11">
        <f>IF(BA365="X",$E$103/12,AZ366*(1+$E$104))</f>
        <v>0</v>
      </c>
      <c r="BB366" s="11">
        <f t="shared" si="266"/>
        <v>0</v>
      </c>
      <c r="BC366" s="11">
        <f t="shared" si="266"/>
        <v>0</v>
      </c>
      <c r="BD366" s="11">
        <f t="shared" si="266"/>
        <v>0</v>
      </c>
      <c r="BE366" s="11">
        <f t="shared" si="266"/>
        <v>0</v>
      </c>
      <c r="BF366" s="11">
        <f t="shared" si="266"/>
        <v>0</v>
      </c>
      <c r="BG366" s="11">
        <f t="shared" si="266"/>
        <v>0</v>
      </c>
      <c r="BH366" s="11">
        <f t="shared" si="266"/>
        <v>0</v>
      </c>
      <c r="BI366" s="11">
        <f t="shared" si="266"/>
        <v>0</v>
      </c>
      <c r="BJ366" s="11">
        <f t="shared" si="266"/>
        <v>0</v>
      </c>
      <c r="BK366" s="11">
        <f t="shared" si="266"/>
        <v>0</v>
      </c>
      <c r="BL366" s="11">
        <f t="shared" si="266"/>
        <v>0</v>
      </c>
    </row>
    <row r="367" spans="2:64" hidden="1" outlineLevel="1" x14ac:dyDescent="0.55000000000000004">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row>
    <row r="368" spans="2:64" hidden="1" outlineLevel="1" x14ac:dyDescent="0.55000000000000004">
      <c r="B368" s="3" t="s">
        <v>144</v>
      </c>
      <c r="E368" s="11" t="str">
        <f>IF($F$107=E335,IF($E$107=E336,"X",""),"")</f>
        <v/>
      </c>
      <c r="F368" s="11" t="str">
        <f t="shared" ref="F368:BL368" si="267">IF($F$107=F335,IF($E$107=F336,"X",""),"")</f>
        <v/>
      </c>
      <c r="G368" s="11" t="str">
        <f t="shared" si="267"/>
        <v/>
      </c>
      <c r="H368" s="11" t="str">
        <f t="shared" si="267"/>
        <v/>
      </c>
      <c r="I368" s="11" t="str">
        <f t="shared" si="267"/>
        <v/>
      </c>
      <c r="J368" s="11" t="str">
        <f t="shared" si="267"/>
        <v/>
      </c>
      <c r="K368" s="11" t="str">
        <f t="shared" si="267"/>
        <v/>
      </c>
      <c r="L368" s="11" t="str">
        <f t="shared" si="267"/>
        <v/>
      </c>
      <c r="M368" s="11" t="str">
        <f t="shared" si="267"/>
        <v/>
      </c>
      <c r="N368" s="11" t="str">
        <f t="shared" si="267"/>
        <v/>
      </c>
      <c r="O368" s="11" t="str">
        <f t="shared" si="267"/>
        <v/>
      </c>
      <c r="P368" s="11" t="str">
        <f t="shared" si="267"/>
        <v/>
      </c>
      <c r="Q368" s="11" t="str">
        <f t="shared" si="267"/>
        <v/>
      </c>
      <c r="R368" s="11" t="str">
        <f t="shared" si="267"/>
        <v/>
      </c>
      <c r="S368" s="11" t="str">
        <f t="shared" si="267"/>
        <v/>
      </c>
      <c r="T368" s="11" t="str">
        <f t="shared" si="267"/>
        <v/>
      </c>
      <c r="U368" s="11" t="str">
        <f t="shared" si="267"/>
        <v/>
      </c>
      <c r="V368" s="11" t="str">
        <f t="shared" si="267"/>
        <v/>
      </c>
      <c r="W368" s="11" t="str">
        <f t="shared" si="267"/>
        <v/>
      </c>
      <c r="X368" s="11" t="str">
        <f t="shared" si="267"/>
        <v/>
      </c>
      <c r="Y368" s="11" t="str">
        <f t="shared" si="267"/>
        <v/>
      </c>
      <c r="Z368" s="11" t="str">
        <f t="shared" si="267"/>
        <v/>
      </c>
      <c r="AA368" s="11" t="str">
        <f t="shared" si="267"/>
        <v/>
      </c>
      <c r="AB368" s="11" t="str">
        <f t="shared" si="267"/>
        <v/>
      </c>
      <c r="AC368" s="11" t="str">
        <f t="shared" si="267"/>
        <v/>
      </c>
      <c r="AD368" s="11" t="str">
        <f t="shared" si="267"/>
        <v/>
      </c>
      <c r="AE368" s="11" t="str">
        <f t="shared" si="267"/>
        <v/>
      </c>
      <c r="AF368" s="11" t="str">
        <f t="shared" si="267"/>
        <v/>
      </c>
      <c r="AG368" s="11" t="str">
        <f t="shared" si="267"/>
        <v/>
      </c>
      <c r="AH368" s="11" t="str">
        <f t="shared" si="267"/>
        <v/>
      </c>
      <c r="AI368" s="11" t="str">
        <f t="shared" si="267"/>
        <v/>
      </c>
      <c r="AJ368" s="11" t="str">
        <f t="shared" si="267"/>
        <v/>
      </c>
      <c r="AK368" s="11" t="str">
        <f t="shared" si="267"/>
        <v/>
      </c>
      <c r="AL368" s="11" t="str">
        <f t="shared" si="267"/>
        <v/>
      </c>
      <c r="AM368" s="11" t="str">
        <f t="shared" si="267"/>
        <v/>
      </c>
      <c r="AN368" s="11" t="str">
        <f t="shared" si="267"/>
        <v/>
      </c>
      <c r="AO368" s="11" t="str">
        <f t="shared" si="267"/>
        <v/>
      </c>
      <c r="AP368" s="11" t="str">
        <f t="shared" si="267"/>
        <v/>
      </c>
      <c r="AQ368" s="11" t="str">
        <f t="shared" si="267"/>
        <v/>
      </c>
      <c r="AR368" s="11" t="str">
        <f t="shared" si="267"/>
        <v/>
      </c>
      <c r="AS368" s="11" t="str">
        <f t="shared" si="267"/>
        <v/>
      </c>
      <c r="AT368" s="11" t="str">
        <f t="shared" si="267"/>
        <v/>
      </c>
      <c r="AU368" s="11" t="str">
        <f t="shared" si="267"/>
        <v/>
      </c>
      <c r="AV368" s="11" t="str">
        <f t="shared" si="267"/>
        <v/>
      </c>
      <c r="AW368" s="11" t="str">
        <f t="shared" si="267"/>
        <v/>
      </c>
      <c r="AX368" s="11" t="str">
        <f t="shared" si="267"/>
        <v/>
      </c>
      <c r="AY368" s="11" t="str">
        <f t="shared" si="267"/>
        <v/>
      </c>
      <c r="AZ368" s="11" t="str">
        <f t="shared" si="267"/>
        <v/>
      </c>
      <c r="BA368" s="11" t="str">
        <f t="shared" si="267"/>
        <v/>
      </c>
      <c r="BB368" s="11" t="str">
        <f t="shared" si="267"/>
        <v/>
      </c>
      <c r="BC368" s="11" t="str">
        <f t="shared" si="267"/>
        <v/>
      </c>
      <c r="BD368" s="11" t="str">
        <f t="shared" si="267"/>
        <v/>
      </c>
      <c r="BE368" s="11" t="str">
        <f t="shared" si="267"/>
        <v/>
      </c>
      <c r="BF368" s="11" t="str">
        <f t="shared" si="267"/>
        <v/>
      </c>
      <c r="BG368" s="11" t="str">
        <f t="shared" si="267"/>
        <v/>
      </c>
      <c r="BH368" s="11" t="str">
        <f t="shared" si="267"/>
        <v/>
      </c>
      <c r="BI368" s="11" t="str">
        <f t="shared" si="267"/>
        <v/>
      </c>
      <c r="BJ368" s="11" t="str">
        <f t="shared" si="267"/>
        <v/>
      </c>
      <c r="BK368" s="11" t="str">
        <f t="shared" si="267"/>
        <v/>
      </c>
      <c r="BL368" s="11" t="str">
        <f t="shared" si="267"/>
        <v/>
      </c>
    </row>
    <row r="369" spans="2:64" hidden="1" outlineLevel="1" x14ac:dyDescent="0.55000000000000004">
      <c r="B369" s="3" t="s">
        <v>21</v>
      </c>
      <c r="E369" s="11">
        <f>IF(E368="X",$E$108/12,D369)</f>
        <v>0</v>
      </c>
      <c r="F369" s="11">
        <f t="shared" ref="F369:BL369" si="268">IF(F368="X",$E$108/12,E369)</f>
        <v>0</v>
      </c>
      <c r="G369" s="11">
        <f t="shared" si="268"/>
        <v>0</v>
      </c>
      <c r="H369" s="11">
        <f t="shared" si="268"/>
        <v>0</v>
      </c>
      <c r="I369" s="11">
        <f t="shared" si="268"/>
        <v>0</v>
      </c>
      <c r="J369" s="11">
        <f t="shared" si="268"/>
        <v>0</v>
      </c>
      <c r="K369" s="11">
        <f t="shared" si="268"/>
        <v>0</v>
      </c>
      <c r="L369" s="11">
        <f t="shared" si="268"/>
        <v>0</v>
      </c>
      <c r="M369" s="11">
        <f t="shared" si="268"/>
        <v>0</v>
      </c>
      <c r="N369" s="11">
        <f t="shared" si="268"/>
        <v>0</v>
      </c>
      <c r="O369" s="11">
        <f t="shared" si="268"/>
        <v>0</v>
      </c>
      <c r="P369" s="11">
        <f t="shared" si="268"/>
        <v>0</v>
      </c>
      <c r="Q369" s="11">
        <f>IF(Q368="X",$E$108/12,P369*(1+$E$109))</f>
        <v>0</v>
      </c>
      <c r="R369" s="11">
        <f t="shared" si="268"/>
        <v>0</v>
      </c>
      <c r="S369" s="11">
        <f t="shared" si="268"/>
        <v>0</v>
      </c>
      <c r="T369" s="11">
        <f t="shared" si="268"/>
        <v>0</v>
      </c>
      <c r="U369" s="11">
        <f t="shared" si="268"/>
        <v>0</v>
      </c>
      <c r="V369" s="11">
        <f t="shared" si="268"/>
        <v>0</v>
      </c>
      <c r="W369" s="11">
        <f t="shared" si="268"/>
        <v>0</v>
      </c>
      <c r="X369" s="11">
        <f t="shared" si="268"/>
        <v>0</v>
      </c>
      <c r="Y369" s="11">
        <f t="shared" si="268"/>
        <v>0</v>
      </c>
      <c r="Z369" s="11">
        <f t="shared" si="268"/>
        <v>0</v>
      </c>
      <c r="AA369" s="11">
        <f t="shared" si="268"/>
        <v>0</v>
      </c>
      <c r="AB369" s="11">
        <f t="shared" si="268"/>
        <v>0</v>
      </c>
      <c r="AC369" s="11">
        <f>IF(AC368="X",$E$108/12,AB369*(1+$E$109))</f>
        <v>0</v>
      </c>
      <c r="AD369" s="11">
        <f t="shared" si="268"/>
        <v>0</v>
      </c>
      <c r="AE369" s="11">
        <f t="shared" si="268"/>
        <v>0</v>
      </c>
      <c r="AF369" s="11">
        <f t="shared" si="268"/>
        <v>0</v>
      </c>
      <c r="AG369" s="11">
        <f t="shared" si="268"/>
        <v>0</v>
      </c>
      <c r="AH369" s="11">
        <f t="shared" si="268"/>
        <v>0</v>
      </c>
      <c r="AI369" s="11">
        <f t="shared" si="268"/>
        <v>0</v>
      </c>
      <c r="AJ369" s="11">
        <f t="shared" si="268"/>
        <v>0</v>
      </c>
      <c r="AK369" s="11">
        <f t="shared" si="268"/>
        <v>0</v>
      </c>
      <c r="AL369" s="11">
        <f t="shared" si="268"/>
        <v>0</v>
      </c>
      <c r="AM369" s="11">
        <f t="shared" si="268"/>
        <v>0</v>
      </c>
      <c r="AN369" s="11">
        <f t="shared" si="268"/>
        <v>0</v>
      </c>
      <c r="AO369" s="11">
        <f>IF(AO368="X",$E$108/12,AN369*(1+$E$109))</f>
        <v>0</v>
      </c>
      <c r="AP369" s="11">
        <f t="shared" si="268"/>
        <v>0</v>
      </c>
      <c r="AQ369" s="11">
        <f t="shared" si="268"/>
        <v>0</v>
      </c>
      <c r="AR369" s="11">
        <f t="shared" si="268"/>
        <v>0</v>
      </c>
      <c r="AS369" s="11">
        <f t="shared" si="268"/>
        <v>0</v>
      </c>
      <c r="AT369" s="11">
        <f t="shared" si="268"/>
        <v>0</v>
      </c>
      <c r="AU369" s="11">
        <f t="shared" si="268"/>
        <v>0</v>
      </c>
      <c r="AV369" s="11">
        <f t="shared" si="268"/>
        <v>0</v>
      </c>
      <c r="AW369" s="11">
        <f t="shared" si="268"/>
        <v>0</v>
      </c>
      <c r="AX369" s="11">
        <f t="shared" si="268"/>
        <v>0</v>
      </c>
      <c r="AY369" s="11">
        <f t="shared" si="268"/>
        <v>0</v>
      </c>
      <c r="AZ369" s="11">
        <f t="shared" si="268"/>
        <v>0</v>
      </c>
      <c r="BA369" s="11">
        <f>IF(BA368="X",$E$108/12,AZ369*(1+$E$109))</f>
        <v>0</v>
      </c>
      <c r="BB369" s="11">
        <f t="shared" si="268"/>
        <v>0</v>
      </c>
      <c r="BC369" s="11">
        <f t="shared" si="268"/>
        <v>0</v>
      </c>
      <c r="BD369" s="11">
        <f t="shared" si="268"/>
        <v>0</v>
      </c>
      <c r="BE369" s="11">
        <f t="shared" si="268"/>
        <v>0</v>
      </c>
      <c r="BF369" s="11">
        <f t="shared" si="268"/>
        <v>0</v>
      </c>
      <c r="BG369" s="11">
        <f t="shared" si="268"/>
        <v>0</v>
      </c>
      <c r="BH369" s="11">
        <f t="shared" si="268"/>
        <v>0</v>
      </c>
      <c r="BI369" s="11">
        <f t="shared" si="268"/>
        <v>0</v>
      </c>
      <c r="BJ369" s="11">
        <f t="shared" si="268"/>
        <v>0</v>
      </c>
      <c r="BK369" s="11">
        <f t="shared" si="268"/>
        <v>0</v>
      </c>
      <c r="BL369" s="11">
        <f t="shared" si="268"/>
        <v>0</v>
      </c>
    </row>
    <row r="370" spans="2:64" hidden="1" outlineLevel="1" x14ac:dyDescent="0.55000000000000004">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row>
    <row r="371" spans="2:64" hidden="1" outlineLevel="1" x14ac:dyDescent="0.55000000000000004">
      <c r="B371" s="3" t="s">
        <v>145</v>
      </c>
      <c r="E371" s="11" t="str">
        <f>IF($F$112=E335,IF($E$112=E336,"X",""),"")</f>
        <v/>
      </c>
      <c r="F371" s="11" t="str">
        <f t="shared" ref="F371:BL371" si="269">IF($F$112=F335,IF($E$112=F336,"X",""),"")</f>
        <v/>
      </c>
      <c r="G371" s="11" t="str">
        <f t="shared" si="269"/>
        <v/>
      </c>
      <c r="H371" s="11" t="str">
        <f t="shared" si="269"/>
        <v/>
      </c>
      <c r="I371" s="11" t="str">
        <f t="shared" si="269"/>
        <v/>
      </c>
      <c r="J371" s="11" t="str">
        <f t="shared" si="269"/>
        <v/>
      </c>
      <c r="K371" s="11" t="str">
        <f t="shared" si="269"/>
        <v/>
      </c>
      <c r="L371" s="11" t="str">
        <f t="shared" si="269"/>
        <v/>
      </c>
      <c r="M371" s="11" t="str">
        <f t="shared" si="269"/>
        <v/>
      </c>
      <c r="N371" s="11" t="str">
        <f t="shared" si="269"/>
        <v/>
      </c>
      <c r="O371" s="11" t="str">
        <f t="shared" si="269"/>
        <v/>
      </c>
      <c r="P371" s="11" t="str">
        <f t="shared" si="269"/>
        <v/>
      </c>
      <c r="Q371" s="11" t="str">
        <f t="shared" si="269"/>
        <v/>
      </c>
      <c r="R371" s="11" t="str">
        <f t="shared" si="269"/>
        <v/>
      </c>
      <c r="S371" s="11" t="str">
        <f t="shared" si="269"/>
        <v/>
      </c>
      <c r="T371" s="11" t="str">
        <f t="shared" si="269"/>
        <v/>
      </c>
      <c r="U371" s="11" t="str">
        <f t="shared" si="269"/>
        <v/>
      </c>
      <c r="V371" s="11" t="str">
        <f t="shared" si="269"/>
        <v/>
      </c>
      <c r="W371" s="11" t="str">
        <f t="shared" si="269"/>
        <v/>
      </c>
      <c r="X371" s="11" t="str">
        <f t="shared" si="269"/>
        <v/>
      </c>
      <c r="Y371" s="11" t="str">
        <f t="shared" si="269"/>
        <v/>
      </c>
      <c r="Z371" s="11" t="str">
        <f t="shared" si="269"/>
        <v/>
      </c>
      <c r="AA371" s="11" t="str">
        <f t="shared" si="269"/>
        <v/>
      </c>
      <c r="AB371" s="11" t="str">
        <f t="shared" si="269"/>
        <v/>
      </c>
      <c r="AC371" s="11" t="str">
        <f t="shared" si="269"/>
        <v/>
      </c>
      <c r="AD371" s="11" t="str">
        <f t="shared" si="269"/>
        <v/>
      </c>
      <c r="AE371" s="11" t="str">
        <f t="shared" si="269"/>
        <v/>
      </c>
      <c r="AF371" s="11" t="str">
        <f t="shared" si="269"/>
        <v/>
      </c>
      <c r="AG371" s="11" t="str">
        <f t="shared" si="269"/>
        <v/>
      </c>
      <c r="AH371" s="11" t="str">
        <f t="shared" si="269"/>
        <v/>
      </c>
      <c r="AI371" s="11" t="str">
        <f t="shared" si="269"/>
        <v/>
      </c>
      <c r="AJ371" s="11" t="str">
        <f t="shared" si="269"/>
        <v/>
      </c>
      <c r="AK371" s="11" t="str">
        <f t="shared" si="269"/>
        <v/>
      </c>
      <c r="AL371" s="11" t="str">
        <f t="shared" si="269"/>
        <v/>
      </c>
      <c r="AM371" s="11" t="str">
        <f t="shared" si="269"/>
        <v/>
      </c>
      <c r="AN371" s="11" t="str">
        <f t="shared" si="269"/>
        <v/>
      </c>
      <c r="AO371" s="11" t="str">
        <f t="shared" si="269"/>
        <v/>
      </c>
      <c r="AP371" s="11" t="str">
        <f t="shared" si="269"/>
        <v/>
      </c>
      <c r="AQ371" s="11" t="str">
        <f t="shared" si="269"/>
        <v/>
      </c>
      <c r="AR371" s="11" t="str">
        <f t="shared" si="269"/>
        <v/>
      </c>
      <c r="AS371" s="11" t="str">
        <f t="shared" si="269"/>
        <v/>
      </c>
      <c r="AT371" s="11" t="str">
        <f t="shared" si="269"/>
        <v/>
      </c>
      <c r="AU371" s="11" t="str">
        <f t="shared" si="269"/>
        <v/>
      </c>
      <c r="AV371" s="11" t="str">
        <f t="shared" si="269"/>
        <v/>
      </c>
      <c r="AW371" s="11" t="str">
        <f t="shared" si="269"/>
        <v/>
      </c>
      <c r="AX371" s="11" t="str">
        <f t="shared" si="269"/>
        <v/>
      </c>
      <c r="AY371" s="11" t="str">
        <f t="shared" si="269"/>
        <v/>
      </c>
      <c r="AZ371" s="11" t="str">
        <f t="shared" si="269"/>
        <v/>
      </c>
      <c r="BA371" s="11" t="str">
        <f t="shared" si="269"/>
        <v/>
      </c>
      <c r="BB371" s="11" t="str">
        <f t="shared" si="269"/>
        <v/>
      </c>
      <c r="BC371" s="11" t="str">
        <f t="shared" si="269"/>
        <v/>
      </c>
      <c r="BD371" s="11" t="str">
        <f t="shared" si="269"/>
        <v/>
      </c>
      <c r="BE371" s="11" t="str">
        <f t="shared" si="269"/>
        <v/>
      </c>
      <c r="BF371" s="11" t="str">
        <f t="shared" si="269"/>
        <v/>
      </c>
      <c r="BG371" s="11" t="str">
        <f t="shared" si="269"/>
        <v/>
      </c>
      <c r="BH371" s="11" t="str">
        <f t="shared" si="269"/>
        <v/>
      </c>
      <c r="BI371" s="11" t="str">
        <f t="shared" si="269"/>
        <v/>
      </c>
      <c r="BJ371" s="11" t="str">
        <f t="shared" si="269"/>
        <v/>
      </c>
      <c r="BK371" s="11" t="str">
        <f t="shared" si="269"/>
        <v/>
      </c>
      <c r="BL371" s="11" t="str">
        <f t="shared" si="269"/>
        <v/>
      </c>
    </row>
    <row r="372" spans="2:64" hidden="1" outlineLevel="1" x14ac:dyDescent="0.55000000000000004">
      <c r="B372" s="3" t="s">
        <v>21</v>
      </c>
      <c r="E372" s="11">
        <f>IF(E371="X",$E$113/12,D372)</f>
        <v>0</v>
      </c>
      <c r="F372" s="11">
        <f t="shared" ref="F372:BL372" si="270">IF(F371="X",$E$113/12,E372)</f>
        <v>0</v>
      </c>
      <c r="G372" s="11">
        <f t="shared" si="270"/>
        <v>0</v>
      </c>
      <c r="H372" s="11">
        <f t="shared" si="270"/>
        <v>0</v>
      </c>
      <c r="I372" s="11">
        <f t="shared" si="270"/>
        <v>0</v>
      </c>
      <c r="J372" s="11">
        <f t="shared" si="270"/>
        <v>0</v>
      </c>
      <c r="K372" s="11">
        <f t="shared" si="270"/>
        <v>0</v>
      </c>
      <c r="L372" s="11">
        <f t="shared" si="270"/>
        <v>0</v>
      </c>
      <c r="M372" s="11">
        <f t="shared" si="270"/>
        <v>0</v>
      </c>
      <c r="N372" s="11">
        <f t="shared" si="270"/>
        <v>0</v>
      </c>
      <c r="O372" s="11">
        <f t="shared" si="270"/>
        <v>0</v>
      </c>
      <c r="P372" s="11">
        <f t="shared" si="270"/>
        <v>0</v>
      </c>
      <c r="Q372" s="11">
        <f>IF(Q371="X",$E$113/12,P372*(1+$E$114))</f>
        <v>0</v>
      </c>
      <c r="R372" s="11">
        <f t="shared" si="270"/>
        <v>0</v>
      </c>
      <c r="S372" s="11">
        <f t="shared" si="270"/>
        <v>0</v>
      </c>
      <c r="T372" s="11">
        <f t="shared" si="270"/>
        <v>0</v>
      </c>
      <c r="U372" s="11">
        <f t="shared" si="270"/>
        <v>0</v>
      </c>
      <c r="V372" s="11">
        <f t="shared" si="270"/>
        <v>0</v>
      </c>
      <c r="W372" s="11">
        <f t="shared" si="270"/>
        <v>0</v>
      </c>
      <c r="X372" s="11">
        <f t="shared" si="270"/>
        <v>0</v>
      </c>
      <c r="Y372" s="11">
        <f t="shared" si="270"/>
        <v>0</v>
      </c>
      <c r="Z372" s="11">
        <f t="shared" si="270"/>
        <v>0</v>
      </c>
      <c r="AA372" s="11">
        <f t="shared" si="270"/>
        <v>0</v>
      </c>
      <c r="AB372" s="11">
        <f t="shared" si="270"/>
        <v>0</v>
      </c>
      <c r="AC372" s="11">
        <f>IF(AC371="X",$E$113/12,AB372*(1+$E$114))</f>
        <v>0</v>
      </c>
      <c r="AD372" s="11">
        <f t="shared" si="270"/>
        <v>0</v>
      </c>
      <c r="AE372" s="11">
        <f t="shared" si="270"/>
        <v>0</v>
      </c>
      <c r="AF372" s="11">
        <f t="shared" si="270"/>
        <v>0</v>
      </c>
      <c r="AG372" s="11">
        <f t="shared" si="270"/>
        <v>0</v>
      </c>
      <c r="AH372" s="11">
        <f t="shared" si="270"/>
        <v>0</v>
      </c>
      <c r="AI372" s="11">
        <f t="shared" si="270"/>
        <v>0</v>
      </c>
      <c r="AJ372" s="11">
        <f t="shared" si="270"/>
        <v>0</v>
      </c>
      <c r="AK372" s="11">
        <f t="shared" si="270"/>
        <v>0</v>
      </c>
      <c r="AL372" s="11">
        <f t="shared" si="270"/>
        <v>0</v>
      </c>
      <c r="AM372" s="11">
        <f t="shared" si="270"/>
        <v>0</v>
      </c>
      <c r="AN372" s="11">
        <f t="shared" si="270"/>
        <v>0</v>
      </c>
      <c r="AO372" s="11">
        <f>IF(AO371="X",$E$113/12,AN372*(1+$E$114))</f>
        <v>0</v>
      </c>
      <c r="AP372" s="11">
        <f t="shared" si="270"/>
        <v>0</v>
      </c>
      <c r="AQ372" s="11">
        <f t="shared" si="270"/>
        <v>0</v>
      </c>
      <c r="AR372" s="11">
        <f t="shared" si="270"/>
        <v>0</v>
      </c>
      <c r="AS372" s="11">
        <f t="shared" si="270"/>
        <v>0</v>
      </c>
      <c r="AT372" s="11">
        <f t="shared" si="270"/>
        <v>0</v>
      </c>
      <c r="AU372" s="11">
        <f t="shared" si="270"/>
        <v>0</v>
      </c>
      <c r="AV372" s="11">
        <f t="shared" si="270"/>
        <v>0</v>
      </c>
      <c r="AW372" s="11">
        <f t="shared" si="270"/>
        <v>0</v>
      </c>
      <c r="AX372" s="11">
        <f t="shared" si="270"/>
        <v>0</v>
      </c>
      <c r="AY372" s="11">
        <f t="shared" si="270"/>
        <v>0</v>
      </c>
      <c r="AZ372" s="11">
        <f t="shared" si="270"/>
        <v>0</v>
      </c>
      <c r="BA372" s="11">
        <f>IF(BA371="X",$E$113/12,AZ372*(1+$E$114))</f>
        <v>0</v>
      </c>
      <c r="BB372" s="11">
        <f t="shared" si="270"/>
        <v>0</v>
      </c>
      <c r="BC372" s="11">
        <f t="shared" si="270"/>
        <v>0</v>
      </c>
      <c r="BD372" s="11">
        <f t="shared" si="270"/>
        <v>0</v>
      </c>
      <c r="BE372" s="11">
        <f t="shared" si="270"/>
        <v>0</v>
      </c>
      <c r="BF372" s="11">
        <f t="shared" si="270"/>
        <v>0</v>
      </c>
      <c r="BG372" s="11">
        <f t="shared" si="270"/>
        <v>0</v>
      </c>
      <c r="BH372" s="11">
        <f t="shared" si="270"/>
        <v>0</v>
      </c>
      <c r="BI372" s="11">
        <f t="shared" si="270"/>
        <v>0</v>
      </c>
      <c r="BJ372" s="11">
        <f t="shared" si="270"/>
        <v>0</v>
      </c>
      <c r="BK372" s="11">
        <f t="shared" si="270"/>
        <v>0</v>
      </c>
      <c r="BL372" s="11">
        <f t="shared" si="270"/>
        <v>0</v>
      </c>
    </row>
    <row r="373" spans="2:64" hidden="1" outlineLevel="1" x14ac:dyDescent="0.55000000000000004">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row>
    <row r="374" spans="2:64" hidden="1" outlineLevel="1" x14ac:dyDescent="0.55000000000000004">
      <c r="B374" s="3" t="s">
        <v>146</v>
      </c>
      <c r="E374" s="11" t="str">
        <f>IF($F$117=E335,IF($E$117=E336,"X",""),"")</f>
        <v/>
      </c>
      <c r="F374" s="11" t="str">
        <f t="shared" ref="F374:BL374" si="271">IF($F$117=F335,IF($E$117=F336,"X",""),"")</f>
        <v/>
      </c>
      <c r="G374" s="11" t="str">
        <f t="shared" si="271"/>
        <v/>
      </c>
      <c r="H374" s="11" t="str">
        <f t="shared" si="271"/>
        <v/>
      </c>
      <c r="I374" s="11" t="str">
        <f t="shared" si="271"/>
        <v/>
      </c>
      <c r="J374" s="11" t="str">
        <f t="shared" si="271"/>
        <v/>
      </c>
      <c r="K374" s="11" t="str">
        <f t="shared" si="271"/>
        <v/>
      </c>
      <c r="L374" s="11" t="str">
        <f t="shared" si="271"/>
        <v/>
      </c>
      <c r="M374" s="11" t="str">
        <f t="shared" si="271"/>
        <v/>
      </c>
      <c r="N374" s="11" t="str">
        <f t="shared" si="271"/>
        <v/>
      </c>
      <c r="O374" s="11" t="str">
        <f t="shared" si="271"/>
        <v/>
      </c>
      <c r="P374" s="11" t="str">
        <f t="shared" si="271"/>
        <v/>
      </c>
      <c r="Q374" s="11" t="str">
        <f t="shared" si="271"/>
        <v/>
      </c>
      <c r="R374" s="11" t="str">
        <f t="shared" si="271"/>
        <v/>
      </c>
      <c r="S374" s="11" t="str">
        <f t="shared" si="271"/>
        <v/>
      </c>
      <c r="T374" s="11" t="str">
        <f t="shared" si="271"/>
        <v/>
      </c>
      <c r="U374" s="11" t="str">
        <f t="shared" si="271"/>
        <v/>
      </c>
      <c r="V374" s="11" t="str">
        <f t="shared" si="271"/>
        <v/>
      </c>
      <c r="W374" s="11" t="str">
        <f t="shared" si="271"/>
        <v/>
      </c>
      <c r="X374" s="11" t="str">
        <f t="shared" si="271"/>
        <v/>
      </c>
      <c r="Y374" s="11" t="str">
        <f t="shared" si="271"/>
        <v/>
      </c>
      <c r="Z374" s="11" t="str">
        <f t="shared" si="271"/>
        <v/>
      </c>
      <c r="AA374" s="11" t="str">
        <f t="shared" si="271"/>
        <v/>
      </c>
      <c r="AB374" s="11" t="str">
        <f t="shared" si="271"/>
        <v/>
      </c>
      <c r="AC374" s="11" t="str">
        <f t="shared" si="271"/>
        <v/>
      </c>
      <c r="AD374" s="11" t="str">
        <f t="shared" si="271"/>
        <v/>
      </c>
      <c r="AE374" s="11" t="str">
        <f t="shared" si="271"/>
        <v/>
      </c>
      <c r="AF374" s="11" t="str">
        <f t="shared" si="271"/>
        <v/>
      </c>
      <c r="AG374" s="11" t="str">
        <f t="shared" si="271"/>
        <v/>
      </c>
      <c r="AH374" s="11" t="str">
        <f t="shared" si="271"/>
        <v/>
      </c>
      <c r="AI374" s="11" t="str">
        <f t="shared" si="271"/>
        <v/>
      </c>
      <c r="AJ374" s="11" t="str">
        <f t="shared" si="271"/>
        <v/>
      </c>
      <c r="AK374" s="11" t="str">
        <f t="shared" si="271"/>
        <v/>
      </c>
      <c r="AL374" s="11" t="str">
        <f t="shared" si="271"/>
        <v/>
      </c>
      <c r="AM374" s="11" t="str">
        <f t="shared" si="271"/>
        <v/>
      </c>
      <c r="AN374" s="11" t="str">
        <f t="shared" si="271"/>
        <v/>
      </c>
      <c r="AO374" s="11" t="str">
        <f t="shared" si="271"/>
        <v/>
      </c>
      <c r="AP374" s="11" t="str">
        <f t="shared" si="271"/>
        <v/>
      </c>
      <c r="AQ374" s="11" t="str">
        <f t="shared" si="271"/>
        <v/>
      </c>
      <c r="AR374" s="11" t="str">
        <f t="shared" si="271"/>
        <v/>
      </c>
      <c r="AS374" s="11" t="str">
        <f t="shared" si="271"/>
        <v/>
      </c>
      <c r="AT374" s="11" t="str">
        <f t="shared" si="271"/>
        <v/>
      </c>
      <c r="AU374" s="11" t="str">
        <f t="shared" si="271"/>
        <v/>
      </c>
      <c r="AV374" s="11" t="str">
        <f t="shared" si="271"/>
        <v/>
      </c>
      <c r="AW374" s="11" t="str">
        <f t="shared" si="271"/>
        <v/>
      </c>
      <c r="AX374" s="11" t="str">
        <f t="shared" si="271"/>
        <v/>
      </c>
      <c r="AY374" s="11" t="str">
        <f t="shared" si="271"/>
        <v/>
      </c>
      <c r="AZ374" s="11" t="str">
        <f t="shared" si="271"/>
        <v/>
      </c>
      <c r="BA374" s="11" t="str">
        <f t="shared" si="271"/>
        <v/>
      </c>
      <c r="BB374" s="11" t="str">
        <f t="shared" si="271"/>
        <v/>
      </c>
      <c r="BC374" s="11" t="str">
        <f t="shared" si="271"/>
        <v/>
      </c>
      <c r="BD374" s="11" t="str">
        <f t="shared" si="271"/>
        <v/>
      </c>
      <c r="BE374" s="11" t="str">
        <f t="shared" si="271"/>
        <v/>
      </c>
      <c r="BF374" s="11" t="str">
        <f t="shared" si="271"/>
        <v/>
      </c>
      <c r="BG374" s="11" t="str">
        <f t="shared" si="271"/>
        <v/>
      </c>
      <c r="BH374" s="11" t="str">
        <f t="shared" si="271"/>
        <v/>
      </c>
      <c r="BI374" s="11" t="str">
        <f t="shared" si="271"/>
        <v/>
      </c>
      <c r="BJ374" s="11" t="str">
        <f t="shared" si="271"/>
        <v/>
      </c>
      <c r="BK374" s="11" t="str">
        <f t="shared" si="271"/>
        <v/>
      </c>
      <c r="BL374" s="11" t="str">
        <f t="shared" si="271"/>
        <v/>
      </c>
    </row>
    <row r="375" spans="2:64" hidden="1" outlineLevel="1" x14ac:dyDescent="0.55000000000000004">
      <c r="B375" s="3" t="s">
        <v>21</v>
      </c>
      <c r="E375" s="11">
        <f>IF(E374="X",$E$118/12,D375)</f>
        <v>0</v>
      </c>
      <c r="F375" s="11">
        <f t="shared" ref="F375:BL375" si="272">IF(F374="X",$E$118/12,E375)</f>
        <v>0</v>
      </c>
      <c r="G375" s="11">
        <f t="shared" si="272"/>
        <v>0</v>
      </c>
      <c r="H375" s="11">
        <f t="shared" si="272"/>
        <v>0</v>
      </c>
      <c r="I375" s="11">
        <f t="shared" si="272"/>
        <v>0</v>
      </c>
      <c r="J375" s="11">
        <f t="shared" si="272"/>
        <v>0</v>
      </c>
      <c r="K375" s="11">
        <f t="shared" si="272"/>
        <v>0</v>
      </c>
      <c r="L375" s="11">
        <f t="shared" si="272"/>
        <v>0</v>
      </c>
      <c r="M375" s="11">
        <f t="shared" si="272"/>
        <v>0</v>
      </c>
      <c r="N375" s="11">
        <f t="shared" si="272"/>
        <v>0</v>
      </c>
      <c r="O375" s="11">
        <f t="shared" si="272"/>
        <v>0</v>
      </c>
      <c r="P375" s="11">
        <f t="shared" si="272"/>
        <v>0</v>
      </c>
      <c r="Q375" s="11">
        <f>IF(Q374="X",$E$118/12,P375*(1+$E$119))</f>
        <v>0</v>
      </c>
      <c r="R375" s="11">
        <f t="shared" si="272"/>
        <v>0</v>
      </c>
      <c r="S375" s="11">
        <f t="shared" si="272"/>
        <v>0</v>
      </c>
      <c r="T375" s="11">
        <f t="shared" si="272"/>
        <v>0</v>
      </c>
      <c r="U375" s="11">
        <f t="shared" si="272"/>
        <v>0</v>
      </c>
      <c r="V375" s="11">
        <f t="shared" si="272"/>
        <v>0</v>
      </c>
      <c r="W375" s="11">
        <f t="shared" si="272"/>
        <v>0</v>
      </c>
      <c r="X375" s="11">
        <f t="shared" si="272"/>
        <v>0</v>
      </c>
      <c r="Y375" s="11">
        <f t="shared" si="272"/>
        <v>0</v>
      </c>
      <c r="Z375" s="11">
        <f t="shared" si="272"/>
        <v>0</v>
      </c>
      <c r="AA375" s="11">
        <f t="shared" si="272"/>
        <v>0</v>
      </c>
      <c r="AB375" s="11">
        <f t="shared" si="272"/>
        <v>0</v>
      </c>
      <c r="AC375" s="11">
        <f>IF(AC374="X",$E$118/12,AB375*(1+$E$119))</f>
        <v>0</v>
      </c>
      <c r="AD375" s="11">
        <f t="shared" si="272"/>
        <v>0</v>
      </c>
      <c r="AE375" s="11">
        <f t="shared" si="272"/>
        <v>0</v>
      </c>
      <c r="AF375" s="11">
        <f t="shared" si="272"/>
        <v>0</v>
      </c>
      <c r="AG375" s="11">
        <f t="shared" si="272"/>
        <v>0</v>
      </c>
      <c r="AH375" s="11">
        <f t="shared" si="272"/>
        <v>0</v>
      </c>
      <c r="AI375" s="11">
        <f t="shared" si="272"/>
        <v>0</v>
      </c>
      <c r="AJ375" s="11">
        <f t="shared" si="272"/>
        <v>0</v>
      </c>
      <c r="AK375" s="11">
        <f t="shared" si="272"/>
        <v>0</v>
      </c>
      <c r="AL375" s="11">
        <f t="shared" si="272"/>
        <v>0</v>
      </c>
      <c r="AM375" s="11">
        <f t="shared" si="272"/>
        <v>0</v>
      </c>
      <c r="AN375" s="11">
        <f t="shared" si="272"/>
        <v>0</v>
      </c>
      <c r="AO375" s="11">
        <f>IF(AO374="X",$E$118/12,AN375*(1+$E$119))</f>
        <v>0</v>
      </c>
      <c r="AP375" s="11">
        <f t="shared" si="272"/>
        <v>0</v>
      </c>
      <c r="AQ375" s="11">
        <f t="shared" si="272"/>
        <v>0</v>
      </c>
      <c r="AR375" s="11">
        <f t="shared" si="272"/>
        <v>0</v>
      </c>
      <c r="AS375" s="11">
        <f t="shared" si="272"/>
        <v>0</v>
      </c>
      <c r="AT375" s="11">
        <f t="shared" si="272"/>
        <v>0</v>
      </c>
      <c r="AU375" s="11">
        <f t="shared" si="272"/>
        <v>0</v>
      </c>
      <c r="AV375" s="11">
        <f t="shared" si="272"/>
        <v>0</v>
      </c>
      <c r="AW375" s="11">
        <f t="shared" si="272"/>
        <v>0</v>
      </c>
      <c r="AX375" s="11">
        <f t="shared" si="272"/>
        <v>0</v>
      </c>
      <c r="AY375" s="11">
        <f t="shared" si="272"/>
        <v>0</v>
      </c>
      <c r="AZ375" s="11">
        <f t="shared" si="272"/>
        <v>0</v>
      </c>
      <c r="BA375" s="11">
        <f>IF(BA374="X",$E$118/12,AZ375*(1+$E$119))</f>
        <v>0</v>
      </c>
      <c r="BB375" s="11">
        <f t="shared" si="272"/>
        <v>0</v>
      </c>
      <c r="BC375" s="11">
        <f t="shared" si="272"/>
        <v>0</v>
      </c>
      <c r="BD375" s="11">
        <f t="shared" si="272"/>
        <v>0</v>
      </c>
      <c r="BE375" s="11">
        <f t="shared" si="272"/>
        <v>0</v>
      </c>
      <c r="BF375" s="11">
        <f t="shared" si="272"/>
        <v>0</v>
      </c>
      <c r="BG375" s="11">
        <f t="shared" si="272"/>
        <v>0</v>
      </c>
      <c r="BH375" s="11">
        <f t="shared" si="272"/>
        <v>0</v>
      </c>
      <c r="BI375" s="11">
        <f t="shared" si="272"/>
        <v>0</v>
      </c>
      <c r="BJ375" s="11">
        <f t="shared" si="272"/>
        <v>0</v>
      </c>
      <c r="BK375" s="11">
        <f t="shared" si="272"/>
        <v>0</v>
      </c>
      <c r="BL375" s="11">
        <f t="shared" si="272"/>
        <v>0</v>
      </c>
    </row>
    <row r="376" spans="2:64" hidden="1" outlineLevel="1" x14ac:dyDescent="0.55000000000000004">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row>
    <row r="377" spans="2:64" hidden="1" outlineLevel="1" x14ac:dyDescent="0.55000000000000004">
      <c r="B377" s="3" t="s">
        <v>147</v>
      </c>
      <c r="E377" s="11" t="str">
        <f>IF($F$122=E335,IF($E$122=E336,"X",""),"")</f>
        <v/>
      </c>
      <c r="F377" s="11" t="str">
        <f t="shared" ref="F377:BL377" si="273">IF($F$122=F335,IF($E$122=F336,"X",""),"")</f>
        <v/>
      </c>
      <c r="G377" s="11" t="str">
        <f t="shared" si="273"/>
        <v/>
      </c>
      <c r="H377" s="11" t="str">
        <f t="shared" si="273"/>
        <v/>
      </c>
      <c r="I377" s="11" t="str">
        <f t="shared" si="273"/>
        <v/>
      </c>
      <c r="J377" s="11" t="str">
        <f t="shared" si="273"/>
        <v/>
      </c>
      <c r="K377" s="11" t="str">
        <f t="shared" si="273"/>
        <v/>
      </c>
      <c r="L377" s="11" t="str">
        <f t="shared" si="273"/>
        <v/>
      </c>
      <c r="M377" s="11" t="str">
        <f t="shared" si="273"/>
        <v/>
      </c>
      <c r="N377" s="11" t="str">
        <f t="shared" si="273"/>
        <v/>
      </c>
      <c r="O377" s="11" t="str">
        <f t="shared" si="273"/>
        <v/>
      </c>
      <c r="P377" s="11" t="str">
        <f t="shared" si="273"/>
        <v/>
      </c>
      <c r="Q377" s="11" t="str">
        <f t="shared" si="273"/>
        <v/>
      </c>
      <c r="R377" s="11" t="str">
        <f t="shared" si="273"/>
        <v/>
      </c>
      <c r="S377" s="11" t="str">
        <f t="shared" si="273"/>
        <v/>
      </c>
      <c r="T377" s="11" t="str">
        <f t="shared" si="273"/>
        <v/>
      </c>
      <c r="U377" s="11" t="str">
        <f t="shared" si="273"/>
        <v/>
      </c>
      <c r="V377" s="11" t="str">
        <f t="shared" si="273"/>
        <v/>
      </c>
      <c r="W377" s="11" t="str">
        <f t="shared" si="273"/>
        <v/>
      </c>
      <c r="X377" s="11" t="str">
        <f t="shared" si="273"/>
        <v/>
      </c>
      <c r="Y377" s="11" t="str">
        <f t="shared" si="273"/>
        <v/>
      </c>
      <c r="Z377" s="11" t="str">
        <f t="shared" si="273"/>
        <v/>
      </c>
      <c r="AA377" s="11" t="str">
        <f t="shared" si="273"/>
        <v/>
      </c>
      <c r="AB377" s="11" t="str">
        <f t="shared" si="273"/>
        <v/>
      </c>
      <c r="AC377" s="11" t="str">
        <f t="shared" si="273"/>
        <v/>
      </c>
      <c r="AD377" s="11" t="str">
        <f t="shared" si="273"/>
        <v/>
      </c>
      <c r="AE377" s="11" t="str">
        <f t="shared" si="273"/>
        <v/>
      </c>
      <c r="AF377" s="11" t="str">
        <f t="shared" si="273"/>
        <v/>
      </c>
      <c r="AG377" s="11" t="str">
        <f t="shared" si="273"/>
        <v/>
      </c>
      <c r="AH377" s="11" t="str">
        <f t="shared" si="273"/>
        <v/>
      </c>
      <c r="AI377" s="11" t="str">
        <f t="shared" si="273"/>
        <v/>
      </c>
      <c r="AJ377" s="11" t="str">
        <f t="shared" si="273"/>
        <v/>
      </c>
      <c r="AK377" s="11" t="str">
        <f t="shared" si="273"/>
        <v/>
      </c>
      <c r="AL377" s="11" t="str">
        <f t="shared" si="273"/>
        <v/>
      </c>
      <c r="AM377" s="11" t="str">
        <f t="shared" si="273"/>
        <v/>
      </c>
      <c r="AN377" s="11" t="str">
        <f t="shared" si="273"/>
        <v/>
      </c>
      <c r="AO377" s="11" t="str">
        <f t="shared" si="273"/>
        <v/>
      </c>
      <c r="AP377" s="11" t="str">
        <f t="shared" si="273"/>
        <v/>
      </c>
      <c r="AQ377" s="11" t="str">
        <f t="shared" si="273"/>
        <v/>
      </c>
      <c r="AR377" s="11" t="str">
        <f t="shared" si="273"/>
        <v/>
      </c>
      <c r="AS377" s="11" t="str">
        <f t="shared" si="273"/>
        <v/>
      </c>
      <c r="AT377" s="11" t="str">
        <f t="shared" si="273"/>
        <v/>
      </c>
      <c r="AU377" s="11" t="str">
        <f t="shared" si="273"/>
        <v/>
      </c>
      <c r="AV377" s="11" t="str">
        <f t="shared" si="273"/>
        <v/>
      </c>
      <c r="AW377" s="11" t="str">
        <f t="shared" si="273"/>
        <v/>
      </c>
      <c r="AX377" s="11" t="str">
        <f t="shared" si="273"/>
        <v/>
      </c>
      <c r="AY377" s="11" t="str">
        <f t="shared" si="273"/>
        <v/>
      </c>
      <c r="AZ377" s="11" t="str">
        <f t="shared" si="273"/>
        <v/>
      </c>
      <c r="BA377" s="11" t="str">
        <f t="shared" si="273"/>
        <v/>
      </c>
      <c r="BB377" s="11" t="str">
        <f t="shared" si="273"/>
        <v/>
      </c>
      <c r="BC377" s="11" t="str">
        <f t="shared" si="273"/>
        <v/>
      </c>
      <c r="BD377" s="11" t="str">
        <f t="shared" si="273"/>
        <v/>
      </c>
      <c r="BE377" s="11" t="str">
        <f t="shared" si="273"/>
        <v/>
      </c>
      <c r="BF377" s="11" t="str">
        <f t="shared" si="273"/>
        <v/>
      </c>
      <c r="BG377" s="11" t="str">
        <f t="shared" si="273"/>
        <v/>
      </c>
      <c r="BH377" s="11" t="str">
        <f t="shared" si="273"/>
        <v/>
      </c>
      <c r="BI377" s="11" t="str">
        <f t="shared" si="273"/>
        <v/>
      </c>
      <c r="BJ377" s="11" t="str">
        <f t="shared" si="273"/>
        <v/>
      </c>
      <c r="BK377" s="11" t="str">
        <f t="shared" si="273"/>
        <v/>
      </c>
      <c r="BL377" s="11" t="str">
        <f t="shared" si="273"/>
        <v/>
      </c>
    </row>
    <row r="378" spans="2:64" hidden="1" outlineLevel="1" x14ac:dyDescent="0.55000000000000004">
      <c r="B378" s="3" t="s">
        <v>21</v>
      </c>
      <c r="E378" s="11">
        <f>IF(E377="X",$E$123/12,D378)</f>
        <v>0</v>
      </c>
      <c r="F378" s="11">
        <f t="shared" ref="F378:BL378" si="274">IF(F377="X",$E$123/12,E378)</f>
        <v>0</v>
      </c>
      <c r="G378" s="11">
        <f t="shared" si="274"/>
        <v>0</v>
      </c>
      <c r="H378" s="11">
        <f t="shared" si="274"/>
        <v>0</v>
      </c>
      <c r="I378" s="11">
        <f t="shared" si="274"/>
        <v>0</v>
      </c>
      <c r="J378" s="11">
        <f t="shared" si="274"/>
        <v>0</v>
      </c>
      <c r="K378" s="11">
        <f t="shared" si="274"/>
        <v>0</v>
      </c>
      <c r="L378" s="11">
        <f t="shared" si="274"/>
        <v>0</v>
      </c>
      <c r="M378" s="11">
        <f t="shared" si="274"/>
        <v>0</v>
      </c>
      <c r="N378" s="11">
        <f t="shared" si="274"/>
        <v>0</v>
      </c>
      <c r="O378" s="11">
        <f t="shared" si="274"/>
        <v>0</v>
      </c>
      <c r="P378" s="11">
        <f t="shared" si="274"/>
        <v>0</v>
      </c>
      <c r="Q378" s="11">
        <f>IF(Q377="X",$E$123/12,P378*(1+$E$124))</f>
        <v>0</v>
      </c>
      <c r="R378" s="11">
        <f t="shared" si="274"/>
        <v>0</v>
      </c>
      <c r="S378" s="11">
        <f t="shared" si="274"/>
        <v>0</v>
      </c>
      <c r="T378" s="11">
        <f t="shared" si="274"/>
        <v>0</v>
      </c>
      <c r="U378" s="11">
        <f t="shared" si="274"/>
        <v>0</v>
      </c>
      <c r="V378" s="11">
        <f t="shared" si="274"/>
        <v>0</v>
      </c>
      <c r="W378" s="11">
        <f t="shared" si="274"/>
        <v>0</v>
      </c>
      <c r="X378" s="11">
        <f t="shared" si="274"/>
        <v>0</v>
      </c>
      <c r="Y378" s="11">
        <f t="shared" si="274"/>
        <v>0</v>
      </c>
      <c r="Z378" s="11">
        <f t="shared" si="274"/>
        <v>0</v>
      </c>
      <c r="AA378" s="11">
        <f t="shared" si="274"/>
        <v>0</v>
      </c>
      <c r="AB378" s="11">
        <f t="shared" si="274"/>
        <v>0</v>
      </c>
      <c r="AC378" s="11">
        <f>IF(AC377="X",$E$123/12,AB378*(1+$E$124))</f>
        <v>0</v>
      </c>
      <c r="AD378" s="11">
        <f t="shared" si="274"/>
        <v>0</v>
      </c>
      <c r="AE378" s="11">
        <f t="shared" si="274"/>
        <v>0</v>
      </c>
      <c r="AF378" s="11">
        <f t="shared" si="274"/>
        <v>0</v>
      </c>
      <c r="AG378" s="11">
        <f t="shared" si="274"/>
        <v>0</v>
      </c>
      <c r="AH378" s="11">
        <f t="shared" si="274"/>
        <v>0</v>
      </c>
      <c r="AI378" s="11">
        <f t="shared" si="274"/>
        <v>0</v>
      </c>
      <c r="AJ378" s="11">
        <f t="shared" si="274"/>
        <v>0</v>
      </c>
      <c r="AK378" s="11">
        <f t="shared" si="274"/>
        <v>0</v>
      </c>
      <c r="AL378" s="11">
        <f t="shared" si="274"/>
        <v>0</v>
      </c>
      <c r="AM378" s="11">
        <f t="shared" si="274"/>
        <v>0</v>
      </c>
      <c r="AN378" s="11">
        <f t="shared" si="274"/>
        <v>0</v>
      </c>
      <c r="AO378" s="11">
        <f>IF(AO377="X",$E$123/12,AN378*(1+$E$124))</f>
        <v>0</v>
      </c>
      <c r="AP378" s="11">
        <f t="shared" si="274"/>
        <v>0</v>
      </c>
      <c r="AQ378" s="11">
        <f t="shared" si="274"/>
        <v>0</v>
      </c>
      <c r="AR378" s="11">
        <f t="shared" si="274"/>
        <v>0</v>
      </c>
      <c r="AS378" s="11">
        <f t="shared" si="274"/>
        <v>0</v>
      </c>
      <c r="AT378" s="11">
        <f t="shared" si="274"/>
        <v>0</v>
      </c>
      <c r="AU378" s="11">
        <f t="shared" si="274"/>
        <v>0</v>
      </c>
      <c r="AV378" s="11">
        <f t="shared" si="274"/>
        <v>0</v>
      </c>
      <c r="AW378" s="11">
        <f t="shared" si="274"/>
        <v>0</v>
      </c>
      <c r="AX378" s="11">
        <f t="shared" si="274"/>
        <v>0</v>
      </c>
      <c r="AY378" s="11">
        <f t="shared" si="274"/>
        <v>0</v>
      </c>
      <c r="AZ378" s="11">
        <f t="shared" si="274"/>
        <v>0</v>
      </c>
      <c r="BA378" s="11">
        <f>IF(BA377="X",$E$123/12,AZ378*(1+$E$124))</f>
        <v>0</v>
      </c>
      <c r="BB378" s="11">
        <f t="shared" si="274"/>
        <v>0</v>
      </c>
      <c r="BC378" s="11">
        <f t="shared" si="274"/>
        <v>0</v>
      </c>
      <c r="BD378" s="11">
        <f t="shared" si="274"/>
        <v>0</v>
      </c>
      <c r="BE378" s="11">
        <f t="shared" si="274"/>
        <v>0</v>
      </c>
      <c r="BF378" s="11">
        <f t="shared" si="274"/>
        <v>0</v>
      </c>
      <c r="BG378" s="11">
        <f t="shared" si="274"/>
        <v>0</v>
      </c>
      <c r="BH378" s="11">
        <f t="shared" si="274"/>
        <v>0</v>
      </c>
      <c r="BI378" s="11">
        <f t="shared" si="274"/>
        <v>0</v>
      </c>
      <c r="BJ378" s="11">
        <f t="shared" si="274"/>
        <v>0</v>
      </c>
      <c r="BK378" s="11">
        <f t="shared" si="274"/>
        <v>0</v>
      </c>
      <c r="BL378" s="11">
        <f t="shared" si="274"/>
        <v>0</v>
      </c>
    </row>
    <row r="379" spans="2:64" hidden="1" outlineLevel="1" x14ac:dyDescent="0.55000000000000004">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row>
    <row r="380" spans="2:64" hidden="1" outlineLevel="1" x14ac:dyDescent="0.55000000000000004">
      <c r="B380" s="3" t="s">
        <v>148</v>
      </c>
      <c r="E380" s="11" t="str">
        <f>IF($F$127=E335,IF($E$127=E336,"X",""),"")</f>
        <v/>
      </c>
      <c r="F380" s="11" t="str">
        <f t="shared" ref="F380:BL380" si="275">IF($F$127=F335,IF($E$127=F336,"X",""),"")</f>
        <v/>
      </c>
      <c r="G380" s="11" t="str">
        <f t="shared" si="275"/>
        <v/>
      </c>
      <c r="H380" s="11" t="str">
        <f t="shared" si="275"/>
        <v/>
      </c>
      <c r="I380" s="11" t="str">
        <f t="shared" si="275"/>
        <v/>
      </c>
      <c r="J380" s="11" t="str">
        <f t="shared" si="275"/>
        <v/>
      </c>
      <c r="K380" s="11" t="str">
        <f t="shared" si="275"/>
        <v/>
      </c>
      <c r="L380" s="11" t="str">
        <f t="shared" si="275"/>
        <v/>
      </c>
      <c r="M380" s="11" t="str">
        <f t="shared" si="275"/>
        <v/>
      </c>
      <c r="N380" s="11" t="str">
        <f t="shared" si="275"/>
        <v/>
      </c>
      <c r="O380" s="11" t="str">
        <f t="shared" si="275"/>
        <v/>
      </c>
      <c r="P380" s="11" t="str">
        <f t="shared" si="275"/>
        <v/>
      </c>
      <c r="Q380" s="11" t="str">
        <f t="shared" si="275"/>
        <v/>
      </c>
      <c r="R380" s="11" t="str">
        <f t="shared" si="275"/>
        <v/>
      </c>
      <c r="S380" s="11" t="str">
        <f t="shared" si="275"/>
        <v/>
      </c>
      <c r="T380" s="11" t="str">
        <f t="shared" si="275"/>
        <v/>
      </c>
      <c r="U380" s="11" t="str">
        <f t="shared" si="275"/>
        <v/>
      </c>
      <c r="V380" s="11" t="str">
        <f t="shared" si="275"/>
        <v/>
      </c>
      <c r="W380" s="11" t="str">
        <f t="shared" si="275"/>
        <v/>
      </c>
      <c r="X380" s="11" t="str">
        <f t="shared" si="275"/>
        <v/>
      </c>
      <c r="Y380" s="11" t="str">
        <f t="shared" si="275"/>
        <v/>
      </c>
      <c r="Z380" s="11" t="str">
        <f t="shared" si="275"/>
        <v/>
      </c>
      <c r="AA380" s="11" t="str">
        <f t="shared" si="275"/>
        <v/>
      </c>
      <c r="AB380" s="11" t="str">
        <f t="shared" si="275"/>
        <v/>
      </c>
      <c r="AC380" s="11" t="str">
        <f t="shared" si="275"/>
        <v/>
      </c>
      <c r="AD380" s="11" t="str">
        <f t="shared" si="275"/>
        <v/>
      </c>
      <c r="AE380" s="11" t="str">
        <f t="shared" si="275"/>
        <v/>
      </c>
      <c r="AF380" s="11" t="str">
        <f t="shared" si="275"/>
        <v/>
      </c>
      <c r="AG380" s="11" t="str">
        <f t="shared" si="275"/>
        <v/>
      </c>
      <c r="AH380" s="11" t="str">
        <f t="shared" si="275"/>
        <v/>
      </c>
      <c r="AI380" s="11" t="str">
        <f t="shared" si="275"/>
        <v/>
      </c>
      <c r="AJ380" s="11" t="str">
        <f t="shared" si="275"/>
        <v/>
      </c>
      <c r="AK380" s="11" t="str">
        <f t="shared" si="275"/>
        <v/>
      </c>
      <c r="AL380" s="11" t="str">
        <f t="shared" si="275"/>
        <v/>
      </c>
      <c r="AM380" s="11" t="str">
        <f t="shared" si="275"/>
        <v/>
      </c>
      <c r="AN380" s="11" t="str">
        <f t="shared" si="275"/>
        <v/>
      </c>
      <c r="AO380" s="11" t="str">
        <f t="shared" si="275"/>
        <v/>
      </c>
      <c r="AP380" s="11" t="str">
        <f t="shared" si="275"/>
        <v/>
      </c>
      <c r="AQ380" s="11" t="str">
        <f t="shared" si="275"/>
        <v/>
      </c>
      <c r="AR380" s="11" t="str">
        <f t="shared" si="275"/>
        <v/>
      </c>
      <c r="AS380" s="11" t="str">
        <f t="shared" si="275"/>
        <v/>
      </c>
      <c r="AT380" s="11" t="str">
        <f t="shared" si="275"/>
        <v/>
      </c>
      <c r="AU380" s="11" t="str">
        <f t="shared" si="275"/>
        <v/>
      </c>
      <c r="AV380" s="11" t="str">
        <f t="shared" si="275"/>
        <v/>
      </c>
      <c r="AW380" s="11" t="str">
        <f t="shared" si="275"/>
        <v/>
      </c>
      <c r="AX380" s="11" t="str">
        <f t="shared" si="275"/>
        <v/>
      </c>
      <c r="AY380" s="11" t="str">
        <f t="shared" si="275"/>
        <v/>
      </c>
      <c r="AZ380" s="11" t="str">
        <f t="shared" si="275"/>
        <v/>
      </c>
      <c r="BA380" s="11" t="str">
        <f t="shared" si="275"/>
        <v/>
      </c>
      <c r="BB380" s="11" t="str">
        <f t="shared" si="275"/>
        <v/>
      </c>
      <c r="BC380" s="11" t="str">
        <f t="shared" si="275"/>
        <v/>
      </c>
      <c r="BD380" s="11" t="str">
        <f t="shared" si="275"/>
        <v/>
      </c>
      <c r="BE380" s="11" t="str">
        <f t="shared" si="275"/>
        <v/>
      </c>
      <c r="BF380" s="11" t="str">
        <f t="shared" si="275"/>
        <v/>
      </c>
      <c r="BG380" s="11" t="str">
        <f t="shared" si="275"/>
        <v/>
      </c>
      <c r="BH380" s="11" t="str">
        <f t="shared" si="275"/>
        <v/>
      </c>
      <c r="BI380" s="11" t="str">
        <f t="shared" si="275"/>
        <v/>
      </c>
      <c r="BJ380" s="11" t="str">
        <f t="shared" si="275"/>
        <v/>
      </c>
      <c r="BK380" s="11" t="str">
        <f t="shared" si="275"/>
        <v/>
      </c>
      <c r="BL380" s="11" t="str">
        <f t="shared" si="275"/>
        <v/>
      </c>
    </row>
    <row r="381" spans="2:64" hidden="1" outlineLevel="1" x14ac:dyDescent="0.55000000000000004">
      <c r="B381" s="3" t="s">
        <v>21</v>
      </c>
      <c r="E381" s="11">
        <f>IF(E380="X",$E$128/12,D381)</f>
        <v>0</v>
      </c>
      <c r="F381" s="11">
        <f t="shared" ref="F381:BL381" si="276">IF(F380="X",$E$128/12,E381)</f>
        <v>0</v>
      </c>
      <c r="G381" s="11">
        <f t="shared" si="276"/>
        <v>0</v>
      </c>
      <c r="H381" s="11">
        <f t="shared" si="276"/>
        <v>0</v>
      </c>
      <c r="I381" s="11">
        <f t="shared" si="276"/>
        <v>0</v>
      </c>
      <c r="J381" s="11">
        <f t="shared" si="276"/>
        <v>0</v>
      </c>
      <c r="K381" s="11">
        <f t="shared" si="276"/>
        <v>0</v>
      </c>
      <c r="L381" s="11">
        <f t="shared" si="276"/>
        <v>0</v>
      </c>
      <c r="M381" s="11">
        <f t="shared" si="276"/>
        <v>0</v>
      </c>
      <c r="N381" s="11">
        <f t="shared" si="276"/>
        <v>0</v>
      </c>
      <c r="O381" s="11">
        <f t="shared" si="276"/>
        <v>0</v>
      </c>
      <c r="P381" s="11">
        <f t="shared" si="276"/>
        <v>0</v>
      </c>
      <c r="Q381" s="11">
        <f>IF(Q380="X",$E$128/12,P381*(1+$E$129))</f>
        <v>0</v>
      </c>
      <c r="R381" s="11">
        <f t="shared" si="276"/>
        <v>0</v>
      </c>
      <c r="S381" s="11">
        <f t="shared" si="276"/>
        <v>0</v>
      </c>
      <c r="T381" s="11">
        <f t="shared" si="276"/>
        <v>0</v>
      </c>
      <c r="U381" s="11">
        <f t="shared" si="276"/>
        <v>0</v>
      </c>
      <c r="V381" s="11">
        <f t="shared" si="276"/>
        <v>0</v>
      </c>
      <c r="W381" s="11">
        <f t="shared" si="276"/>
        <v>0</v>
      </c>
      <c r="X381" s="11">
        <f t="shared" si="276"/>
        <v>0</v>
      </c>
      <c r="Y381" s="11">
        <f t="shared" si="276"/>
        <v>0</v>
      </c>
      <c r="Z381" s="11">
        <f t="shared" si="276"/>
        <v>0</v>
      </c>
      <c r="AA381" s="11">
        <f t="shared" si="276"/>
        <v>0</v>
      </c>
      <c r="AB381" s="11">
        <f t="shared" si="276"/>
        <v>0</v>
      </c>
      <c r="AC381" s="11">
        <f>IF(AC380="X",$E$128/12,AB381*(1+$E$129))</f>
        <v>0</v>
      </c>
      <c r="AD381" s="11">
        <f t="shared" si="276"/>
        <v>0</v>
      </c>
      <c r="AE381" s="11">
        <f t="shared" si="276"/>
        <v>0</v>
      </c>
      <c r="AF381" s="11">
        <f t="shared" si="276"/>
        <v>0</v>
      </c>
      <c r="AG381" s="11">
        <f t="shared" si="276"/>
        <v>0</v>
      </c>
      <c r="AH381" s="11">
        <f t="shared" si="276"/>
        <v>0</v>
      </c>
      <c r="AI381" s="11">
        <f t="shared" si="276"/>
        <v>0</v>
      </c>
      <c r="AJ381" s="11">
        <f t="shared" si="276"/>
        <v>0</v>
      </c>
      <c r="AK381" s="11">
        <f t="shared" si="276"/>
        <v>0</v>
      </c>
      <c r="AL381" s="11">
        <f t="shared" si="276"/>
        <v>0</v>
      </c>
      <c r="AM381" s="11">
        <f t="shared" si="276"/>
        <v>0</v>
      </c>
      <c r="AN381" s="11">
        <f t="shared" si="276"/>
        <v>0</v>
      </c>
      <c r="AO381" s="11">
        <f>IF(AO380="X",$E$128/12,AN381*(1+$E$129))</f>
        <v>0</v>
      </c>
      <c r="AP381" s="11">
        <f t="shared" si="276"/>
        <v>0</v>
      </c>
      <c r="AQ381" s="11">
        <f t="shared" si="276"/>
        <v>0</v>
      </c>
      <c r="AR381" s="11">
        <f t="shared" si="276"/>
        <v>0</v>
      </c>
      <c r="AS381" s="11">
        <f t="shared" si="276"/>
        <v>0</v>
      </c>
      <c r="AT381" s="11">
        <f t="shared" si="276"/>
        <v>0</v>
      </c>
      <c r="AU381" s="11">
        <f t="shared" si="276"/>
        <v>0</v>
      </c>
      <c r="AV381" s="11">
        <f t="shared" si="276"/>
        <v>0</v>
      </c>
      <c r="AW381" s="11">
        <f t="shared" si="276"/>
        <v>0</v>
      </c>
      <c r="AX381" s="11">
        <f t="shared" si="276"/>
        <v>0</v>
      </c>
      <c r="AY381" s="11">
        <f t="shared" si="276"/>
        <v>0</v>
      </c>
      <c r="AZ381" s="11">
        <f t="shared" si="276"/>
        <v>0</v>
      </c>
      <c r="BA381" s="11">
        <f>IF(BA380="X",$E$128/12,AZ381*(1+$E$129))</f>
        <v>0</v>
      </c>
      <c r="BB381" s="11">
        <f t="shared" si="276"/>
        <v>0</v>
      </c>
      <c r="BC381" s="11">
        <f t="shared" si="276"/>
        <v>0</v>
      </c>
      <c r="BD381" s="11">
        <f t="shared" si="276"/>
        <v>0</v>
      </c>
      <c r="BE381" s="11">
        <f t="shared" si="276"/>
        <v>0</v>
      </c>
      <c r="BF381" s="11">
        <f t="shared" si="276"/>
        <v>0</v>
      </c>
      <c r="BG381" s="11">
        <f t="shared" si="276"/>
        <v>0</v>
      </c>
      <c r="BH381" s="11">
        <f t="shared" si="276"/>
        <v>0</v>
      </c>
      <c r="BI381" s="11">
        <f t="shared" si="276"/>
        <v>0</v>
      </c>
      <c r="BJ381" s="11">
        <f t="shared" si="276"/>
        <v>0</v>
      </c>
      <c r="BK381" s="11">
        <f t="shared" si="276"/>
        <v>0</v>
      </c>
      <c r="BL381" s="11">
        <f t="shared" si="276"/>
        <v>0</v>
      </c>
    </row>
    <row r="382" spans="2:64" hidden="1" outlineLevel="1" x14ac:dyDescent="0.55000000000000004">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row>
    <row r="383" spans="2:64" hidden="1" outlineLevel="1" x14ac:dyDescent="0.55000000000000004">
      <c r="B383" s="3" t="s">
        <v>133</v>
      </c>
      <c r="E383" s="11" t="str">
        <f>IF($F$132=E335,IF($E$132=E336,"X",""),"")</f>
        <v/>
      </c>
      <c r="F383" s="11" t="str">
        <f t="shared" ref="F383:BL383" si="277">IF($F$132=F335,IF($E$132=F336,"X",""),"")</f>
        <v/>
      </c>
      <c r="G383" s="11" t="str">
        <f t="shared" si="277"/>
        <v/>
      </c>
      <c r="H383" s="11" t="str">
        <f t="shared" si="277"/>
        <v/>
      </c>
      <c r="I383" s="11" t="str">
        <f t="shared" si="277"/>
        <v/>
      </c>
      <c r="J383" s="11" t="str">
        <f t="shared" si="277"/>
        <v/>
      </c>
      <c r="K383" s="11" t="str">
        <f t="shared" si="277"/>
        <v/>
      </c>
      <c r="L383" s="11" t="str">
        <f t="shared" si="277"/>
        <v/>
      </c>
      <c r="M383" s="11" t="str">
        <f t="shared" si="277"/>
        <v/>
      </c>
      <c r="N383" s="11" t="str">
        <f t="shared" si="277"/>
        <v/>
      </c>
      <c r="O383" s="11" t="str">
        <f t="shared" si="277"/>
        <v/>
      </c>
      <c r="P383" s="11" t="str">
        <f t="shared" si="277"/>
        <v/>
      </c>
      <c r="Q383" s="11" t="str">
        <f t="shared" si="277"/>
        <v/>
      </c>
      <c r="R383" s="11" t="str">
        <f t="shared" si="277"/>
        <v/>
      </c>
      <c r="S383" s="11" t="str">
        <f t="shared" si="277"/>
        <v/>
      </c>
      <c r="T383" s="11" t="str">
        <f t="shared" si="277"/>
        <v/>
      </c>
      <c r="U383" s="11" t="str">
        <f t="shared" si="277"/>
        <v/>
      </c>
      <c r="V383" s="11" t="str">
        <f t="shared" si="277"/>
        <v/>
      </c>
      <c r="W383" s="11" t="str">
        <f t="shared" si="277"/>
        <v/>
      </c>
      <c r="X383" s="11" t="str">
        <f t="shared" si="277"/>
        <v/>
      </c>
      <c r="Y383" s="11" t="str">
        <f t="shared" si="277"/>
        <v/>
      </c>
      <c r="Z383" s="11" t="str">
        <f t="shared" si="277"/>
        <v/>
      </c>
      <c r="AA383" s="11" t="str">
        <f t="shared" si="277"/>
        <v/>
      </c>
      <c r="AB383" s="11" t="str">
        <f t="shared" si="277"/>
        <v/>
      </c>
      <c r="AC383" s="11" t="str">
        <f t="shared" si="277"/>
        <v/>
      </c>
      <c r="AD383" s="11" t="str">
        <f t="shared" si="277"/>
        <v/>
      </c>
      <c r="AE383" s="11" t="str">
        <f t="shared" si="277"/>
        <v/>
      </c>
      <c r="AF383" s="11" t="str">
        <f t="shared" si="277"/>
        <v/>
      </c>
      <c r="AG383" s="11" t="str">
        <f t="shared" si="277"/>
        <v/>
      </c>
      <c r="AH383" s="11" t="str">
        <f t="shared" si="277"/>
        <v/>
      </c>
      <c r="AI383" s="11" t="str">
        <f t="shared" si="277"/>
        <v/>
      </c>
      <c r="AJ383" s="11" t="str">
        <f t="shared" si="277"/>
        <v/>
      </c>
      <c r="AK383" s="11" t="str">
        <f t="shared" si="277"/>
        <v/>
      </c>
      <c r="AL383" s="11" t="str">
        <f t="shared" si="277"/>
        <v/>
      </c>
      <c r="AM383" s="11" t="str">
        <f t="shared" si="277"/>
        <v/>
      </c>
      <c r="AN383" s="11" t="str">
        <f t="shared" si="277"/>
        <v/>
      </c>
      <c r="AO383" s="11" t="str">
        <f t="shared" si="277"/>
        <v/>
      </c>
      <c r="AP383" s="11" t="str">
        <f t="shared" si="277"/>
        <v/>
      </c>
      <c r="AQ383" s="11" t="str">
        <f t="shared" si="277"/>
        <v/>
      </c>
      <c r="AR383" s="11" t="str">
        <f t="shared" si="277"/>
        <v/>
      </c>
      <c r="AS383" s="11" t="str">
        <f t="shared" si="277"/>
        <v/>
      </c>
      <c r="AT383" s="11" t="str">
        <f t="shared" si="277"/>
        <v/>
      </c>
      <c r="AU383" s="11" t="str">
        <f t="shared" si="277"/>
        <v/>
      </c>
      <c r="AV383" s="11" t="str">
        <f t="shared" si="277"/>
        <v/>
      </c>
      <c r="AW383" s="11" t="str">
        <f t="shared" si="277"/>
        <v/>
      </c>
      <c r="AX383" s="11" t="str">
        <f t="shared" si="277"/>
        <v/>
      </c>
      <c r="AY383" s="11" t="str">
        <f t="shared" si="277"/>
        <v/>
      </c>
      <c r="AZ383" s="11" t="str">
        <f t="shared" si="277"/>
        <v/>
      </c>
      <c r="BA383" s="11" t="str">
        <f t="shared" si="277"/>
        <v/>
      </c>
      <c r="BB383" s="11" t="str">
        <f t="shared" si="277"/>
        <v/>
      </c>
      <c r="BC383" s="11" t="str">
        <f t="shared" si="277"/>
        <v/>
      </c>
      <c r="BD383" s="11" t="str">
        <f t="shared" si="277"/>
        <v/>
      </c>
      <c r="BE383" s="11" t="str">
        <f t="shared" si="277"/>
        <v/>
      </c>
      <c r="BF383" s="11" t="str">
        <f t="shared" si="277"/>
        <v/>
      </c>
      <c r="BG383" s="11" t="str">
        <f t="shared" si="277"/>
        <v/>
      </c>
      <c r="BH383" s="11" t="str">
        <f t="shared" si="277"/>
        <v/>
      </c>
      <c r="BI383" s="11" t="str">
        <f t="shared" si="277"/>
        <v/>
      </c>
      <c r="BJ383" s="11" t="str">
        <f t="shared" si="277"/>
        <v/>
      </c>
      <c r="BK383" s="11" t="str">
        <f t="shared" si="277"/>
        <v/>
      </c>
      <c r="BL383" s="11" t="str">
        <f t="shared" si="277"/>
        <v/>
      </c>
    </row>
    <row r="384" spans="2:64" hidden="1" outlineLevel="1" x14ac:dyDescent="0.55000000000000004">
      <c r="B384" s="3" t="s">
        <v>134</v>
      </c>
      <c r="E384" s="11">
        <f>IF(E383="X",$E$133/12,D384)</f>
        <v>0</v>
      </c>
      <c r="F384" s="11">
        <f t="shared" ref="F384:BL384" si="278">IF(F383="X",$E$133/12,E384)</f>
        <v>0</v>
      </c>
      <c r="G384" s="11">
        <f t="shared" si="278"/>
        <v>0</v>
      </c>
      <c r="H384" s="11">
        <f t="shared" si="278"/>
        <v>0</v>
      </c>
      <c r="I384" s="11">
        <f t="shared" si="278"/>
        <v>0</v>
      </c>
      <c r="J384" s="11">
        <f t="shared" si="278"/>
        <v>0</v>
      </c>
      <c r="K384" s="11">
        <f t="shared" si="278"/>
        <v>0</v>
      </c>
      <c r="L384" s="11">
        <f t="shared" si="278"/>
        <v>0</v>
      </c>
      <c r="M384" s="11">
        <f t="shared" si="278"/>
        <v>0</v>
      </c>
      <c r="N384" s="11">
        <f t="shared" si="278"/>
        <v>0</v>
      </c>
      <c r="O384" s="11">
        <f t="shared" si="278"/>
        <v>0</v>
      </c>
      <c r="P384" s="11">
        <f t="shared" si="278"/>
        <v>0</v>
      </c>
      <c r="Q384" s="11">
        <f>IF(Q383="X",$E$133/12,P384*(1+$E$134))</f>
        <v>0</v>
      </c>
      <c r="R384" s="11">
        <f t="shared" si="278"/>
        <v>0</v>
      </c>
      <c r="S384" s="11">
        <f t="shared" si="278"/>
        <v>0</v>
      </c>
      <c r="T384" s="11">
        <f t="shared" si="278"/>
        <v>0</v>
      </c>
      <c r="U384" s="11">
        <f t="shared" si="278"/>
        <v>0</v>
      </c>
      <c r="V384" s="11">
        <f t="shared" si="278"/>
        <v>0</v>
      </c>
      <c r="W384" s="11">
        <f t="shared" si="278"/>
        <v>0</v>
      </c>
      <c r="X384" s="11">
        <f t="shared" si="278"/>
        <v>0</v>
      </c>
      <c r="Y384" s="11">
        <f t="shared" si="278"/>
        <v>0</v>
      </c>
      <c r="Z384" s="11">
        <f t="shared" si="278"/>
        <v>0</v>
      </c>
      <c r="AA384" s="11">
        <f t="shared" si="278"/>
        <v>0</v>
      </c>
      <c r="AB384" s="11">
        <f t="shared" si="278"/>
        <v>0</v>
      </c>
      <c r="AC384" s="11">
        <f>IF(AC383="X",$E$133/12,AB384*(1+$E$134))</f>
        <v>0</v>
      </c>
      <c r="AD384" s="11">
        <f t="shared" si="278"/>
        <v>0</v>
      </c>
      <c r="AE384" s="11">
        <f t="shared" si="278"/>
        <v>0</v>
      </c>
      <c r="AF384" s="11">
        <f t="shared" si="278"/>
        <v>0</v>
      </c>
      <c r="AG384" s="11">
        <f t="shared" si="278"/>
        <v>0</v>
      </c>
      <c r="AH384" s="11">
        <f t="shared" si="278"/>
        <v>0</v>
      </c>
      <c r="AI384" s="11">
        <f t="shared" si="278"/>
        <v>0</v>
      </c>
      <c r="AJ384" s="11">
        <f t="shared" si="278"/>
        <v>0</v>
      </c>
      <c r="AK384" s="11">
        <f t="shared" si="278"/>
        <v>0</v>
      </c>
      <c r="AL384" s="11">
        <f t="shared" si="278"/>
        <v>0</v>
      </c>
      <c r="AM384" s="11">
        <f t="shared" si="278"/>
        <v>0</v>
      </c>
      <c r="AN384" s="11">
        <f t="shared" si="278"/>
        <v>0</v>
      </c>
      <c r="AO384" s="11">
        <f>IF(AO383="X",$E$133/12,AN384*(1+$E$134))</f>
        <v>0</v>
      </c>
      <c r="AP384" s="11">
        <f t="shared" si="278"/>
        <v>0</v>
      </c>
      <c r="AQ384" s="11">
        <f t="shared" si="278"/>
        <v>0</v>
      </c>
      <c r="AR384" s="11">
        <f t="shared" si="278"/>
        <v>0</v>
      </c>
      <c r="AS384" s="11">
        <f t="shared" si="278"/>
        <v>0</v>
      </c>
      <c r="AT384" s="11">
        <f t="shared" si="278"/>
        <v>0</v>
      </c>
      <c r="AU384" s="11">
        <f t="shared" si="278"/>
        <v>0</v>
      </c>
      <c r="AV384" s="11">
        <f t="shared" si="278"/>
        <v>0</v>
      </c>
      <c r="AW384" s="11">
        <f t="shared" si="278"/>
        <v>0</v>
      </c>
      <c r="AX384" s="11">
        <f t="shared" si="278"/>
        <v>0</v>
      </c>
      <c r="AY384" s="11">
        <f t="shared" si="278"/>
        <v>0</v>
      </c>
      <c r="AZ384" s="11">
        <f t="shared" si="278"/>
        <v>0</v>
      </c>
      <c r="BA384" s="11">
        <f>IF(BA383="X",$E$133/12,AZ384*(1+$E$134))</f>
        <v>0</v>
      </c>
      <c r="BB384" s="11">
        <f t="shared" si="278"/>
        <v>0</v>
      </c>
      <c r="BC384" s="11">
        <f t="shared" si="278"/>
        <v>0</v>
      </c>
      <c r="BD384" s="11">
        <f t="shared" si="278"/>
        <v>0</v>
      </c>
      <c r="BE384" s="11">
        <f t="shared" si="278"/>
        <v>0</v>
      </c>
      <c r="BF384" s="11">
        <f t="shared" si="278"/>
        <v>0</v>
      </c>
      <c r="BG384" s="11">
        <f t="shared" si="278"/>
        <v>0</v>
      </c>
      <c r="BH384" s="11">
        <f t="shared" si="278"/>
        <v>0</v>
      </c>
      <c r="BI384" s="11">
        <f t="shared" si="278"/>
        <v>0</v>
      </c>
      <c r="BJ384" s="11">
        <f t="shared" si="278"/>
        <v>0</v>
      </c>
      <c r="BK384" s="11">
        <f t="shared" si="278"/>
        <v>0</v>
      </c>
      <c r="BL384" s="11">
        <f t="shared" si="278"/>
        <v>0</v>
      </c>
    </row>
    <row r="385" spans="2:64" hidden="1" outlineLevel="1" x14ac:dyDescent="0.55000000000000004"/>
    <row r="386" spans="2:64" s="4" customFormat="1" hidden="1" outlineLevel="1" x14ac:dyDescent="0.55000000000000004">
      <c r="B386" s="4" t="s">
        <v>319</v>
      </c>
      <c r="E386" s="13">
        <f>E339+E342+E345+E348+E351+E354+E357+E360+E363+E366+E369+E372+E375+E378+E381+E384</f>
        <v>0</v>
      </c>
      <c r="F386" s="13">
        <f t="shared" ref="F386:BL386" si="279">F339+F342+F345+F348+F351+F354+F357+F360+F363+F366+F369+F372+F375+F378+F381+F384</f>
        <v>0</v>
      </c>
      <c r="G386" s="13">
        <f t="shared" si="279"/>
        <v>0</v>
      </c>
      <c r="H386" s="13">
        <f t="shared" si="279"/>
        <v>0</v>
      </c>
      <c r="I386" s="13">
        <f t="shared" si="279"/>
        <v>13333.333333333334</v>
      </c>
      <c r="J386" s="13">
        <f t="shared" si="279"/>
        <v>13333.333333333334</v>
      </c>
      <c r="K386" s="13">
        <f t="shared" si="279"/>
        <v>13333.333333333334</v>
      </c>
      <c r="L386" s="13">
        <f t="shared" si="279"/>
        <v>13333.333333333334</v>
      </c>
      <c r="M386" s="13">
        <f t="shared" si="279"/>
        <v>13333.333333333334</v>
      </c>
      <c r="N386" s="13">
        <f t="shared" si="279"/>
        <v>13333.333333333334</v>
      </c>
      <c r="O386" s="13">
        <f t="shared" si="279"/>
        <v>13333.333333333334</v>
      </c>
      <c r="P386" s="13">
        <f t="shared" si="279"/>
        <v>13333.333333333334</v>
      </c>
      <c r="Q386" s="13">
        <f t="shared" si="279"/>
        <v>28733.333333333336</v>
      </c>
      <c r="R386" s="13">
        <f t="shared" si="279"/>
        <v>28733.333333333336</v>
      </c>
      <c r="S386" s="13">
        <f t="shared" si="279"/>
        <v>28733.333333333336</v>
      </c>
      <c r="T386" s="13">
        <f t="shared" si="279"/>
        <v>28733.333333333336</v>
      </c>
      <c r="U386" s="13">
        <f t="shared" si="279"/>
        <v>28733.333333333336</v>
      </c>
      <c r="V386" s="13">
        <f t="shared" si="279"/>
        <v>37066.666666666672</v>
      </c>
      <c r="W386" s="13">
        <f t="shared" si="279"/>
        <v>37066.666666666672</v>
      </c>
      <c r="X386" s="13">
        <f t="shared" si="279"/>
        <v>37066.666666666672</v>
      </c>
      <c r="Y386" s="13">
        <f t="shared" si="279"/>
        <v>37066.666666666672</v>
      </c>
      <c r="Z386" s="13">
        <f t="shared" si="279"/>
        <v>37066.666666666672</v>
      </c>
      <c r="AA386" s="13">
        <f t="shared" si="279"/>
        <v>37066.666666666672</v>
      </c>
      <c r="AB386" s="13">
        <f t="shared" si="279"/>
        <v>37066.666666666672</v>
      </c>
      <c r="AC386" s="13">
        <f t="shared" si="279"/>
        <v>38178.666666666672</v>
      </c>
      <c r="AD386" s="13">
        <f t="shared" si="279"/>
        <v>38178.666666666672</v>
      </c>
      <c r="AE386" s="13">
        <f t="shared" si="279"/>
        <v>38178.666666666672</v>
      </c>
      <c r="AF386" s="13">
        <f t="shared" si="279"/>
        <v>38178.666666666672</v>
      </c>
      <c r="AG386" s="13">
        <f t="shared" si="279"/>
        <v>38178.666666666672</v>
      </c>
      <c r="AH386" s="13">
        <f t="shared" si="279"/>
        <v>44428.666666666672</v>
      </c>
      <c r="AI386" s="13">
        <f t="shared" si="279"/>
        <v>44428.666666666672</v>
      </c>
      <c r="AJ386" s="13">
        <f t="shared" si="279"/>
        <v>44428.666666666672</v>
      </c>
      <c r="AK386" s="13">
        <f t="shared" si="279"/>
        <v>44428.666666666672</v>
      </c>
      <c r="AL386" s="13">
        <f t="shared" si="279"/>
        <v>44428.666666666672</v>
      </c>
      <c r="AM386" s="13">
        <f t="shared" si="279"/>
        <v>44428.666666666672</v>
      </c>
      <c r="AN386" s="13">
        <f t="shared" si="279"/>
        <v>44428.666666666672</v>
      </c>
      <c r="AO386" s="13">
        <f t="shared" si="279"/>
        <v>45761.526666666672</v>
      </c>
      <c r="AP386" s="13">
        <f t="shared" si="279"/>
        <v>45761.526666666672</v>
      </c>
      <c r="AQ386" s="13">
        <f t="shared" si="279"/>
        <v>53261.526666666672</v>
      </c>
      <c r="AR386" s="13">
        <f t="shared" si="279"/>
        <v>53261.526666666672</v>
      </c>
      <c r="AS386" s="13">
        <f t="shared" si="279"/>
        <v>53261.526666666672</v>
      </c>
      <c r="AT386" s="13">
        <f t="shared" si="279"/>
        <v>53261.526666666672</v>
      </c>
      <c r="AU386" s="13">
        <f t="shared" si="279"/>
        <v>53261.526666666672</v>
      </c>
      <c r="AV386" s="13">
        <f t="shared" si="279"/>
        <v>53261.526666666672</v>
      </c>
      <c r="AW386" s="13">
        <f t="shared" si="279"/>
        <v>53261.526666666672</v>
      </c>
      <c r="AX386" s="13">
        <f t="shared" si="279"/>
        <v>53261.526666666672</v>
      </c>
      <c r="AY386" s="13">
        <f t="shared" si="279"/>
        <v>53261.526666666672</v>
      </c>
      <c r="AZ386" s="13">
        <f t="shared" si="279"/>
        <v>53261.526666666672</v>
      </c>
      <c r="BA386" s="13">
        <f t="shared" si="279"/>
        <v>54859.372466666668</v>
      </c>
      <c r="BB386" s="13">
        <f t="shared" si="279"/>
        <v>54859.372466666668</v>
      </c>
      <c r="BC386" s="13">
        <f t="shared" si="279"/>
        <v>54859.372466666668</v>
      </c>
      <c r="BD386" s="13">
        <f t="shared" si="279"/>
        <v>54859.372466666668</v>
      </c>
      <c r="BE386" s="13">
        <f t="shared" si="279"/>
        <v>54859.372466666668</v>
      </c>
      <c r="BF386" s="13">
        <f t="shared" si="279"/>
        <v>54859.372466666668</v>
      </c>
      <c r="BG386" s="13">
        <f t="shared" si="279"/>
        <v>54859.372466666668</v>
      </c>
      <c r="BH386" s="13">
        <f t="shared" si="279"/>
        <v>54859.372466666668</v>
      </c>
      <c r="BI386" s="13">
        <f t="shared" si="279"/>
        <v>54859.372466666668</v>
      </c>
      <c r="BJ386" s="13">
        <f t="shared" si="279"/>
        <v>54859.372466666668</v>
      </c>
      <c r="BK386" s="13">
        <f t="shared" si="279"/>
        <v>54859.372466666668</v>
      </c>
      <c r="BL386" s="13">
        <f t="shared" si="279"/>
        <v>54859.372466666668</v>
      </c>
    </row>
    <row r="387" spans="2:64" s="4" customFormat="1" hidden="1" outlineLevel="1" x14ac:dyDescent="0.55000000000000004">
      <c r="B387" s="3" t="s">
        <v>317</v>
      </c>
      <c r="E387" s="11">
        <f>E386*$F$54</f>
        <v>0</v>
      </c>
      <c r="F387" s="11">
        <f t="shared" ref="F387:BL387" si="280">F386*$F$54</f>
        <v>0</v>
      </c>
      <c r="G387" s="11">
        <f t="shared" si="280"/>
        <v>0</v>
      </c>
      <c r="H387" s="11">
        <f t="shared" si="280"/>
        <v>0</v>
      </c>
      <c r="I387" s="11">
        <f t="shared" si="280"/>
        <v>1666.6666666666667</v>
      </c>
      <c r="J387" s="11">
        <f t="shared" si="280"/>
        <v>1666.6666666666667</v>
      </c>
      <c r="K387" s="11">
        <f t="shared" si="280"/>
        <v>1666.6666666666667</v>
      </c>
      <c r="L387" s="11">
        <f t="shared" si="280"/>
        <v>1666.6666666666667</v>
      </c>
      <c r="M387" s="11">
        <f t="shared" si="280"/>
        <v>1666.6666666666667</v>
      </c>
      <c r="N387" s="11">
        <f t="shared" si="280"/>
        <v>1666.6666666666667</v>
      </c>
      <c r="O387" s="11">
        <f t="shared" si="280"/>
        <v>1666.6666666666667</v>
      </c>
      <c r="P387" s="11">
        <f t="shared" si="280"/>
        <v>1666.6666666666667</v>
      </c>
      <c r="Q387" s="11">
        <f t="shared" si="280"/>
        <v>3591.666666666667</v>
      </c>
      <c r="R387" s="11">
        <f t="shared" si="280"/>
        <v>3591.666666666667</v>
      </c>
      <c r="S387" s="11">
        <f t="shared" si="280"/>
        <v>3591.666666666667</v>
      </c>
      <c r="T387" s="11">
        <f t="shared" si="280"/>
        <v>3591.666666666667</v>
      </c>
      <c r="U387" s="11">
        <f t="shared" si="280"/>
        <v>3591.666666666667</v>
      </c>
      <c r="V387" s="11">
        <f t="shared" si="280"/>
        <v>4633.3333333333339</v>
      </c>
      <c r="W387" s="11">
        <f t="shared" si="280"/>
        <v>4633.3333333333339</v>
      </c>
      <c r="X387" s="11">
        <f t="shared" si="280"/>
        <v>4633.3333333333339</v>
      </c>
      <c r="Y387" s="11">
        <f t="shared" si="280"/>
        <v>4633.3333333333339</v>
      </c>
      <c r="Z387" s="11">
        <f t="shared" si="280"/>
        <v>4633.3333333333339</v>
      </c>
      <c r="AA387" s="11">
        <f t="shared" si="280"/>
        <v>4633.3333333333339</v>
      </c>
      <c r="AB387" s="11">
        <f t="shared" si="280"/>
        <v>4633.3333333333339</v>
      </c>
      <c r="AC387" s="11">
        <f t="shared" si="280"/>
        <v>4772.3333333333339</v>
      </c>
      <c r="AD387" s="11">
        <f t="shared" si="280"/>
        <v>4772.3333333333339</v>
      </c>
      <c r="AE387" s="11">
        <f t="shared" si="280"/>
        <v>4772.3333333333339</v>
      </c>
      <c r="AF387" s="11">
        <f t="shared" si="280"/>
        <v>4772.3333333333339</v>
      </c>
      <c r="AG387" s="11">
        <f t="shared" si="280"/>
        <v>4772.3333333333339</v>
      </c>
      <c r="AH387" s="11">
        <f t="shared" si="280"/>
        <v>5553.5833333333339</v>
      </c>
      <c r="AI387" s="11">
        <f t="shared" si="280"/>
        <v>5553.5833333333339</v>
      </c>
      <c r="AJ387" s="11">
        <f t="shared" si="280"/>
        <v>5553.5833333333339</v>
      </c>
      <c r="AK387" s="11">
        <f t="shared" si="280"/>
        <v>5553.5833333333339</v>
      </c>
      <c r="AL387" s="11">
        <f t="shared" si="280"/>
        <v>5553.5833333333339</v>
      </c>
      <c r="AM387" s="11">
        <f t="shared" si="280"/>
        <v>5553.5833333333339</v>
      </c>
      <c r="AN387" s="11">
        <f t="shared" si="280"/>
        <v>5553.5833333333339</v>
      </c>
      <c r="AO387" s="11">
        <f t="shared" si="280"/>
        <v>5720.190833333334</v>
      </c>
      <c r="AP387" s="11">
        <f t="shared" si="280"/>
        <v>5720.190833333334</v>
      </c>
      <c r="AQ387" s="11">
        <f t="shared" si="280"/>
        <v>6657.690833333334</v>
      </c>
      <c r="AR387" s="11">
        <f t="shared" si="280"/>
        <v>6657.690833333334</v>
      </c>
      <c r="AS387" s="11">
        <f t="shared" si="280"/>
        <v>6657.690833333334</v>
      </c>
      <c r="AT387" s="11">
        <f t="shared" si="280"/>
        <v>6657.690833333334</v>
      </c>
      <c r="AU387" s="11">
        <f t="shared" si="280"/>
        <v>6657.690833333334</v>
      </c>
      <c r="AV387" s="11">
        <f t="shared" si="280"/>
        <v>6657.690833333334</v>
      </c>
      <c r="AW387" s="11">
        <f t="shared" si="280"/>
        <v>6657.690833333334</v>
      </c>
      <c r="AX387" s="11">
        <f t="shared" si="280"/>
        <v>6657.690833333334</v>
      </c>
      <c r="AY387" s="11">
        <f t="shared" si="280"/>
        <v>6657.690833333334</v>
      </c>
      <c r="AZ387" s="11">
        <f t="shared" si="280"/>
        <v>6657.690833333334</v>
      </c>
      <c r="BA387" s="11">
        <f t="shared" si="280"/>
        <v>6857.4215583333335</v>
      </c>
      <c r="BB387" s="11">
        <f t="shared" si="280"/>
        <v>6857.4215583333335</v>
      </c>
      <c r="BC387" s="11">
        <f t="shared" si="280"/>
        <v>6857.4215583333335</v>
      </c>
      <c r="BD387" s="11">
        <f t="shared" si="280"/>
        <v>6857.4215583333335</v>
      </c>
      <c r="BE387" s="11">
        <f t="shared" si="280"/>
        <v>6857.4215583333335</v>
      </c>
      <c r="BF387" s="11">
        <f t="shared" si="280"/>
        <v>6857.4215583333335</v>
      </c>
      <c r="BG387" s="11">
        <f t="shared" si="280"/>
        <v>6857.4215583333335</v>
      </c>
      <c r="BH387" s="11">
        <f t="shared" si="280"/>
        <v>6857.4215583333335</v>
      </c>
      <c r="BI387" s="11">
        <f t="shared" si="280"/>
        <v>6857.4215583333335</v>
      </c>
      <c r="BJ387" s="11">
        <f t="shared" si="280"/>
        <v>6857.4215583333335</v>
      </c>
      <c r="BK387" s="11">
        <f t="shared" si="280"/>
        <v>6857.4215583333335</v>
      </c>
      <c r="BL387" s="11">
        <f t="shared" si="280"/>
        <v>6857.4215583333335</v>
      </c>
    </row>
    <row r="388" spans="2:64" s="4" customFormat="1" hidden="1" outlineLevel="1" x14ac:dyDescent="0.55000000000000004">
      <c r="B388" s="4" t="s">
        <v>131</v>
      </c>
      <c r="E388" s="13">
        <f>E386+E387</f>
        <v>0</v>
      </c>
      <c r="F388" s="13">
        <f t="shared" ref="F388:BL388" si="281">F386+F387</f>
        <v>0</v>
      </c>
      <c r="G388" s="13">
        <f t="shared" si="281"/>
        <v>0</v>
      </c>
      <c r="H388" s="13">
        <f t="shared" si="281"/>
        <v>0</v>
      </c>
      <c r="I388" s="13">
        <f t="shared" si="281"/>
        <v>15000</v>
      </c>
      <c r="J388" s="13">
        <f t="shared" si="281"/>
        <v>15000</v>
      </c>
      <c r="K388" s="13">
        <f t="shared" si="281"/>
        <v>15000</v>
      </c>
      <c r="L388" s="13">
        <f t="shared" si="281"/>
        <v>15000</v>
      </c>
      <c r="M388" s="13">
        <f t="shared" si="281"/>
        <v>15000</v>
      </c>
      <c r="N388" s="13">
        <f t="shared" si="281"/>
        <v>15000</v>
      </c>
      <c r="O388" s="13">
        <f t="shared" si="281"/>
        <v>15000</v>
      </c>
      <c r="P388" s="13">
        <f t="shared" si="281"/>
        <v>15000</v>
      </c>
      <c r="Q388" s="13">
        <f t="shared" si="281"/>
        <v>32325.000000000004</v>
      </c>
      <c r="R388" s="13">
        <f t="shared" si="281"/>
        <v>32325.000000000004</v>
      </c>
      <c r="S388" s="13">
        <f t="shared" si="281"/>
        <v>32325.000000000004</v>
      </c>
      <c r="T388" s="13">
        <f t="shared" si="281"/>
        <v>32325.000000000004</v>
      </c>
      <c r="U388" s="13">
        <f t="shared" si="281"/>
        <v>32325.000000000004</v>
      </c>
      <c r="V388" s="13">
        <f t="shared" si="281"/>
        <v>41700.000000000007</v>
      </c>
      <c r="W388" s="13">
        <f t="shared" si="281"/>
        <v>41700.000000000007</v>
      </c>
      <c r="X388" s="13">
        <f t="shared" si="281"/>
        <v>41700.000000000007</v>
      </c>
      <c r="Y388" s="13">
        <f t="shared" si="281"/>
        <v>41700.000000000007</v>
      </c>
      <c r="Z388" s="13">
        <f t="shared" si="281"/>
        <v>41700.000000000007</v>
      </c>
      <c r="AA388" s="13">
        <f t="shared" si="281"/>
        <v>41700.000000000007</v>
      </c>
      <c r="AB388" s="13">
        <f t="shared" si="281"/>
        <v>41700.000000000007</v>
      </c>
      <c r="AC388" s="13">
        <f t="shared" si="281"/>
        <v>42951.000000000007</v>
      </c>
      <c r="AD388" s="13">
        <f t="shared" si="281"/>
        <v>42951.000000000007</v>
      </c>
      <c r="AE388" s="13">
        <f t="shared" si="281"/>
        <v>42951.000000000007</v>
      </c>
      <c r="AF388" s="13">
        <f t="shared" si="281"/>
        <v>42951.000000000007</v>
      </c>
      <c r="AG388" s="13">
        <f t="shared" si="281"/>
        <v>42951.000000000007</v>
      </c>
      <c r="AH388" s="13">
        <f t="shared" si="281"/>
        <v>49982.250000000007</v>
      </c>
      <c r="AI388" s="13">
        <f t="shared" si="281"/>
        <v>49982.250000000007</v>
      </c>
      <c r="AJ388" s="13">
        <f t="shared" si="281"/>
        <v>49982.250000000007</v>
      </c>
      <c r="AK388" s="13">
        <f t="shared" si="281"/>
        <v>49982.250000000007</v>
      </c>
      <c r="AL388" s="13">
        <f t="shared" si="281"/>
        <v>49982.250000000007</v>
      </c>
      <c r="AM388" s="13">
        <f t="shared" si="281"/>
        <v>49982.250000000007</v>
      </c>
      <c r="AN388" s="13">
        <f t="shared" si="281"/>
        <v>49982.250000000007</v>
      </c>
      <c r="AO388" s="13">
        <f t="shared" si="281"/>
        <v>51481.717500000006</v>
      </c>
      <c r="AP388" s="13">
        <f t="shared" si="281"/>
        <v>51481.717500000006</v>
      </c>
      <c r="AQ388" s="13">
        <f t="shared" si="281"/>
        <v>59919.217500000006</v>
      </c>
      <c r="AR388" s="13">
        <f t="shared" si="281"/>
        <v>59919.217500000006</v>
      </c>
      <c r="AS388" s="13">
        <f t="shared" si="281"/>
        <v>59919.217500000006</v>
      </c>
      <c r="AT388" s="13">
        <f t="shared" si="281"/>
        <v>59919.217500000006</v>
      </c>
      <c r="AU388" s="13">
        <f t="shared" si="281"/>
        <v>59919.217500000006</v>
      </c>
      <c r="AV388" s="13">
        <f t="shared" si="281"/>
        <v>59919.217500000006</v>
      </c>
      <c r="AW388" s="13">
        <f t="shared" si="281"/>
        <v>59919.217500000006</v>
      </c>
      <c r="AX388" s="13">
        <f t="shared" si="281"/>
        <v>59919.217500000006</v>
      </c>
      <c r="AY388" s="13">
        <f t="shared" si="281"/>
        <v>59919.217500000006</v>
      </c>
      <c r="AZ388" s="13">
        <f t="shared" si="281"/>
        <v>59919.217500000006</v>
      </c>
      <c r="BA388" s="13">
        <f t="shared" si="281"/>
        <v>61716.794025000003</v>
      </c>
      <c r="BB388" s="13">
        <f t="shared" si="281"/>
        <v>61716.794025000003</v>
      </c>
      <c r="BC388" s="13">
        <f t="shared" si="281"/>
        <v>61716.794025000003</v>
      </c>
      <c r="BD388" s="13">
        <f t="shared" si="281"/>
        <v>61716.794025000003</v>
      </c>
      <c r="BE388" s="13">
        <f t="shared" si="281"/>
        <v>61716.794025000003</v>
      </c>
      <c r="BF388" s="13">
        <f t="shared" si="281"/>
        <v>61716.794025000003</v>
      </c>
      <c r="BG388" s="13">
        <f t="shared" si="281"/>
        <v>61716.794025000003</v>
      </c>
      <c r="BH388" s="13">
        <f t="shared" si="281"/>
        <v>61716.794025000003</v>
      </c>
      <c r="BI388" s="13">
        <f t="shared" si="281"/>
        <v>61716.794025000003</v>
      </c>
      <c r="BJ388" s="13">
        <f t="shared" si="281"/>
        <v>61716.794025000003</v>
      </c>
      <c r="BK388" s="13">
        <f t="shared" si="281"/>
        <v>61716.794025000003</v>
      </c>
      <c r="BL388" s="13">
        <f t="shared" si="281"/>
        <v>61716.794025000003</v>
      </c>
    </row>
    <row r="389" spans="2:64" s="4" customFormat="1" hidden="1" outlineLevel="1" x14ac:dyDescent="0.55000000000000004">
      <c r="B389" s="4" t="s">
        <v>220</v>
      </c>
      <c r="E389" s="13">
        <f>COUNTIF(E338:E381,"&gt;0")+IF(E384=0,0,$E$135)</f>
        <v>0</v>
      </c>
      <c r="F389" s="13">
        <f t="shared" ref="F389:P389" si="282">COUNTIF(F338:F381,"&gt;0")+IF(F384=0,0,$E$135)</f>
        <v>0</v>
      </c>
      <c r="G389" s="13">
        <f t="shared" si="282"/>
        <v>0</v>
      </c>
      <c r="H389" s="13">
        <f t="shared" si="282"/>
        <v>0</v>
      </c>
      <c r="I389" s="13">
        <f t="shared" si="282"/>
        <v>2</v>
      </c>
      <c r="J389" s="13">
        <f t="shared" si="282"/>
        <v>2</v>
      </c>
      <c r="K389" s="13">
        <f t="shared" si="282"/>
        <v>2</v>
      </c>
      <c r="L389" s="13">
        <f t="shared" si="282"/>
        <v>2</v>
      </c>
      <c r="M389" s="13">
        <f t="shared" si="282"/>
        <v>2</v>
      </c>
      <c r="N389" s="13">
        <f t="shared" si="282"/>
        <v>2</v>
      </c>
      <c r="O389" s="13">
        <f t="shared" si="282"/>
        <v>2</v>
      </c>
      <c r="P389" s="13">
        <f t="shared" si="282"/>
        <v>2</v>
      </c>
      <c r="Q389" s="13">
        <f>COUNTIF(Q338:Q381,"&gt;0")+IF(Q384=0,0,$E$135)</f>
        <v>4</v>
      </c>
      <c r="R389" s="13">
        <f t="shared" ref="R389:BL389" si="283">COUNTIF(R338:R381,"&gt;0")+IF(R384=0,0,$E$135)</f>
        <v>4</v>
      </c>
      <c r="S389" s="13">
        <f t="shared" si="283"/>
        <v>4</v>
      </c>
      <c r="T389" s="13">
        <f t="shared" si="283"/>
        <v>4</v>
      </c>
      <c r="U389" s="13">
        <f t="shared" si="283"/>
        <v>4</v>
      </c>
      <c r="V389" s="13">
        <f t="shared" si="283"/>
        <v>5</v>
      </c>
      <c r="W389" s="13">
        <f t="shared" si="283"/>
        <v>5</v>
      </c>
      <c r="X389" s="13">
        <f t="shared" si="283"/>
        <v>5</v>
      </c>
      <c r="Y389" s="13">
        <f t="shared" si="283"/>
        <v>5</v>
      </c>
      <c r="Z389" s="13">
        <f t="shared" si="283"/>
        <v>5</v>
      </c>
      <c r="AA389" s="13">
        <f t="shared" si="283"/>
        <v>5</v>
      </c>
      <c r="AB389" s="13">
        <f t="shared" si="283"/>
        <v>5</v>
      </c>
      <c r="AC389" s="13">
        <f t="shared" si="283"/>
        <v>5</v>
      </c>
      <c r="AD389" s="13">
        <f t="shared" si="283"/>
        <v>5</v>
      </c>
      <c r="AE389" s="13">
        <f t="shared" si="283"/>
        <v>5</v>
      </c>
      <c r="AF389" s="13">
        <f t="shared" si="283"/>
        <v>5</v>
      </c>
      <c r="AG389" s="13">
        <f t="shared" si="283"/>
        <v>5</v>
      </c>
      <c r="AH389" s="13">
        <f t="shared" si="283"/>
        <v>6</v>
      </c>
      <c r="AI389" s="13">
        <f t="shared" si="283"/>
        <v>6</v>
      </c>
      <c r="AJ389" s="13">
        <f t="shared" si="283"/>
        <v>6</v>
      </c>
      <c r="AK389" s="13">
        <f t="shared" si="283"/>
        <v>6</v>
      </c>
      <c r="AL389" s="13">
        <f t="shared" si="283"/>
        <v>6</v>
      </c>
      <c r="AM389" s="13">
        <f t="shared" si="283"/>
        <v>6</v>
      </c>
      <c r="AN389" s="13">
        <f t="shared" si="283"/>
        <v>6</v>
      </c>
      <c r="AO389" s="13">
        <f t="shared" si="283"/>
        <v>6</v>
      </c>
      <c r="AP389" s="13">
        <f t="shared" si="283"/>
        <v>6</v>
      </c>
      <c r="AQ389" s="13">
        <f t="shared" si="283"/>
        <v>7</v>
      </c>
      <c r="AR389" s="13">
        <f t="shared" si="283"/>
        <v>7</v>
      </c>
      <c r="AS389" s="13">
        <f t="shared" si="283"/>
        <v>7</v>
      </c>
      <c r="AT389" s="13">
        <f t="shared" si="283"/>
        <v>7</v>
      </c>
      <c r="AU389" s="13">
        <f t="shared" si="283"/>
        <v>7</v>
      </c>
      <c r="AV389" s="13">
        <f t="shared" si="283"/>
        <v>7</v>
      </c>
      <c r="AW389" s="13">
        <f t="shared" si="283"/>
        <v>7</v>
      </c>
      <c r="AX389" s="13">
        <f t="shared" si="283"/>
        <v>7</v>
      </c>
      <c r="AY389" s="13">
        <f t="shared" si="283"/>
        <v>7</v>
      </c>
      <c r="AZ389" s="13">
        <f t="shared" si="283"/>
        <v>7</v>
      </c>
      <c r="BA389" s="13">
        <f t="shared" si="283"/>
        <v>7</v>
      </c>
      <c r="BB389" s="13">
        <f t="shared" si="283"/>
        <v>7</v>
      </c>
      <c r="BC389" s="13">
        <f t="shared" si="283"/>
        <v>7</v>
      </c>
      <c r="BD389" s="13">
        <f t="shared" si="283"/>
        <v>7</v>
      </c>
      <c r="BE389" s="13">
        <f t="shared" si="283"/>
        <v>7</v>
      </c>
      <c r="BF389" s="13">
        <f t="shared" si="283"/>
        <v>7</v>
      </c>
      <c r="BG389" s="13">
        <f t="shared" si="283"/>
        <v>7</v>
      </c>
      <c r="BH389" s="13">
        <f t="shared" si="283"/>
        <v>7</v>
      </c>
      <c r="BI389" s="13">
        <f t="shared" si="283"/>
        <v>7</v>
      </c>
      <c r="BJ389" s="13">
        <f t="shared" si="283"/>
        <v>7</v>
      </c>
      <c r="BK389" s="13">
        <f t="shared" si="283"/>
        <v>7</v>
      </c>
      <c r="BL389" s="13">
        <f t="shared" si="283"/>
        <v>7</v>
      </c>
    </row>
    <row r="390" spans="2:64" s="4" customFormat="1" hidden="1" outlineLevel="1" x14ac:dyDescent="0.55000000000000004">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row>
    <row r="391" spans="2:64" hidden="1" outlineLevel="1" x14ac:dyDescent="0.55000000000000004">
      <c r="B391" s="3" t="s">
        <v>39</v>
      </c>
      <c r="E391" s="23">
        <f t="shared" ref="E391:AJ391" si="284">COUNTIF(E338:E381,"X")*$F$53+(IF(E383="X",$E$135*$F$53,0))</f>
        <v>0</v>
      </c>
      <c r="F391" s="23">
        <f t="shared" si="284"/>
        <v>0</v>
      </c>
      <c r="G391" s="23">
        <f t="shared" si="284"/>
        <v>0</v>
      </c>
      <c r="H391" s="23">
        <f t="shared" si="284"/>
        <v>0</v>
      </c>
      <c r="I391" s="23">
        <f t="shared" si="284"/>
        <v>16000</v>
      </c>
      <c r="J391" s="23">
        <f t="shared" si="284"/>
        <v>0</v>
      </c>
      <c r="K391" s="23">
        <f t="shared" si="284"/>
        <v>0</v>
      </c>
      <c r="L391" s="23">
        <f t="shared" si="284"/>
        <v>0</v>
      </c>
      <c r="M391" s="23">
        <f t="shared" si="284"/>
        <v>0</v>
      </c>
      <c r="N391" s="23">
        <f t="shared" si="284"/>
        <v>0</v>
      </c>
      <c r="O391" s="23">
        <f t="shared" si="284"/>
        <v>0</v>
      </c>
      <c r="P391" s="23">
        <f t="shared" si="284"/>
        <v>0</v>
      </c>
      <c r="Q391" s="23">
        <f t="shared" si="284"/>
        <v>16000</v>
      </c>
      <c r="R391" s="23">
        <f t="shared" si="284"/>
        <v>0</v>
      </c>
      <c r="S391" s="23">
        <f t="shared" si="284"/>
        <v>0</v>
      </c>
      <c r="T391" s="23">
        <f t="shared" si="284"/>
        <v>0</v>
      </c>
      <c r="U391" s="23">
        <f t="shared" si="284"/>
        <v>0</v>
      </c>
      <c r="V391" s="23">
        <f t="shared" si="284"/>
        <v>8000</v>
      </c>
      <c r="W391" s="23">
        <f t="shared" si="284"/>
        <v>0</v>
      </c>
      <c r="X391" s="23">
        <f t="shared" si="284"/>
        <v>0</v>
      </c>
      <c r="Y391" s="23">
        <f t="shared" si="284"/>
        <v>0</v>
      </c>
      <c r="Z391" s="23">
        <f t="shared" si="284"/>
        <v>0</v>
      </c>
      <c r="AA391" s="23">
        <f t="shared" si="284"/>
        <v>0</v>
      </c>
      <c r="AB391" s="23">
        <f t="shared" si="284"/>
        <v>0</v>
      </c>
      <c r="AC391" s="23">
        <f t="shared" si="284"/>
        <v>0</v>
      </c>
      <c r="AD391" s="23">
        <f t="shared" si="284"/>
        <v>0</v>
      </c>
      <c r="AE391" s="23">
        <f t="shared" si="284"/>
        <v>0</v>
      </c>
      <c r="AF391" s="23">
        <f t="shared" si="284"/>
        <v>0</v>
      </c>
      <c r="AG391" s="23">
        <f t="shared" si="284"/>
        <v>0</v>
      </c>
      <c r="AH391" s="23">
        <f t="shared" si="284"/>
        <v>8000</v>
      </c>
      <c r="AI391" s="23">
        <f t="shared" si="284"/>
        <v>0</v>
      </c>
      <c r="AJ391" s="23">
        <f t="shared" si="284"/>
        <v>0</v>
      </c>
      <c r="AK391" s="23">
        <f t="shared" ref="AK391:BL391" si="285">COUNTIF(AK338:AK381,"X")*$F$53+(IF(AK383="X",$E$135*$F$53,0))</f>
        <v>0</v>
      </c>
      <c r="AL391" s="23">
        <f t="shared" si="285"/>
        <v>0</v>
      </c>
      <c r="AM391" s="23">
        <f t="shared" si="285"/>
        <v>0</v>
      </c>
      <c r="AN391" s="23">
        <f t="shared" si="285"/>
        <v>0</v>
      </c>
      <c r="AO391" s="23">
        <f t="shared" si="285"/>
        <v>0</v>
      </c>
      <c r="AP391" s="23">
        <f t="shared" si="285"/>
        <v>0</v>
      </c>
      <c r="AQ391" s="23">
        <f t="shared" si="285"/>
        <v>8000</v>
      </c>
      <c r="AR391" s="23">
        <f t="shared" si="285"/>
        <v>0</v>
      </c>
      <c r="AS391" s="23">
        <f t="shared" si="285"/>
        <v>0</v>
      </c>
      <c r="AT391" s="23">
        <f t="shared" si="285"/>
        <v>0</v>
      </c>
      <c r="AU391" s="23">
        <f t="shared" si="285"/>
        <v>0</v>
      </c>
      <c r="AV391" s="23">
        <f t="shared" si="285"/>
        <v>0</v>
      </c>
      <c r="AW391" s="23">
        <f t="shared" si="285"/>
        <v>0</v>
      </c>
      <c r="AX391" s="23">
        <f t="shared" si="285"/>
        <v>0</v>
      </c>
      <c r="AY391" s="23">
        <f t="shared" si="285"/>
        <v>0</v>
      </c>
      <c r="AZ391" s="23">
        <f t="shared" si="285"/>
        <v>0</v>
      </c>
      <c r="BA391" s="23">
        <f t="shared" si="285"/>
        <v>0</v>
      </c>
      <c r="BB391" s="23">
        <f t="shared" si="285"/>
        <v>0</v>
      </c>
      <c r="BC391" s="23">
        <f t="shared" si="285"/>
        <v>0</v>
      </c>
      <c r="BD391" s="23">
        <f t="shared" si="285"/>
        <v>0</v>
      </c>
      <c r="BE391" s="23">
        <f t="shared" si="285"/>
        <v>0</v>
      </c>
      <c r="BF391" s="23">
        <f t="shared" si="285"/>
        <v>0</v>
      </c>
      <c r="BG391" s="23">
        <f t="shared" si="285"/>
        <v>0</v>
      </c>
      <c r="BH391" s="23">
        <f t="shared" si="285"/>
        <v>0</v>
      </c>
      <c r="BI391" s="23">
        <f t="shared" si="285"/>
        <v>0</v>
      </c>
      <c r="BJ391" s="23">
        <f t="shared" si="285"/>
        <v>0</v>
      </c>
      <c r="BK391" s="23">
        <f t="shared" si="285"/>
        <v>0</v>
      </c>
      <c r="BL391" s="23">
        <f t="shared" si="285"/>
        <v>0</v>
      </c>
    </row>
    <row r="392" spans="2:64" hidden="1" outlineLevel="1" x14ac:dyDescent="0.55000000000000004"/>
    <row r="393" spans="2:64" hidden="1" outlineLevel="1" x14ac:dyDescent="0.55000000000000004"/>
    <row r="394" spans="2:64" hidden="1" outlineLevel="1" x14ac:dyDescent="0.55000000000000004">
      <c r="B394" s="15" t="s">
        <v>166</v>
      </c>
      <c r="E394" s="16">
        <f>E335</f>
        <v>2021</v>
      </c>
      <c r="F394" s="17">
        <f>E394</f>
        <v>2021</v>
      </c>
      <c r="G394" s="17">
        <f t="shared" ref="G394:P394" si="286">F394</f>
        <v>2021</v>
      </c>
      <c r="H394" s="17">
        <f t="shared" si="286"/>
        <v>2021</v>
      </c>
      <c r="I394" s="17">
        <f t="shared" si="286"/>
        <v>2021</v>
      </c>
      <c r="J394" s="17">
        <f t="shared" si="286"/>
        <v>2021</v>
      </c>
      <c r="K394" s="17">
        <f t="shared" si="286"/>
        <v>2021</v>
      </c>
      <c r="L394" s="17">
        <f t="shared" si="286"/>
        <v>2021</v>
      </c>
      <c r="M394" s="17">
        <f t="shared" si="286"/>
        <v>2021</v>
      </c>
      <c r="N394" s="17">
        <f t="shared" si="286"/>
        <v>2021</v>
      </c>
      <c r="O394" s="17">
        <f t="shared" si="286"/>
        <v>2021</v>
      </c>
      <c r="P394" s="17">
        <f t="shared" si="286"/>
        <v>2021</v>
      </c>
      <c r="Q394" s="19">
        <f>E394+1</f>
        <v>2022</v>
      </c>
      <c r="R394" s="20">
        <f>Q394</f>
        <v>2022</v>
      </c>
      <c r="S394" s="20">
        <f t="shared" ref="S394:AB394" si="287">R394</f>
        <v>2022</v>
      </c>
      <c r="T394" s="20">
        <f t="shared" si="287"/>
        <v>2022</v>
      </c>
      <c r="U394" s="20">
        <f t="shared" si="287"/>
        <v>2022</v>
      </c>
      <c r="V394" s="20">
        <f t="shared" si="287"/>
        <v>2022</v>
      </c>
      <c r="W394" s="20">
        <f t="shared" si="287"/>
        <v>2022</v>
      </c>
      <c r="X394" s="20">
        <f t="shared" si="287"/>
        <v>2022</v>
      </c>
      <c r="Y394" s="20">
        <f t="shared" si="287"/>
        <v>2022</v>
      </c>
      <c r="Z394" s="20">
        <f t="shared" si="287"/>
        <v>2022</v>
      </c>
      <c r="AA394" s="20">
        <f t="shared" si="287"/>
        <v>2022</v>
      </c>
      <c r="AB394" s="20">
        <f t="shared" si="287"/>
        <v>2022</v>
      </c>
      <c r="AC394" s="16">
        <f>Q394+1</f>
        <v>2023</v>
      </c>
      <c r="AD394" s="17">
        <f>AC394</f>
        <v>2023</v>
      </c>
      <c r="AE394" s="17">
        <f t="shared" ref="AE394:AN394" si="288">AD394</f>
        <v>2023</v>
      </c>
      <c r="AF394" s="17">
        <f t="shared" si="288"/>
        <v>2023</v>
      </c>
      <c r="AG394" s="17">
        <f t="shared" si="288"/>
        <v>2023</v>
      </c>
      <c r="AH394" s="17">
        <f t="shared" si="288"/>
        <v>2023</v>
      </c>
      <c r="AI394" s="17">
        <f t="shared" si="288"/>
        <v>2023</v>
      </c>
      <c r="AJ394" s="17">
        <f t="shared" si="288"/>
        <v>2023</v>
      </c>
      <c r="AK394" s="17">
        <f t="shared" si="288"/>
        <v>2023</v>
      </c>
      <c r="AL394" s="17">
        <f t="shared" si="288"/>
        <v>2023</v>
      </c>
      <c r="AM394" s="17">
        <f t="shared" si="288"/>
        <v>2023</v>
      </c>
      <c r="AN394" s="17">
        <f t="shared" si="288"/>
        <v>2023</v>
      </c>
      <c r="AO394" s="19">
        <f>AC394+1</f>
        <v>2024</v>
      </c>
      <c r="AP394" s="20">
        <f>AO394</f>
        <v>2024</v>
      </c>
      <c r="AQ394" s="20">
        <f t="shared" ref="AQ394:AZ394" si="289">AP394</f>
        <v>2024</v>
      </c>
      <c r="AR394" s="20">
        <f t="shared" si="289"/>
        <v>2024</v>
      </c>
      <c r="AS394" s="20">
        <f t="shared" si="289"/>
        <v>2024</v>
      </c>
      <c r="AT394" s="20">
        <f t="shared" si="289"/>
        <v>2024</v>
      </c>
      <c r="AU394" s="20">
        <f t="shared" si="289"/>
        <v>2024</v>
      </c>
      <c r="AV394" s="20">
        <f t="shared" si="289"/>
        <v>2024</v>
      </c>
      <c r="AW394" s="20">
        <f t="shared" si="289"/>
        <v>2024</v>
      </c>
      <c r="AX394" s="20">
        <f t="shared" si="289"/>
        <v>2024</v>
      </c>
      <c r="AY394" s="20">
        <f t="shared" si="289"/>
        <v>2024</v>
      </c>
      <c r="AZ394" s="20">
        <f t="shared" si="289"/>
        <v>2024</v>
      </c>
      <c r="BA394" s="16">
        <f>AO394+1</f>
        <v>2025</v>
      </c>
      <c r="BB394" s="17">
        <f>BA394</f>
        <v>2025</v>
      </c>
      <c r="BC394" s="17">
        <f t="shared" ref="BC394:BL394" si="290">BB394</f>
        <v>2025</v>
      </c>
      <c r="BD394" s="17">
        <f t="shared" si="290"/>
        <v>2025</v>
      </c>
      <c r="BE394" s="17">
        <f t="shared" si="290"/>
        <v>2025</v>
      </c>
      <c r="BF394" s="17">
        <f t="shared" si="290"/>
        <v>2025</v>
      </c>
      <c r="BG394" s="17">
        <f t="shared" si="290"/>
        <v>2025</v>
      </c>
      <c r="BH394" s="17">
        <f t="shared" si="290"/>
        <v>2025</v>
      </c>
      <c r="BI394" s="17">
        <f t="shared" si="290"/>
        <v>2025</v>
      </c>
      <c r="BJ394" s="17">
        <f t="shared" si="290"/>
        <v>2025</v>
      </c>
      <c r="BK394" s="17">
        <f t="shared" si="290"/>
        <v>2025</v>
      </c>
      <c r="BL394" s="17">
        <f t="shared" si="290"/>
        <v>2025</v>
      </c>
    </row>
    <row r="395" spans="2:64" hidden="1" outlineLevel="1" x14ac:dyDescent="0.55000000000000004">
      <c r="E395" s="10">
        <v>1</v>
      </c>
      <c r="F395" s="10">
        <f t="shared" ref="F395:P395" si="291">E395+1</f>
        <v>2</v>
      </c>
      <c r="G395" s="10">
        <f t="shared" si="291"/>
        <v>3</v>
      </c>
      <c r="H395" s="10">
        <f t="shared" si="291"/>
        <v>4</v>
      </c>
      <c r="I395" s="10">
        <f t="shared" si="291"/>
        <v>5</v>
      </c>
      <c r="J395" s="10">
        <f t="shared" si="291"/>
        <v>6</v>
      </c>
      <c r="K395" s="10">
        <f t="shared" si="291"/>
        <v>7</v>
      </c>
      <c r="L395" s="10">
        <f t="shared" si="291"/>
        <v>8</v>
      </c>
      <c r="M395" s="10">
        <f t="shared" si="291"/>
        <v>9</v>
      </c>
      <c r="N395" s="10">
        <f t="shared" si="291"/>
        <v>10</v>
      </c>
      <c r="O395" s="10">
        <f t="shared" si="291"/>
        <v>11</v>
      </c>
      <c r="P395" s="10">
        <f t="shared" si="291"/>
        <v>12</v>
      </c>
      <c r="Q395" s="22">
        <v>1</v>
      </c>
      <c r="R395" s="22">
        <f t="shared" ref="R395:AB395" si="292">Q395+1</f>
        <v>2</v>
      </c>
      <c r="S395" s="22">
        <f t="shared" si="292"/>
        <v>3</v>
      </c>
      <c r="T395" s="22">
        <f t="shared" si="292"/>
        <v>4</v>
      </c>
      <c r="U395" s="22">
        <f t="shared" si="292"/>
        <v>5</v>
      </c>
      <c r="V395" s="22">
        <f t="shared" si="292"/>
        <v>6</v>
      </c>
      <c r="W395" s="22">
        <f t="shared" si="292"/>
        <v>7</v>
      </c>
      <c r="X395" s="22">
        <f t="shared" si="292"/>
        <v>8</v>
      </c>
      <c r="Y395" s="22">
        <f t="shared" si="292"/>
        <v>9</v>
      </c>
      <c r="Z395" s="22">
        <f t="shared" si="292"/>
        <v>10</v>
      </c>
      <c r="AA395" s="22">
        <f t="shared" si="292"/>
        <v>11</v>
      </c>
      <c r="AB395" s="22">
        <f t="shared" si="292"/>
        <v>12</v>
      </c>
      <c r="AC395" s="10">
        <v>1</v>
      </c>
      <c r="AD395" s="10">
        <f t="shared" ref="AD395:AN395" si="293">AC395+1</f>
        <v>2</v>
      </c>
      <c r="AE395" s="10">
        <f t="shared" si="293"/>
        <v>3</v>
      </c>
      <c r="AF395" s="10">
        <f t="shared" si="293"/>
        <v>4</v>
      </c>
      <c r="AG395" s="10">
        <f t="shared" si="293"/>
        <v>5</v>
      </c>
      <c r="AH395" s="10">
        <f t="shared" si="293"/>
        <v>6</v>
      </c>
      <c r="AI395" s="10">
        <f t="shared" si="293"/>
        <v>7</v>
      </c>
      <c r="AJ395" s="10">
        <f t="shared" si="293"/>
        <v>8</v>
      </c>
      <c r="AK395" s="10">
        <f t="shared" si="293"/>
        <v>9</v>
      </c>
      <c r="AL395" s="10">
        <f t="shared" si="293"/>
        <v>10</v>
      </c>
      <c r="AM395" s="10">
        <f t="shared" si="293"/>
        <v>11</v>
      </c>
      <c r="AN395" s="10">
        <f t="shared" si="293"/>
        <v>12</v>
      </c>
      <c r="AO395" s="22">
        <v>1</v>
      </c>
      <c r="AP395" s="22">
        <f t="shared" ref="AP395:AZ395" si="294">AO395+1</f>
        <v>2</v>
      </c>
      <c r="AQ395" s="22">
        <f t="shared" si="294"/>
        <v>3</v>
      </c>
      <c r="AR395" s="22">
        <f t="shared" si="294"/>
        <v>4</v>
      </c>
      <c r="AS395" s="22">
        <f t="shared" si="294"/>
        <v>5</v>
      </c>
      <c r="AT395" s="22">
        <f t="shared" si="294"/>
        <v>6</v>
      </c>
      <c r="AU395" s="22">
        <f t="shared" si="294"/>
        <v>7</v>
      </c>
      <c r="AV395" s="22">
        <f t="shared" si="294"/>
        <v>8</v>
      </c>
      <c r="AW395" s="22">
        <f t="shared" si="294"/>
        <v>9</v>
      </c>
      <c r="AX395" s="22">
        <f t="shared" si="294"/>
        <v>10</v>
      </c>
      <c r="AY395" s="22">
        <f t="shared" si="294"/>
        <v>11</v>
      </c>
      <c r="AZ395" s="22">
        <f t="shared" si="294"/>
        <v>12</v>
      </c>
      <c r="BA395" s="10">
        <v>1</v>
      </c>
      <c r="BB395" s="10">
        <f t="shared" ref="BB395:BL395" si="295">BA395+1</f>
        <v>2</v>
      </c>
      <c r="BC395" s="10">
        <f t="shared" si="295"/>
        <v>3</v>
      </c>
      <c r="BD395" s="10">
        <f t="shared" si="295"/>
        <v>4</v>
      </c>
      <c r="BE395" s="10">
        <f t="shared" si="295"/>
        <v>5</v>
      </c>
      <c r="BF395" s="10">
        <f t="shared" si="295"/>
        <v>6</v>
      </c>
      <c r="BG395" s="10">
        <f t="shared" si="295"/>
        <v>7</v>
      </c>
      <c r="BH395" s="10">
        <f t="shared" si="295"/>
        <v>8</v>
      </c>
      <c r="BI395" s="10">
        <f t="shared" si="295"/>
        <v>9</v>
      </c>
      <c r="BJ395" s="10">
        <f t="shared" si="295"/>
        <v>10</v>
      </c>
      <c r="BK395" s="10">
        <f t="shared" si="295"/>
        <v>11</v>
      </c>
      <c r="BL395" s="10">
        <f t="shared" si="295"/>
        <v>12</v>
      </c>
    </row>
    <row r="396" spans="2:64" hidden="1" outlineLevel="1" x14ac:dyDescent="0.55000000000000004"/>
    <row r="397" spans="2:64" hidden="1" outlineLevel="1" x14ac:dyDescent="0.55000000000000004">
      <c r="B397" s="3" t="s">
        <v>149</v>
      </c>
      <c r="E397" s="29" t="str">
        <f>IF($M$57=E394,IF($L$57=E395,"X",""),"")</f>
        <v/>
      </c>
      <c r="F397" s="29" t="str">
        <f t="shared" ref="F397:BL397" si="296">IF($M$57=F394,IF($L$57=F395,"X",""),"")</f>
        <v/>
      </c>
      <c r="G397" s="29" t="str">
        <f t="shared" si="296"/>
        <v/>
      </c>
      <c r="H397" s="29" t="str">
        <f t="shared" si="296"/>
        <v/>
      </c>
      <c r="I397" s="29" t="str">
        <f t="shared" si="296"/>
        <v>X</v>
      </c>
      <c r="J397" s="29" t="str">
        <f t="shared" si="296"/>
        <v/>
      </c>
      <c r="K397" s="29" t="str">
        <f t="shared" si="296"/>
        <v/>
      </c>
      <c r="L397" s="29" t="str">
        <f t="shared" si="296"/>
        <v/>
      </c>
      <c r="M397" s="29" t="str">
        <f t="shared" si="296"/>
        <v/>
      </c>
      <c r="N397" s="29" t="str">
        <f t="shared" si="296"/>
        <v/>
      </c>
      <c r="O397" s="29" t="str">
        <f t="shared" si="296"/>
        <v/>
      </c>
      <c r="P397" s="29" t="str">
        <f t="shared" si="296"/>
        <v/>
      </c>
      <c r="Q397" s="29" t="str">
        <f t="shared" si="296"/>
        <v/>
      </c>
      <c r="R397" s="29" t="str">
        <f t="shared" si="296"/>
        <v/>
      </c>
      <c r="S397" s="29" t="str">
        <f t="shared" si="296"/>
        <v/>
      </c>
      <c r="T397" s="29" t="str">
        <f t="shared" si="296"/>
        <v/>
      </c>
      <c r="U397" s="29" t="str">
        <f t="shared" si="296"/>
        <v/>
      </c>
      <c r="V397" s="29" t="str">
        <f t="shared" si="296"/>
        <v/>
      </c>
      <c r="W397" s="29" t="str">
        <f t="shared" si="296"/>
        <v/>
      </c>
      <c r="X397" s="29" t="str">
        <f t="shared" si="296"/>
        <v/>
      </c>
      <c r="Y397" s="29" t="str">
        <f t="shared" si="296"/>
        <v/>
      </c>
      <c r="Z397" s="29" t="str">
        <f t="shared" si="296"/>
        <v/>
      </c>
      <c r="AA397" s="29" t="str">
        <f t="shared" si="296"/>
        <v/>
      </c>
      <c r="AB397" s="29" t="str">
        <f t="shared" si="296"/>
        <v/>
      </c>
      <c r="AC397" s="29" t="str">
        <f t="shared" si="296"/>
        <v/>
      </c>
      <c r="AD397" s="29" t="str">
        <f t="shared" si="296"/>
        <v/>
      </c>
      <c r="AE397" s="29" t="str">
        <f t="shared" si="296"/>
        <v/>
      </c>
      <c r="AF397" s="29" t="str">
        <f t="shared" si="296"/>
        <v/>
      </c>
      <c r="AG397" s="29" t="str">
        <f t="shared" si="296"/>
        <v/>
      </c>
      <c r="AH397" s="29" t="str">
        <f t="shared" si="296"/>
        <v/>
      </c>
      <c r="AI397" s="29" t="str">
        <f t="shared" si="296"/>
        <v/>
      </c>
      <c r="AJ397" s="29" t="str">
        <f t="shared" si="296"/>
        <v/>
      </c>
      <c r="AK397" s="29" t="str">
        <f t="shared" si="296"/>
        <v/>
      </c>
      <c r="AL397" s="29" t="str">
        <f t="shared" si="296"/>
        <v/>
      </c>
      <c r="AM397" s="29" t="str">
        <f t="shared" si="296"/>
        <v/>
      </c>
      <c r="AN397" s="29" t="str">
        <f t="shared" si="296"/>
        <v/>
      </c>
      <c r="AO397" s="29" t="str">
        <f t="shared" si="296"/>
        <v/>
      </c>
      <c r="AP397" s="29" t="str">
        <f t="shared" si="296"/>
        <v/>
      </c>
      <c r="AQ397" s="29" t="str">
        <f t="shared" si="296"/>
        <v/>
      </c>
      <c r="AR397" s="29" t="str">
        <f t="shared" si="296"/>
        <v/>
      </c>
      <c r="AS397" s="29" t="str">
        <f t="shared" si="296"/>
        <v/>
      </c>
      <c r="AT397" s="29" t="str">
        <f t="shared" si="296"/>
        <v/>
      </c>
      <c r="AU397" s="29" t="str">
        <f t="shared" si="296"/>
        <v/>
      </c>
      <c r="AV397" s="29" t="str">
        <f t="shared" si="296"/>
        <v/>
      </c>
      <c r="AW397" s="29" t="str">
        <f t="shared" si="296"/>
        <v/>
      </c>
      <c r="AX397" s="29" t="str">
        <f t="shared" si="296"/>
        <v/>
      </c>
      <c r="AY397" s="29" t="str">
        <f t="shared" si="296"/>
        <v/>
      </c>
      <c r="AZ397" s="29" t="str">
        <f t="shared" si="296"/>
        <v/>
      </c>
      <c r="BA397" s="29" t="str">
        <f t="shared" si="296"/>
        <v/>
      </c>
      <c r="BB397" s="29" t="str">
        <f t="shared" si="296"/>
        <v/>
      </c>
      <c r="BC397" s="29" t="str">
        <f t="shared" si="296"/>
        <v/>
      </c>
      <c r="BD397" s="29" t="str">
        <f t="shared" si="296"/>
        <v/>
      </c>
      <c r="BE397" s="29" t="str">
        <f t="shared" si="296"/>
        <v/>
      </c>
      <c r="BF397" s="29" t="str">
        <f t="shared" si="296"/>
        <v/>
      </c>
      <c r="BG397" s="29" t="str">
        <f t="shared" si="296"/>
        <v/>
      </c>
      <c r="BH397" s="29" t="str">
        <f t="shared" si="296"/>
        <v/>
      </c>
      <c r="BI397" s="29" t="str">
        <f t="shared" si="296"/>
        <v/>
      </c>
      <c r="BJ397" s="29" t="str">
        <f t="shared" si="296"/>
        <v/>
      </c>
      <c r="BK397" s="29" t="str">
        <f t="shared" si="296"/>
        <v/>
      </c>
      <c r="BL397" s="29" t="str">
        <f t="shared" si="296"/>
        <v/>
      </c>
    </row>
    <row r="398" spans="2:64" hidden="1" outlineLevel="1" x14ac:dyDescent="0.55000000000000004">
      <c r="B398" s="3" t="s">
        <v>21</v>
      </c>
      <c r="E398" s="11">
        <f>IF(E397="X",$L$58/12,D398)</f>
        <v>0</v>
      </c>
      <c r="F398" s="11">
        <f t="shared" ref="F398:P398" si="297">IF(F397="X",$L$58/12,E398)</f>
        <v>0</v>
      </c>
      <c r="G398" s="11">
        <f t="shared" si="297"/>
        <v>0</v>
      </c>
      <c r="H398" s="11">
        <f t="shared" si="297"/>
        <v>0</v>
      </c>
      <c r="I398" s="11">
        <f t="shared" si="297"/>
        <v>5000</v>
      </c>
      <c r="J398" s="11">
        <f t="shared" si="297"/>
        <v>5000</v>
      </c>
      <c r="K398" s="11">
        <f t="shared" si="297"/>
        <v>5000</v>
      </c>
      <c r="L398" s="11">
        <f t="shared" si="297"/>
        <v>5000</v>
      </c>
      <c r="M398" s="11">
        <f t="shared" si="297"/>
        <v>5000</v>
      </c>
      <c r="N398" s="11">
        <f t="shared" si="297"/>
        <v>5000</v>
      </c>
      <c r="O398" s="11">
        <f t="shared" si="297"/>
        <v>5000</v>
      </c>
      <c r="P398" s="11">
        <f t="shared" si="297"/>
        <v>5000</v>
      </c>
      <c r="Q398" s="11">
        <f>IF(Q397="X",$L$58/12,P398*(1+$L$59))</f>
        <v>5250</v>
      </c>
      <c r="R398" s="11">
        <f>IF(R397="X",$L$58/12,Q398)</f>
        <v>5250</v>
      </c>
      <c r="S398" s="11">
        <f t="shared" ref="S398:AB398" si="298">IF(S397="X",$L$58/12,R398)</f>
        <v>5250</v>
      </c>
      <c r="T398" s="11">
        <f t="shared" si="298"/>
        <v>5250</v>
      </c>
      <c r="U398" s="11">
        <f t="shared" si="298"/>
        <v>5250</v>
      </c>
      <c r="V398" s="11">
        <f t="shared" si="298"/>
        <v>5250</v>
      </c>
      <c r="W398" s="11">
        <f t="shared" si="298"/>
        <v>5250</v>
      </c>
      <c r="X398" s="11">
        <f t="shared" si="298"/>
        <v>5250</v>
      </c>
      <c r="Y398" s="11">
        <f t="shared" si="298"/>
        <v>5250</v>
      </c>
      <c r="Z398" s="11">
        <f t="shared" si="298"/>
        <v>5250</v>
      </c>
      <c r="AA398" s="11">
        <f t="shared" si="298"/>
        <v>5250</v>
      </c>
      <c r="AB398" s="11">
        <f t="shared" si="298"/>
        <v>5250</v>
      </c>
      <c r="AC398" s="11">
        <f>IF(AC397="X",$L$58/12,AB398*(1+$L$59))</f>
        <v>5512.5</v>
      </c>
      <c r="AD398" s="11">
        <f t="shared" ref="AD398:AN398" si="299">IF(AD397="X",$L$58/12,AC398)</f>
        <v>5512.5</v>
      </c>
      <c r="AE398" s="11">
        <f t="shared" si="299"/>
        <v>5512.5</v>
      </c>
      <c r="AF398" s="11">
        <f t="shared" si="299"/>
        <v>5512.5</v>
      </c>
      <c r="AG398" s="11">
        <f t="shared" si="299"/>
        <v>5512.5</v>
      </c>
      <c r="AH398" s="11">
        <f t="shared" si="299"/>
        <v>5512.5</v>
      </c>
      <c r="AI398" s="11">
        <f t="shared" si="299"/>
        <v>5512.5</v>
      </c>
      <c r="AJ398" s="11">
        <f t="shared" si="299"/>
        <v>5512.5</v>
      </c>
      <c r="AK398" s="11">
        <f t="shared" si="299"/>
        <v>5512.5</v>
      </c>
      <c r="AL398" s="11">
        <f t="shared" si="299"/>
        <v>5512.5</v>
      </c>
      <c r="AM398" s="11">
        <f t="shared" si="299"/>
        <v>5512.5</v>
      </c>
      <c r="AN398" s="11">
        <f t="shared" si="299"/>
        <v>5512.5</v>
      </c>
      <c r="AO398" s="11">
        <f>IF(AO397="X",$L$58/12,AN398*(1+$L$59))</f>
        <v>5788.125</v>
      </c>
      <c r="AP398" s="11">
        <f t="shared" ref="AP398:AZ398" si="300">IF(AP397="X",$L$58/12,AO398)</f>
        <v>5788.125</v>
      </c>
      <c r="AQ398" s="11">
        <f t="shared" si="300"/>
        <v>5788.125</v>
      </c>
      <c r="AR398" s="11">
        <f t="shared" si="300"/>
        <v>5788.125</v>
      </c>
      <c r="AS398" s="11">
        <f t="shared" si="300"/>
        <v>5788.125</v>
      </c>
      <c r="AT398" s="11">
        <f t="shared" si="300"/>
        <v>5788.125</v>
      </c>
      <c r="AU398" s="11">
        <f t="shared" si="300"/>
        <v>5788.125</v>
      </c>
      <c r="AV398" s="11">
        <f t="shared" si="300"/>
        <v>5788.125</v>
      </c>
      <c r="AW398" s="11">
        <f t="shared" si="300"/>
        <v>5788.125</v>
      </c>
      <c r="AX398" s="11">
        <f t="shared" si="300"/>
        <v>5788.125</v>
      </c>
      <c r="AY398" s="11">
        <f t="shared" si="300"/>
        <v>5788.125</v>
      </c>
      <c r="AZ398" s="11">
        <f t="shared" si="300"/>
        <v>5788.125</v>
      </c>
      <c r="BA398" s="11">
        <f>IF(BA397="X",$L$58/12,AZ398*(1+$L$59))</f>
        <v>6077.53125</v>
      </c>
      <c r="BB398" s="11">
        <f t="shared" ref="BB398:BL398" si="301">IF(BB397="X",$L$58/12,BA398)</f>
        <v>6077.53125</v>
      </c>
      <c r="BC398" s="11">
        <f t="shared" si="301"/>
        <v>6077.53125</v>
      </c>
      <c r="BD398" s="11">
        <f t="shared" si="301"/>
        <v>6077.53125</v>
      </c>
      <c r="BE398" s="11">
        <f t="shared" si="301"/>
        <v>6077.53125</v>
      </c>
      <c r="BF398" s="11">
        <f t="shared" si="301"/>
        <v>6077.53125</v>
      </c>
      <c r="BG398" s="11">
        <f t="shared" si="301"/>
        <v>6077.53125</v>
      </c>
      <c r="BH398" s="11">
        <f t="shared" si="301"/>
        <v>6077.53125</v>
      </c>
      <c r="BI398" s="11">
        <f t="shared" si="301"/>
        <v>6077.53125</v>
      </c>
      <c r="BJ398" s="11">
        <f t="shared" si="301"/>
        <v>6077.53125</v>
      </c>
      <c r="BK398" s="11">
        <f t="shared" si="301"/>
        <v>6077.53125</v>
      </c>
      <c r="BL398" s="11">
        <f t="shared" si="301"/>
        <v>6077.53125</v>
      </c>
    </row>
    <row r="399" spans="2:64" hidden="1" outlineLevel="1" x14ac:dyDescent="0.55000000000000004">
      <c r="E399" s="29"/>
      <c r="F399" s="29"/>
      <c r="G399" s="29"/>
      <c r="H399" s="29"/>
      <c r="I399" s="29"/>
      <c r="J399" s="89"/>
      <c r="K399" s="8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row>
    <row r="400" spans="2:64" hidden="1" outlineLevel="1" x14ac:dyDescent="0.55000000000000004">
      <c r="B400" s="3" t="s">
        <v>150</v>
      </c>
      <c r="E400" s="11" t="str">
        <f>IF($M$62=E394,IF($L$62=E395,"X",""),"")</f>
        <v/>
      </c>
      <c r="F400" s="11" t="str">
        <f t="shared" ref="F400:BL400" si="302">IF($M$62=F394,IF($L$62=F395,"X",""),"")</f>
        <v/>
      </c>
      <c r="G400" s="11" t="str">
        <f t="shared" si="302"/>
        <v/>
      </c>
      <c r="H400" s="11" t="str">
        <f t="shared" si="302"/>
        <v/>
      </c>
      <c r="I400" s="11" t="str">
        <f t="shared" si="302"/>
        <v/>
      </c>
      <c r="J400" s="11" t="str">
        <f t="shared" si="302"/>
        <v/>
      </c>
      <c r="K400" s="11" t="str">
        <f t="shared" si="302"/>
        <v/>
      </c>
      <c r="L400" s="11" t="str">
        <f t="shared" si="302"/>
        <v/>
      </c>
      <c r="M400" s="11" t="str">
        <f t="shared" si="302"/>
        <v/>
      </c>
      <c r="N400" s="11" t="str">
        <f t="shared" si="302"/>
        <v/>
      </c>
      <c r="O400" s="11" t="str">
        <f t="shared" si="302"/>
        <v/>
      </c>
      <c r="P400" s="11" t="str">
        <f t="shared" si="302"/>
        <v>X</v>
      </c>
      <c r="Q400" s="11" t="str">
        <f t="shared" si="302"/>
        <v/>
      </c>
      <c r="R400" s="11" t="str">
        <f t="shared" si="302"/>
        <v/>
      </c>
      <c r="S400" s="11" t="str">
        <f t="shared" si="302"/>
        <v/>
      </c>
      <c r="T400" s="11" t="str">
        <f t="shared" si="302"/>
        <v/>
      </c>
      <c r="U400" s="11" t="str">
        <f t="shared" si="302"/>
        <v/>
      </c>
      <c r="V400" s="11" t="str">
        <f t="shared" si="302"/>
        <v/>
      </c>
      <c r="W400" s="11" t="str">
        <f t="shared" si="302"/>
        <v/>
      </c>
      <c r="X400" s="11" t="str">
        <f t="shared" si="302"/>
        <v/>
      </c>
      <c r="Y400" s="11" t="str">
        <f t="shared" si="302"/>
        <v/>
      </c>
      <c r="Z400" s="11" t="str">
        <f t="shared" si="302"/>
        <v/>
      </c>
      <c r="AA400" s="11" t="str">
        <f t="shared" si="302"/>
        <v/>
      </c>
      <c r="AB400" s="11" t="str">
        <f t="shared" si="302"/>
        <v/>
      </c>
      <c r="AC400" s="11" t="str">
        <f t="shared" si="302"/>
        <v/>
      </c>
      <c r="AD400" s="11" t="str">
        <f t="shared" si="302"/>
        <v/>
      </c>
      <c r="AE400" s="11" t="str">
        <f t="shared" si="302"/>
        <v/>
      </c>
      <c r="AF400" s="11" t="str">
        <f t="shared" si="302"/>
        <v/>
      </c>
      <c r="AG400" s="11" t="str">
        <f t="shared" si="302"/>
        <v/>
      </c>
      <c r="AH400" s="11" t="str">
        <f t="shared" si="302"/>
        <v/>
      </c>
      <c r="AI400" s="11" t="str">
        <f t="shared" si="302"/>
        <v/>
      </c>
      <c r="AJ400" s="11" t="str">
        <f t="shared" si="302"/>
        <v/>
      </c>
      <c r="AK400" s="11" t="str">
        <f t="shared" si="302"/>
        <v/>
      </c>
      <c r="AL400" s="11" t="str">
        <f t="shared" si="302"/>
        <v/>
      </c>
      <c r="AM400" s="11" t="str">
        <f t="shared" si="302"/>
        <v/>
      </c>
      <c r="AN400" s="11" t="str">
        <f t="shared" si="302"/>
        <v/>
      </c>
      <c r="AO400" s="11" t="str">
        <f t="shared" si="302"/>
        <v/>
      </c>
      <c r="AP400" s="11" t="str">
        <f t="shared" si="302"/>
        <v/>
      </c>
      <c r="AQ400" s="11" t="str">
        <f t="shared" si="302"/>
        <v/>
      </c>
      <c r="AR400" s="11" t="str">
        <f t="shared" si="302"/>
        <v/>
      </c>
      <c r="AS400" s="11" t="str">
        <f t="shared" si="302"/>
        <v/>
      </c>
      <c r="AT400" s="11" t="str">
        <f t="shared" si="302"/>
        <v/>
      </c>
      <c r="AU400" s="11" t="str">
        <f t="shared" si="302"/>
        <v/>
      </c>
      <c r="AV400" s="11" t="str">
        <f t="shared" si="302"/>
        <v/>
      </c>
      <c r="AW400" s="11" t="str">
        <f t="shared" si="302"/>
        <v/>
      </c>
      <c r="AX400" s="11" t="str">
        <f t="shared" si="302"/>
        <v/>
      </c>
      <c r="AY400" s="11" t="str">
        <f t="shared" si="302"/>
        <v/>
      </c>
      <c r="AZ400" s="11" t="str">
        <f t="shared" si="302"/>
        <v/>
      </c>
      <c r="BA400" s="11" t="str">
        <f t="shared" si="302"/>
        <v/>
      </c>
      <c r="BB400" s="11" t="str">
        <f t="shared" si="302"/>
        <v/>
      </c>
      <c r="BC400" s="11" t="str">
        <f t="shared" si="302"/>
        <v/>
      </c>
      <c r="BD400" s="11" t="str">
        <f t="shared" si="302"/>
        <v/>
      </c>
      <c r="BE400" s="11" t="str">
        <f t="shared" si="302"/>
        <v/>
      </c>
      <c r="BF400" s="11" t="str">
        <f t="shared" si="302"/>
        <v/>
      </c>
      <c r="BG400" s="11" t="str">
        <f t="shared" si="302"/>
        <v/>
      </c>
      <c r="BH400" s="11" t="str">
        <f t="shared" si="302"/>
        <v/>
      </c>
      <c r="BI400" s="11" t="str">
        <f t="shared" si="302"/>
        <v/>
      </c>
      <c r="BJ400" s="11" t="str">
        <f t="shared" si="302"/>
        <v/>
      </c>
      <c r="BK400" s="11" t="str">
        <f t="shared" si="302"/>
        <v/>
      </c>
      <c r="BL400" s="11" t="str">
        <f t="shared" si="302"/>
        <v/>
      </c>
    </row>
    <row r="401" spans="2:64" hidden="1" outlineLevel="1" x14ac:dyDescent="0.55000000000000004">
      <c r="B401" s="3" t="s">
        <v>21</v>
      </c>
      <c r="E401" s="11">
        <f t="shared" ref="E401:P401" si="303">IF(E400="X",$L$63/12,D401)</f>
        <v>0</v>
      </c>
      <c r="F401" s="11">
        <f t="shared" si="303"/>
        <v>0</v>
      </c>
      <c r="G401" s="11">
        <f t="shared" si="303"/>
        <v>0</v>
      </c>
      <c r="H401" s="11">
        <f t="shared" si="303"/>
        <v>0</v>
      </c>
      <c r="I401" s="11">
        <f t="shared" si="303"/>
        <v>0</v>
      </c>
      <c r="J401" s="11">
        <f t="shared" si="303"/>
        <v>0</v>
      </c>
      <c r="K401" s="11">
        <f t="shared" si="303"/>
        <v>0</v>
      </c>
      <c r="L401" s="11">
        <f t="shared" si="303"/>
        <v>0</v>
      </c>
      <c r="M401" s="11">
        <f t="shared" si="303"/>
        <v>0</v>
      </c>
      <c r="N401" s="11">
        <f t="shared" si="303"/>
        <v>0</v>
      </c>
      <c r="O401" s="11">
        <f t="shared" si="303"/>
        <v>0</v>
      </c>
      <c r="P401" s="11">
        <f t="shared" si="303"/>
        <v>4166.666666666667</v>
      </c>
      <c r="Q401" s="11">
        <f>IF(Q400="X",$L$63/12,P401*(1+$L$64))</f>
        <v>4291.666666666667</v>
      </c>
      <c r="R401" s="11">
        <f t="shared" ref="R401:AB401" si="304">IF(R400="X",$L$63/12,Q401)</f>
        <v>4291.666666666667</v>
      </c>
      <c r="S401" s="11">
        <f t="shared" si="304"/>
        <v>4291.666666666667</v>
      </c>
      <c r="T401" s="11">
        <f t="shared" si="304"/>
        <v>4291.666666666667</v>
      </c>
      <c r="U401" s="11">
        <f t="shared" si="304"/>
        <v>4291.666666666667</v>
      </c>
      <c r="V401" s="11">
        <f t="shared" si="304"/>
        <v>4291.666666666667</v>
      </c>
      <c r="W401" s="11">
        <f t="shared" si="304"/>
        <v>4291.666666666667</v>
      </c>
      <c r="X401" s="11">
        <f t="shared" si="304"/>
        <v>4291.666666666667</v>
      </c>
      <c r="Y401" s="11">
        <f t="shared" si="304"/>
        <v>4291.666666666667</v>
      </c>
      <c r="Z401" s="11">
        <f t="shared" si="304"/>
        <v>4291.666666666667</v>
      </c>
      <c r="AA401" s="11">
        <f t="shared" si="304"/>
        <v>4291.666666666667</v>
      </c>
      <c r="AB401" s="11">
        <f t="shared" si="304"/>
        <v>4291.666666666667</v>
      </c>
      <c r="AC401" s="11">
        <f>IF(AC400="X",$L$63/12,AB401*(1+$L$64))</f>
        <v>4420.416666666667</v>
      </c>
      <c r="AD401" s="11">
        <f t="shared" ref="AD401:AN401" si="305">IF(AD400="X",$L$63/12,AC401)</f>
        <v>4420.416666666667</v>
      </c>
      <c r="AE401" s="11">
        <f t="shared" si="305"/>
        <v>4420.416666666667</v>
      </c>
      <c r="AF401" s="11">
        <f t="shared" si="305"/>
        <v>4420.416666666667</v>
      </c>
      <c r="AG401" s="11">
        <f t="shared" si="305"/>
        <v>4420.416666666667</v>
      </c>
      <c r="AH401" s="11">
        <f t="shared" si="305"/>
        <v>4420.416666666667</v>
      </c>
      <c r="AI401" s="11">
        <f t="shared" si="305"/>
        <v>4420.416666666667</v>
      </c>
      <c r="AJ401" s="11">
        <f t="shared" si="305"/>
        <v>4420.416666666667</v>
      </c>
      <c r="AK401" s="11">
        <f t="shared" si="305"/>
        <v>4420.416666666667</v>
      </c>
      <c r="AL401" s="11">
        <f t="shared" si="305"/>
        <v>4420.416666666667</v>
      </c>
      <c r="AM401" s="11">
        <f t="shared" si="305"/>
        <v>4420.416666666667</v>
      </c>
      <c r="AN401" s="11">
        <f t="shared" si="305"/>
        <v>4420.416666666667</v>
      </c>
      <c r="AO401" s="11">
        <f>IF(AO400="X",$L$63/12,AN401*(1+$L$64))</f>
        <v>4553.0291666666672</v>
      </c>
      <c r="AP401" s="11">
        <f t="shared" ref="AP401:AZ401" si="306">IF(AP400="X",$L$63/12,AO401)</f>
        <v>4553.0291666666672</v>
      </c>
      <c r="AQ401" s="11">
        <f t="shared" si="306"/>
        <v>4553.0291666666672</v>
      </c>
      <c r="AR401" s="11">
        <f t="shared" si="306"/>
        <v>4553.0291666666672</v>
      </c>
      <c r="AS401" s="11">
        <f t="shared" si="306"/>
        <v>4553.0291666666672</v>
      </c>
      <c r="AT401" s="11">
        <f t="shared" si="306"/>
        <v>4553.0291666666672</v>
      </c>
      <c r="AU401" s="11">
        <f t="shared" si="306"/>
        <v>4553.0291666666672</v>
      </c>
      <c r="AV401" s="11">
        <f t="shared" si="306"/>
        <v>4553.0291666666672</v>
      </c>
      <c r="AW401" s="11">
        <f t="shared" si="306"/>
        <v>4553.0291666666672</v>
      </c>
      <c r="AX401" s="11">
        <f t="shared" si="306"/>
        <v>4553.0291666666672</v>
      </c>
      <c r="AY401" s="11">
        <f t="shared" si="306"/>
        <v>4553.0291666666672</v>
      </c>
      <c r="AZ401" s="11">
        <f t="shared" si="306"/>
        <v>4553.0291666666672</v>
      </c>
      <c r="BA401" s="11">
        <f>IF(BA400="X",$L$63/12,AZ401*(1+$L$64))</f>
        <v>4689.620041666667</v>
      </c>
      <c r="BB401" s="11">
        <f t="shared" ref="BB401:BL401" si="307">IF(BB400="X",$L$63/12,BA401)</f>
        <v>4689.620041666667</v>
      </c>
      <c r="BC401" s="11">
        <f t="shared" si="307"/>
        <v>4689.620041666667</v>
      </c>
      <c r="BD401" s="11">
        <f t="shared" si="307"/>
        <v>4689.620041666667</v>
      </c>
      <c r="BE401" s="11">
        <f t="shared" si="307"/>
        <v>4689.620041666667</v>
      </c>
      <c r="BF401" s="11">
        <f t="shared" si="307"/>
        <v>4689.620041666667</v>
      </c>
      <c r="BG401" s="11">
        <f t="shared" si="307"/>
        <v>4689.620041666667</v>
      </c>
      <c r="BH401" s="11">
        <f t="shared" si="307"/>
        <v>4689.620041666667</v>
      </c>
      <c r="BI401" s="11">
        <f t="shared" si="307"/>
        <v>4689.620041666667</v>
      </c>
      <c r="BJ401" s="11">
        <f t="shared" si="307"/>
        <v>4689.620041666667</v>
      </c>
      <c r="BK401" s="11">
        <f t="shared" si="307"/>
        <v>4689.620041666667</v>
      </c>
      <c r="BL401" s="11">
        <f t="shared" si="307"/>
        <v>4689.620041666667</v>
      </c>
    </row>
    <row r="402" spans="2:64" hidden="1" outlineLevel="1" x14ac:dyDescent="0.55000000000000004">
      <c r="E402" s="29"/>
      <c r="F402" s="29"/>
      <c r="G402" s="29"/>
      <c r="H402" s="29"/>
      <c r="I402" s="29"/>
      <c r="J402" s="89"/>
      <c r="K402" s="8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row>
    <row r="403" spans="2:64" hidden="1" outlineLevel="1" x14ac:dyDescent="0.55000000000000004">
      <c r="B403" s="3" t="s">
        <v>151</v>
      </c>
      <c r="E403" s="11" t="str">
        <f>IF($M$67=E394,IF($L$67=E395,"X",""),"")</f>
        <v/>
      </c>
      <c r="F403" s="11" t="str">
        <f t="shared" ref="F403:BL403" si="308">IF($M$67=F394,IF($L$67=F395,"X",""),"")</f>
        <v/>
      </c>
      <c r="G403" s="11" t="str">
        <f t="shared" si="308"/>
        <v/>
      </c>
      <c r="H403" s="11" t="str">
        <f t="shared" si="308"/>
        <v/>
      </c>
      <c r="I403" s="11" t="str">
        <f t="shared" si="308"/>
        <v/>
      </c>
      <c r="J403" s="11" t="str">
        <f t="shared" si="308"/>
        <v/>
      </c>
      <c r="K403" s="11" t="str">
        <f t="shared" si="308"/>
        <v/>
      </c>
      <c r="L403" s="11" t="str">
        <f t="shared" si="308"/>
        <v/>
      </c>
      <c r="M403" s="11" t="str">
        <f t="shared" si="308"/>
        <v/>
      </c>
      <c r="N403" s="11" t="str">
        <f t="shared" si="308"/>
        <v/>
      </c>
      <c r="O403" s="11" t="str">
        <f t="shared" si="308"/>
        <v/>
      </c>
      <c r="P403" s="11" t="str">
        <f t="shared" si="308"/>
        <v/>
      </c>
      <c r="Q403" s="11" t="str">
        <f t="shared" si="308"/>
        <v/>
      </c>
      <c r="R403" s="11" t="str">
        <f t="shared" si="308"/>
        <v/>
      </c>
      <c r="S403" s="11" t="str">
        <f t="shared" si="308"/>
        <v/>
      </c>
      <c r="T403" s="11" t="str">
        <f t="shared" si="308"/>
        <v/>
      </c>
      <c r="U403" s="11" t="str">
        <f t="shared" si="308"/>
        <v/>
      </c>
      <c r="V403" s="11" t="str">
        <f t="shared" si="308"/>
        <v/>
      </c>
      <c r="W403" s="11" t="str">
        <f t="shared" si="308"/>
        <v/>
      </c>
      <c r="X403" s="11" t="str">
        <f t="shared" si="308"/>
        <v/>
      </c>
      <c r="Y403" s="11" t="str">
        <f t="shared" si="308"/>
        <v/>
      </c>
      <c r="Z403" s="11" t="str">
        <f t="shared" si="308"/>
        <v/>
      </c>
      <c r="AA403" s="11" t="str">
        <f t="shared" si="308"/>
        <v/>
      </c>
      <c r="AB403" s="11" t="str">
        <f t="shared" si="308"/>
        <v/>
      </c>
      <c r="AC403" s="11" t="str">
        <f t="shared" si="308"/>
        <v/>
      </c>
      <c r="AD403" s="11" t="str">
        <f t="shared" si="308"/>
        <v/>
      </c>
      <c r="AE403" s="11" t="str">
        <f t="shared" si="308"/>
        <v/>
      </c>
      <c r="AF403" s="11" t="str">
        <f t="shared" si="308"/>
        <v/>
      </c>
      <c r="AG403" s="11" t="str">
        <f t="shared" si="308"/>
        <v/>
      </c>
      <c r="AH403" s="11" t="str">
        <f t="shared" si="308"/>
        <v>X</v>
      </c>
      <c r="AI403" s="11" t="str">
        <f t="shared" si="308"/>
        <v/>
      </c>
      <c r="AJ403" s="11" t="str">
        <f t="shared" si="308"/>
        <v/>
      </c>
      <c r="AK403" s="11" t="str">
        <f t="shared" si="308"/>
        <v/>
      </c>
      <c r="AL403" s="11" t="str">
        <f t="shared" si="308"/>
        <v/>
      </c>
      <c r="AM403" s="11" t="str">
        <f t="shared" si="308"/>
        <v/>
      </c>
      <c r="AN403" s="11" t="str">
        <f t="shared" si="308"/>
        <v/>
      </c>
      <c r="AO403" s="11" t="str">
        <f t="shared" si="308"/>
        <v/>
      </c>
      <c r="AP403" s="11" t="str">
        <f t="shared" si="308"/>
        <v/>
      </c>
      <c r="AQ403" s="11" t="str">
        <f t="shared" si="308"/>
        <v/>
      </c>
      <c r="AR403" s="11" t="str">
        <f t="shared" si="308"/>
        <v/>
      </c>
      <c r="AS403" s="11" t="str">
        <f t="shared" si="308"/>
        <v/>
      </c>
      <c r="AT403" s="11" t="str">
        <f t="shared" si="308"/>
        <v/>
      </c>
      <c r="AU403" s="11" t="str">
        <f t="shared" si="308"/>
        <v/>
      </c>
      <c r="AV403" s="11" t="str">
        <f t="shared" si="308"/>
        <v/>
      </c>
      <c r="AW403" s="11" t="str">
        <f t="shared" si="308"/>
        <v/>
      </c>
      <c r="AX403" s="11" t="str">
        <f t="shared" si="308"/>
        <v/>
      </c>
      <c r="AY403" s="11" t="str">
        <f t="shared" si="308"/>
        <v/>
      </c>
      <c r="AZ403" s="11" t="str">
        <f t="shared" si="308"/>
        <v/>
      </c>
      <c r="BA403" s="11" t="str">
        <f t="shared" si="308"/>
        <v/>
      </c>
      <c r="BB403" s="11" t="str">
        <f t="shared" si="308"/>
        <v/>
      </c>
      <c r="BC403" s="11" t="str">
        <f t="shared" si="308"/>
        <v/>
      </c>
      <c r="BD403" s="11" t="str">
        <f t="shared" si="308"/>
        <v/>
      </c>
      <c r="BE403" s="11" t="str">
        <f t="shared" si="308"/>
        <v/>
      </c>
      <c r="BF403" s="11" t="str">
        <f t="shared" si="308"/>
        <v/>
      </c>
      <c r="BG403" s="11" t="str">
        <f t="shared" si="308"/>
        <v/>
      </c>
      <c r="BH403" s="11" t="str">
        <f t="shared" si="308"/>
        <v/>
      </c>
      <c r="BI403" s="11" t="str">
        <f t="shared" si="308"/>
        <v/>
      </c>
      <c r="BJ403" s="11" t="str">
        <f t="shared" si="308"/>
        <v/>
      </c>
      <c r="BK403" s="11" t="str">
        <f t="shared" si="308"/>
        <v/>
      </c>
      <c r="BL403" s="11" t="str">
        <f t="shared" si="308"/>
        <v/>
      </c>
    </row>
    <row r="404" spans="2:64" hidden="1" outlineLevel="1" x14ac:dyDescent="0.55000000000000004">
      <c r="B404" s="3" t="s">
        <v>21</v>
      </c>
      <c r="E404" s="11">
        <f t="shared" ref="E404:P404" si="309">IF(E403="X",$L$68/12,D404)</f>
        <v>0</v>
      </c>
      <c r="F404" s="11">
        <f t="shared" si="309"/>
        <v>0</v>
      </c>
      <c r="G404" s="11">
        <f t="shared" si="309"/>
        <v>0</v>
      </c>
      <c r="H404" s="11">
        <f t="shared" si="309"/>
        <v>0</v>
      </c>
      <c r="I404" s="11">
        <f t="shared" si="309"/>
        <v>0</v>
      </c>
      <c r="J404" s="11">
        <f t="shared" si="309"/>
        <v>0</v>
      </c>
      <c r="K404" s="11">
        <f t="shared" si="309"/>
        <v>0</v>
      </c>
      <c r="L404" s="11">
        <f t="shared" si="309"/>
        <v>0</v>
      </c>
      <c r="M404" s="11">
        <f t="shared" si="309"/>
        <v>0</v>
      </c>
      <c r="N404" s="11">
        <f t="shared" si="309"/>
        <v>0</v>
      </c>
      <c r="O404" s="11">
        <f t="shared" si="309"/>
        <v>0</v>
      </c>
      <c r="P404" s="11">
        <f t="shared" si="309"/>
        <v>0</v>
      </c>
      <c r="Q404" s="11">
        <f>IF(Q403="X",$L$68/12,P404*(1+$L$69))</f>
        <v>0</v>
      </c>
      <c r="R404" s="11">
        <f t="shared" ref="R404:AB404" si="310">IF(R403="X",$L$68/12,Q404)</f>
        <v>0</v>
      </c>
      <c r="S404" s="11">
        <f t="shared" si="310"/>
        <v>0</v>
      </c>
      <c r="T404" s="11">
        <f t="shared" si="310"/>
        <v>0</v>
      </c>
      <c r="U404" s="11">
        <f t="shared" si="310"/>
        <v>0</v>
      </c>
      <c r="V404" s="11">
        <f t="shared" si="310"/>
        <v>0</v>
      </c>
      <c r="W404" s="11">
        <f t="shared" si="310"/>
        <v>0</v>
      </c>
      <c r="X404" s="11">
        <f t="shared" si="310"/>
        <v>0</v>
      </c>
      <c r="Y404" s="11">
        <f t="shared" si="310"/>
        <v>0</v>
      </c>
      <c r="Z404" s="11">
        <f t="shared" si="310"/>
        <v>0</v>
      </c>
      <c r="AA404" s="11">
        <f t="shared" si="310"/>
        <v>0</v>
      </c>
      <c r="AB404" s="11">
        <f t="shared" si="310"/>
        <v>0</v>
      </c>
      <c r="AC404" s="11">
        <f>IF(AC403="X",$L$68/12,AB404*(1+$L$69))</f>
        <v>0</v>
      </c>
      <c r="AD404" s="11">
        <f t="shared" ref="AD404:AN404" si="311">IF(AD403="X",$L$68/12,AC404)</f>
        <v>0</v>
      </c>
      <c r="AE404" s="11">
        <f t="shared" si="311"/>
        <v>0</v>
      </c>
      <c r="AF404" s="11">
        <f t="shared" si="311"/>
        <v>0</v>
      </c>
      <c r="AG404" s="11">
        <f t="shared" si="311"/>
        <v>0</v>
      </c>
      <c r="AH404" s="11">
        <f t="shared" si="311"/>
        <v>8333.3333333333339</v>
      </c>
      <c r="AI404" s="11">
        <f t="shared" si="311"/>
        <v>8333.3333333333339</v>
      </c>
      <c r="AJ404" s="11">
        <f t="shared" si="311"/>
        <v>8333.3333333333339</v>
      </c>
      <c r="AK404" s="11">
        <f t="shared" si="311"/>
        <v>8333.3333333333339</v>
      </c>
      <c r="AL404" s="11">
        <f t="shared" si="311"/>
        <v>8333.3333333333339</v>
      </c>
      <c r="AM404" s="11">
        <f t="shared" si="311"/>
        <v>8333.3333333333339</v>
      </c>
      <c r="AN404" s="11">
        <f t="shared" si="311"/>
        <v>8333.3333333333339</v>
      </c>
      <c r="AO404" s="11">
        <f>IF(AO403="X",$L$68/12,AN404*(1+$L$69))</f>
        <v>8750.0000000000018</v>
      </c>
      <c r="AP404" s="11">
        <f t="shared" ref="AP404:AZ404" si="312">IF(AP403="X",$L$68/12,AO404)</f>
        <v>8750.0000000000018</v>
      </c>
      <c r="AQ404" s="11">
        <f t="shared" si="312"/>
        <v>8750.0000000000018</v>
      </c>
      <c r="AR404" s="11">
        <f t="shared" si="312"/>
        <v>8750.0000000000018</v>
      </c>
      <c r="AS404" s="11">
        <f t="shared" si="312"/>
        <v>8750.0000000000018</v>
      </c>
      <c r="AT404" s="11">
        <f t="shared" si="312"/>
        <v>8750.0000000000018</v>
      </c>
      <c r="AU404" s="11">
        <f t="shared" si="312"/>
        <v>8750.0000000000018</v>
      </c>
      <c r="AV404" s="11">
        <f t="shared" si="312"/>
        <v>8750.0000000000018</v>
      </c>
      <c r="AW404" s="11">
        <f t="shared" si="312"/>
        <v>8750.0000000000018</v>
      </c>
      <c r="AX404" s="11">
        <f t="shared" si="312"/>
        <v>8750.0000000000018</v>
      </c>
      <c r="AY404" s="11">
        <f t="shared" si="312"/>
        <v>8750.0000000000018</v>
      </c>
      <c r="AZ404" s="11">
        <f t="shared" si="312"/>
        <v>8750.0000000000018</v>
      </c>
      <c r="BA404" s="11">
        <f>IF(BA403="X",$L$68/12,AZ404*(1+$L$69))</f>
        <v>9187.5000000000018</v>
      </c>
      <c r="BB404" s="11">
        <f t="shared" ref="BB404:BL404" si="313">IF(BB403="X",$L$68/12,BA404)</f>
        <v>9187.5000000000018</v>
      </c>
      <c r="BC404" s="11">
        <f t="shared" si="313"/>
        <v>9187.5000000000018</v>
      </c>
      <c r="BD404" s="11">
        <f t="shared" si="313"/>
        <v>9187.5000000000018</v>
      </c>
      <c r="BE404" s="11">
        <f t="shared" si="313"/>
        <v>9187.5000000000018</v>
      </c>
      <c r="BF404" s="11">
        <f t="shared" si="313"/>
        <v>9187.5000000000018</v>
      </c>
      <c r="BG404" s="11">
        <f t="shared" si="313"/>
        <v>9187.5000000000018</v>
      </c>
      <c r="BH404" s="11">
        <f t="shared" si="313"/>
        <v>9187.5000000000018</v>
      </c>
      <c r="BI404" s="11">
        <f t="shared" si="313"/>
        <v>9187.5000000000018</v>
      </c>
      <c r="BJ404" s="11">
        <f t="shared" si="313"/>
        <v>9187.5000000000018</v>
      </c>
      <c r="BK404" s="11">
        <f t="shared" si="313"/>
        <v>9187.5000000000018</v>
      </c>
      <c r="BL404" s="11">
        <f t="shared" si="313"/>
        <v>9187.5000000000018</v>
      </c>
    </row>
    <row r="405" spans="2:64" hidden="1" outlineLevel="1" x14ac:dyDescent="0.55000000000000004">
      <c r="E405" s="29"/>
      <c r="F405" s="29"/>
      <c r="G405" s="29"/>
      <c r="H405" s="29"/>
      <c r="I405" s="29"/>
      <c r="J405" s="89"/>
      <c r="K405" s="8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row>
    <row r="406" spans="2:64" hidden="1" outlineLevel="1" x14ac:dyDescent="0.55000000000000004">
      <c r="B406" s="3" t="s">
        <v>152</v>
      </c>
      <c r="E406" s="11" t="str">
        <f>IF($M$72=E394,IF($L$72=E395,"X",""),"")</f>
        <v/>
      </c>
      <c r="F406" s="11" t="str">
        <f t="shared" ref="F406:BL406" si="314">IF($M$72=F394,IF($L$72=F395,"X",""),"")</f>
        <v/>
      </c>
      <c r="G406" s="11" t="str">
        <f t="shared" si="314"/>
        <v/>
      </c>
      <c r="H406" s="11" t="str">
        <f t="shared" si="314"/>
        <v/>
      </c>
      <c r="I406" s="11" t="str">
        <f t="shared" si="314"/>
        <v/>
      </c>
      <c r="J406" s="11" t="str">
        <f t="shared" si="314"/>
        <v/>
      </c>
      <c r="K406" s="11" t="str">
        <f t="shared" si="314"/>
        <v/>
      </c>
      <c r="L406" s="11" t="str">
        <f t="shared" si="314"/>
        <v/>
      </c>
      <c r="M406" s="11" t="str">
        <f t="shared" si="314"/>
        <v/>
      </c>
      <c r="N406" s="11" t="str">
        <f t="shared" si="314"/>
        <v/>
      </c>
      <c r="O406" s="11" t="str">
        <f t="shared" si="314"/>
        <v/>
      </c>
      <c r="P406" s="11" t="str">
        <f t="shared" si="314"/>
        <v/>
      </c>
      <c r="Q406" s="11" t="str">
        <f t="shared" si="314"/>
        <v/>
      </c>
      <c r="R406" s="11" t="str">
        <f t="shared" si="314"/>
        <v/>
      </c>
      <c r="S406" s="11" t="str">
        <f t="shared" si="314"/>
        <v/>
      </c>
      <c r="T406" s="11" t="str">
        <f t="shared" si="314"/>
        <v/>
      </c>
      <c r="U406" s="11" t="str">
        <f t="shared" si="314"/>
        <v/>
      </c>
      <c r="V406" s="11" t="str">
        <f t="shared" si="314"/>
        <v/>
      </c>
      <c r="W406" s="11" t="str">
        <f t="shared" si="314"/>
        <v/>
      </c>
      <c r="X406" s="11" t="str">
        <f t="shared" si="314"/>
        <v/>
      </c>
      <c r="Y406" s="11" t="str">
        <f t="shared" si="314"/>
        <v/>
      </c>
      <c r="Z406" s="11" t="str">
        <f t="shared" si="314"/>
        <v/>
      </c>
      <c r="AA406" s="11" t="str">
        <f t="shared" si="314"/>
        <v/>
      </c>
      <c r="AB406" s="11" t="str">
        <f t="shared" si="314"/>
        <v/>
      </c>
      <c r="AC406" s="11" t="str">
        <f t="shared" si="314"/>
        <v/>
      </c>
      <c r="AD406" s="11" t="str">
        <f t="shared" si="314"/>
        <v/>
      </c>
      <c r="AE406" s="11" t="str">
        <f t="shared" si="314"/>
        <v/>
      </c>
      <c r="AF406" s="11" t="str">
        <f t="shared" si="314"/>
        <v/>
      </c>
      <c r="AG406" s="11" t="str">
        <f t="shared" si="314"/>
        <v/>
      </c>
      <c r="AH406" s="11" t="str">
        <f t="shared" si="314"/>
        <v/>
      </c>
      <c r="AI406" s="11" t="str">
        <f t="shared" si="314"/>
        <v/>
      </c>
      <c r="AJ406" s="11" t="str">
        <f t="shared" si="314"/>
        <v/>
      </c>
      <c r="AK406" s="11" t="str">
        <f t="shared" si="314"/>
        <v/>
      </c>
      <c r="AL406" s="11" t="str">
        <f t="shared" si="314"/>
        <v/>
      </c>
      <c r="AM406" s="11" t="str">
        <f t="shared" si="314"/>
        <v/>
      </c>
      <c r="AN406" s="11" t="str">
        <f t="shared" si="314"/>
        <v/>
      </c>
      <c r="AO406" s="11" t="str">
        <f t="shared" si="314"/>
        <v/>
      </c>
      <c r="AP406" s="11" t="str">
        <f t="shared" si="314"/>
        <v/>
      </c>
      <c r="AQ406" s="11" t="str">
        <f t="shared" si="314"/>
        <v/>
      </c>
      <c r="AR406" s="11" t="str">
        <f t="shared" si="314"/>
        <v/>
      </c>
      <c r="AS406" s="11" t="str">
        <f t="shared" si="314"/>
        <v/>
      </c>
      <c r="AT406" s="11" t="str">
        <f t="shared" si="314"/>
        <v/>
      </c>
      <c r="AU406" s="11" t="str">
        <f t="shared" si="314"/>
        <v/>
      </c>
      <c r="AV406" s="11" t="str">
        <f t="shared" si="314"/>
        <v/>
      </c>
      <c r="AW406" s="11" t="str">
        <f t="shared" si="314"/>
        <v/>
      </c>
      <c r="AX406" s="11" t="str">
        <f t="shared" si="314"/>
        <v/>
      </c>
      <c r="AY406" s="11" t="str">
        <f t="shared" si="314"/>
        <v/>
      </c>
      <c r="AZ406" s="11" t="str">
        <f t="shared" si="314"/>
        <v/>
      </c>
      <c r="BA406" s="11" t="str">
        <f t="shared" si="314"/>
        <v/>
      </c>
      <c r="BB406" s="11" t="str">
        <f t="shared" si="314"/>
        <v/>
      </c>
      <c r="BC406" s="11" t="str">
        <f t="shared" si="314"/>
        <v/>
      </c>
      <c r="BD406" s="11" t="str">
        <f t="shared" si="314"/>
        <v/>
      </c>
      <c r="BE406" s="11" t="str">
        <f t="shared" si="314"/>
        <v/>
      </c>
      <c r="BF406" s="11" t="str">
        <f t="shared" si="314"/>
        <v/>
      </c>
      <c r="BG406" s="11" t="str">
        <f t="shared" si="314"/>
        <v/>
      </c>
      <c r="BH406" s="11" t="str">
        <f t="shared" si="314"/>
        <v/>
      </c>
      <c r="BI406" s="11" t="str">
        <f t="shared" si="314"/>
        <v/>
      </c>
      <c r="BJ406" s="11" t="str">
        <f t="shared" si="314"/>
        <v/>
      </c>
      <c r="BK406" s="11" t="str">
        <f t="shared" si="314"/>
        <v/>
      </c>
      <c r="BL406" s="11" t="str">
        <f t="shared" si="314"/>
        <v/>
      </c>
    </row>
    <row r="407" spans="2:64" hidden="1" outlineLevel="1" x14ac:dyDescent="0.55000000000000004">
      <c r="B407" s="3" t="s">
        <v>21</v>
      </c>
      <c r="E407" s="11">
        <f t="shared" ref="E407:P407" si="315">IF(E406="X",$L$73/12,D407)</f>
        <v>0</v>
      </c>
      <c r="F407" s="11">
        <f t="shared" si="315"/>
        <v>0</v>
      </c>
      <c r="G407" s="11">
        <f t="shared" si="315"/>
        <v>0</v>
      </c>
      <c r="H407" s="11">
        <f t="shared" si="315"/>
        <v>0</v>
      </c>
      <c r="I407" s="11">
        <f t="shared" si="315"/>
        <v>0</v>
      </c>
      <c r="J407" s="11">
        <f t="shared" si="315"/>
        <v>0</v>
      </c>
      <c r="K407" s="11">
        <f t="shared" si="315"/>
        <v>0</v>
      </c>
      <c r="L407" s="11">
        <f t="shared" si="315"/>
        <v>0</v>
      </c>
      <c r="M407" s="11">
        <f t="shared" si="315"/>
        <v>0</v>
      </c>
      <c r="N407" s="11">
        <f t="shared" si="315"/>
        <v>0</v>
      </c>
      <c r="O407" s="11">
        <f t="shared" si="315"/>
        <v>0</v>
      </c>
      <c r="P407" s="11">
        <f t="shared" si="315"/>
        <v>0</v>
      </c>
      <c r="Q407" s="11">
        <f>IF(Q406="X",$L$73/12,P407*(1+$L$74))</f>
        <v>0</v>
      </c>
      <c r="R407" s="11">
        <f t="shared" ref="R407:AB407" si="316">IF(R406="X",$L$73/12,Q407)</f>
        <v>0</v>
      </c>
      <c r="S407" s="11">
        <f t="shared" si="316"/>
        <v>0</v>
      </c>
      <c r="T407" s="11">
        <f t="shared" si="316"/>
        <v>0</v>
      </c>
      <c r="U407" s="11">
        <f t="shared" si="316"/>
        <v>0</v>
      </c>
      <c r="V407" s="11">
        <f t="shared" si="316"/>
        <v>0</v>
      </c>
      <c r="W407" s="11">
        <f t="shared" si="316"/>
        <v>0</v>
      </c>
      <c r="X407" s="11">
        <f t="shared" si="316"/>
        <v>0</v>
      </c>
      <c r="Y407" s="11">
        <f t="shared" si="316"/>
        <v>0</v>
      </c>
      <c r="Z407" s="11">
        <f t="shared" si="316"/>
        <v>0</v>
      </c>
      <c r="AA407" s="11">
        <f t="shared" si="316"/>
        <v>0</v>
      </c>
      <c r="AB407" s="11">
        <f t="shared" si="316"/>
        <v>0</v>
      </c>
      <c r="AC407" s="11">
        <f>IF(AC406="X",$L$73/12,AB407*(1+$L$74))</f>
        <v>0</v>
      </c>
      <c r="AD407" s="11">
        <f t="shared" ref="AD407:AN407" si="317">IF(AD406="X",$L$73/12,AC407)</f>
        <v>0</v>
      </c>
      <c r="AE407" s="11">
        <f t="shared" si="317"/>
        <v>0</v>
      </c>
      <c r="AF407" s="11">
        <f t="shared" si="317"/>
        <v>0</v>
      </c>
      <c r="AG407" s="11">
        <f t="shared" si="317"/>
        <v>0</v>
      </c>
      <c r="AH407" s="11">
        <f t="shared" si="317"/>
        <v>0</v>
      </c>
      <c r="AI407" s="11">
        <f t="shared" si="317"/>
        <v>0</v>
      </c>
      <c r="AJ407" s="11">
        <f t="shared" si="317"/>
        <v>0</v>
      </c>
      <c r="AK407" s="11">
        <f t="shared" si="317"/>
        <v>0</v>
      </c>
      <c r="AL407" s="11">
        <f t="shared" si="317"/>
        <v>0</v>
      </c>
      <c r="AM407" s="11">
        <f t="shared" si="317"/>
        <v>0</v>
      </c>
      <c r="AN407" s="11">
        <f t="shared" si="317"/>
        <v>0</v>
      </c>
      <c r="AO407" s="11">
        <f>IF(AO406="X",$L$73/12,AN407*(1+$L$74))</f>
        <v>0</v>
      </c>
      <c r="AP407" s="11">
        <f t="shared" ref="AP407:AZ407" si="318">IF(AP406="X",$L$73/12,AO407)</f>
        <v>0</v>
      </c>
      <c r="AQ407" s="11">
        <f t="shared" si="318"/>
        <v>0</v>
      </c>
      <c r="AR407" s="11">
        <f t="shared" si="318"/>
        <v>0</v>
      </c>
      <c r="AS407" s="11">
        <f t="shared" si="318"/>
        <v>0</v>
      </c>
      <c r="AT407" s="11">
        <f t="shared" si="318"/>
        <v>0</v>
      </c>
      <c r="AU407" s="11">
        <f t="shared" si="318"/>
        <v>0</v>
      </c>
      <c r="AV407" s="11">
        <f t="shared" si="318"/>
        <v>0</v>
      </c>
      <c r="AW407" s="11">
        <f t="shared" si="318"/>
        <v>0</v>
      </c>
      <c r="AX407" s="11">
        <f t="shared" si="318"/>
        <v>0</v>
      </c>
      <c r="AY407" s="11">
        <f t="shared" si="318"/>
        <v>0</v>
      </c>
      <c r="AZ407" s="11">
        <f t="shared" si="318"/>
        <v>0</v>
      </c>
      <c r="BA407" s="11">
        <f>IF(BA406="X",$L$73/12,AZ407*(1+$L$74))</f>
        <v>0</v>
      </c>
      <c r="BB407" s="11">
        <f t="shared" ref="BB407:BL407" si="319">IF(BB406="X",$L$73/12,BA407)</f>
        <v>0</v>
      </c>
      <c r="BC407" s="11">
        <f t="shared" si="319"/>
        <v>0</v>
      </c>
      <c r="BD407" s="11">
        <f t="shared" si="319"/>
        <v>0</v>
      </c>
      <c r="BE407" s="11">
        <f t="shared" si="319"/>
        <v>0</v>
      </c>
      <c r="BF407" s="11">
        <f t="shared" si="319"/>
        <v>0</v>
      </c>
      <c r="BG407" s="11">
        <f t="shared" si="319"/>
        <v>0</v>
      </c>
      <c r="BH407" s="11">
        <f t="shared" si="319"/>
        <v>0</v>
      </c>
      <c r="BI407" s="11">
        <f t="shared" si="319"/>
        <v>0</v>
      </c>
      <c r="BJ407" s="11">
        <f t="shared" si="319"/>
        <v>0</v>
      </c>
      <c r="BK407" s="11">
        <f t="shared" si="319"/>
        <v>0</v>
      </c>
      <c r="BL407" s="11">
        <f t="shared" si="319"/>
        <v>0</v>
      </c>
    </row>
    <row r="408" spans="2:64" hidden="1" outlineLevel="1" x14ac:dyDescent="0.55000000000000004">
      <c r="E408" s="29"/>
      <c r="F408" s="29"/>
      <c r="G408" s="29"/>
      <c r="H408" s="29"/>
      <c r="I408" s="29"/>
      <c r="J408" s="89"/>
      <c r="K408" s="8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row>
    <row r="409" spans="2:64" hidden="1" outlineLevel="1" x14ac:dyDescent="0.55000000000000004">
      <c r="B409" s="3" t="s">
        <v>155</v>
      </c>
      <c r="E409" s="11" t="str">
        <f>IF($M$77=E394,IF($L$77=E395,"X",""),"")</f>
        <v/>
      </c>
      <c r="F409" s="11" t="str">
        <f t="shared" ref="F409:BL409" si="320">IF($M$77=F394,IF($L$77=F395,"X",""),"")</f>
        <v/>
      </c>
      <c r="G409" s="11" t="str">
        <f t="shared" si="320"/>
        <v/>
      </c>
      <c r="H409" s="11" t="str">
        <f t="shared" si="320"/>
        <v/>
      </c>
      <c r="I409" s="11" t="str">
        <f t="shared" si="320"/>
        <v/>
      </c>
      <c r="J409" s="11" t="str">
        <f t="shared" si="320"/>
        <v/>
      </c>
      <c r="K409" s="11" t="str">
        <f t="shared" si="320"/>
        <v/>
      </c>
      <c r="L409" s="11" t="str">
        <f t="shared" si="320"/>
        <v/>
      </c>
      <c r="M409" s="11" t="str">
        <f t="shared" si="320"/>
        <v/>
      </c>
      <c r="N409" s="11" t="str">
        <f t="shared" si="320"/>
        <v/>
      </c>
      <c r="O409" s="11" t="str">
        <f t="shared" si="320"/>
        <v/>
      </c>
      <c r="P409" s="11" t="str">
        <f t="shared" si="320"/>
        <v/>
      </c>
      <c r="Q409" s="11" t="str">
        <f t="shared" si="320"/>
        <v/>
      </c>
      <c r="R409" s="11" t="str">
        <f t="shared" si="320"/>
        <v/>
      </c>
      <c r="S409" s="11" t="str">
        <f t="shared" si="320"/>
        <v/>
      </c>
      <c r="T409" s="11" t="str">
        <f t="shared" si="320"/>
        <v/>
      </c>
      <c r="U409" s="11" t="str">
        <f t="shared" si="320"/>
        <v/>
      </c>
      <c r="V409" s="11" t="str">
        <f t="shared" si="320"/>
        <v/>
      </c>
      <c r="W409" s="11" t="str">
        <f t="shared" si="320"/>
        <v/>
      </c>
      <c r="X409" s="11" t="str">
        <f t="shared" si="320"/>
        <v/>
      </c>
      <c r="Y409" s="11" t="str">
        <f t="shared" si="320"/>
        <v/>
      </c>
      <c r="Z409" s="11" t="str">
        <f t="shared" si="320"/>
        <v/>
      </c>
      <c r="AA409" s="11" t="str">
        <f t="shared" si="320"/>
        <v/>
      </c>
      <c r="AB409" s="11" t="str">
        <f t="shared" si="320"/>
        <v/>
      </c>
      <c r="AC409" s="11" t="str">
        <f t="shared" si="320"/>
        <v/>
      </c>
      <c r="AD409" s="11" t="str">
        <f t="shared" si="320"/>
        <v/>
      </c>
      <c r="AE409" s="11" t="str">
        <f t="shared" si="320"/>
        <v/>
      </c>
      <c r="AF409" s="11" t="str">
        <f t="shared" si="320"/>
        <v/>
      </c>
      <c r="AG409" s="11" t="str">
        <f t="shared" si="320"/>
        <v/>
      </c>
      <c r="AH409" s="11" t="str">
        <f t="shared" si="320"/>
        <v/>
      </c>
      <c r="AI409" s="11" t="str">
        <f t="shared" si="320"/>
        <v/>
      </c>
      <c r="AJ409" s="11" t="str">
        <f t="shared" si="320"/>
        <v/>
      </c>
      <c r="AK409" s="11" t="str">
        <f t="shared" si="320"/>
        <v/>
      </c>
      <c r="AL409" s="11" t="str">
        <f t="shared" si="320"/>
        <v/>
      </c>
      <c r="AM409" s="11" t="str">
        <f t="shared" si="320"/>
        <v/>
      </c>
      <c r="AN409" s="11" t="str">
        <f t="shared" si="320"/>
        <v/>
      </c>
      <c r="AO409" s="11" t="str">
        <f t="shared" si="320"/>
        <v/>
      </c>
      <c r="AP409" s="11" t="str">
        <f t="shared" si="320"/>
        <v/>
      </c>
      <c r="AQ409" s="11" t="str">
        <f t="shared" si="320"/>
        <v/>
      </c>
      <c r="AR409" s="11" t="str">
        <f t="shared" si="320"/>
        <v/>
      </c>
      <c r="AS409" s="11" t="str">
        <f t="shared" si="320"/>
        <v/>
      </c>
      <c r="AT409" s="11" t="str">
        <f t="shared" si="320"/>
        <v/>
      </c>
      <c r="AU409" s="11" t="str">
        <f t="shared" si="320"/>
        <v/>
      </c>
      <c r="AV409" s="11" t="str">
        <f t="shared" si="320"/>
        <v/>
      </c>
      <c r="AW409" s="11" t="str">
        <f t="shared" si="320"/>
        <v/>
      </c>
      <c r="AX409" s="11" t="str">
        <f t="shared" si="320"/>
        <v/>
      </c>
      <c r="AY409" s="11" t="str">
        <f t="shared" si="320"/>
        <v/>
      </c>
      <c r="AZ409" s="11" t="str">
        <f t="shared" si="320"/>
        <v/>
      </c>
      <c r="BA409" s="11" t="str">
        <f t="shared" si="320"/>
        <v/>
      </c>
      <c r="BB409" s="11" t="str">
        <f t="shared" si="320"/>
        <v/>
      </c>
      <c r="BC409" s="11" t="str">
        <f t="shared" si="320"/>
        <v/>
      </c>
      <c r="BD409" s="11" t="str">
        <f t="shared" si="320"/>
        <v/>
      </c>
      <c r="BE409" s="11" t="str">
        <f t="shared" si="320"/>
        <v/>
      </c>
      <c r="BF409" s="11" t="str">
        <f t="shared" si="320"/>
        <v/>
      </c>
      <c r="BG409" s="11" t="str">
        <f t="shared" si="320"/>
        <v/>
      </c>
      <c r="BH409" s="11" t="str">
        <f t="shared" si="320"/>
        <v/>
      </c>
      <c r="BI409" s="11" t="str">
        <f t="shared" si="320"/>
        <v/>
      </c>
      <c r="BJ409" s="11" t="str">
        <f t="shared" si="320"/>
        <v/>
      </c>
      <c r="BK409" s="11" t="str">
        <f t="shared" si="320"/>
        <v/>
      </c>
      <c r="BL409" s="11" t="str">
        <f t="shared" si="320"/>
        <v/>
      </c>
    </row>
    <row r="410" spans="2:64" hidden="1" outlineLevel="1" x14ac:dyDescent="0.55000000000000004">
      <c r="B410" s="3" t="s">
        <v>21</v>
      </c>
      <c r="E410" s="11">
        <f t="shared" ref="E410:P410" si="321">IF(E409="X",$L$78/12,D410)</f>
        <v>0</v>
      </c>
      <c r="F410" s="11">
        <f t="shared" si="321"/>
        <v>0</v>
      </c>
      <c r="G410" s="11">
        <f t="shared" si="321"/>
        <v>0</v>
      </c>
      <c r="H410" s="11">
        <f t="shared" si="321"/>
        <v>0</v>
      </c>
      <c r="I410" s="11">
        <f t="shared" si="321"/>
        <v>0</v>
      </c>
      <c r="J410" s="11">
        <f t="shared" si="321"/>
        <v>0</v>
      </c>
      <c r="K410" s="11">
        <f t="shared" si="321"/>
        <v>0</v>
      </c>
      <c r="L410" s="11">
        <f t="shared" si="321"/>
        <v>0</v>
      </c>
      <c r="M410" s="11">
        <f t="shared" si="321"/>
        <v>0</v>
      </c>
      <c r="N410" s="11">
        <f t="shared" si="321"/>
        <v>0</v>
      </c>
      <c r="O410" s="11">
        <f t="shared" si="321"/>
        <v>0</v>
      </c>
      <c r="P410" s="11">
        <f t="shared" si="321"/>
        <v>0</v>
      </c>
      <c r="Q410" s="11">
        <f>IF(Q409="X",$L$78/12,P410*(1+$L$79))</f>
        <v>0</v>
      </c>
      <c r="R410" s="11">
        <f t="shared" ref="R410:AB410" si="322">IF(R409="X",$L$78/12,Q410)</f>
        <v>0</v>
      </c>
      <c r="S410" s="11">
        <f t="shared" si="322"/>
        <v>0</v>
      </c>
      <c r="T410" s="11">
        <f t="shared" si="322"/>
        <v>0</v>
      </c>
      <c r="U410" s="11">
        <f t="shared" si="322"/>
        <v>0</v>
      </c>
      <c r="V410" s="11">
        <f t="shared" si="322"/>
        <v>0</v>
      </c>
      <c r="W410" s="11">
        <f t="shared" si="322"/>
        <v>0</v>
      </c>
      <c r="X410" s="11">
        <f t="shared" si="322"/>
        <v>0</v>
      </c>
      <c r="Y410" s="11">
        <f t="shared" si="322"/>
        <v>0</v>
      </c>
      <c r="Z410" s="11">
        <f t="shared" si="322"/>
        <v>0</v>
      </c>
      <c r="AA410" s="11">
        <f t="shared" si="322"/>
        <v>0</v>
      </c>
      <c r="AB410" s="11">
        <f t="shared" si="322"/>
        <v>0</v>
      </c>
      <c r="AC410" s="11">
        <f>IF(AC409="X",$L$78/12,AB410*(1+$L$79))</f>
        <v>0</v>
      </c>
      <c r="AD410" s="11">
        <f t="shared" ref="AD410:AN410" si="323">IF(AD409="X",$L$78/12,AC410)</f>
        <v>0</v>
      </c>
      <c r="AE410" s="11">
        <f t="shared" si="323"/>
        <v>0</v>
      </c>
      <c r="AF410" s="11">
        <f t="shared" si="323"/>
        <v>0</v>
      </c>
      <c r="AG410" s="11">
        <f t="shared" si="323"/>
        <v>0</v>
      </c>
      <c r="AH410" s="11">
        <f t="shared" si="323"/>
        <v>0</v>
      </c>
      <c r="AI410" s="11">
        <f t="shared" si="323"/>
        <v>0</v>
      </c>
      <c r="AJ410" s="11">
        <f t="shared" si="323"/>
        <v>0</v>
      </c>
      <c r="AK410" s="11">
        <f t="shared" si="323"/>
        <v>0</v>
      </c>
      <c r="AL410" s="11">
        <f t="shared" si="323"/>
        <v>0</v>
      </c>
      <c r="AM410" s="11">
        <f t="shared" si="323"/>
        <v>0</v>
      </c>
      <c r="AN410" s="11">
        <f t="shared" si="323"/>
        <v>0</v>
      </c>
      <c r="AO410" s="11">
        <f>IF(AO409="X",$L$78/12,AN410*(1+$L$79))</f>
        <v>0</v>
      </c>
      <c r="AP410" s="11">
        <f t="shared" ref="AP410:AZ410" si="324">IF(AP409="X",$L$78/12,AO410)</f>
        <v>0</v>
      </c>
      <c r="AQ410" s="11">
        <f t="shared" si="324"/>
        <v>0</v>
      </c>
      <c r="AR410" s="11">
        <f t="shared" si="324"/>
        <v>0</v>
      </c>
      <c r="AS410" s="11">
        <f t="shared" si="324"/>
        <v>0</v>
      </c>
      <c r="AT410" s="11">
        <f t="shared" si="324"/>
        <v>0</v>
      </c>
      <c r="AU410" s="11">
        <f t="shared" si="324"/>
        <v>0</v>
      </c>
      <c r="AV410" s="11">
        <f t="shared" si="324"/>
        <v>0</v>
      </c>
      <c r="AW410" s="11">
        <f t="shared" si="324"/>
        <v>0</v>
      </c>
      <c r="AX410" s="11">
        <f t="shared" si="324"/>
        <v>0</v>
      </c>
      <c r="AY410" s="11">
        <f t="shared" si="324"/>
        <v>0</v>
      </c>
      <c r="AZ410" s="11">
        <f t="shared" si="324"/>
        <v>0</v>
      </c>
      <c r="BA410" s="11">
        <f>IF(BA409="X",$L$78/12,AZ410*(1+$L$79))</f>
        <v>0</v>
      </c>
      <c r="BB410" s="11">
        <f t="shared" ref="BB410:BL410" si="325">IF(BB409="X",$L$78/12,BA410)</f>
        <v>0</v>
      </c>
      <c r="BC410" s="11">
        <f t="shared" si="325"/>
        <v>0</v>
      </c>
      <c r="BD410" s="11">
        <f t="shared" si="325"/>
        <v>0</v>
      </c>
      <c r="BE410" s="11">
        <f t="shared" si="325"/>
        <v>0</v>
      </c>
      <c r="BF410" s="11">
        <f t="shared" si="325"/>
        <v>0</v>
      </c>
      <c r="BG410" s="11">
        <f t="shared" si="325"/>
        <v>0</v>
      </c>
      <c r="BH410" s="11">
        <f t="shared" si="325"/>
        <v>0</v>
      </c>
      <c r="BI410" s="11">
        <f t="shared" si="325"/>
        <v>0</v>
      </c>
      <c r="BJ410" s="11">
        <f t="shared" si="325"/>
        <v>0</v>
      </c>
      <c r="BK410" s="11">
        <f t="shared" si="325"/>
        <v>0</v>
      </c>
      <c r="BL410" s="11">
        <f t="shared" si="325"/>
        <v>0</v>
      </c>
    </row>
    <row r="411" spans="2:64" hidden="1" outlineLevel="1" x14ac:dyDescent="0.55000000000000004">
      <c r="E411" s="29"/>
      <c r="F411" s="29"/>
      <c r="G411" s="29"/>
      <c r="H411" s="29"/>
      <c r="I411" s="29"/>
      <c r="J411" s="89"/>
      <c r="K411" s="8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row>
    <row r="412" spans="2:64" hidden="1" outlineLevel="1" x14ac:dyDescent="0.55000000000000004">
      <c r="B412" s="3" t="s">
        <v>156</v>
      </c>
      <c r="E412" s="29" t="str">
        <f>IF($M$82=E394,IF($L$82=E395,"X",""),"")</f>
        <v/>
      </c>
      <c r="F412" s="29" t="str">
        <f t="shared" ref="F412:BL412" si="326">IF($M$82=F394,IF($L$82=F395,"X",""),"")</f>
        <v/>
      </c>
      <c r="G412" s="29" t="str">
        <f t="shared" si="326"/>
        <v/>
      </c>
      <c r="H412" s="29" t="str">
        <f t="shared" si="326"/>
        <v/>
      </c>
      <c r="I412" s="29" t="str">
        <f t="shared" si="326"/>
        <v/>
      </c>
      <c r="J412" s="29" t="str">
        <f t="shared" si="326"/>
        <v/>
      </c>
      <c r="K412" s="29" t="str">
        <f t="shared" si="326"/>
        <v/>
      </c>
      <c r="L412" s="29" t="str">
        <f t="shared" si="326"/>
        <v/>
      </c>
      <c r="M412" s="29" t="str">
        <f t="shared" si="326"/>
        <v/>
      </c>
      <c r="N412" s="29" t="str">
        <f t="shared" si="326"/>
        <v/>
      </c>
      <c r="O412" s="29" t="str">
        <f t="shared" si="326"/>
        <v/>
      </c>
      <c r="P412" s="29" t="str">
        <f t="shared" si="326"/>
        <v/>
      </c>
      <c r="Q412" s="29" t="str">
        <f t="shared" si="326"/>
        <v/>
      </c>
      <c r="R412" s="29" t="str">
        <f t="shared" si="326"/>
        <v/>
      </c>
      <c r="S412" s="29" t="str">
        <f t="shared" si="326"/>
        <v/>
      </c>
      <c r="T412" s="29" t="str">
        <f t="shared" si="326"/>
        <v/>
      </c>
      <c r="U412" s="29" t="str">
        <f t="shared" si="326"/>
        <v/>
      </c>
      <c r="V412" s="29" t="str">
        <f t="shared" si="326"/>
        <v/>
      </c>
      <c r="W412" s="29" t="str">
        <f t="shared" si="326"/>
        <v/>
      </c>
      <c r="X412" s="29" t="str">
        <f t="shared" si="326"/>
        <v/>
      </c>
      <c r="Y412" s="29" t="str">
        <f t="shared" si="326"/>
        <v/>
      </c>
      <c r="Z412" s="29" t="str">
        <f t="shared" si="326"/>
        <v/>
      </c>
      <c r="AA412" s="29" t="str">
        <f t="shared" si="326"/>
        <v/>
      </c>
      <c r="AB412" s="29" t="str">
        <f t="shared" si="326"/>
        <v/>
      </c>
      <c r="AC412" s="29" t="str">
        <f t="shared" si="326"/>
        <v/>
      </c>
      <c r="AD412" s="29" t="str">
        <f t="shared" si="326"/>
        <v/>
      </c>
      <c r="AE412" s="29" t="str">
        <f t="shared" si="326"/>
        <v/>
      </c>
      <c r="AF412" s="29" t="str">
        <f t="shared" si="326"/>
        <v/>
      </c>
      <c r="AG412" s="29" t="str">
        <f t="shared" si="326"/>
        <v/>
      </c>
      <c r="AH412" s="29" t="str">
        <f t="shared" si="326"/>
        <v/>
      </c>
      <c r="AI412" s="29" t="str">
        <f t="shared" si="326"/>
        <v/>
      </c>
      <c r="AJ412" s="29" t="str">
        <f t="shared" si="326"/>
        <v/>
      </c>
      <c r="AK412" s="29" t="str">
        <f t="shared" si="326"/>
        <v/>
      </c>
      <c r="AL412" s="29" t="str">
        <f t="shared" si="326"/>
        <v/>
      </c>
      <c r="AM412" s="29" t="str">
        <f t="shared" si="326"/>
        <v/>
      </c>
      <c r="AN412" s="29" t="str">
        <f t="shared" si="326"/>
        <v/>
      </c>
      <c r="AO412" s="29" t="str">
        <f t="shared" si="326"/>
        <v/>
      </c>
      <c r="AP412" s="29" t="str">
        <f t="shared" si="326"/>
        <v/>
      </c>
      <c r="AQ412" s="29" t="str">
        <f t="shared" si="326"/>
        <v/>
      </c>
      <c r="AR412" s="29" t="str">
        <f t="shared" si="326"/>
        <v/>
      </c>
      <c r="AS412" s="29" t="str">
        <f t="shared" si="326"/>
        <v/>
      </c>
      <c r="AT412" s="29" t="str">
        <f t="shared" si="326"/>
        <v/>
      </c>
      <c r="AU412" s="29" t="str">
        <f t="shared" si="326"/>
        <v/>
      </c>
      <c r="AV412" s="29" t="str">
        <f t="shared" si="326"/>
        <v/>
      </c>
      <c r="AW412" s="29" t="str">
        <f t="shared" si="326"/>
        <v/>
      </c>
      <c r="AX412" s="29" t="str">
        <f t="shared" si="326"/>
        <v/>
      </c>
      <c r="AY412" s="29" t="str">
        <f t="shared" si="326"/>
        <v/>
      </c>
      <c r="AZ412" s="29" t="str">
        <f t="shared" si="326"/>
        <v/>
      </c>
      <c r="BA412" s="29" t="str">
        <f t="shared" si="326"/>
        <v/>
      </c>
      <c r="BB412" s="29" t="str">
        <f t="shared" si="326"/>
        <v/>
      </c>
      <c r="BC412" s="29" t="str">
        <f t="shared" si="326"/>
        <v/>
      </c>
      <c r="BD412" s="29" t="str">
        <f t="shared" si="326"/>
        <v/>
      </c>
      <c r="BE412" s="29" t="str">
        <f t="shared" si="326"/>
        <v/>
      </c>
      <c r="BF412" s="29" t="str">
        <f t="shared" si="326"/>
        <v/>
      </c>
      <c r="BG412" s="29" t="str">
        <f t="shared" si="326"/>
        <v/>
      </c>
      <c r="BH412" s="29" t="str">
        <f t="shared" si="326"/>
        <v/>
      </c>
      <c r="BI412" s="29" t="str">
        <f t="shared" si="326"/>
        <v/>
      </c>
      <c r="BJ412" s="29" t="str">
        <f t="shared" si="326"/>
        <v/>
      </c>
      <c r="BK412" s="29" t="str">
        <f t="shared" si="326"/>
        <v/>
      </c>
      <c r="BL412" s="29" t="str">
        <f t="shared" si="326"/>
        <v/>
      </c>
    </row>
    <row r="413" spans="2:64" hidden="1" outlineLevel="1" x14ac:dyDescent="0.55000000000000004">
      <c r="B413" s="3" t="s">
        <v>21</v>
      </c>
      <c r="E413" s="11">
        <f t="shared" ref="E413:P413" si="327">IF(E412="X",$L$83/12,D413)</f>
        <v>0</v>
      </c>
      <c r="F413" s="11">
        <f t="shared" si="327"/>
        <v>0</v>
      </c>
      <c r="G413" s="11">
        <f t="shared" si="327"/>
        <v>0</v>
      </c>
      <c r="H413" s="11">
        <f t="shared" si="327"/>
        <v>0</v>
      </c>
      <c r="I413" s="11">
        <f t="shared" si="327"/>
        <v>0</v>
      </c>
      <c r="J413" s="11">
        <f t="shared" si="327"/>
        <v>0</v>
      </c>
      <c r="K413" s="11">
        <f t="shared" si="327"/>
        <v>0</v>
      </c>
      <c r="L413" s="11">
        <f t="shared" si="327"/>
        <v>0</v>
      </c>
      <c r="M413" s="11">
        <f t="shared" si="327"/>
        <v>0</v>
      </c>
      <c r="N413" s="11">
        <f t="shared" si="327"/>
        <v>0</v>
      </c>
      <c r="O413" s="11">
        <f t="shared" si="327"/>
        <v>0</v>
      </c>
      <c r="P413" s="11">
        <f t="shared" si="327"/>
        <v>0</v>
      </c>
      <c r="Q413" s="11">
        <f>IF(Q412="X",$L$83/12,P413*(1+$L$84))</f>
        <v>0</v>
      </c>
      <c r="R413" s="11">
        <f t="shared" ref="R413:AB413" si="328">IF(R412="X",$L$83/12,Q413)</f>
        <v>0</v>
      </c>
      <c r="S413" s="11">
        <f t="shared" si="328"/>
        <v>0</v>
      </c>
      <c r="T413" s="11">
        <f t="shared" si="328"/>
        <v>0</v>
      </c>
      <c r="U413" s="11">
        <f t="shared" si="328"/>
        <v>0</v>
      </c>
      <c r="V413" s="11">
        <f t="shared" si="328"/>
        <v>0</v>
      </c>
      <c r="W413" s="11">
        <f t="shared" si="328"/>
        <v>0</v>
      </c>
      <c r="X413" s="11">
        <f t="shared" si="328"/>
        <v>0</v>
      </c>
      <c r="Y413" s="11">
        <f t="shared" si="328"/>
        <v>0</v>
      </c>
      <c r="Z413" s="11">
        <f t="shared" si="328"/>
        <v>0</v>
      </c>
      <c r="AA413" s="11">
        <f t="shared" si="328"/>
        <v>0</v>
      </c>
      <c r="AB413" s="11">
        <f t="shared" si="328"/>
        <v>0</v>
      </c>
      <c r="AC413" s="11">
        <f>IF(AC412="X",$L$83/12,AB413*(1+$L$84))</f>
        <v>0</v>
      </c>
      <c r="AD413" s="11">
        <f t="shared" ref="AD413:AN413" si="329">IF(AD412="X",$L$83/12,AC413)</f>
        <v>0</v>
      </c>
      <c r="AE413" s="11">
        <f t="shared" si="329"/>
        <v>0</v>
      </c>
      <c r="AF413" s="11">
        <f t="shared" si="329"/>
        <v>0</v>
      </c>
      <c r="AG413" s="11">
        <f t="shared" si="329"/>
        <v>0</v>
      </c>
      <c r="AH413" s="11">
        <f t="shared" si="329"/>
        <v>0</v>
      </c>
      <c r="AI413" s="11">
        <f t="shared" si="329"/>
        <v>0</v>
      </c>
      <c r="AJ413" s="11">
        <f t="shared" si="329"/>
        <v>0</v>
      </c>
      <c r="AK413" s="11">
        <f t="shared" si="329"/>
        <v>0</v>
      </c>
      <c r="AL413" s="11">
        <f t="shared" si="329"/>
        <v>0</v>
      </c>
      <c r="AM413" s="11">
        <f t="shared" si="329"/>
        <v>0</v>
      </c>
      <c r="AN413" s="11">
        <f t="shared" si="329"/>
        <v>0</v>
      </c>
      <c r="AO413" s="11">
        <f>IF(AO412="X",$L$83/12,AN413*(1+$L$84))</f>
        <v>0</v>
      </c>
      <c r="AP413" s="11">
        <f t="shared" ref="AP413:AZ413" si="330">IF(AP412="X",$L$83/12,AO413)</f>
        <v>0</v>
      </c>
      <c r="AQ413" s="11">
        <f t="shared" si="330"/>
        <v>0</v>
      </c>
      <c r="AR413" s="11">
        <f t="shared" si="330"/>
        <v>0</v>
      </c>
      <c r="AS413" s="11">
        <f t="shared" si="330"/>
        <v>0</v>
      </c>
      <c r="AT413" s="11">
        <f t="shared" si="330"/>
        <v>0</v>
      </c>
      <c r="AU413" s="11">
        <f t="shared" si="330"/>
        <v>0</v>
      </c>
      <c r="AV413" s="11">
        <f t="shared" si="330"/>
        <v>0</v>
      </c>
      <c r="AW413" s="11">
        <f t="shared" si="330"/>
        <v>0</v>
      </c>
      <c r="AX413" s="11">
        <f t="shared" si="330"/>
        <v>0</v>
      </c>
      <c r="AY413" s="11">
        <f t="shared" si="330"/>
        <v>0</v>
      </c>
      <c r="AZ413" s="11">
        <f t="shared" si="330"/>
        <v>0</v>
      </c>
      <c r="BA413" s="11">
        <f>IF(BA412="X",$L$83/12,AZ413*(1+$L$84))</f>
        <v>0</v>
      </c>
      <c r="BB413" s="11">
        <f t="shared" ref="BB413:BL413" si="331">IF(BB412="X",$L$83/12,BA413)</f>
        <v>0</v>
      </c>
      <c r="BC413" s="11">
        <f t="shared" si="331"/>
        <v>0</v>
      </c>
      <c r="BD413" s="11">
        <f t="shared" si="331"/>
        <v>0</v>
      </c>
      <c r="BE413" s="11">
        <f t="shared" si="331"/>
        <v>0</v>
      </c>
      <c r="BF413" s="11">
        <f t="shared" si="331"/>
        <v>0</v>
      </c>
      <c r="BG413" s="11">
        <f t="shared" si="331"/>
        <v>0</v>
      </c>
      <c r="BH413" s="11">
        <f t="shared" si="331"/>
        <v>0</v>
      </c>
      <c r="BI413" s="11">
        <f t="shared" si="331"/>
        <v>0</v>
      </c>
      <c r="BJ413" s="11">
        <f t="shared" si="331"/>
        <v>0</v>
      </c>
      <c r="BK413" s="11">
        <f t="shared" si="331"/>
        <v>0</v>
      </c>
      <c r="BL413" s="11">
        <f t="shared" si="331"/>
        <v>0</v>
      </c>
    </row>
    <row r="414" spans="2:64" hidden="1" outlineLevel="1" x14ac:dyDescent="0.55000000000000004">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row>
    <row r="415" spans="2:64" hidden="1" outlineLevel="1" x14ac:dyDescent="0.55000000000000004">
      <c r="B415" s="3" t="s">
        <v>157</v>
      </c>
      <c r="E415" s="11" t="str">
        <f>IF($M$87=E394,IF($L$87=E395,"X",""),"")</f>
        <v/>
      </c>
      <c r="F415" s="11" t="str">
        <f t="shared" ref="F415:BL415" si="332">IF($M$87=F394,IF($L$87=F395,"X",""),"")</f>
        <v/>
      </c>
      <c r="G415" s="11" t="str">
        <f t="shared" si="332"/>
        <v/>
      </c>
      <c r="H415" s="11" t="str">
        <f t="shared" si="332"/>
        <v/>
      </c>
      <c r="I415" s="11" t="str">
        <f t="shared" si="332"/>
        <v/>
      </c>
      <c r="J415" s="11" t="str">
        <f t="shared" si="332"/>
        <v/>
      </c>
      <c r="K415" s="11" t="str">
        <f t="shared" si="332"/>
        <v/>
      </c>
      <c r="L415" s="11" t="str">
        <f t="shared" si="332"/>
        <v/>
      </c>
      <c r="M415" s="11" t="str">
        <f t="shared" si="332"/>
        <v/>
      </c>
      <c r="N415" s="11" t="str">
        <f t="shared" si="332"/>
        <v/>
      </c>
      <c r="O415" s="11" t="str">
        <f t="shared" si="332"/>
        <v/>
      </c>
      <c r="P415" s="11" t="str">
        <f t="shared" si="332"/>
        <v/>
      </c>
      <c r="Q415" s="11" t="str">
        <f t="shared" si="332"/>
        <v/>
      </c>
      <c r="R415" s="11" t="str">
        <f t="shared" si="332"/>
        <v/>
      </c>
      <c r="S415" s="11" t="str">
        <f t="shared" si="332"/>
        <v/>
      </c>
      <c r="T415" s="11" t="str">
        <f t="shared" si="332"/>
        <v/>
      </c>
      <c r="U415" s="11" t="str">
        <f t="shared" si="332"/>
        <v/>
      </c>
      <c r="V415" s="11" t="str">
        <f t="shared" si="332"/>
        <v/>
      </c>
      <c r="W415" s="11" t="str">
        <f t="shared" si="332"/>
        <v/>
      </c>
      <c r="X415" s="11" t="str">
        <f t="shared" si="332"/>
        <v/>
      </c>
      <c r="Y415" s="11" t="str">
        <f t="shared" si="332"/>
        <v/>
      </c>
      <c r="Z415" s="11" t="str">
        <f t="shared" si="332"/>
        <v/>
      </c>
      <c r="AA415" s="11" t="str">
        <f t="shared" si="332"/>
        <v/>
      </c>
      <c r="AB415" s="11" t="str">
        <f t="shared" si="332"/>
        <v/>
      </c>
      <c r="AC415" s="11" t="str">
        <f t="shared" si="332"/>
        <v/>
      </c>
      <c r="AD415" s="11" t="str">
        <f t="shared" si="332"/>
        <v/>
      </c>
      <c r="AE415" s="11" t="str">
        <f t="shared" si="332"/>
        <v/>
      </c>
      <c r="AF415" s="11" t="str">
        <f t="shared" si="332"/>
        <v/>
      </c>
      <c r="AG415" s="11" t="str">
        <f t="shared" si="332"/>
        <v/>
      </c>
      <c r="AH415" s="11" t="str">
        <f t="shared" si="332"/>
        <v/>
      </c>
      <c r="AI415" s="11" t="str">
        <f t="shared" si="332"/>
        <v/>
      </c>
      <c r="AJ415" s="11" t="str">
        <f t="shared" si="332"/>
        <v/>
      </c>
      <c r="AK415" s="11" t="str">
        <f t="shared" si="332"/>
        <v/>
      </c>
      <c r="AL415" s="11" t="str">
        <f t="shared" si="332"/>
        <v/>
      </c>
      <c r="AM415" s="11" t="str">
        <f t="shared" si="332"/>
        <v/>
      </c>
      <c r="AN415" s="11" t="str">
        <f t="shared" si="332"/>
        <v/>
      </c>
      <c r="AO415" s="11" t="str">
        <f t="shared" si="332"/>
        <v/>
      </c>
      <c r="AP415" s="11" t="str">
        <f t="shared" si="332"/>
        <v/>
      </c>
      <c r="AQ415" s="11" t="str">
        <f t="shared" si="332"/>
        <v/>
      </c>
      <c r="AR415" s="11" t="str">
        <f t="shared" si="332"/>
        <v/>
      </c>
      <c r="AS415" s="11" t="str">
        <f t="shared" si="332"/>
        <v/>
      </c>
      <c r="AT415" s="11" t="str">
        <f t="shared" si="332"/>
        <v/>
      </c>
      <c r="AU415" s="11" t="str">
        <f t="shared" si="332"/>
        <v/>
      </c>
      <c r="AV415" s="11" t="str">
        <f t="shared" si="332"/>
        <v/>
      </c>
      <c r="AW415" s="11" t="str">
        <f t="shared" si="332"/>
        <v/>
      </c>
      <c r="AX415" s="11" t="str">
        <f t="shared" si="332"/>
        <v/>
      </c>
      <c r="AY415" s="11" t="str">
        <f t="shared" si="332"/>
        <v/>
      </c>
      <c r="AZ415" s="11" t="str">
        <f t="shared" si="332"/>
        <v/>
      </c>
      <c r="BA415" s="11" t="str">
        <f t="shared" si="332"/>
        <v/>
      </c>
      <c r="BB415" s="11" t="str">
        <f t="shared" si="332"/>
        <v/>
      </c>
      <c r="BC415" s="11" t="str">
        <f t="shared" si="332"/>
        <v/>
      </c>
      <c r="BD415" s="11" t="str">
        <f t="shared" si="332"/>
        <v/>
      </c>
      <c r="BE415" s="11" t="str">
        <f t="shared" si="332"/>
        <v/>
      </c>
      <c r="BF415" s="11" t="str">
        <f t="shared" si="332"/>
        <v/>
      </c>
      <c r="BG415" s="11" t="str">
        <f t="shared" si="332"/>
        <v/>
      </c>
      <c r="BH415" s="11" t="str">
        <f t="shared" si="332"/>
        <v/>
      </c>
      <c r="BI415" s="11" t="str">
        <f t="shared" si="332"/>
        <v/>
      </c>
      <c r="BJ415" s="11" t="str">
        <f t="shared" si="332"/>
        <v/>
      </c>
      <c r="BK415" s="11" t="str">
        <f t="shared" si="332"/>
        <v/>
      </c>
      <c r="BL415" s="11" t="str">
        <f t="shared" si="332"/>
        <v/>
      </c>
    </row>
    <row r="416" spans="2:64" hidden="1" outlineLevel="1" x14ac:dyDescent="0.55000000000000004">
      <c r="B416" s="3" t="s">
        <v>21</v>
      </c>
      <c r="E416" s="11">
        <f t="shared" ref="E416:P416" si="333">IF(E415="X",$L$88/12,D416)</f>
        <v>0</v>
      </c>
      <c r="F416" s="11">
        <f t="shared" si="333"/>
        <v>0</v>
      </c>
      <c r="G416" s="11">
        <f t="shared" si="333"/>
        <v>0</v>
      </c>
      <c r="H416" s="11">
        <f t="shared" si="333"/>
        <v>0</v>
      </c>
      <c r="I416" s="11">
        <f t="shared" si="333"/>
        <v>0</v>
      </c>
      <c r="J416" s="11">
        <f t="shared" si="333"/>
        <v>0</v>
      </c>
      <c r="K416" s="11">
        <f t="shared" si="333"/>
        <v>0</v>
      </c>
      <c r="L416" s="11">
        <f t="shared" si="333"/>
        <v>0</v>
      </c>
      <c r="M416" s="11">
        <f t="shared" si="333"/>
        <v>0</v>
      </c>
      <c r="N416" s="11">
        <f t="shared" si="333"/>
        <v>0</v>
      </c>
      <c r="O416" s="11">
        <f t="shared" si="333"/>
        <v>0</v>
      </c>
      <c r="P416" s="11">
        <f t="shared" si="333"/>
        <v>0</v>
      </c>
      <c r="Q416" s="11">
        <f>IF(Q415="X",$L$88/12,P416*(1+$L$89))</f>
        <v>0</v>
      </c>
      <c r="R416" s="11">
        <f t="shared" ref="R416:AB416" si="334">IF(R415="X",$L$88/12,Q416)</f>
        <v>0</v>
      </c>
      <c r="S416" s="11">
        <f t="shared" si="334"/>
        <v>0</v>
      </c>
      <c r="T416" s="11">
        <f t="shared" si="334"/>
        <v>0</v>
      </c>
      <c r="U416" s="11">
        <f t="shared" si="334"/>
        <v>0</v>
      </c>
      <c r="V416" s="11">
        <f t="shared" si="334"/>
        <v>0</v>
      </c>
      <c r="W416" s="11">
        <f t="shared" si="334"/>
        <v>0</v>
      </c>
      <c r="X416" s="11">
        <f t="shared" si="334"/>
        <v>0</v>
      </c>
      <c r="Y416" s="11">
        <f t="shared" si="334"/>
        <v>0</v>
      </c>
      <c r="Z416" s="11">
        <f t="shared" si="334"/>
        <v>0</v>
      </c>
      <c r="AA416" s="11">
        <f t="shared" si="334"/>
        <v>0</v>
      </c>
      <c r="AB416" s="11">
        <f t="shared" si="334"/>
        <v>0</v>
      </c>
      <c r="AC416" s="11">
        <f>IF(AC415="X",$L$88/12,AB416*(1+$L$89))</f>
        <v>0</v>
      </c>
      <c r="AD416" s="11">
        <f t="shared" ref="AD416:AN416" si="335">IF(AD415="X",$L$88/12,AC416)</f>
        <v>0</v>
      </c>
      <c r="AE416" s="11">
        <f t="shared" si="335"/>
        <v>0</v>
      </c>
      <c r="AF416" s="11">
        <f t="shared" si="335"/>
        <v>0</v>
      </c>
      <c r="AG416" s="11">
        <f t="shared" si="335"/>
        <v>0</v>
      </c>
      <c r="AH416" s="11">
        <f t="shared" si="335"/>
        <v>0</v>
      </c>
      <c r="AI416" s="11">
        <f t="shared" si="335"/>
        <v>0</v>
      </c>
      <c r="AJ416" s="11">
        <f t="shared" si="335"/>
        <v>0</v>
      </c>
      <c r="AK416" s="11">
        <f t="shared" si="335"/>
        <v>0</v>
      </c>
      <c r="AL416" s="11">
        <f t="shared" si="335"/>
        <v>0</v>
      </c>
      <c r="AM416" s="11">
        <f t="shared" si="335"/>
        <v>0</v>
      </c>
      <c r="AN416" s="11">
        <f t="shared" si="335"/>
        <v>0</v>
      </c>
      <c r="AO416" s="11">
        <f>IF(AO415="X",$L$88/12,AN416*(1+$L$89))</f>
        <v>0</v>
      </c>
      <c r="AP416" s="11">
        <f t="shared" ref="AP416:AZ416" si="336">IF(AP415="X",$L$88/12,AO416)</f>
        <v>0</v>
      </c>
      <c r="AQ416" s="11">
        <f t="shared" si="336"/>
        <v>0</v>
      </c>
      <c r="AR416" s="11">
        <f t="shared" si="336"/>
        <v>0</v>
      </c>
      <c r="AS416" s="11">
        <f t="shared" si="336"/>
        <v>0</v>
      </c>
      <c r="AT416" s="11">
        <f t="shared" si="336"/>
        <v>0</v>
      </c>
      <c r="AU416" s="11">
        <f t="shared" si="336"/>
        <v>0</v>
      </c>
      <c r="AV416" s="11">
        <f t="shared" si="336"/>
        <v>0</v>
      </c>
      <c r="AW416" s="11">
        <f t="shared" si="336"/>
        <v>0</v>
      </c>
      <c r="AX416" s="11">
        <f t="shared" si="336"/>
        <v>0</v>
      </c>
      <c r="AY416" s="11">
        <f t="shared" si="336"/>
        <v>0</v>
      </c>
      <c r="AZ416" s="11">
        <f t="shared" si="336"/>
        <v>0</v>
      </c>
      <c r="BA416" s="11">
        <f>IF(BA415="X",$L$88/12,AZ416*(1+$L$89))</f>
        <v>0</v>
      </c>
      <c r="BB416" s="11">
        <f t="shared" ref="BB416:BL416" si="337">IF(BB415="X",$L$88/12,BA416)</f>
        <v>0</v>
      </c>
      <c r="BC416" s="11">
        <f t="shared" si="337"/>
        <v>0</v>
      </c>
      <c r="BD416" s="11">
        <f t="shared" si="337"/>
        <v>0</v>
      </c>
      <c r="BE416" s="11">
        <f t="shared" si="337"/>
        <v>0</v>
      </c>
      <c r="BF416" s="11">
        <f t="shared" si="337"/>
        <v>0</v>
      </c>
      <c r="BG416" s="11">
        <f t="shared" si="337"/>
        <v>0</v>
      </c>
      <c r="BH416" s="11">
        <f t="shared" si="337"/>
        <v>0</v>
      </c>
      <c r="BI416" s="11">
        <f t="shared" si="337"/>
        <v>0</v>
      </c>
      <c r="BJ416" s="11">
        <f t="shared" si="337"/>
        <v>0</v>
      </c>
      <c r="BK416" s="11">
        <f t="shared" si="337"/>
        <v>0</v>
      </c>
      <c r="BL416" s="11">
        <f t="shared" si="337"/>
        <v>0</v>
      </c>
    </row>
    <row r="417" spans="2:64" hidden="1" outlineLevel="1" x14ac:dyDescent="0.55000000000000004">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row>
    <row r="418" spans="2:64" hidden="1" outlineLevel="1" x14ac:dyDescent="0.55000000000000004">
      <c r="B418" s="3" t="s">
        <v>158</v>
      </c>
      <c r="E418" s="11" t="str">
        <f>IF($M$92=E394,IF($L$92=E395,"X",""),"")</f>
        <v/>
      </c>
      <c r="F418" s="11" t="str">
        <f t="shared" ref="F418:BL418" si="338">IF($M$92=F394,IF($L$92=F395,"X",""),"")</f>
        <v/>
      </c>
      <c r="G418" s="11" t="str">
        <f t="shared" si="338"/>
        <v/>
      </c>
      <c r="H418" s="11" t="str">
        <f t="shared" si="338"/>
        <v/>
      </c>
      <c r="I418" s="11" t="str">
        <f t="shared" si="338"/>
        <v/>
      </c>
      <c r="J418" s="11" t="str">
        <f t="shared" si="338"/>
        <v/>
      </c>
      <c r="K418" s="11" t="str">
        <f t="shared" si="338"/>
        <v/>
      </c>
      <c r="L418" s="11" t="str">
        <f t="shared" si="338"/>
        <v/>
      </c>
      <c r="M418" s="11" t="str">
        <f t="shared" si="338"/>
        <v/>
      </c>
      <c r="N418" s="11" t="str">
        <f t="shared" si="338"/>
        <v/>
      </c>
      <c r="O418" s="11" t="str">
        <f t="shared" si="338"/>
        <v/>
      </c>
      <c r="P418" s="11" t="str">
        <f t="shared" si="338"/>
        <v/>
      </c>
      <c r="Q418" s="11" t="str">
        <f t="shared" si="338"/>
        <v/>
      </c>
      <c r="R418" s="11" t="str">
        <f t="shared" si="338"/>
        <v/>
      </c>
      <c r="S418" s="11" t="str">
        <f t="shared" si="338"/>
        <v/>
      </c>
      <c r="T418" s="11" t="str">
        <f t="shared" si="338"/>
        <v/>
      </c>
      <c r="U418" s="11" t="str">
        <f t="shared" si="338"/>
        <v/>
      </c>
      <c r="V418" s="11" t="str">
        <f t="shared" si="338"/>
        <v/>
      </c>
      <c r="W418" s="11" t="str">
        <f t="shared" si="338"/>
        <v/>
      </c>
      <c r="X418" s="11" t="str">
        <f t="shared" si="338"/>
        <v/>
      </c>
      <c r="Y418" s="11" t="str">
        <f t="shared" si="338"/>
        <v/>
      </c>
      <c r="Z418" s="11" t="str">
        <f t="shared" si="338"/>
        <v/>
      </c>
      <c r="AA418" s="11" t="str">
        <f t="shared" si="338"/>
        <v/>
      </c>
      <c r="AB418" s="11" t="str">
        <f t="shared" si="338"/>
        <v/>
      </c>
      <c r="AC418" s="11" t="str">
        <f t="shared" si="338"/>
        <v/>
      </c>
      <c r="AD418" s="11" t="str">
        <f t="shared" si="338"/>
        <v/>
      </c>
      <c r="AE418" s="11" t="str">
        <f t="shared" si="338"/>
        <v/>
      </c>
      <c r="AF418" s="11" t="str">
        <f t="shared" si="338"/>
        <v/>
      </c>
      <c r="AG418" s="11" t="str">
        <f t="shared" si="338"/>
        <v/>
      </c>
      <c r="AH418" s="11" t="str">
        <f t="shared" si="338"/>
        <v/>
      </c>
      <c r="AI418" s="11" t="str">
        <f t="shared" si="338"/>
        <v/>
      </c>
      <c r="AJ418" s="11" t="str">
        <f t="shared" si="338"/>
        <v/>
      </c>
      <c r="AK418" s="11" t="str">
        <f t="shared" si="338"/>
        <v/>
      </c>
      <c r="AL418" s="11" t="str">
        <f t="shared" si="338"/>
        <v/>
      </c>
      <c r="AM418" s="11" t="str">
        <f t="shared" si="338"/>
        <v/>
      </c>
      <c r="AN418" s="11" t="str">
        <f t="shared" si="338"/>
        <v/>
      </c>
      <c r="AO418" s="11" t="str">
        <f t="shared" si="338"/>
        <v/>
      </c>
      <c r="AP418" s="11" t="str">
        <f t="shared" si="338"/>
        <v/>
      </c>
      <c r="AQ418" s="11" t="str">
        <f t="shared" si="338"/>
        <v/>
      </c>
      <c r="AR418" s="11" t="str">
        <f t="shared" si="338"/>
        <v/>
      </c>
      <c r="AS418" s="11" t="str">
        <f t="shared" si="338"/>
        <v/>
      </c>
      <c r="AT418" s="11" t="str">
        <f t="shared" si="338"/>
        <v/>
      </c>
      <c r="AU418" s="11" t="str">
        <f t="shared" si="338"/>
        <v/>
      </c>
      <c r="AV418" s="11" t="str">
        <f t="shared" si="338"/>
        <v/>
      </c>
      <c r="AW418" s="11" t="str">
        <f t="shared" si="338"/>
        <v/>
      </c>
      <c r="AX418" s="11" t="str">
        <f t="shared" si="338"/>
        <v/>
      </c>
      <c r="AY418" s="11" t="str">
        <f t="shared" si="338"/>
        <v/>
      </c>
      <c r="AZ418" s="11" t="str">
        <f t="shared" si="338"/>
        <v/>
      </c>
      <c r="BA418" s="11" t="str">
        <f t="shared" si="338"/>
        <v/>
      </c>
      <c r="BB418" s="11" t="str">
        <f t="shared" si="338"/>
        <v/>
      </c>
      <c r="BC418" s="11" t="str">
        <f t="shared" si="338"/>
        <v/>
      </c>
      <c r="BD418" s="11" t="str">
        <f t="shared" si="338"/>
        <v/>
      </c>
      <c r="BE418" s="11" t="str">
        <f t="shared" si="338"/>
        <v/>
      </c>
      <c r="BF418" s="11" t="str">
        <f t="shared" si="338"/>
        <v/>
      </c>
      <c r="BG418" s="11" t="str">
        <f t="shared" si="338"/>
        <v/>
      </c>
      <c r="BH418" s="11" t="str">
        <f t="shared" si="338"/>
        <v/>
      </c>
      <c r="BI418" s="11" t="str">
        <f t="shared" si="338"/>
        <v/>
      </c>
      <c r="BJ418" s="11" t="str">
        <f t="shared" si="338"/>
        <v/>
      </c>
      <c r="BK418" s="11" t="str">
        <f t="shared" si="338"/>
        <v/>
      </c>
      <c r="BL418" s="11" t="str">
        <f t="shared" si="338"/>
        <v/>
      </c>
    </row>
    <row r="419" spans="2:64" hidden="1" outlineLevel="1" x14ac:dyDescent="0.55000000000000004">
      <c r="B419" s="3" t="s">
        <v>21</v>
      </c>
      <c r="E419" s="11">
        <f t="shared" ref="E419:P419" si="339">IF(E418="X",$L$93/12,D419)</f>
        <v>0</v>
      </c>
      <c r="F419" s="11">
        <f t="shared" si="339"/>
        <v>0</v>
      </c>
      <c r="G419" s="11">
        <f t="shared" si="339"/>
        <v>0</v>
      </c>
      <c r="H419" s="11">
        <f t="shared" si="339"/>
        <v>0</v>
      </c>
      <c r="I419" s="11">
        <f t="shared" si="339"/>
        <v>0</v>
      </c>
      <c r="J419" s="11">
        <f t="shared" si="339"/>
        <v>0</v>
      </c>
      <c r="K419" s="11">
        <f t="shared" si="339"/>
        <v>0</v>
      </c>
      <c r="L419" s="11">
        <f t="shared" si="339"/>
        <v>0</v>
      </c>
      <c r="M419" s="11">
        <f t="shared" si="339"/>
        <v>0</v>
      </c>
      <c r="N419" s="11">
        <f t="shared" si="339"/>
        <v>0</v>
      </c>
      <c r="O419" s="11">
        <f t="shared" si="339"/>
        <v>0</v>
      </c>
      <c r="P419" s="11">
        <f t="shared" si="339"/>
        <v>0</v>
      </c>
      <c r="Q419" s="11">
        <f>IF(Q418="X",$L$93/12,P419*(1+$L$94))</f>
        <v>0</v>
      </c>
      <c r="R419" s="11">
        <f t="shared" ref="R419:AB419" si="340">IF(R418="X",$L$93/12,Q419)</f>
        <v>0</v>
      </c>
      <c r="S419" s="11">
        <f t="shared" si="340"/>
        <v>0</v>
      </c>
      <c r="T419" s="11">
        <f t="shared" si="340"/>
        <v>0</v>
      </c>
      <c r="U419" s="11">
        <f t="shared" si="340"/>
        <v>0</v>
      </c>
      <c r="V419" s="11">
        <f t="shared" si="340"/>
        <v>0</v>
      </c>
      <c r="W419" s="11">
        <f t="shared" si="340"/>
        <v>0</v>
      </c>
      <c r="X419" s="11">
        <f t="shared" si="340"/>
        <v>0</v>
      </c>
      <c r="Y419" s="11">
        <f t="shared" si="340"/>
        <v>0</v>
      </c>
      <c r="Z419" s="11">
        <f t="shared" si="340"/>
        <v>0</v>
      </c>
      <c r="AA419" s="11">
        <f t="shared" si="340"/>
        <v>0</v>
      </c>
      <c r="AB419" s="11">
        <f t="shared" si="340"/>
        <v>0</v>
      </c>
      <c r="AC419" s="11">
        <f>IF(AC418="X",$L$93/12,AB419*(1+$L$94))</f>
        <v>0</v>
      </c>
      <c r="AD419" s="11">
        <f t="shared" ref="AD419:AN419" si="341">IF(AD418="X",$L$93/12,AC419)</f>
        <v>0</v>
      </c>
      <c r="AE419" s="11">
        <f t="shared" si="341"/>
        <v>0</v>
      </c>
      <c r="AF419" s="11">
        <f t="shared" si="341"/>
        <v>0</v>
      </c>
      <c r="AG419" s="11">
        <f t="shared" si="341"/>
        <v>0</v>
      </c>
      <c r="AH419" s="11">
        <f t="shared" si="341"/>
        <v>0</v>
      </c>
      <c r="AI419" s="11">
        <f t="shared" si="341"/>
        <v>0</v>
      </c>
      <c r="AJ419" s="11">
        <f t="shared" si="341"/>
        <v>0</v>
      </c>
      <c r="AK419" s="11">
        <f t="shared" si="341"/>
        <v>0</v>
      </c>
      <c r="AL419" s="11">
        <f t="shared" si="341"/>
        <v>0</v>
      </c>
      <c r="AM419" s="11">
        <f t="shared" si="341"/>
        <v>0</v>
      </c>
      <c r="AN419" s="11">
        <f t="shared" si="341"/>
        <v>0</v>
      </c>
      <c r="AO419" s="11">
        <f>IF(AO418="X",$L$93/12,AN419*(1+$L$94))</f>
        <v>0</v>
      </c>
      <c r="AP419" s="11">
        <f t="shared" ref="AP419:AZ419" si="342">IF(AP418="X",$L$93/12,AO419)</f>
        <v>0</v>
      </c>
      <c r="AQ419" s="11">
        <f t="shared" si="342"/>
        <v>0</v>
      </c>
      <c r="AR419" s="11">
        <f t="shared" si="342"/>
        <v>0</v>
      </c>
      <c r="AS419" s="11">
        <f t="shared" si="342"/>
        <v>0</v>
      </c>
      <c r="AT419" s="11">
        <f t="shared" si="342"/>
        <v>0</v>
      </c>
      <c r="AU419" s="11">
        <f t="shared" si="342"/>
        <v>0</v>
      </c>
      <c r="AV419" s="11">
        <f t="shared" si="342"/>
        <v>0</v>
      </c>
      <c r="AW419" s="11">
        <f t="shared" si="342"/>
        <v>0</v>
      </c>
      <c r="AX419" s="11">
        <f t="shared" si="342"/>
        <v>0</v>
      </c>
      <c r="AY419" s="11">
        <f t="shared" si="342"/>
        <v>0</v>
      </c>
      <c r="AZ419" s="11">
        <f t="shared" si="342"/>
        <v>0</v>
      </c>
      <c r="BA419" s="11">
        <f>IF(BA418="X",$L$93/12,AZ419*(1+$L$94))</f>
        <v>0</v>
      </c>
      <c r="BB419" s="11">
        <f t="shared" ref="BB419:BL419" si="343">IF(BB418="X",$L$93/12,BA419)</f>
        <v>0</v>
      </c>
      <c r="BC419" s="11">
        <f t="shared" si="343"/>
        <v>0</v>
      </c>
      <c r="BD419" s="11">
        <f t="shared" si="343"/>
        <v>0</v>
      </c>
      <c r="BE419" s="11">
        <f t="shared" si="343"/>
        <v>0</v>
      </c>
      <c r="BF419" s="11">
        <f t="shared" si="343"/>
        <v>0</v>
      </c>
      <c r="BG419" s="11">
        <f t="shared" si="343"/>
        <v>0</v>
      </c>
      <c r="BH419" s="11">
        <f t="shared" si="343"/>
        <v>0</v>
      </c>
      <c r="BI419" s="11">
        <f t="shared" si="343"/>
        <v>0</v>
      </c>
      <c r="BJ419" s="11">
        <f t="shared" si="343"/>
        <v>0</v>
      </c>
      <c r="BK419" s="11">
        <f t="shared" si="343"/>
        <v>0</v>
      </c>
      <c r="BL419" s="11">
        <f t="shared" si="343"/>
        <v>0</v>
      </c>
    </row>
    <row r="420" spans="2:64" hidden="1" outlineLevel="1" x14ac:dyDescent="0.55000000000000004">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row>
    <row r="421" spans="2:64" hidden="1" outlineLevel="1" x14ac:dyDescent="0.55000000000000004">
      <c r="B421" s="3" t="s">
        <v>159</v>
      </c>
      <c r="E421" s="11" t="str">
        <f>IF($M$97=E394,IF($L$97=E395,"X",""),"")</f>
        <v/>
      </c>
      <c r="F421" s="11" t="str">
        <f t="shared" ref="F421:BL421" si="344">IF($M$97=F394,IF($L$97=F395,"X",""),"")</f>
        <v/>
      </c>
      <c r="G421" s="11" t="str">
        <f t="shared" si="344"/>
        <v/>
      </c>
      <c r="H421" s="11" t="str">
        <f t="shared" si="344"/>
        <v/>
      </c>
      <c r="I421" s="11" t="str">
        <f t="shared" si="344"/>
        <v/>
      </c>
      <c r="J421" s="11" t="str">
        <f t="shared" si="344"/>
        <v/>
      </c>
      <c r="K421" s="11" t="str">
        <f t="shared" si="344"/>
        <v/>
      </c>
      <c r="L421" s="11" t="str">
        <f t="shared" si="344"/>
        <v/>
      </c>
      <c r="M421" s="11" t="str">
        <f t="shared" si="344"/>
        <v/>
      </c>
      <c r="N421" s="11" t="str">
        <f t="shared" si="344"/>
        <v/>
      </c>
      <c r="O421" s="11" t="str">
        <f t="shared" si="344"/>
        <v/>
      </c>
      <c r="P421" s="11" t="str">
        <f t="shared" si="344"/>
        <v/>
      </c>
      <c r="Q421" s="11" t="str">
        <f t="shared" si="344"/>
        <v/>
      </c>
      <c r="R421" s="11" t="str">
        <f t="shared" si="344"/>
        <v/>
      </c>
      <c r="S421" s="11" t="str">
        <f t="shared" si="344"/>
        <v/>
      </c>
      <c r="T421" s="11" t="str">
        <f t="shared" si="344"/>
        <v/>
      </c>
      <c r="U421" s="11" t="str">
        <f t="shared" si="344"/>
        <v/>
      </c>
      <c r="V421" s="11" t="str">
        <f t="shared" si="344"/>
        <v/>
      </c>
      <c r="W421" s="11" t="str">
        <f t="shared" si="344"/>
        <v/>
      </c>
      <c r="X421" s="11" t="str">
        <f t="shared" si="344"/>
        <v/>
      </c>
      <c r="Y421" s="11" t="str">
        <f t="shared" si="344"/>
        <v/>
      </c>
      <c r="Z421" s="11" t="str">
        <f t="shared" si="344"/>
        <v/>
      </c>
      <c r="AA421" s="11" t="str">
        <f t="shared" si="344"/>
        <v/>
      </c>
      <c r="AB421" s="11" t="str">
        <f t="shared" si="344"/>
        <v/>
      </c>
      <c r="AC421" s="11" t="str">
        <f t="shared" si="344"/>
        <v/>
      </c>
      <c r="AD421" s="11" t="str">
        <f t="shared" si="344"/>
        <v/>
      </c>
      <c r="AE421" s="11" t="str">
        <f t="shared" si="344"/>
        <v/>
      </c>
      <c r="AF421" s="11" t="str">
        <f t="shared" si="344"/>
        <v/>
      </c>
      <c r="AG421" s="11" t="str">
        <f t="shared" si="344"/>
        <v/>
      </c>
      <c r="AH421" s="11" t="str">
        <f t="shared" si="344"/>
        <v/>
      </c>
      <c r="AI421" s="11" t="str">
        <f t="shared" si="344"/>
        <v/>
      </c>
      <c r="AJ421" s="11" t="str">
        <f t="shared" si="344"/>
        <v/>
      </c>
      <c r="AK421" s="11" t="str">
        <f t="shared" si="344"/>
        <v/>
      </c>
      <c r="AL421" s="11" t="str">
        <f t="shared" si="344"/>
        <v/>
      </c>
      <c r="AM421" s="11" t="str">
        <f t="shared" si="344"/>
        <v/>
      </c>
      <c r="AN421" s="11" t="str">
        <f t="shared" si="344"/>
        <v/>
      </c>
      <c r="AO421" s="11" t="str">
        <f t="shared" si="344"/>
        <v/>
      </c>
      <c r="AP421" s="11" t="str">
        <f t="shared" si="344"/>
        <v/>
      </c>
      <c r="AQ421" s="11" t="str">
        <f t="shared" si="344"/>
        <v/>
      </c>
      <c r="AR421" s="11" t="str">
        <f t="shared" si="344"/>
        <v/>
      </c>
      <c r="AS421" s="11" t="str">
        <f t="shared" si="344"/>
        <v/>
      </c>
      <c r="AT421" s="11" t="str">
        <f t="shared" si="344"/>
        <v/>
      </c>
      <c r="AU421" s="11" t="str">
        <f t="shared" si="344"/>
        <v/>
      </c>
      <c r="AV421" s="11" t="str">
        <f t="shared" si="344"/>
        <v/>
      </c>
      <c r="AW421" s="11" t="str">
        <f t="shared" si="344"/>
        <v/>
      </c>
      <c r="AX421" s="11" t="str">
        <f t="shared" si="344"/>
        <v/>
      </c>
      <c r="AY421" s="11" t="str">
        <f t="shared" si="344"/>
        <v/>
      </c>
      <c r="AZ421" s="11" t="str">
        <f t="shared" si="344"/>
        <v/>
      </c>
      <c r="BA421" s="11" t="str">
        <f t="shared" si="344"/>
        <v/>
      </c>
      <c r="BB421" s="11" t="str">
        <f t="shared" si="344"/>
        <v/>
      </c>
      <c r="BC421" s="11" t="str">
        <f t="shared" si="344"/>
        <v/>
      </c>
      <c r="BD421" s="11" t="str">
        <f t="shared" si="344"/>
        <v/>
      </c>
      <c r="BE421" s="11" t="str">
        <f t="shared" si="344"/>
        <v/>
      </c>
      <c r="BF421" s="11" t="str">
        <f t="shared" si="344"/>
        <v/>
      </c>
      <c r="BG421" s="11" t="str">
        <f t="shared" si="344"/>
        <v/>
      </c>
      <c r="BH421" s="11" t="str">
        <f t="shared" si="344"/>
        <v/>
      </c>
      <c r="BI421" s="11" t="str">
        <f t="shared" si="344"/>
        <v/>
      </c>
      <c r="BJ421" s="11" t="str">
        <f t="shared" si="344"/>
        <v/>
      </c>
      <c r="BK421" s="11" t="str">
        <f t="shared" si="344"/>
        <v/>
      </c>
      <c r="BL421" s="11" t="str">
        <f t="shared" si="344"/>
        <v/>
      </c>
    </row>
    <row r="422" spans="2:64" hidden="1" outlineLevel="1" x14ac:dyDescent="0.55000000000000004">
      <c r="B422" s="3" t="s">
        <v>21</v>
      </c>
      <c r="E422" s="11">
        <f t="shared" ref="E422:P422" si="345">IF(E421="X",$L$98/12,D422)</f>
        <v>0</v>
      </c>
      <c r="F422" s="11">
        <f t="shared" si="345"/>
        <v>0</v>
      </c>
      <c r="G422" s="11">
        <f t="shared" si="345"/>
        <v>0</v>
      </c>
      <c r="H422" s="11">
        <f t="shared" si="345"/>
        <v>0</v>
      </c>
      <c r="I422" s="11">
        <f t="shared" si="345"/>
        <v>0</v>
      </c>
      <c r="J422" s="11">
        <f t="shared" si="345"/>
        <v>0</v>
      </c>
      <c r="K422" s="11">
        <f t="shared" si="345"/>
        <v>0</v>
      </c>
      <c r="L422" s="11">
        <f t="shared" si="345"/>
        <v>0</v>
      </c>
      <c r="M422" s="11">
        <f t="shared" si="345"/>
        <v>0</v>
      </c>
      <c r="N422" s="11">
        <f t="shared" si="345"/>
        <v>0</v>
      </c>
      <c r="O422" s="11">
        <f t="shared" si="345"/>
        <v>0</v>
      </c>
      <c r="P422" s="11">
        <f t="shared" si="345"/>
        <v>0</v>
      </c>
      <c r="Q422" s="11">
        <f>IF(Q421="X",$L$98/12,P422*(1+$L$99))</f>
        <v>0</v>
      </c>
      <c r="R422" s="11">
        <f t="shared" ref="R422:AB422" si="346">IF(R421="X",$L$98/12,Q422)</f>
        <v>0</v>
      </c>
      <c r="S422" s="11">
        <f t="shared" si="346"/>
        <v>0</v>
      </c>
      <c r="T422" s="11">
        <f t="shared" si="346"/>
        <v>0</v>
      </c>
      <c r="U422" s="11">
        <f t="shared" si="346"/>
        <v>0</v>
      </c>
      <c r="V422" s="11">
        <f t="shared" si="346"/>
        <v>0</v>
      </c>
      <c r="W422" s="11">
        <f t="shared" si="346"/>
        <v>0</v>
      </c>
      <c r="X422" s="11">
        <f t="shared" si="346"/>
        <v>0</v>
      </c>
      <c r="Y422" s="11">
        <f t="shared" si="346"/>
        <v>0</v>
      </c>
      <c r="Z422" s="11">
        <f t="shared" si="346"/>
        <v>0</v>
      </c>
      <c r="AA422" s="11">
        <f t="shared" si="346"/>
        <v>0</v>
      </c>
      <c r="AB422" s="11">
        <f t="shared" si="346"/>
        <v>0</v>
      </c>
      <c r="AC422" s="11">
        <f>IF(AC421="X",$L$98/12,AB422*(1+$L$99))</f>
        <v>0</v>
      </c>
      <c r="AD422" s="11">
        <f t="shared" ref="AD422:AN422" si="347">IF(AD421="X",$L$98/12,AC422)</f>
        <v>0</v>
      </c>
      <c r="AE422" s="11">
        <f t="shared" si="347"/>
        <v>0</v>
      </c>
      <c r="AF422" s="11">
        <f t="shared" si="347"/>
        <v>0</v>
      </c>
      <c r="AG422" s="11">
        <f t="shared" si="347"/>
        <v>0</v>
      </c>
      <c r="AH422" s="11">
        <f t="shared" si="347"/>
        <v>0</v>
      </c>
      <c r="AI422" s="11">
        <f t="shared" si="347"/>
        <v>0</v>
      </c>
      <c r="AJ422" s="11">
        <f t="shared" si="347"/>
        <v>0</v>
      </c>
      <c r="AK422" s="11">
        <f t="shared" si="347"/>
        <v>0</v>
      </c>
      <c r="AL422" s="11">
        <f t="shared" si="347"/>
        <v>0</v>
      </c>
      <c r="AM422" s="11">
        <f t="shared" si="347"/>
        <v>0</v>
      </c>
      <c r="AN422" s="11">
        <f t="shared" si="347"/>
        <v>0</v>
      </c>
      <c r="AO422" s="11">
        <f>IF(AO421="X",$L$98/12,AN422*(1+$L$99))</f>
        <v>0</v>
      </c>
      <c r="AP422" s="11">
        <f t="shared" ref="AP422:AZ422" si="348">IF(AP421="X",$L$98/12,AO422)</f>
        <v>0</v>
      </c>
      <c r="AQ422" s="11">
        <f t="shared" si="348"/>
        <v>0</v>
      </c>
      <c r="AR422" s="11">
        <f t="shared" si="348"/>
        <v>0</v>
      </c>
      <c r="AS422" s="11">
        <f t="shared" si="348"/>
        <v>0</v>
      </c>
      <c r="AT422" s="11">
        <f t="shared" si="348"/>
        <v>0</v>
      </c>
      <c r="AU422" s="11">
        <f t="shared" si="348"/>
        <v>0</v>
      </c>
      <c r="AV422" s="11">
        <f t="shared" si="348"/>
        <v>0</v>
      </c>
      <c r="AW422" s="11">
        <f t="shared" si="348"/>
        <v>0</v>
      </c>
      <c r="AX422" s="11">
        <f t="shared" si="348"/>
        <v>0</v>
      </c>
      <c r="AY422" s="11">
        <f t="shared" si="348"/>
        <v>0</v>
      </c>
      <c r="AZ422" s="11">
        <f t="shared" si="348"/>
        <v>0</v>
      </c>
      <c r="BA422" s="11">
        <f>IF(BA421="X",$L$98/12,AZ422*(1+$L$99))</f>
        <v>0</v>
      </c>
      <c r="BB422" s="11">
        <f t="shared" ref="BB422:BL422" si="349">IF(BB421="X",$L$98/12,BA422)</f>
        <v>0</v>
      </c>
      <c r="BC422" s="11">
        <f t="shared" si="349"/>
        <v>0</v>
      </c>
      <c r="BD422" s="11">
        <f t="shared" si="349"/>
        <v>0</v>
      </c>
      <c r="BE422" s="11">
        <f t="shared" si="349"/>
        <v>0</v>
      </c>
      <c r="BF422" s="11">
        <f t="shared" si="349"/>
        <v>0</v>
      </c>
      <c r="BG422" s="11">
        <f t="shared" si="349"/>
        <v>0</v>
      </c>
      <c r="BH422" s="11">
        <f t="shared" si="349"/>
        <v>0</v>
      </c>
      <c r="BI422" s="11">
        <f t="shared" si="349"/>
        <v>0</v>
      </c>
      <c r="BJ422" s="11">
        <f t="shared" si="349"/>
        <v>0</v>
      </c>
      <c r="BK422" s="11">
        <f t="shared" si="349"/>
        <v>0</v>
      </c>
      <c r="BL422" s="11">
        <f t="shared" si="349"/>
        <v>0</v>
      </c>
    </row>
    <row r="423" spans="2:64" hidden="1" outlineLevel="1" x14ac:dyDescent="0.55000000000000004">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row>
    <row r="424" spans="2:64" hidden="1" outlineLevel="1" x14ac:dyDescent="0.55000000000000004">
      <c r="B424" s="3" t="s">
        <v>160</v>
      </c>
      <c r="E424" s="11" t="str">
        <f>IF($M$102=E394,IF($L$102=E395,"X",""),"")</f>
        <v/>
      </c>
      <c r="F424" s="11" t="str">
        <f t="shared" ref="F424:BL424" si="350">IF($M$102=F394,IF($L$102=F395,"X",""),"")</f>
        <v/>
      </c>
      <c r="G424" s="11" t="str">
        <f t="shared" si="350"/>
        <v/>
      </c>
      <c r="H424" s="11" t="str">
        <f t="shared" si="350"/>
        <v/>
      </c>
      <c r="I424" s="11" t="str">
        <f t="shared" si="350"/>
        <v/>
      </c>
      <c r="J424" s="11" t="str">
        <f t="shared" si="350"/>
        <v/>
      </c>
      <c r="K424" s="11" t="str">
        <f t="shared" si="350"/>
        <v/>
      </c>
      <c r="L424" s="11" t="str">
        <f t="shared" si="350"/>
        <v/>
      </c>
      <c r="M424" s="11" t="str">
        <f t="shared" si="350"/>
        <v/>
      </c>
      <c r="N424" s="11" t="str">
        <f t="shared" si="350"/>
        <v/>
      </c>
      <c r="O424" s="11" t="str">
        <f t="shared" si="350"/>
        <v/>
      </c>
      <c r="P424" s="11" t="str">
        <f t="shared" si="350"/>
        <v/>
      </c>
      <c r="Q424" s="11" t="str">
        <f t="shared" si="350"/>
        <v/>
      </c>
      <c r="R424" s="11" t="str">
        <f t="shared" si="350"/>
        <v/>
      </c>
      <c r="S424" s="11" t="str">
        <f t="shared" si="350"/>
        <v/>
      </c>
      <c r="T424" s="11" t="str">
        <f t="shared" si="350"/>
        <v/>
      </c>
      <c r="U424" s="11" t="str">
        <f t="shared" si="350"/>
        <v/>
      </c>
      <c r="V424" s="11" t="str">
        <f t="shared" si="350"/>
        <v/>
      </c>
      <c r="W424" s="11" t="str">
        <f t="shared" si="350"/>
        <v/>
      </c>
      <c r="X424" s="11" t="str">
        <f t="shared" si="350"/>
        <v/>
      </c>
      <c r="Y424" s="11" t="str">
        <f t="shared" si="350"/>
        <v/>
      </c>
      <c r="Z424" s="11" t="str">
        <f t="shared" si="350"/>
        <v/>
      </c>
      <c r="AA424" s="11" t="str">
        <f t="shared" si="350"/>
        <v/>
      </c>
      <c r="AB424" s="11" t="str">
        <f t="shared" si="350"/>
        <v/>
      </c>
      <c r="AC424" s="11" t="str">
        <f t="shared" si="350"/>
        <v/>
      </c>
      <c r="AD424" s="11" t="str">
        <f t="shared" si="350"/>
        <v/>
      </c>
      <c r="AE424" s="11" t="str">
        <f t="shared" si="350"/>
        <v/>
      </c>
      <c r="AF424" s="11" t="str">
        <f t="shared" si="350"/>
        <v/>
      </c>
      <c r="AG424" s="11" t="str">
        <f t="shared" si="350"/>
        <v/>
      </c>
      <c r="AH424" s="11" t="str">
        <f t="shared" si="350"/>
        <v/>
      </c>
      <c r="AI424" s="11" t="str">
        <f t="shared" si="350"/>
        <v/>
      </c>
      <c r="AJ424" s="11" t="str">
        <f t="shared" si="350"/>
        <v/>
      </c>
      <c r="AK424" s="11" t="str">
        <f t="shared" si="350"/>
        <v/>
      </c>
      <c r="AL424" s="11" t="str">
        <f t="shared" si="350"/>
        <v/>
      </c>
      <c r="AM424" s="11" t="str">
        <f t="shared" si="350"/>
        <v/>
      </c>
      <c r="AN424" s="11" t="str">
        <f t="shared" si="350"/>
        <v/>
      </c>
      <c r="AO424" s="11" t="str">
        <f t="shared" si="350"/>
        <v/>
      </c>
      <c r="AP424" s="11" t="str">
        <f t="shared" si="350"/>
        <v/>
      </c>
      <c r="AQ424" s="11" t="str">
        <f t="shared" si="350"/>
        <v/>
      </c>
      <c r="AR424" s="11" t="str">
        <f t="shared" si="350"/>
        <v/>
      </c>
      <c r="AS424" s="11" t="str">
        <f t="shared" si="350"/>
        <v/>
      </c>
      <c r="AT424" s="11" t="str">
        <f t="shared" si="350"/>
        <v/>
      </c>
      <c r="AU424" s="11" t="str">
        <f t="shared" si="350"/>
        <v/>
      </c>
      <c r="AV424" s="11" t="str">
        <f t="shared" si="350"/>
        <v/>
      </c>
      <c r="AW424" s="11" t="str">
        <f t="shared" si="350"/>
        <v/>
      </c>
      <c r="AX424" s="11" t="str">
        <f t="shared" si="350"/>
        <v/>
      </c>
      <c r="AY424" s="11" t="str">
        <f t="shared" si="350"/>
        <v/>
      </c>
      <c r="AZ424" s="11" t="str">
        <f t="shared" si="350"/>
        <v/>
      </c>
      <c r="BA424" s="11" t="str">
        <f t="shared" si="350"/>
        <v/>
      </c>
      <c r="BB424" s="11" t="str">
        <f t="shared" si="350"/>
        <v/>
      </c>
      <c r="BC424" s="11" t="str">
        <f t="shared" si="350"/>
        <v/>
      </c>
      <c r="BD424" s="11" t="str">
        <f t="shared" si="350"/>
        <v/>
      </c>
      <c r="BE424" s="11" t="str">
        <f t="shared" si="350"/>
        <v/>
      </c>
      <c r="BF424" s="11" t="str">
        <f t="shared" si="350"/>
        <v/>
      </c>
      <c r="BG424" s="11" t="str">
        <f t="shared" si="350"/>
        <v/>
      </c>
      <c r="BH424" s="11" t="str">
        <f t="shared" si="350"/>
        <v/>
      </c>
      <c r="BI424" s="11" t="str">
        <f t="shared" si="350"/>
        <v/>
      </c>
      <c r="BJ424" s="11" t="str">
        <f t="shared" si="350"/>
        <v/>
      </c>
      <c r="BK424" s="11" t="str">
        <f t="shared" si="350"/>
        <v/>
      </c>
      <c r="BL424" s="11" t="str">
        <f t="shared" si="350"/>
        <v/>
      </c>
    </row>
    <row r="425" spans="2:64" hidden="1" outlineLevel="1" x14ac:dyDescent="0.55000000000000004">
      <c r="B425" s="3" t="s">
        <v>21</v>
      </c>
      <c r="E425" s="11">
        <f t="shared" ref="E425:P425" si="351">IF(E424="X",$L$103/12,D425)</f>
        <v>0</v>
      </c>
      <c r="F425" s="11">
        <f t="shared" si="351"/>
        <v>0</v>
      </c>
      <c r="G425" s="11">
        <f t="shared" si="351"/>
        <v>0</v>
      </c>
      <c r="H425" s="11">
        <f t="shared" si="351"/>
        <v>0</v>
      </c>
      <c r="I425" s="11">
        <f t="shared" si="351"/>
        <v>0</v>
      </c>
      <c r="J425" s="11">
        <f t="shared" si="351"/>
        <v>0</v>
      </c>
      <c r="K425" s="11">
        <f t="shared" si="351"/>
        <v>0</v>
      </c>
      <c r="L425" s="11">
        <f t="shared" si="351"/>
        <v>0</v>
      </c>
      <c r="M425" s="11">
        <f t="shared" si="351"/>
        <v>0</v>
      </c>
      <c r="N425" s="11">
        <f t="shared" si="351"/>
        <v>0</v>
      </c>
      <c r="O425" s="11">
        <f t="shared" si="351"/>
        <v>0</v>
      </c>
      <c r="P425" s="11">
        <f t="shared" si="351"/>
        <v>0</v>
      </c>
      <c r="Q425" s="11">
        <f>IF(Q424="X",$L$103/12,P425*(1+$L$104))</f>
        <v>0</v>
      </c>
      <c r="R425" s="11">
        <f t="shared" ref="R425:AB425" si="352">IF(R424="X",$L$103/12,Q425)</f>
        <v>0</v>
      </c>
      <c r="S425" s="11">
        <f t="shared" si="352"/>
        <v>0</v>
      </c>
      <c r="T425" s="11">
        <f t="shared" si="352"/>
        <v>0</v>
      </c>
      <c r="U425" s="11">
        <f t="shared" si="352"/>
        <v>0</v>
      </c>
      <c r="V425" s="11">
        <f t="shared" si="352"/>
        <v>0</v>
      </c>
      <c r="W425" s="11">
        <f t="shared" si="352"/>
        <v>0</v>
      </c>
      <c r="X425" s="11">
        <f t="shared" si="352"/>
        <v>0</v>
      </c>
      <c r="Y425" s="11">
        <f t="shared" si="352"/>
        <v>0</v>
      </c>
      <c r="Z425" s="11">
        <f t="shared" si="352"/>
        <v>0</v>
      </c>
      <c r="AA425" s="11">
        <f t="shared" si="352"/>
        <v>0</v>
      </c>
      <c r="AB425" s="11">
        <f t="shared" si="352"/>
        <v>0</v>
      </c>
      <c r="AC425" s="11">
        <f>IF(AC424="X",$L$103/12,AB425*(1+$L$104))</f>
        <v>0</v>
      </c>
      <c r="AD425" s="11">
        <f t="shared" ref="AD425:AN425" si="353">IF(AD424="X",$L$103/12,AC425)</f>
        <v>0</v>
      </c>
      <c r="AE425" s="11">
        <f t="shared" si="353"/>
        <v>0</v>
      </c>
      <c r="AF425" s="11">
        <f t="shared" si="353"/>
        <v>0</v>
      </c>
      <c r="AG425" s="11">
        <f t="shared" si="353"/>
        <v>0</v>
      </c>
      <c r="AH425" s="11">
        <f t="shared" si="353"/>
        <v>0</v>
      </c>
      <c r="AI425" s="11">
        <f t="shared" si="353"/>
        <v>0</v>
      </c>
      <c r="AJ425" s="11">
        <f t="shared" si="353"/>
        <v>0</v>
      </c>
      <c r="AK425" s="11">
        <f t="shared" si="353"/>
        <v>0</v>
      </c>
      <c r="AL425" s="11">
        <f t="shared" si="353"/>
        <v>0</v>
      </c>
      <c r="AM425" s="11">
        <f t="shared" si="353"/>
        <v>0</v>
      </c>
      <c r="AN425" s="11">
        <f t="shared" si="353"/>
        <v>0</v>
      </c>
      <c r="AO425" s="11">
        <f>IF(AO424="X",$L$103/12,AN425*(1+$L$104))</f>
        <v>0</v>
      </c>
      <c r="AP425" s="11">
        <f t="shared" ref="AP425:AZ425" si="354">IF(AP424="X",$L$103/12,AO425)</f>
        <v>0</v>
      </c>
      <c r="AQ425" s="11">
        <f t="shared" si="354"/>
        <v>0</v>
      </c>
      <c r="AR425" s="11">
        <f t="shared" si="354"/>
        <v>0</v>
      </c>
      <c r="AS425" s="11">
        <f t="shared" si="354"/>
        <v>0</v>
      </c>
      <c r="AT425" s="11">
        <f t="shared" si="354"/>
        <v>0</v>
      </c>
      <c r="AU425" s="11">
        <f t="shared" si="354"/>
        <v>0</v>
      </c>
      <c r="AV425" s="11">
        <f t="shared" si="354"/>
        <v>0</v>
      </c>
      <c r="AW425" s="11">
        <f t="shared" si="354"/>
        <v>0</v>
      </c>
      <c r="AX425" s="11">
        <f t="shared" si="354"/>
        <v>0</v>
      </c>
      <c r="AY425" s="11">
        <f t="shared" si="354"/>
        <v>0</v>
      </c>
      <c r="AZ425" s="11">
        <f t="shared" si="354"/>
        <v>0</v>
      </c>
      <c r="BA425" s="11">
        <f>IF(BA424="X",$L$103/12,AZ425*(1+$L$104))</f>
        <v>0</v>
      </c>
      <c r="BB425" s="11">
        <f t="shared" ref="BB425:BL425" si="355">IF(BB424="X",$L$103/12,BA425)</f>
        <v>0</v>
      </c>
      <c r="BC425" s="11">
        <f t="shared" si="355"/>
        <v>0</v>
      </c>
      <c r="BD425" s="11">
        <f t="shared" si="355"/>
        <v>0</v>
      </c>
      <c r="BE425" s="11">
        <f t="shared" si="355"/>
        <v>0</v>
      </c>
      <c r="BF425" s="11">
        <f t="shared" si="355"/>
        <v>0</v>
      </c>
      <c r="BG425" s="11">
        <f t="shared" si="355"/>
        <v>0</v>
      </c>
      <c r="BH425" s="11">
        <f t="shared" si="355"/>
        <v>0</v>
      </c>
      <c r="BI425" s="11">
        <f t="shared" si="355"/>
        <v>0</v>
      </c>
      <c r="BJ425" s="11">
        <f t="shared" si="355"/>
        <v>0</v>
      </c>
      <c r="BK425" s="11">
        <f t="shared" si="355"/>
        <v>0</v>
      </c>
      <c r="BL425" s="11">
        <f t="shared" si="355"/>
        <v>0</v>
      </c>
    </row>
    <row r="426" spans="2:64" hidden="1" outlineLevel="1" x14ac:dyDescent="0.55000000000000004">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row>
    <row r="427" spans="2:64" hidden="1" outlineLevel="1" x14ac:dyDescent="0.55000000000000004">
      <c r="B427" s="3" t="s">
        <v>161</v>
      </c>
      <c r="E427" s="11" t="str">
        <f>IF($M$107=E394,IF($L$107=E395,"X",""),"")</f>
        <v/>
      </c>
      <c r="F427" s="11" t="str">
        <f t="shared" ref="F427:BL427" si="356">IF($M$107=F394,IF($L$107=F395,"X",""),"")</f>
        <v/>
      </c>
      <c r="G427" s="11" t="str">
        <f t="shared" si="356"/>
        <v/>
      </c>
      <c r="H427" s="11" t="str">
        <f t="shared" si="356"/>
        <v/>
      </c>
      <c r="I427" s="11" t="str">
        <f t="shared" si="356"/>
        <v/>
      </c>
      <c r="J427" s="11" t="str">
        <f t="shared" si="356"/>
        <v/>
      </c>
      <c r="K427" s="11" t="str">
        <f t="shared" si="356"/>
        <v/>
      </c>
      <c r="L427" s="11" t="str">
        <f t="shared" si="356"/>
        <v/>
      </c>
      <c r="M427" s="11" t="str">
        <f t="shared" si="356"/>
        <v/>
      </c>
      <c r="N427" s="11" t="str">
        <f t="shared" si="356"/>
        <v/>
      </c>
      <c r="O427" s="11" t="str">
        <f t="shared" si="356"/>
        <v/>
      </c>
      <c r="P427" s="11" t="str">
        <f t="shared" si="356"/>
        <v/>
      </c>
      <c r="Q427" s="11" t="str">
        <f t="shared" si="356"/>
        <v/>
      </c>
      <c r="R427" s="11" t="str">
        <f t="shared" si="356"/>
        <v/>
      </c>
      <c r="S427" s="11" t="str">
        <f t="shared" si="356"/>
        <v/>
      </c>
      <c r="T427" s="11" t="str">
        <f t="shared" si="356"/>
        <v/>
      </c>
      <c r="U427" s="11" t="str">
        <f t="shared" si="356"/>
        <v/>
      </c>
      <c r="V427" s="11" t="str">
        <f t="shared" si="356"/>
        <v/>
      </c>
      <c r="W427" s="11" t="str">
        <f t="shared" si="356"/>
        <v/>
      </c>
      <c r="X427" s="11" t="str">
        <f t="shared" si="356"/>
        <v/>
      </c>
      <c r="Y427" s="11" t="str">
        <f t="shared" si="356"/>
        <v/>
      </c>
      <c r="Z427" s="11" t="str">
        <f t="shared" si="356"/>
        <v/>
      </c>
      <c r="AA427" s="11" t="str">
        <f t="shared" si="356"/>
        <v/>
      </c>
      <c r="AB427" s="11" t="str">
        <f t="shared" si="356"/>
        <v/>
      </c>
      <c r="AC427" s="11" t="str">
        <f t="shared" si="356"/>
        <v/>
      </c>
      <c r="AD427" s="11" t="str">
        <f t="shared" si="356"/>
        <v/>
      </c>
      <c r="AE427" s="11" t="str">
        <f t="shared" si="356"/>
        <v/>
      </c>
      <c r="AF427" s="11" t="str">
        <f t="shared" si="356"/>
        <v/>
      </c>
      <c r="AG427" s="11" t="str">
        <f t="shared" si="356"/>
        <v/>
      </c>
      <c r="AH427" s="11" t="str">
        <f t="shared" si="356"/>
        <v/>
      </c>
      <c r="AI427" s="11" t="str">
        <f t="shared" si="356"/>
        <v/>
      </c>
      <c r="AJ427" s="11" t="str">
        <f t="shared" si="356"/>
        <v/>
      </c>
      <c r="AK427" s="11" t="str">
        <f t="shared" si="356"/>
        <v/>
      </c>
      <c r="AL427" s="11" t="str">
        <f t="shared" si="356"/>
        <v/>
      </c>
      <c r="AM427" s="11" t="str">
        <f t="shared" si="356"/>
        <v/>
      </c>
      <c r="AN427" s="11" t="str">
        <f t="shared" si="356"/>
        <v/>
      </c>
      <c r="AO427" s="11" t="str">
        <f t="shared" si="356"/>
        <v/>
      </c>
      <c r="AP427" s="11" t="str">
        <f t="shared" si="356"/>
        <v/>
      </c>
      <c r="AQ427" s="11" t="str">
        <f t="shared" si="356"/>
        <v/>
      </c>
      <c r="AR427" s="11" t="str">
        <f t="shared" si="356"/>
        <v/>
      </c>
      <c r="AS427" s="11" t="str">
        <f t="shared" si="356"/>
        <v/>
      </c>
      <c r="AT427" s="11" t="str">
        <f t="shared" si="356"/>
        <v/>
      </c>
      <c r="AU427" s="11" t="str">
        <f t="shared" si="356"/>
        <v/>
      </c>
      <c r="AV427" s="11" t="str">
        <f t="shared" si="356"/>
        <v/>
      </c>
      <c r="AW427" s="11" t="str">
        <f t="shared" si="356"/>
        <v/>
      </c>
      <c r="AX427" s="11" t="str">
        <f t="shared" si="356"/>
        <v/>
      </c>
      <c r="AY427" s="11" t="str">
        <f t="shared" si="356"/>
        <v/>
      </c>
      <c r="AZ427" s="11" t="str">
        <f t="shared" si="356"/>
        <v/>
      </c>
      <c r="BA427" s="11" t="str">
        <f t="shared" si="356"/>
        <v/>
      </c>
      <c r="BB427" s="11" t="str">
        <f t="shared" si="356"/>
        <v/>
      </c>
      <c r="BC427" s="11" t="str">
        <f t="shared" si="356"/>
        <v/>
      </c>
      <c r="BD427" s="11" t="str">
        <f t="shared" si="356"/>
        <v/>
      </c>
      <c r="BE427" s="11" t="str">
        <f t="shared" si="356"/>
        <v/>
      </c>
      <c r="BF427" s="11" t="str">
        <f t="shared" si="356"/>
        <v/>
      </c>
      <c r="BG427" s="11" t="str">
        <f t="shared" si="356"/>
        <v/>
      </c>
      <c r="BH427" s="11" t="str">
        <f t="shared" si="356"/>
        <v/>
      </c>
      <c r="BI427" s="11" t="str">
        <f t="shared" si="356"/>
        <v/>
      </c>
      <c r="BJ427" s="11" t="str">
        <f t="shared" si="356"/>
        <v/>
      </c>
      <c r="BK427" s="11" t="str">
        <f t="shared" si="356"/>
        <v/>
      </c>
      <c r="BL427" s="11" t="str">
        <f t="shared" si="356"/>
        <v/>
      </c>
    </row>
    <row r="428" spans="2:64" hidden="1" outlineLevel="1" x14ac:dyDescent="0.55000000000000004">
      <c r="B428" s="3" t="s">
        <v>21</v>
      </c>
      <c r="E428" s="11">
        <f t="shared" ref="E428:P428" si="357">IF(E427="X",$L$108/12,D428)</f>
        <v>0</v>
      </c>
      <c r="F428" s="11">
        <f t="shared" si="357"/>
        <v>0</v>
      </c>
      <c r="G428" s="11">
        <f t="shared" si="357"/>
        <v>0</v>
      </c>
      <c r="H428" s="11">
        <f t="shared" si="357"/>
        <v>0</v>
      </c>
      <c r="I428" s="11">
        <f t="shared" si="357"/>
        <v>0</v>
      </c>
      <c r="J428" s="11">
        <f t="shared" si="357"/>
        <v>0</v>
      </c>
      <c r="K428" s="11">
        <f t="shared" si="357"/>
        <v>0</v>
      </c>
      <c r="L428" s="11">
        <f t="shared" si="357"/>
        <v>0</v>
      </c>
      <c r="M428" s="11">
        <f t="shared" si="357"/>
        <v>0</v>
      </c>
      <c r="N428" s="11">
        <f t="shared" si="357"/>
        <v>0</v>
      </c>
      <c r="O428" s="11">
        <f t="shared" si="357"/>
        <v>0</v>
      </c>
      <c r="P428" s="11">
        <f t="shared" si="357"/>
        <v>0</v>
      </c>
      <c r="Q428" s="11">
        <f>IF(Q427="X",$L$108/12,P428*(1+$L$109))</f>
        <v>0</v>
      </c>
      <c r="R428" s="11">
        <f t="shared" ref="R428:AB428" si="358">IF(R427="X",$L$108/12,Q428)</f>
        <v>0</v>
      </c>
      <c r="S428" s="11">
        <f t="shared" si="358"/>
        <v>0</v>
      </c>
      <c r="T428" s="11">
        <f t="shared" si="358"/>
        <v>0</v>
      </c>
      <c r="U428" s="11">
        <f t="shared" si="358"/>
        <v>0</v>
      </c>
      <c r="V428" s="11">
        <f t="shared" si="358"/>
        <v>0</v>
      </c>
      <c r="W428" s="11">
        <f t="shared" si="358"/>
        <v>0</v>
      </c>
      <c r="X428" s="11">
        <f t="shared" si="358"/>
        <v>0</v>
      </c>
      <c r="Y428" s="11">
        <f t="shared" si="358"/>
        <v>0</v>
      </c>
      <c r="Z428" s="11">
        <f t="shared" si="358"/>
        <v>0</v>
      </c>
      <c r="AA428" s="11">
        <f t="shared" si="358"/>
        <v>0</v>
      </c>
      <c r="AB428" s="11">
        <f t="shared" si="358"/>
        <v>0</v>
      </c>
      <c r="AC428" s="11">
        <f>IF(AC427="X",$L$108/12,AB428*(1+$L$109))</f>
        <v>0</v>
      </c>
      <c r="AD428" s="11">
        <f t="shared" ref="AD428:AN428" si="359">IF(AD427="X",$L$108/12,AC428)</f>
        <v>0</v>
      </c>
      <c r="AE428" s="11">
        <f t="shared" si="359"/>
        <v>0</v>
      </c>
      <c r="AF428" s="11">
        <f t="shared" si="359"/>
        <v>0</v>
      </c>
      <c r="AG428" s="11">
        <f t="shared" si="359"/>
        <v>0</v>
      </c>
      <c r="AH428" s="11">
        <f t="shared" si="359"/>
        <v>0</v>
      </c>
      <c r="AI428" s="11">
        <f t="shared" si="359"/>
        <v>0</v>
      </c>
      <c r="AJ428" s="11">
        <f t="shared" si="359"/>
        <v>0</v>
      </c>
      <c r="AK428" s="11">
        <f t="shared" si="359"/>
        <v>0</v>
      </c>
      <c r="AL428" s="11">
        <f t="shared" si="359"/>
        <v>0</v>
      </c>
      <c r="AM428" s="11">
        <f t="shared" si="359"/>
        <v>0</v>
      </c>
      <c r="AN428" s="11">
        <f t="shared" si="359"/>
        <v>0</v>
      </c>
      <c r="AO428" s="11">
        <f>IF(AO427="X",$L$108/12,AN428*(1+$L$109))</f>
        <v>0</v>
      </c>
      <c r="AP428" s="11">
        <f t="shared" ref="AP428:AZ428" si="360">IF(AP427="X",$L$108/12,AO428)</f>
        <v>0</v>
      </c>
      <c r="AQ428" s="11">
        <f t="shared" si="360"/>
        <v>0</v>
      </c>
      <c r="AR428" s="11">
        <f t="shared" si="360"/>
        <v>0</v>
      </c>
      <c r="AS428" s="11">
        <f t="shared" si="360"/>
        <v>0</v>
      </c>
      <c r="AT428" s="11">
        <f t="shared" si="360"/>
        <v>0</v>
      </c>
      <c r="AU428" s="11">
        <f t="shared" si="360"/>
        <v>0</v>
      </c>
      <c r="AV428" s="11">
        <f t="shared" si="360"/>
        <v>0</v>
      </c>
      <c r="AW428" s="11">
        <f t="shared" si="360"/>
        <v>0</v>
      </c>
      <c r="AX428" s="11">
        <f t="shared" si="360"/>
        <v>0</v>
      </c>
      <c r="AY428" s="11">
        <f t="shared" si="360"/>
        <v>0</v>
      </c>
      <c r="AZ428" s="11">
        <f t="shared" si="360"/>
        <v>0</v>
      </c>
      <c r="BA428" s="11">
        <f>IF(BA427="X",$L$108/12,AZ428*(1+$L$109))</f>
        <v>0</v>
      </c>
      <c r="BB428" s="11">
        <f t="shared" ref="BB428:BL428" si="361">IF(BB427="X",$L$108/12,BA428)</f>
        <v>0</v>
      </c>
      <c r="BC428" s="11">
        <f t="shared" si="361"/>
        <v>0</v>
      </c>
      <c r="BD428" s="11">
        <f t="shared" si="361"/>
        <v>0</v>
      </c>
      <c r="BE428" s="11">
        <f t="shared" si="361"/>
        <v>0</v>
      </c>
      <c r="BF428" s="11">
        <f t="shared" si="361"/>
        <v>0</v>
      </c>
      <c r="BG428" s="11">
        <f t="shared" si="361"/>
        <v>0</v>
      </c>
      <c r="BH428" s="11">
        <f t="shared" si="361"/>
        <v>0</v>
      </c>
      <c r="BI428" s="11">
        <f t="shared" si="361"/>
        <v>0</v>
      </c>
      <c r="BJ428" s="11">
        <f t="shared" si="361"/>
        <v>0</v>
      </c>
      <c r="BK428" s="11">
        <f t="shared" si="361"/>
        <v>0</v>
      </c>
      <c r="BL428" s="11">
        <f t="shared" si="361"/>
        <v>0</v>
      </c>
    </row>
    <row r="429" spans="2:64" hidden="1" outlineLevel="1" x14ac:dyDescent="0.55000000000000004">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row>
    <row r="430" spans="2:64" hidden="1" outlineLevel="1" x14ac:dyDescent="0.55000000000000004">
      <c r="B430" s="3" t="s">
        <v>162</v>
      </c>
      <c r="E430" s="11" t="str">
        <f>IF($M$112=E394,IF($L$112=E395,"X",""),"")</f>
        <v/>
      </c>
      <c r="F430" s="11" t="str">
        <f t="shared" ref="F430:BL430" si="362">IF($M$112=F394,IF($L$112=F395,"X",""),"")</f>
        <v/>
      </c>
      <c r="G430" s="11" t="str">
        <f t="shared" si="362"/>
        <v/>
      </c>
      <c r="H430" s="11" t="str">
        <f t="shared" si="362"/>
        <v/>
      </c>
      <c r="I430" s="11" t="str">
        <f t="shared" si="362"/>
        <v/>
      </c>
      <c r="J430" s="11" t="str">
        <f t="shared" si="362"/>
        <v/>
      </c>
      <c r="K430" s="11" t="str">
        <f t="shared" si="362"/>
        <v/>
      </c>
      <c r="L430" s="11" t="str">
        <f t="shared" si="362"/>
        <v/>
      </c>
      <c r="M430" s="11" t="str">
        <f t="shared" si="362"/>
        <v/>
      </c>
      <c r="N430" s="11" t="str">
        <f t="shared" si="362"/>
        <v/>
      </c>
      <c r="O430" s="11" t="str">
        <f t="shared" si="362"/>
        <v/>
      </c>
      <c r="P430" s="11" t="str">
        <f t="shared" si="362"/>
        <v/>
      </c>
      <c r="Q430" s="11" t="str">
        <f t="shared" si="362"/>
        <v/>
      </c>
      <c r="R430" s="11" t="str">
        <f t="shared" si="362"/>
        <v/>
      </c>
      <c r="S430" s="11" t="str">
        <f t="shared" si="362"/>
        <v/>
      </c>
      <c r="T430" s="11" t="str">
        <f t="shared" si="362"/>
        <v/>
      </c>
      <c r="U430" s="11" t="str">
        <f t="shared" si="362"/>
        <v/>
      </c>
      <c r="V430" s="11" t="str">
        <f t="shared" si="362"/>
        <v/>
      </c>
      <c r="W430" s="11" t="str">
        <f t="shared" si="362"/>
        <v/>
      </c>
      <c r="X430" s="11" t="str">
        <f t="shared" si="362"/>
        <v/>
      </c>
      <c r="Y430" s="11" t="str">
        <f t="shared" si="362"/>
        <v/>
      </c>
      <c r="Z430" s="11" t="str">
        <f t="shared" si="362"/>
        <v/>
      </c>
      <c r="AA430" s="11" t="str">
        <f t="shared" si="362"/>
        <v/>
      </c>
      <c r="AB430" s="11" t="str">
        <f t="shared" si="362"/>
        <v/>
      </c>
      <c r="AC430" s="11" t="str">
        <f t="shared" si="362"/>
        <v/>
      </c>
      <c r="AD430" s="11" t="str">
        <f t="shared" si="362"/>
        <v/>
      </c>
      <c r="AE430" s="11" t="str">
        <f t="shared" si="362"/>
        <v/>
      </c>
      <c r="AF430" s="11" t="str">
        <f t="shared" si="362"/>
        <v/>
      </c>
      <c r="AG430" s="11" t="str">
        <f t="shared" si="362"/>
        <v/>
      </c>
      <c r="AH430" s="11" t="str">
        <f t="shared" si="362"/>
        <v/>
      </c>
      <c r="AI430" s="11" t="str">
        <f t="shared" si="362"/>
        <v/>
      </c>
      <c r="AJ430" s="11" t="str">
        <f t="shared" si="362"/>
        <v/>
      </c>
      <c r="AK430" s="11" t="str">
        <f t="shared" si="362"/>
        <v/>
      </c>
      <c r="AL430" s="11" t="str">
        <f t="shared" si="362"/>
        <v/>
      </c>
      <c r="AM430" s="11" t="str">
        <f t="shared" si="362"/>
        <v/>
      </c>
      <c r="AN430" s="11" t="str">
        <f t="shared" si="362"/>
        <v/>
      </c>
      <c r="AO430" s="11" t="str">
        <f t="shared" si="362"/>
        <v/>
      </c>
      <c r="AP430" s="11" t="str">
        <f t="shared" si="362"/>
        <v/>
      </c>
      <c r="AQ430" s="11" t="str">
        <f t="shared" si="362"/>
        <v/>
      </c>
      <c r="AR430" s="11" t="str">
        <f t="shared" si="362"/>
        <v/>
      </c>
      <c r="AS430" s="11" t="str">
        <f t="shared" si="362"/>
        <v/>
      </c>
      <c r="AT430" s="11" t="str">
        <f t="shared" si="362"/>
        <v/>
      </c>
      <c r="AU430" s="11" t="str">
        <f t="shared" si="362"/>
        <v/>
      </c>
      <c r="AV430" s="11" t="str">
        <f t="shared" si="362"/>
        <v/>
      </c>
      <c r="AW430" s="11" t="str">
        <f t="shared" si="362"/>
        <v/>
      </c>
      <c r="AX430" s="11" t="str">
        <f t="shared" si="362"/>
        <v/>
      </c>
      <c r="AY430" s="11" t="str">
        <f t="shared" si="362"/>
        <v/>
      </c>
      <c r="AZ430" s="11" t="str">
        <f t="shared" si="362"/>
        <v/>
      </c>
      <c r="BA430" s="11" t="str">
        <f t="shared" si="362"/>
        <v/>
      </c>
      <c r="BB430" s="11" t="str">
        <f t="shared" si="362"/>
        <v/>
      </c>
      <c r="BC430" s="11" t="str">
        <f t="shared" si="362"/>
        <v/>
      </c>
      <c r="BD430" s="11" t="str">
        <f t="shared" si="362"/>
        <v/>
      </c>
      <c r="BE430" s="11" t="str">
        <f t="shared" si="362"/>
        <v/>
      </c>
      <c r="BF430" s="11" t="str">
        <f t="shared" si="362"/>
        <v/>
      </c>
      <c r="BG430" s="11" t="str">
        <f t="shared" si="362"/>
        <v/>
      </c>
      <c r="BH430" s="11" t="str">
        <f t="shared" si="362"/>
        <v/>
      </c>
      <c r="BI430" s="11" t="str">
        <f t="shared" si="362"/>
        <v/>
      </c>
      <c r="BJ430" s="11" t="str">
        <f t="shared" si="362"/>
        <v/>
      </c>
      <c r="BK430" s="11" t="str">
        <f t="shared" si="362"/>
        <v/>
      </c>
      <c r="BL430" s="11" t="str">
        <f t="shared" si="362"/>
        <v/>
      </c>
    </row>
    <row r="431" spans="2:64" hidden="1" outlineLevel="1" x14ac:dyDescent="0.55000000000000004">
      <c r="B431" s="3" t="s">
        <v>21</v>
      </c>
      <c r="E431" s="11">
        <f t="shared" ref="E431:P431" si="363">IF(E430="X",$L$113/12,D431)</f>
        <v>0</v>
      </c>
      <c r="F431" s="11">
        <f t="shared" si="363"/>
        <v>0</v>
      </c>
      <c r="G431" s="11">
        <f t="shared" si="363"/>
        <v>0</v>
      </c>
      <c r="H431" s="11">
        <f t="shared" si="363"/>
        <v>0</v>
      </c>
      <c r="I431" s="11">
        <f t="shared" si="363"/>
        <v>0</v>
      </c>
      <c r="J431" s="11">
        <f t="shared" si="363"/>
        <v>0</v>
      </c>
      <c r="K431" s="11">
        <f t="shared" si="363"/>
        <v>0</v>
      </c>
      <c r="L431" s="11">
        <f t="shared" si="363"/>
        <v>0</v>
      </c>
      <c r="M431" s="11">
        <f t="shared" si="363"/>
        <v>0</v>
      </c>
      <c r="N431" s="11">
        <f t="shared" si="363"/>
        <v>0</v>
      </c>
      <c r="O431" s="11">
        <f t="shared" si="363"/>
        <v>0</v>
      </c>
      <c r="P431" s="11">
        <f t="shared" si="363"/>
        <v>0</v>
      </c>
      <c r="Q431" s="11">
        <f>IF(Q430="X",$L$113/12,P431*(1+$L$114))</f>
        <v>0</v>
      </c>
      <c r="R431" s="11">
        <f t="shared" ref="R431:AB431" si="364">IF(R430="X",$L$113/12,Q431)</f>
        <v>0</v>
      </c>
      <c r="S431" s="11">
        <f t="shared" si="364"/>
        <v>0</v>
      </c>
      <c r="T431" s="11">
        <f t="shared" si="364"/>
        <v>0</v>
      </c>
      <c r="U431" s="11">
        <f t="shared" si="364"/>
        <v>0</v>
      </c>
      <c r="V431" s="11">
        <f t="shared" si="364"/>
        <v>0</v>
      </c>
      <c r="W431" s="11">
        <f t="shared" si="364"/>
        <v>0</v>
      </c>
      <c r="X431" s="11">
        <f t="shared" si="364"/>
        <v>0</v>
      </c>
      <c r="Y431" s="11">
        <f t="shared" si="364"/>
        <v>0</v>
      </c>
      <c r="Z431" s="11">
        <f t="shared" si="364"/>
        <v>0</v>
      </c>
      <c r="AA431" s="11">
        <f t="shared" si="364"/>
        <v>0</v>
      </c>
      <c r="AB431" s="11">
        <f t="shared" si="364"/>
        <v>0</v>
      </c>
      <c r="AC431" s="11">
        <f>IF(AC430="X",$L$113/12,AB431*(1+$L$114))</f>
        <v>0</v>
      </c>
      <c r="AD431" s="11">
        <f t="shared" ref="AD431:AN431" si="365">IF(AD430="X",$L$113/12,AC431)</f>
        <v>0</v>
      </c>
      <c r="AE431" s="11">
        <f t="shared" si="365"/>
        <v>0</v>
      </c>
      <c r="AF431" s="11">
        <f t="shared" si="365"/>
        <v>0</v>
      </c>
      <c r="AG431" s="11">
        <f t="shared" si="365"/>
        <v>0</v>
      </c>
      <c r="AH431" s="11">
        <f t="shared" si="365"/>
        <v>0</v>
      </c>
      <c r="AI431" s="11">
        <f t="shared" si="365"/>
        <v>0</v>
      </c>
      <c r="AJ431" s="11">
        <f t="shared" si="365"/>
        <v>0</v>
      </c>
      <c r="AK431" s="11">
        <f t="shared" si="365"/>
        <v>0</v>
      </c>
      <c r="AL431" s="11">
        <f t="shared" si="365"/>
        <v>0</v>
      </c>
      <c r="AM431" s="11">
        <f t="shared" si="365"/>
        <v>0</v>
      </c>
      <c r="AN431" s="11">
        <f t="shared" si="365"/>
        <v>0</v>
      </c>
      <c r="AO431" s="11">
        <f>IF(AO430="X",$L$113/12,AN431*(1+$L$114))</f>
        <v>0</v>
      </c>
      <c r="AP431" s="11">
        <f t="shared" ref="AP431:AZ431" si="366">IF(AP430="X",$L$113/12,AO431)</f>
        <v>0</v>
      </c>
      <c r="AQ431" s="11">
        <f t="shared" si="366"/>
        <v>0</v>
      </c>
      <c r="AR431" s="11">
        <f t="shared" si="366"/>
        <v>0</v>
      </c>
      <c r="AS431" s="11">
        <f t="shared" si="366"/>
        <v>0</v>
      </c>
      <c r="AT431" s="11">
        <f t="shared" si="366"/>
        <v>0</v>
      </c>
      <c r="AU431" s="11">
        <f t="shared" si="366"/>
        <v>0</v>
      </c>
      <c r="AV431" s="11">
        <f t="shared" si="366"/>
        <v>0</v>
      </c>
      <c r="AW431" s="11">
        <f t="shared" si="366"/>
        <v>0</v>
      </c>
      <c r="AX431" s="11">
        <f t="shared" si="366"/>
        <v>0</v>
      </c>
      <c r="AY431" s="11">
        <f t="shared" si="366"/>
        <v>0</v>
      </c>
      <c r="AZ431" s="11">
        <f t="shared" si="366"/>
        <v>0</v>
      </c>
      <c r="BA431" s="11">
        <f>IF(BA430="X",$L$113/12,AZ431*(1+$L$114))</f>
        <v>0</v>
      </c>
      <c r="BB431" s="11">
        <f t="shared" ref="BB431:BL431" si="367">IF(BB430="X",$L$113/12,BA431)</f>
        <v>0</v>
      </c>
      <c r="BC431" s="11">
        <f t="shared" si="367"/>
        <v>0</v>
      </c>
      <c r="BD431" s="11">
        <f t="shared" si="367"/>
        <v>0</v>
      </c>
      <c r="BE431" s="11">
        <f t="shared" si="367"/>
        <v>0</v>
      </c>
      <c r="BF431" s="11">
        <f t="shared" si="367"/>
        <v>0</v>
      </c>
      <c r="BG431" s="11">
        <f t="shared" si="367"/>
        <v>0</v>
      </c>
      <c r="BH431" s="11">
        <f t="shared" si="367"/>
        <v>0</v>
      </c>
      <c r="BI431" s="11">
        <f t="shared" si="367"/>
        <v>0</v>
      </c>
      <c r="BJ431" s="11">
        <f t="shared" si="367"/>
        <v>0</v>
      </c>
      <c r="BK431" s="11">
        <f t="shared" si="367"/>
        <v>0</v>
      </c>
      <c r="BL431" s="11">
        <f t="shared" si="367"/>
        <v>0</v>
      </c>
    </row>
    <row r="432" spans="2:64" hidden="1" outlineLevel="1" x14ac:dyDescent="0.55000000000000004">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row>
    <row r="433" spans="2:64" hidden="1" outlineLevel="1" x14ac:dyDescent="0.55000000000000004">
      <c r="B433" s="3" t="s">
        <v>164</v>
      </c>
      <c r="E433" s="11" t="str">
        <f>IF($M$117=E394,IF($L$117=E395,"X",""),"")</f>
        <v/>
      </c>
      <c r="F433" s="11" t="str">
        <f t="shared" ref="F433:BL433" si="368">IF($M$117=F394,IF($L$117=F395,"X",""),"")</f>
        <v/>
      </c>
      <c r="G433" s="11" t="str">
        <f t="shared" si="368"/>
        <v/>
      </c>
      <c r="H433" s="11" t="str">
        <f t="shared" si="368"/>
        <v/>
      </c>
      <c r="I433" s="11" t="str">
        <f t="shared" si="368"/>
        <v/>
      </c>
      <c r="J433" s="11" t="str">
        <f t="shared" si="368"/>
        <v/>
      </c>
      <c r="K433" s="11" t="str">
        <f t="shared" si="368"/>
        <v/>
      </c>
      <c r="L433" s="11" t="str">
        <f t="shared" si="368"/>
        <v/>
      </c>
      <c r="M433" s="11" t="str">
        <f t="shared" si="368"/>
        <v/>
      </c>
      <c r="N433" s="11" t="str">
        <f t="shared" si="368"/>
        <v/>
      </c>
      <c r="O433" s="11" t="str">
        <f t="shared" si="368"/>
        <v/>
      </c>
      <c r="P433" s="11" t="str">
        <f t="shared" si="368"/>
        <v/>
      </c>
      <c r="Q433" s="11" t="str">
        <f t="shared" si="368"/>
        <v/>
      </c>
      <c r="R433" s="11" t="str">
        <f t="shared" si="368"/>
        <v/>
      </c>
      <c r="S433" s="11" t="str">
        <f t="shared" si="368"/>
        <v/>
      </c>
      <c r="T433" s="11" t="str">
        <f t="shared" si="368"/>
        <v/>
      </c>
      <c r="U433" s="11" t="str">
        <f t="shared" si="368"/>
        <v/>
      </c>
      <c r="V433" s="11" t="str">
        <f t="shared" si="368"/>
        <v/>
      </c>
      <c r="W433" s="11" t="str">
        <f t="shared" si="368"/>
        <v/>
      </c>
      <c r="X433" s="11" t="str">
        <f t="shared" si="368"/>
        <v/>
      </c>
      <c r="Y433" s="11" t="str">
        <f t="shared" si="368"/>
        <v/>
      </c>
      <c r="Z433" s="11" t="str">
        <f t="shared" si="368"/>
        <v/>
      </c>
      <c r="AA433" s="11" t="str">
        <f t="shared" si="368"/>
        <v/>
      </c>
      <c r="AB433" s="11" t="str">
        <f t="shared" si="368"/>
        <v/>
      </c>
      <c r="AC433" s="11" t="str">
        <f t="shared" si="368"/>
        <v/>
      </c>
      <c r="AD433" s="11" t="str">
        <f t="shared" si="368"/>
        <v/>
      </c>
      <c r="AE433" s="11" t="str">
        <f t="shared" si="368"/>
        <v/>
      </c>
      <c r="AF433" s="11" t="str">
        <f t="shared" si="368"/>
        <v/>
      </c>
      <c r="AG433" s="11" t="str">
        <f t="shared" si="368"/>
        <v/>
      </c>
      <c r="AH433" s="11" t="str">
        <f t="shared" si="368"/>
        <v/>
      </c>
      <c r="AI433" s="11" t="str">
        <f t="shared" si="368"/>
        <v/>
      </c>
      <c r="AJ433" s="11" t="str">
        <f t="shared" si="368"/>
        <v/>
      </c>
      <c r="AK433" s="11" t="str">
        <f t="shared" si="368"/>
        <v/>
      </c>
      <c r="AL433" s="11" t="str">
        <f t="shared" si="368"/>
        <v/>
      </c>
      <c r="AM433" s="11" t="str">
        <f t="shared" si="368"/>
        <v/>
      </c>
      <c r="AN433" s="11" t="str">
        <f t="shared" si="368"/>
        <v/>
      </c>
      <c r="AO433" s="11" t="str">
        <f t="shared" si="368"/>
        <v/>
      </c>
      <c r="AP433" s="11" t="str">
        <f t="shared" si="368"/>
        <v/>
      </c>
      <c r="AQ433" s="11" t="str">
        <f t="shared" si="368"/>
        <v/>
      </c>
      <c r="AR433" s="11" t="str">
        <f t="shared" si="368"/>
        <v/>
      </c>
      <c r="AS433" s="11" t="str">
        <f t="shared" si="368"/>
        <v/>
      </c>
      <c r="AT433" s="11" t="str">
        <f t="shared" si="368"/>
        <v/>
      </c>
      <c r="AU433" s="11" t="str">
        <f t="shared" si="368"/>
        <v/>
      </c>
      <c r="AV433" s="11" t="str">
        <f t="shared" si="368"/>
        <v/>
      </c>
      <c r="AW433" s="11" t="str">
        <f t="shared" si="368"/>
        <v/>
      </c>
      <c r="AX433" s="11" t="str">
        <f t="shared" si="368"/>
        <v/>
      </c>
      <c r="AY433" s="11" t="str">
        <f t="shared" si="368"/>
        <v/>
      </c>
      <c r="AZ433" s="11" t="str">
        <f t="shared" si="368"/>
        <v/>
      </c>
      <c r="BA433" s="11" t="str">
        <f t="shared" si="368"/>
        <v/>
      </c>
      <c r="BB433" s="11" t="str">
        <f t="shared" si="368"/>
        <v/>
      </c>
      <c r="BC433" s="11" t="str">
        <f t="shared" si="368"/>
        <v/>
      </c>
      <c r="BD433" s="11" t="str">
        <f t="shared" si="368"/>
        <v/>
      </c>
      <c r="BE433" s="11" t="str">
        <f t="shared" si="368"/>
        <v/>
      </c>
      <c r="BF433" s="11" t="str">
        <f t="shared" si="368"/>
        <v/>
      </c>
      <c r="BG433" s="11" t="str">
        <f t="shared" si="368"/>
        <v/>
      </c>
      <c r="BH433" s="11" t="str">
        <f t="shared" si="368"/>
        <v/>
      </c>
      <c r="BI433" s="11" t="str">
        <f t="shared" si="368"/>
        <v/>
      </c>
      <c r="BJ433" s="11" t="str">
        <f t="shared" si="368"/>
        <v/>
      </c>
      <c r="BK433" s="11" t="str">
        <f t="shared" si="368"/>
        <v/>
      </c>
      <c r="BL433" s="11" t="str">
        <f t="shared" si="368"/>
        <v/>
      </c>
    </row>
    <row r="434" spans="2:64" hidden="1" outlineLevel="1" x14ac:dyDescent="0.55000000000000004">
      <c r="B434" s="3" t="s">
        <v>21</v>
      </c>
      <c r="E434" s="11">
        <f t="shared" ref="E434:P434" si="369">IF(E433="X",$L$118/12,D434)</f>
        <v>0</v>
      </c>
      <c r="F434" s="11">
        <f t="shared" si="369"/>
        <v>0</v>
      </c>
      <c r="G434" s="11">
        <f t="shared" si="369"/>
        <v>0</v>
      </c>
      <c r="H434" s="11">
        <f t="shared" si="369"/>
        <v>0</v>
      </c>
      <c r="I434" s="11">
        <f t="shared" si="369"/>
        <v>0</v>
      </c>
      <c r="J434" s="11">
        <f t="shared" si="369"/>
        <v>0</v>
      </c>
      <c r="K434" s="11">
        <f t="shared" si="369"/>
        <v>0</v>
      </c>
      <c r="L434" s="11">
        <f t="shared" si="369"/>
        <v>0</v>
      </c>
      <c r="M434" s="11">
        <f t="shared" si="369"/>
        <v>0</v>
      </c>
      <c r="N434" s="11">
        <f t="shared" si="369"/>
        <v>0</v>
      </c>
      <c r="O434" s="11">
        <f t="shared" si="369"/>
        <v>0</v>
      </c>
      <c r="P434" s="11">
        <f t="shared" si="369"/>
        <v>0</v>
      </c>
      <c r="Q434" s="11">
        <f>IF(Q433="X",$L$118/12,P434*(1+$L$119))</f>
        <v>0</v>
      </c>
      <c r="R434" s="11">
        <f t="shared" ref="R434:AB434" si="370">IF(R433="X",$L$118/12,Q434)</f>
        <v>0</v>
      </c>
      <c r="S434" s="11">
        <f t="shared" si="370"/>
        <v>0</v>
      </c>
      <c r="T434" s="11">
        <f t="shared" si="370"/>
        <v>0</v>
      </c>
      <c r="U434" s="11">
        <f t="shared" si="370"/>
        <v>0</v>
      </c>
      <c r="V434" s="11">
        <f t="shared" si="370"/>
        <v>0</v>
      </c>
      <c r="W434" s="11">
        <f t="shared" si="370"/>
        <v>0</v>
      </c>
      <c r="X434" s="11">
        <f t="shared" si="370"/>
        <v>0</v>
      </c>
      <c r="Y434" s="11">
        <f t="shared" si="370"/>
        <v>0</v>
      </c>
      <c r="Z434" s="11">
        <f t="shared" si="370"/>
        <v>0</v>
      </c>
      <c r="AA434" s="11">
        <f t="shared" si="370"/>
        <v>0</v>
      </c>
      <c r="AB434" s="11">
        <f t="shared" si="370"/>
        <v>0</v>
      </c>
      <c r="AC434" s="11">
        <f>IF(AC433="X",$L$118/12,AB434*(1+$L$119))</f>
        <v>0</v>
      </c>
      <c r="AD434" s="11">
        <f t="shared" ref="AD434:AN434" si="371">IF(AD433="X",$L$118/12,AC434)</f>
        <v>0</v>
      </c>
      <c r="AE434" s="11">
        <f t="shared" si="371"/>
        <v>0</v>
      </c>
      <c r="AF434" s="11">
        <f t="shared" si="371"/>
        <v>0</v>
      </c>
      <c r="AG434" s="11">
        <f t="shared" si="371"/>
        <v>0</v>
      </c>
      <c r="AH434" s="11">
        <f t="shared" si="371"/>
        <v>0</v>
      </c>
      <c r="AI434" s="11">
        <f t="shared" si="371"/>
        <v>0</v>
      </c>
      <c r="AJ434" s="11">
        <f t="shared" si="371"/>
        <v>0</v>
      </c>
      <c r="AK434" s="11">
        <f t="shared" si="371"/>
        <v>0</v>
      </c>
      <c r="AL434" s="11">
        <f t="shared" si="371"/>
        <v>0</v>
      </c>
      <c r="AM434" s="11">
        <f t="shared" si="371"/>
        <v>0</v>
      </c>
      <c r="AN434" s="11">
        <f t="shared" si="371"/>
        <v>0</v>
      </c>
      <c r="AO434" s="11">
        <f>IF(AO433="X",$L$118/12,AN434*(1+$L$119))</f>
        <v>0</v>
      </c>
      <c r="AP434" s="11">
        <f t="shared" ref="AP434:AZ434" si="372">IF(AP433="X",$L$118/12,AO434)</f>
        <v>0</v>
      </c>
      <c r="AQ434" s="11">
        <f t="shared" si="372"/>
        <v>0</v>
      </c>
      <c r="AR434" s="11">
        <f t="shared" si="372"/>
        <v>0</v>
      </c>
      <c r="AS434" s="11">
        <f t="shared" si="372"/>
        <v>0</v>
      </c>
      <c r="AT434" s="11">
        <f t="shared" si="372"/>
        <v>0</v>
      </c>
      <c r="AU434" s="11">
        <f t="shared" si="372"/>
        <v>0</v>
      </c>
      <c r="AV434" s="11">
        <f t="shared" si="372"/>
        <v>0</v>
      </c>
      <c r="AW434" s="11">
        <f t="shared" si="372"/>
        <v>0</v>
      </c>
      <c r="AX434" s="11">
        <f t="shared" si="372"/>
        <v>0</v>
      </c>
      <c r="AY434" s="11">
        <f t="shared" si="372"/>
        <v>0</v>
      </c>
      <c r="AZ434" s="11">
        <f t="shared" si="372"/>
        <v>0</v>
      </c>
      <c r="BA434" s="11">
        <f>IF(BA433="X",$L$118/12,AZ434*(1+$L$119))</f>
        <v>0</v>
      </c>
      <c r="BB434" s="11">
        <f t="shared" ref="BB434:BL434" si="373">IF(BB433="X",$L$118/12,BA434)</f>
        <v>0</v>
      </c>
      <c r="BC434" s="11">
        <f t="shared" si="373"/>
        <v>0</v>
      </c>
      <c r="BD434" s="11">
        <f t="shared" si="373"/>
        <v>0</v>
      </c>
      <c r="BE434" s="11">
        <f t="shared" si="373"/>
        <v>0</v>
      </c>
      <c r="BF434" s="11">
        <f t="shared" si="373"/>
        <v>0</v>
      </c>
      <c r="BG434" s="11">
        <f t="shared" si="373"/>
        <v>0</v>
      </c>
      <c r="BH434" s="11">
        <f t="shared" si="373"/>
        <v>0</v>
      </c>
      <c r="BI434" s="11">
        <f t="shared" si="373"/>
        <v>0</v>
      </c>
      <c r="BJ434" s="11">
        <f t="shared" si="373"/>
        <v>0</v>
      </c>
      <c r="BK434" s="11">
        <f t="shared" si="373"/>
        <v>0</v>
      </c>
      <c r="BL434" s="11">
        <f t="shared" si="373"/>
        <v>0</v>
      </c>
    </row>
    <row r="435" spans="2:64" hidden="1" outlineLevel="1" x14ac:dyDescent="0.55000000000000004">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row>
    <row r="436" spans="2:64" hidden="1" outlineLevel="1" x14ac:dyDescent="0.55000000000000004">
      <c r="B436" s="3" t="s">
        <v>163</v>
      </c>
      <c r="E436" s="11" t="str">
        <f>IF($M$122=E394,IF($L$122=E395,"X",""),"")</f>
        <v/>
      </c>
      <c r="F436" s="11" t="str">
        <f t="shared" ref="F436:BL436" si="374">IF($M$122=F394,IF($L$122=F395,"X",""),"")</f>
        <v/>
      </c>
      <c r="G436" s="11" t="str">
        <f t="shared" si="374"/>
        <v/>
      </c>
      <c r="H436" s="11" t="str">
        <f t="shared" si="374"/>
        <v/>
      </c>
      <c r="I436" s="11" t="str">
        <f t="shared" si="374"/>
        <v/>
      </c>
      <c r="J436" s="11" t="str">
        <f t="shared" si="374"/>
        <v/>
      </c>
      <c r="K436" s="11" t="str">
        <f t="shared" si="374"/>
        <v/>
      </c>
      <c r="L436" s="11" t="str">
        <f t="shared" si="374"/>
        <v/>
      </c>
      <c r="M436" s="11" t="str">
        <f t="shared" si="374"/>
        <v/>
      </c>
      <c r="N436" s="11" t="str">
        <f t="shared" si="374"/>
        <v/>
      </c>
      <c r="O436" s="11" t="str">
        <f t="shared" si="374"/>
        <v/>
      </c>
      <c r="P436" s="11" t="str">
        <f t="shared" si="374"/>
        <v/>
      </c>
      <c r="Q436" s="11" t="str">
        <f t="shared" si="374"/>
        <v/>
      </c>
      <c r="R436" s="11" t="str">
        <f t="shared" si="374"/>
        <v/>
      </c>
      <c r="S436" s="11" t="str">
        <f t="shared" si="374"/>
        <v/>
      </c>
      <c r="T436" s="11" t="str">
        <f t="shared" si="374"/>
        <v/>
      </c>
      <c r="U436" s="11" t="str">
        <f t="shared" si="374"/>
        <v/>
      </c>
      <c r="V436" s="11" t="str">
        <f t="shared" si="374"/>
        <v/>
      </c>
      <c r="W436" s="11" t="str">
        <f t="shared" si="374"/>
        <v/>
      </c>
      <c r="X436" s="11" t="str">
        <f t="shared" si="374"/>
        <v/>
      </c>
      <c r="Y436" s="11" t="str">
        <f t="shared" si="374"/>
        <v/>
      </c>
      <c r="Z436" s="11" t="str">
        <f t="shared" si="374"/>
        <v/>
      </c>
      <c r="AA436" s="11" t="str">
        <f t="shared" si="374"/>
        <v/>
      </c>
      <c r="AB436" s="11" t="str">
        <f t="shared" si="374"/>
        <v/>
      </c>
      <c r="AC436" s="11" t="str">
        <f t="shared" si="374"/>
        <v/>
      </c>
      <c r="AD436" s="11" t="str">
        <f t="shared" si="374"/>
        <v/>
      </c>
      <c r="AE436" s="11" t="str">
        <f t="shared" si="374"/>
        <v/>
      </c>
      <c r="AF436" s="11" t="str">
        <f t="shared" si="374"/>
        <v/>
      </c>
      <c r="AG436" s="11" t="str">
        <f t="shared" si="374"/>
        <v/>
      </c>
      <c r="AH436" s="11" t="str">
        <f t="shared" si="374"/>
        <v/>
      </c>
      <c r="AI436" s="11" t="str">
        <f t="shared" si="374"/>
        <v/>
      </c>
      <c r="AJ436" s="11" t="str">
        <f t="shared" si="374"/>
        <v/>
      </c>
      <c r="AK436" s="11" t="str">
        <f t="shared" si="374"/>
        <v/>
      </c>
      <c r="AL436" s="11" t="str">
        <f t="shared" si="374"/>
        <v/>
      </c>
      <c r="AM436" s="11" t="str">
        <f t="shared" si="374"/>
        <v/>
      </c>
      <c r="AN436" s="11" t="str">
        <f t="shared" si="374"/>
        <v/>
      </c>
      <c r="AO436" s="11" t="str">
        <f t="shared" si="374"/>
        <v/>
      </c>
      <c r="AP436" s="11" t="str">
        <f t="shared" si="374"/>
        <v/>
      </c>
      <c r="AQ436" s="11" t="str">
        <f t="shared" si="374"/>
        <v/>
      </c>
      <c r="AR436" s="11" t="str">
        <f t="shared" si="374"/>
        <v/>
      </c>
      <c r="AS436" s="11" t="str">
        <f t="shared" si="374"/>
        <v/>
      </c>
      <c r="AT436" s="11" t="str">
        <f t="shared" si="374"/>
        <v/>
      </c>
      <c r="AU436" s="11" t="str">
        <f t="shared" si="374"/>
        <v/>
      </c>
      <c r="AV436" s="11" t="str">
        <f t="shared" si="374"/>
        <v/>
      </c>
      <c r="AW436" s="11" t="str">
        <f t="shared" si="374"/>
        <v/>
      </c>
      <c r="AX436" s="11" t="str">
        <f t="shared" si="374"/>
        <v/>
      </c>
      <c r="AY436" s="11" t="str">
        <f t="shared" si="374"/>
        <v/>
      </c>
      <c r="AZ436" s="11" t="str">
        <f t="shared" si="374"/>
        <v/>
      </c>
      <c r="BA436" s="11" t="str">
        <f t="shared" si="374"/>
        <v/>
      </c>
      <c r="BB436" s="11" t="str">
        <f t="shared" si="374"/>
        <v/>
      </c>
      <c r="BC436" s="11" t="str">
        <f t="shared" si="374"/>
        <v/>
      </c>
      <c r="BD436" s="11" t="str">
        <f t="shared" si="374"/>
        <v/>
      </c>
      <c r="BE436" s="11" t="str">
        <f t="shared" si="374"/>
        <v/>
      </c>
      <c r="BF436" s="11" t="str">
        <f t="shared" si="374"/>
        <v/>
      </c>
      <c r="BG436" s="11" t="str">
        <f t="shared" si="374"/>
        <v/>
      </c>
      <c r="BH436" s="11" t="str">
        <f t="shared" si="374"/>
        <v/>
      </c>
      <c r="BI436" s="11" t="str">
        <f t="shared" si="374"/>
        <v/>
      </c>
      <c r="BJ436" s="11" t="str">
        <f t="shared" si="374"/>
        <v/>
      </c>
      <c r="BK436" s="11" t="str">
        <f t="shared" si="374"/>
        <v/>
      </c>
      <c r="BL436" s="11" t="str">
        <f t="shared" si="374"/>
        <v/>
      </c>
    </row>
    <row r="437" spans="2:64" hidden="1" outlineLevel="1" x14ac:dyDescent="0.55000000000000004">
      <c r="B437" s="3" t="s">
        <v>21</v>
      </c>
      <c r="E437" s="11">
        <f t="shared" ref="E437:P437" si="375">IF(E436="X",$L$123/12,D437)</f>
        <v>0</v>
      </c>
      <c r="F437" s="11">
        <f t="shared" si="375"/>
        <v>0</v>
      </c>
      <c r="G437" s="11">
        <f t="shared" si="375"/>
        <v>0</v>
      </c>
      <c r="H437" s="11">
        <f t="shared" si="375"/>
        <v>0</v>
      </c>
      <c r="I437" s="11">
        <f t="shared" si="375"/>
        <v>0</v>
      </c>
      <c r="J437" s="11">
        <f t="shared" si="375"/>
        <v>0</v>
      </c>
      <c r="K437" s="11">
        <f t="shared" si="375"/>
        <v>0</v>
      </c>
      <c r="L437" s="11">
        <f t="shared" si="375"/>
        <v>0</v>
      </c>
      <c r="M437" s="11">
        <f t="shared" si="375"/>
        <v>0</v>
      </c>
      <c r="N437" s="11">
        <f t="shared" si="375"/>
        <v>0</v>
      </c>
      <c r="O437" s="11">
        <f t="shared" si="375"/>
        <v>0</v>
      </c>
      <c r="P437" s="11">
        <f t="shared" si="375"/>
        <v>0</v>
      </c>
      <c r="Q437" s="11">
        <f>IF(Q436="X",$L$123/12,P437*(1+$L$124))</f>
        <v>0</v>
      </c>
      <c r="R437" s="11">
        <f t="shared" ref="R437:AB437" si="376">IF(R436="X",$L$123/12,Q437)</f>
        <v>0</v>
      </c>
      <c r="S437" s="11">
        <f t="shared" si="376"/>
        <v>0</v>
      </c>
      <c r="T437" s="11">
        <f t="shared" si="376"/>
        <v>0</v>
      </c>
      <c r="U437" s="11">
        <f t="shared" si="376"/>
        <v>0</v>
      </c>
      <c r="V437" s="11">
        <f t="shared" si="376"/>
        <v>0</v>
      </c>
      <c r="W437" s="11">
        <f t="shared" si="376"/>
        <v>0</v>
      </c>
      <c r="X437" s="11">
        <f t="shared" si="376"/>
        <v>0</v>
      </c>
      <c r="Y437" s="11">
        <f t="shared" si="376"/>
        <v>0</v>
      </c>
      <c r="Z437" s="11">
        <f t="shared" si="376"/>
        <v>0</v>
      </c>
      <c r="AA437" s="11">
        <f t="shared" si="376"/>
        <v>0</v>
      </c>
      <c r="AB437" s="11">
        <f t="shared" si="376"/>
        <v>0</v>
      </c>
      <c r="AC437" s="11">
        <f>IF(AC436="X",$L$123/12,AB437*(1+$L$124))</f>
        <v>0</v>
      </c>
      <c r="AD437" s="11">
        <f t="shared" ref="AD437:AN437" si="377">IF(AD436="X",$L$123/12,AC437)</f>
        <v>0</v>
      </c>
      <c r="AE437" s="11">
        <f t="shared" si="377"/>
        <v>0</v>
      </c>
      <c r="AF437" s="11">
        <f t="shared" si="377"/>
        <v>0</v>
      </c>
      <c r="AG437" s="11">
        <f t="shared" si="377"/>
        <v>0</v>
      </c>
      <c r="AH437" s="11">
        <f t="shared" si="377"/>
        <v>0</v>
      </c>
      <c r="AI437" s="11">
        <f t="shared" si="377"/>
        <v>0</v>
      </c>
      <c r="AJ437" s="11">
        <f t="shared" si="377"/>
        <v>0</v>
      </c>
      <c r="AK437" s="11">
        <f t="shared" si="377"/>
        <v>0</v>
      </c>
      <c r="AL437" s="11">
        <f t="shared" si="377"/>
        <v>0</v>
      </c>
      <c r="AM437" s="11">
        <f t="shared" si="377"/>
        <v>0</v>
      </c>
      <c r="AN437" s="11">
        <f t="shared" si="377"/>
        <v>0</v>
      </c>
      <c r="AO437" s="11">
        <f>IF(AO436="X",$L$123/12,AN437*(1+$L$124))</f>
        <v>0</v>
      </c>
      <c r="AP437" s="11">
        <f t="shared" ref="AP437:AZ437" si="378">IF(AP436="X",$L$123/12,AO437)</f>
        <v>0</v>
      </c>
      <c r="AQ437" s="11">
        <f t="shared" si="378"/>
        <v>0</v>
      </c>
      <c r="AR437" s="11">
        <f t="shared" si="378"/>
        <v>0</v>
      </c>
      <c r="AS437" s="11">
        <f t="shared" si="378"/>
        <v>0</v>
      </c>
      <c r="AT437" s="11">
        <f t="shared" si="378"/>
        <v>0</v>
      </c>
      <c r="AU437" s="11">
        <f t="shared" si="378"/>
        <v>0</v>
      </c>
      <c r="AV437" s="11">
        <f t="shared" si="378"/>
        <v>0</v>
      </c>
      <c r="AW437" s="11">
        <f t="shared" si="378"/>
        <v>0</v>
      </c>
      <c r="AX437" s="11">
        <f t="shared" si="378"/>
        <v>0</v>
      </c>
      <c r="AY437" s="11">
        <f t="shared" si="378"/>
        <v>0</v>
      </c>
      <c r="AZ437" s="11">
        <f t="shared" si="378"/>
        <v>0</v>
      </c>
      <c r="BA437" s="11">
        <f>IF(BA436="X",$L$123/12,AZ437*(1+$L$124))</f>
        <v>0</v>
      </c>
      <c r="BB437" s="11">
        <f t="shared" ref="BB437:BL437" si="379">IF(BB436="X",$L$123/12,BA437)</f>
        <v>0</v>
      </c>
      <c r="BC437" s="11">
        <f t="shared" si="379"/>
        <v>0</v>
      </c>
      <c r="BD437" s="11">
        <f t="shared" si="379"/>
        <v>0</v>
      </c>
      <c r="BE437" s="11">
        <f t="shared" si="379"/>
        <v>0</v>
      </c>
      <c r="BF437" s="11">
        <f t="shared" si="379"/>
        <v>0</v>
      </c>
      <c r="BG437" s="11">
        <f t="shared" si="379"/>
        <v>0</v>
      </c>
      <c r="BH437" s="11">
        <f t="shared" si="379"/>
        <v>0</v>
      </c>
      <c r="BI437" s="11">
        <f t="shared" si="379"/>
        <v>0</v>
      </c>
      <c r="BJ437" s="11">
        <f t="shared" si="379"/>
        <v>0</v>
      </c>
      <c r="BK437" s="11">
        <f t="shared" si="379"/>
        <v>0</v>
      </c>
      <c r="BL437" s="11">
        <f t="shared" si="379"/>
        <v>0</v>
      </c>
    </row>
    <row r="438" spans="2:64" hidden="1" outlineLevel="1" x14ac:dyDescent="0.55000000000000004">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row>
    <row r="439" spans="2:64" hidden="1" outlineLevel="1" x14ac:dyDescent="0.55000000000000004">
      <c r="B439" s="3" t="s">
        <v>165</v>
      </c>
      <c r="E439" s="11" t="str">
        <f>IF($M$127=E394,IF($L$127=E395,"X",""),"")</f>
        <v/>
      </c>
      <c r="F439" s="11" t="str">
        <f t="shared" ref="F439:BL439" si="380">IF($M$127=F394,IF($L$127=F395,"X",""),"")</f>
        <v/>
      </c>
      <c r="G439" s="11" t="str">
        <f t="shared" si="380"/>
        <v/>
      </c>
      <c r="H439" s="11" t="str">
        <f t="shared" si="380"/>
        <v/>
      </c>
      <c r="I439" s="11" t="str">
        <f t="shared" si="380"/>
        <v/>
      </c>
      <c r="J439" s="11" t="str">
        <f t="shared" si="380"/>
        <v/>
      </c>
      <c r="K439" s="11" t="str">
        <f t="shared" si="380"/>
        <v/>
      </c>
      <c r="L439" s="11" t="str">
        <f t="shared" si="380"/>
        <v/>
      </c>
      <c r="M439" s="11" t="str">
        <f t="shared" si="380"/>
        <v/>
      </c>
      <c r="N439" s="11" t="str">
        <f t="shared" si="380"/>
        <v/>
      </c>
      <c r="O439" s="11" t="str">
        <f t="shared" si="380"/>
        <v/>
      </c>
      <c r="P439" s="11" t="str">
        <f t="shared" si="380"/>
        <v/>
      </c>
      <c r="Q439" s="11" t="str">
        <f t="shared" si="380"/>
        <v/>
      </c>
      <c r="R439" s="11" t="str">
        <f t="shared" si="380"/>
        <v/>
      </c>
      <c r="S439" s="11" t="str">
        <f t="shared" si="380"/>
        <v/>
      </c>
      <c r="T439" s="11" t="str">
        <f t="shared" si="380"/>
        <v/>
      </c>
      <c r="U439" s="11" t="str">
        <f t="shared" si="380"/>
        <v/>
      </c>
      <c r="V439" s="11" t="str">
        <f t="shared" si="380"/>
        <v/>
      </c>
      <c r="W439" s="11" t="str">
        <f t="shared" si="380"/>
        <v/>
      </c>
      <c r="X439" s="11" t="str">
        <f t="shared" si="380"/>
        <v/>
      </c>
      <c r="Y439" s="11" t="str">
        <f t="shared" si="380"/>
        <v/>
      </c>
      <c r="Z439" s="11" t="str">
        <f t="shared" si="380"/>
        <v/>
      </c>
      <c r="AA439" s="11" t="str">
        <f t="shared" si="380"/>
        <v/>
      </c>
      <c r="AB439" s="11" t="str">
        <f t="shared" si="380"/>
        <v/>
      </c>
      <c r="AC439" s="11" t="str">
        <f t="shared" si="380"/>
        <v/>
      </c>
      <c r="AD439" s="11" t="str">
        <f t="shared" si="380"/>
        <v/>
      </c>
      <c r="AE439" s="11" t="str">
        <f t="shared" si="380"/>
        <v/>
      </c>
      <c r="AF439" s="11" t="str">
        <f t="shared" si="380"/>
        <v/>
      </c>
      <c r="AG439" s="11" t="str">
        <f t="shared" si="380"/>
        <v/>
      </c>
      <c r="AH439" s="11" t="str">
        <f t="shared" si="380"/>
        <v/>
      </c>
      <c r="AI439" s="11" t="str">
        <f t="shared" si="380"/>
        <v/>
      </c>
      <c r="AJ439" s="11" t="str">
        <f t="shared" si="380"/>
        <v/>
      </c>
      <c r="AK439" s="11" t="str">
        <f t="shared" si="380"/>
        <v/>
      </c>
      <c r="AL439" s="11" t="str">
        <f t="shared" si="380"/>
        <v/>
      </c>
      <c r="AM439" s="11" t="str">
        <f t="shared" si="380"/>
        <v/>
      </c>
      <c r="AN439" s="11" t="str">
        <f t="shared" si="380"/>
        <v/>
      </c>
      <c r="AO439" s="11" t="str">
        <f t="shared" si="380"/>
        <v/>
      </c>
      <c r="AP439" s="11" t="str">
        <f t="shared" si="380"/>
        <v/>
      </c>
      <c r="AQ439" s="11" t="str">
        <f t="shared" si="380"/>
        <v/>
      </c>
      <c r="AR439" s="11" t="str">
        <f t="shared" si="380"/>
        <v/>
      </c>
      <c r="AS439" s="11" t="str">
        <f t="shared" si="380"/>
        <v/>
      </c>
      <c r="AT439" s="11" t="str">
        <f t="shared" si="380"/>
        <v/>
      </c>
      <c r="AU439" s="11" t="str">
        <f t="shared" si="380"/>
        <v/>
      </c>
      <c r="AV439" s="11" t="str">
        <f t="shared" si="380"/>
        <v/>
      </c>
      <c r="AW439" s="11" t="str">
        <f t="shared" si="380"/>
        <v/>
      </c>
      <c r="AX439" s="11" t="str">
        <f t="shared" si="380"/>
        <v/>
      </c>
      <c r="AY439" s="11" t="str">
        <f t="shared" si="380"/>
        <v/>
      </c>
      <c r="AZ439" s="11" t="str">
        <f t="shared" si="380"/>
        <v/>
      </c>
      <c r="BA439" s="11" t="str">
        <f t="shared" si="380"/>
        <v/>
      </c>
      <c r="BB439" s="11" t="str">
        <f t="shared" si="380"/>
        <v/>
      </c>
      <c r="BC439" s="11" t="str">
        <f t="shared" si="380"/>
        <v/>
      </c>
      <c r="BD439" s="11" t="str">
        <f t="shared" si="380"/>
        <v/>
      </c>
      <c r="BE439" s="11" t="str">
        <f t="shared" si="380"/>
        <v/>
      </c>
      <c r="BF439" s="11" t="str">
        <f t="shared" si="380"/>
        <v/>
      </c>
      <c r="BG439" s="11" t="str">
        <f t="shared" si="380"/>
        <v/>
      </c>
      <c r="BH439" s="11" t="str">
        <f t="shared" si="380"/>
        <v/>
      </c>
      <c r="BI439" s="11" t="str">
        <f t="shared" si="380"/>
        <v/>
      </c>
      <c r="BJ439" s="11" t="str">
        <f t="shared" si="380"/>
        <v/>
      </c>
      <c r="BK439" s="11" t="str">
        <f t="shared" si="380"/>
        <v/>
      </c>
      <c r="BL439" s="11" t="str">
        <f t="shared" si="380"/>
        <v/>
      </c>
    </row>
    <row r="440" spans="2:64" hidden="1" outlineLevel="1" x14ac:dyDescent="0.55000000000000004">
      <c r="B440" s="3" t="s">
        <v>21</v>
      </c>
      <c r="E440" s="11">
        <f t="shared" ref="E440:P440" si="381">IF(E439="X",$L$128/12,D440)</f>
        <v>0</v>
      </c>
      <c r="F440" s="11">
        <f t="shared" si="381"/>
        <v>0</v>
      </c>
      <c r="G440" s="11">
        <f t="shared" si="381"/>
        <v>0</v>
      </c>
      <c r="H440" s="11">
        <f t="shared" si="381"/>
        <v>0</v>
      </c>
      <c r="I440" s="11">
        <f t="shared" si="381"/>
        <v>0</v>
      </c>
      <c r="J440" s="11">
        <f t="shared" si="381"/>
        <v>0</v>
      </c>
      <c r="K440" s="11">
        <f t="shared" si="381"/>
        <v>0</v>
      </c>
      <c r="L440" s="11">
        <f t="shared" si="381"/>
        <v>0</v>
      </c>
      <c r="M440" s="11">
        <f t="shared" si="381"/>
        <v>0</v>
      </c>
      <c r="N440" s="11">
        <f t="shared" si="381"/>
        <v>0</v>
      </c>
      <c r="O440" s="11">
        <f t="shared" si="381"/>
        <v>0</v>
      </c>
      <c r="P440" s="11">
        <f t="shared" si="381"/>
        <v>0</v>
      </c>
      <c r="Q440" s="11">
        <f>IF(Q439="X",$L$128/12,P440*(1+$L$129))</f>
        <v>0</v>
      </c>
      <c r="R440" s="11">
        <f t="shared" ref="R440:AB440" si="382">IF(R439="X",$L$128/12,Q440)</f>
        <v>0</v>
      </c>
      <c r="S440" s="11">
        <f t="shared" si="382"/>
        <v>0</v>
      </c>
      <c r="T440" s="11">
        <f t="shared" si="382"/>
        <v>0</v>
      </c>
      <c r="U440" s="11">
        <f t="shared" si="382"/>
        <v>0</v>
      </c>
      <c r="V440" s="11">
        <f t="shared" si="382"/>
        <v>0</v>
      </c>
      <c r="W440" s="11">
        <f t="shared" si="382"/>
        <v>0</v>
      </c>
      <c r="X440" s="11">
        <f t="shared" si="382"/>
        <v>0</v>
      </c>
      <c r="Y440" s="11">
        <f t="shared" si="382"/>
        <v>0</v>
      </c>
      <c r="Z440" s="11">
        <f t="shared" si="382"/>
        <v>0</v>
      </c>
      <c r="AA440" s="11">
        <f t="shared" si="382"/>
        <v>0</v>
      </c>
      <c r="AB440" s="11">
        <f t="shared" si="382"/>
        <v>0</v>
      </c>
      <c r="AC440" s="11">
        <f>IF(AC439="X",$L$128/12,AB440*(1+$L$129))</f>
        <v>0</v>
      </c>
      <c r="AD440" s="11">
        <f t="shared" ref="AD440:AN440" si="383">IF(AD439="X",$L$128/12,AC440)</f>
        <v>0</v>
      </c>
      <c r="AE440" s="11">
        <f t="shared" si="383"/>
        <v>0</v>
      </c>
      <c r="AF440" s="11">
        <f t="shared" si="383"/>
        <v>0</v>
      </c>
      <c r="AG440" s="11">
        <f t="shared" si="383"/>
        <v>0</v>
      </c>
      <c r="AH440" s="11">
        <f t="shared" si="383"/>
        <v>0</v>
      </c>
      <c r="AI440" s="11">
        <f t="shared" si="383"/>
        <v>0</v>
      </c>
      <c r="AJ440" s="11">
        <f t="shared" si="383"/>
        <v>0</v>
      </c>
      <c r="AK440" s="11">
        <f t="shared" si="383"/>
        <v>0</v>
      </c>
      <c r="AL440" s="11">
        <f t="shared" si="383"/>
        <v>0</v>
      </c>
      <c r="AM440" s="11">
        <f t="shared" si="383"/>
        <v>0</v>
      </c>
      <c r="AN440" s="11">
        <f t="shared" si="383"/>
        <v>0</v>
      </c>
      <c r="AO440" s="11">
        <f>IF(AO439="X",$L$128/12,AN440*(1+$L$129))</f>
        <v>0</v>
      </c>
      <c r="AP440" s="11">
        <f t="shared" ref="AP440:AZ440" si="384">IF(AP439="X",$L$128/12,AO440)</f>
        <v>0</v>
      </c>
      <c r="AQ440" s="11">
        <f t="shared" si="384"/>
        <v>0</v>
      </c>
      <c r="AR440" s="11">
        <f t="shared" si="384"/>
        <v>0</v>
      </c>
      <c r="AS440" s="11">
        <f t="shared" si="384"/>
        <v>0</v>
      </c>
      <c r="AT440" s="11">
        <f t="shared" si="384"/>
        <v>0</v>
      </c>
      <c r="AU440" s="11">
        <f t="shared" si="384"/>
        <v>0</v>
      </c>
      <c r="AV440" s="11">
        <f t="shared" si="384"/>
        <v>0</v>
      </c>
      <c r="AW440" s="11">
        <f t="shared" si="384"/>
        <v>0</v>
      </c>
      <c r="AX440" s="11">
        <f t="shared" si="384"/>
        <v>0</v>
      </c>
      <c r="AY440" s="11">
        <f t="shared" si="384"/>
        <v>0</v>
      </c>
      <c r="AZ440" s="11">
        <f t="shared" si="384"/>
        <v>0</v>
      </c>
      <c r="BA440" s="11">
        <f>IF(BA439="X",$L$128/12,AZ440*(1+$L$129))</f>
        <v>0</v>
      </c>
      <c r="BB440" s="11">
        <f t="shared" ref="BB440:BL440" si="385">IF(BB439="X",$L$128/12,BA440)</f>
        <v>0</v>
      </c>
      <c r="BC440" s="11">
        <f t="shared" si="385"/>
        <v>0</v>
      </c>
      <c r="BD440" s="11">
        <f t="shared" si="385"/>
        <v>0</v>
      </c>
      <c r="BE440" s="11">
        <f t="shared" si="385"/>
        <v>0</v>
      </c>
      <c r="BF440" s="11">
        <f t="shared" si="385"/>
        <v>0</v>
      </c>
      <c r="BG440" s="11">
        <f t="shared" si="385"/>
        <v>0</v>
      </c>
      <c r="BH440" s="11">
        <f t="shared" si="385"/>
        <v>0</v>
      </c>
      <c r="BI440" s="11">
        <f t="shared" si="385"/>
        <v>0</v>
      </c>
      <c r="BJ440" s="11">
        <f t="shared" si="385"/>
        <v>0</v>
      </c>
      <c r="BK440" s="11">
        <f t="shared" si="385"/>
        <v>0</v>
      </c>
      <c r="BL440" s="11">
        <f t="shared" si="385"/>
        <v>0</v>
      </c>
    </row>
    <row r="441" spans="2:64" hidden="1" outlineLevel="1" x14ac:dyDescent="0.55000000000000004">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row>
    <row r="442" spans="2:64" hidden="1" outlineLevel="1" x14ac:dyDescent="0.55000000000000004">
      <c r="B442" s="3" t="s">
        <v>153</v>
      </c>
      <c r="E442" s="11" t="str">
        <f>IF($M$132=E394,IF($L$132=E395,"X",""),"")</f>
        <v/>
      </c>
      <c r="F442" s="11" t="str">
        <f t="shared" ref="F442:BL442" si="386">IF($M$132=F394,IF($L$132=F395,"X",""),"")</f>
        <v/>
      </c>
      <c r="G442" s="11" t="str">
        <f t="shared" si="386"/>
        <v/>
      </c>
      <c r="H442" s="11" t="str">
        <f t="shared" si="386"/>
        <v/>
      </c>
      <c r="I442" s="11" t="str">
        <f t="shared" si="386"/>
        <v/>
      </c>
      <c r="J442" s="11" t="str">
        <f t="shared" si="386"/>
        <v/>
      </c>
      <c r="K442" s="11" t="str">
        <f t="shared" si="386"/>
        <v/>
      </c>
      <c r="L442" s="11" t="str">
        <f t="shared" si="386"/>
        <v/>
      </c>
      <c r="M442" s="11" t="str">
        <f t="shared" si="386"/>
        <v/>
      </c>
      <c r="N442" s="11" t="str">
        <f t="shared" si="386"/>
        <v/>
      </c>
      <c r="O442" s="11" t="str">
        <f t="shared" si="386"/>
        <v/>
      </c>
      <c r="P442" s="11" t="str">
        <f t="shared" si="386"/>
        <v/>
      </c>
      <c r="Q442" s="11" t="str">
        <f t="shared" si="386"/>
        <v/>
      </c>
      <c r="R442" s="11" t="str">
        <f t="shared" si="386"/>
        <v/>
      </c>
      <c r="S442" s="11" t="str">
        <f t="shared" si="386"/>
        <v/>
      </c>
      <c r="T442" s="11" t="str">
        <f t="shared" si="386"/>
        <v/>
      </c>
      <c r="U442" s="11" t="str">
        <f t="shared" si="386"/>
        <v/>
      </c>
      <c r="V442" s="11" t="str">
        <f t="shared" si="386"/>
        <v/>
      </c>
      <c r="W442" s="11" t="str">
        <f t="shared" si="386"/>
        <v/>
      </c>
      <c r="X442" s="11" t="str">
        <f t="shared" si="386"/>
        <v/>
      </c>
      <c r="Y442" s="11" t="str">
        <f t="shared" si="386"/>
        <v/>
      </c>
      <c r="Z442" s="11" t="str">
        <f t="shared" si="386"/>
        <v/>
      </c>
      <c r="AA442" s="11" t="str">
        <f t="shared" si="386"/>
        <v/>
      </c>
      <c r="AB442" s="11" t="str">
        <f t="shared" si="386"/>
        <v/>
      </c>
      <c r="AC442" s="11" t="str">
        <f t="shared" si="386"/>
        <v/>
      </c>
      <c r="AD442" s="11" t="str">
        <f t="shared" si="386"/>
        <v/>
      </c>
      <c r="AE442" s="11" t="str">
        <f t="shared" si="386"/>
        <v/>
      </c>
      <c r="AF442" s="11" t="str">
        <f t="shared" si="386"/>
        <v/>
      </c>
      <c r="AG442" s="11" t="str">
        <f t="shared" si="386"/>
        <v/>
      </c>
      <c r="AH442" s="11" t="str">
        <f t="shared" si="386"/>
        <v/>
      </c>
      <c r="AI442" s="11" t="str">
        <f t="shared" si="386"/>
        <v/>
      </c>
      <c r="AJ442" s="11" t="str">
        <f t="shared" si="386"/>
        <v/>
      </c>
      <c r="AK442" s="11" t="str">
        <f t="shared" si="386"/>
        <v/>
      </c>
      <c r="AL442" s="11" t="str">
        <f t="shared" si="386"/>
        <v/>
      </c>
      <c r="AM442" s="11" t="str">
        <f t="shared" si="386"/>
        <v/>
      </c>
      <c r="AN442" s="11" t="str">
        <f t="shared" si="386"/>
        <v/>
      </c>
      <c r="AO442" s="11" t="str">
        <f t="shared" si="386"/>
        <v/>
      </c>
      <c r="AP442" s="11" t="str">
        <f t="shared" si="386"/>
        <v/>
      </c>
      <c r="AQ442" s="11" t="str">
        <f t="shared" si="386"/>
        <v/>
      </c>
      <c r="AR442" s="11" t="str">
        <f t="shared" si="386"/>
        <v/>
      </c>
      <c r="AS442" s="11" t="str">
        <f t="shared" si="386"/>
        <v/>
      </c>
      <c r="AT442" s="11" t="str">
        <f t="shared" si="386"/>
        <v/>
      </c>
      <c r="AU442" s="11" t="str">
        <f t="shared" si="386"/>
        <v/>
      </c>
      <c r="AV442" s="11" t="str">
        <f t="shared" si="386"/>
        <v/>
      </c>
      <c r="AW442" s="11" t="str">
        <f t="shared" si="386"/>
        <v/>
      </c>
      <c r="AX442" s="11" t="str">
        <f t="shared" si="386"/>
        <v/>
      </c>
      <c r="AY442" s="11" t="str">
        <f t="shared" si="386"/>
        <v/>
      </c>
      <c r="AZ442" s="11" t="str">
        <f t="shared" si="386"/>
        <v/>
      </c>
      <c r="BA442" s="11" t="str">
        <f t="shared" si="386"/>
        <v/>
      </c>
      <c r="BB442" s="11" t="str">
        <f t="shared" si="386"/>
        <v/>
      </c>
      <c r="BC442" s="11" t="str">
        <f t="shared" si="386"/>
        <v/>
      </c>
      <c r="BD442" s="11" t="str">
        <f t="shared" si="386"/>
        <v/>
      </c>
      <c r="BE442" s="11" t="str">
        <f t="shared" si="386"/>
        <v/>
      </c>
      <c r="BF442" s="11" t="str">
        <f t="shared" si="386"/>
        <v/>
      </c>
      <c r="BG442" s="11" t="str">
        <f t="shared" si="386"/>
        <v/>
      </c>
      <c r="BH442" s="11" t="str">
        <f t="shared" si="386"/>
        <v/>
      </c>
      <c r="BI442" s="11" t="str">
        <f t="shared" si="386"/>
        <v/>
      </c>
      <c r="BJ442" s="11" t="str">
        <f t="shared" si="386"/>
        <v/>
      </c>
      <c r="BK442" s="11" t="str">
        <f t="shared" si="386"/>
        <v/>
      </c>
      <c r="BL442" s="11" t="str">
        <f t="shared" si="386"/>
        <v/>
      </c>
    </row>
    <row r="443" spans="2:64" hidden="1" outlineLevel="1" x14ac:dyDescent="0.55000000000000004">
      <c r="B443" s="3" t="s">
        <v>134</v>
      </c>
      <c r="E443" s="11">
        <f t="shared" ref="E443:P443" si="387">IF(E442="X",$L$133/12,D443)</f>
        <v>0</v>
      </c>
      <c r="F443" s="11">
        <f t="shared" si="387"/>
        <v>0</v>
      </c>
      <c r="G443" s="11">
        <f t="shared" si="387"/>
        <v>0</v>
      </c>
      <c r="H443" s="11">
        <f t="shared" si="387"/>
        <v>0</v>
      </c>
      <c r="I443" s="11">
        <f t="shared" si="387"/>
        <v>0</v>
      </c>
      <c r="J443" s="11">
        <f t="shared" si="387"/>
        <v>0</v>
      </c>
      <c r="K443" s="11">
        <f t="shared" si="387"/>
        <v>0</v>
      </c>
      <c r="L443" s="11">
        <f t="shared" si="387"/>
        <v>0</v>
      </c>
      <c r="M443" s="11">
        <f t="shared" si="387"/>
        <v>0</v>
      </c>
      <c r="N443" s="11">
        <f t="shared" si="387"/>
        <v>0</v>
      </c>
      <c r="O443" s="11">
        <f t="shared" si="387"/>
        <v>0</v>
      </c>
      <c r="P443" s="11">
        <f t="shared" si="387"/>
        <v>0</v>
      </c>
      <c r="Q443" s="11">
        <f>IF(Q442="X",$L$133/12,P443*(1+$L$134))</f>
        <v>0</v>
      </c>
      <c r="R443" s="11">
        <f t="shared" ref="R443:AB443" si="388">IF(R442="X",$L$133/12,Q443)</f>
        <v>0</v>
      </c>
      <c r="S443" s="11">
        <f t="shared" si="388"/>
        <v>0</v>
      </c>
      <c r="T443" s="11">
        <f t="shared" si="388"/>
        <v>0</v>
      </c>
      <c r="U443" s="11">
        <f t="shared" si="388"/>
        <v>0</v>
      </c>
      <c r="V443" s="11">
        <f t="shared" si="388"/>
        <v>0</v>
      </c>
      <c r="W443" s="11">
        <f t="shared" si="388"/>
        <v>0</v>
      </c>
      <c r="X443" s="11">
        <f t="shared" si="388"/>
        <v>0</v>
      </c>
      <c r="Y443" s="11">
        <f t="shared" si="388"/>
        <v>0</v>
      </c>
      <c r="Z443" s="11">
        <f t="shared" si="388"/>
        <v>0</v>
      </c>
      <c r="AA443" s="11">
        <f t="shared" si="388"/>
        <v>0</v>
      </c>
      <c r="AB443" s="11">
        <f t="shared" si="388"/>
        <v>0</v>
      </c>
      <c r="AC443" s="11">
        <f>IF(AC442="X",$L$133/12,AB443*(1+$L$134))</f>
        <v>0</v>
      </c>
      <c r="AD443" s="11">
        <f t="shared" ref="AD443:AN443" si="389">IF(AD442="X",$L$133/12,AC443)</f>
        <v>0</v>
      </c>
      <c r="AE443" s="11">
        <f t="shared" si="389"/>
        <v>0</v>
      </c>
      <c r="AF443" s="11">
        <f t="shared" si="389"/>
        <v>0</v>
      </c>
      <c r="AG443" s="11">
        <f t="shared" si="389"/>
        <v>0</v>
      </c>
      <c r="AH443" s="11">
        <f t="shared" si="389"/>
        <v>0</v>
      </c>
      <c r="AI443" s="11">
        <f t="shared" si="389"/>
        <v>0</v>
      </c>
      <c r="AJ443" s="11">
        <f t="shared" si="389"/>
        <v>0</v>
      </c>
      <c r="AK443" s="11">
        <f t="shared" si="389"/>
        <v>0</v>
      </c>
      <c r="AL443" s="11">
        <f t="shared" si="389"/>
        <v>0</v>
      </c>
      <c r="AM443" s="11">
        <f t="shared" si="389"/>
        <v>0</v>
      </c>
      <c r="AN443" s="11">
        <f t="shared" si="389"/>
        <v>0</v>
      </c>
      <c r="AO443" s="11">
        <f>IF(AO442="X",$L$133/12,AN443*(1+$L$134))</f>
        <v>0</v>
      </c>
      <c r="AP443" s="11">
        <f t="shared" ref="AP443:AZ443" si="390">IF(AP442="X",$L$133/12,AO443)</f>
        <v>0</v>
      </c>
      <c r="AQ443" s="11">
        <f t="shared" si="390"/>
        <v>0</v>
      </c>
      <c r="AR443" s="11">
        <f t="shared" si="390"/>
        <v>0</v>
      </c>
      <c r="AS443" s="11">
        <f t="shared" si="390"/>
        <v>0</v>
      </c>
      <c r="AT443" s="11">
        <f t="shared" si="390"/>
        <v>0</v>
      </c>
      <c r="AU443" s="11">
        <f t="shared" si="390"/>
        <v>0</v>
      </c>
      <c r="AV443" s="11">
        <f t="shared" si="390"/>
        <v>0</v>
      </c>
      <c r="AW443" s="11">
        <f t="shared" si="390"/>
        <v>0</v>
      </c>
      <c r="AX443" s="11">
        <f t="shared" si="390"/>
        <v>0</v>
      </c>
      <c r="AY443" s="11">
        <f t="shared" si="390"/>
        <v>0</v>
      </c>
      <c r="AZ443" s="11">
        <f t="shared" si="390"/>
        <v>0</v>
      </c>
      <c r="BA443" s="11">
        <f>IF(BA442="X",$L$133/12,AZ443*(1+$L$134))</f>
        <v>0</v>
      </c>
      <c r="BB443" s="11">
        <f t="shared" ref="BB443:BL443" si="391">IF(BB442="X",$L$133/12,BA443)</f>
        <v>0</v>
      </c>
      <c r="BC443" s="11">
        <f t="shared" si="391"/>
        <v>0</v>
      </c>
      <c r="BD443" s="11">
        <f t="shared" si="391"/>
        <v>0</v>
      </c>
      <c r="BE443" s="11">
        <f t="shared" si="391"/>
        <v>0</v>
      </c>
      <c r="BF443" s="11">
        <f t="shared" si="391"/>
        <v>0</v>
      </c>
      <c r="BG443" s="11">
        <f t="shared" si="391"/>
        <v>0</v>
      </c>
      <c r="BH443" s="11">
        <f t="shared" si="391"/>
        <v>0</v>
      </c>
      <c r="BI443" s="11">
        <f t="shared" si="391"/>
        <v>0</v>
      </c>
      <c r="BJ443" s="11">
        <f t="shared" si="391"/>
        <v>0</v>
      </c>
      <c r="BK443" s="11">
        <f t="shared" si="391"/>
        <v>0</v>
      </c>
      <c r="BL443" s="11">
        <f t="shared" si="391"/>
        <v>0</v>
      </c>
    </row>
    <row r="444" spans="2:64" hidden="1" outlineLevel="1" x14ac:dyDescent="0.55000000000000004"/>
    <row r="445" spans="2:64" hidden="1" outlineLevel="1" x14ac:dyDescent="0.55000000000000004">
      <c r="B445" s="4" t="s">
        <v>320</v>
      </c>
      <c r="C445" s="4"/>
      <c r="D445" s="4"/>
      <c r="E445" s="13">
        <f>E398+E401+E404+E407+E410+E413+E416+E419+E422+E425+E428+E431+E434+E437+E440+E443</f>
        <v>0</v>
      </c>
      <c r="F445" s="13">
        <f t="shared" ref="F445:BL445" si="392">F398+F401+F404+F407+F410+F413+F416+F419+F422+F425+F428+F431+F434+F437+F440+F443</f>
        <v>0</v>
      </c>
      <c r="G445" s="13">
        <f t="shared" si="392"/>
        <v>0</v>
      </c>
      <c r="H445" s="13">
        <f t="shared" si="392"/>
        <v>0</v>
      </c>
      <c r="I445" s="13">
        <f t="shared" si="392"/>
        <v>5000</v>
      </c>
      <c r="J445" s="13">
        <f t="shared" si="392"/>
        <v>5000</v>
      </c>
      <c r="K445" s="13">
        <f t="shared" si="392"/>
        <v>5000</v>
      </c>
      <c r="L445" s="13">
        <f t="shared" si="392"/>
        <v>5000</v>
      </c>
      <c r="M445" s="13">
        <f t="shared" si="392"/>
        <v>5000</v>
      </c>
      <c r="N445" s="13">
        <f t="shared" si="392"/>
        <v>5000</v>
      </c>
      <c r="O445" s="13">
        <f t="shared" si="392"/>
        <v>5000</v>
      </c>
      <c r="P445" s="13">
        <f t="shared" si="392"/>
        <v>9166.6666666666679</v>
      </c>
      <c r="Q445" s="13">
        <f t="shared" si="392"/>
        <v>9541.6666666666679</v>
      </c>
      <c r="R445" s="13">
        <f t="shared" si="392"/>
        <v>9541.6666666666679</v>
      </c>
      <c r="S445" s="13">
        <f t="shared" si="392"/>
        <v>9541.6666666666679</v>
      </c>
      <c r="T445" s="13">
        <f t="shared" si="392"/>
        <v>9541.6666666666679</v>
      </c>
      <c r="U445" s="13">
        <f t="shared" si="392"/>
        <v>9541.6666666666679</v>
      </c>
      <c r="V445" s="13">
        <f t="shared" si="392"/>
        <v>9541.6666666666679</v>
      </c>
      <c r="W445" s="13">
        <f t="shared" si="392"/>
        <v>9541.6666666666679</v>
      </c>
      <c r="X445" s="13">
        <f t="shared" si="392"/>
        <v>9541.6666666666679</v>
      </c>
      <c r="Y445" s="13">
        <f t="shared" si="392"/>
        <v>9541.6666666666679</v>
      </c>
      <c r="Z445" s="13">
        <f t="shared" si="392"/>
        <v>9541.6666666666679</v>
      </c>
      <c r="AA445" s="13">
        <f t="shared" si="392"/>
        <v>9541.6666666666679</v>
      </c>
      <c r="AB445" s="13">
        <f t="shared" si="392"/>
        <v>9541.6666666666679</v>
      </c>
      <c r="AC445" s="13">
        <f t="shared" si="392"/>
        <v>9932.9166666666679</v>
      </c>
      <c r="AD445" s="13">
        <f t="shared" si="392"/>
        <v>9932.9166666666679</v>
      </c>
      <c r="AE445" s="13">
        <f t="shared" si="392"/>
        <v>9932.9166666666679</v>
      </c>
      <c r="AF445" s="13">
        <f t="shared" si="392"/>
        <v>9932.9166666666679</v>
      </c>
      <c r="AG445" s="13">
        <f t="shared" si="392"/>
        <v>9932.9166666666679</v>
      </c>
      <c r="AH445" s="13">
        <f t="shared" si="392"/>
        <v>18266.25</v>
      </c>
      <c r="AI445" s="13">
        <f t="shared" si="392"/>
        <v>18266.25</v>
      </c>
      <c r="AJ445" s="13">
        <f t="shared" si="392"/>
        <v>18266.25</v>
      </c>
      <c r="AK445" s="13">
        <f t="shared" si="392"/>
        <v>18266.25</v>
      </c>
      <c r="AL445" s="13">
        <f t="shared" si="392"/>
        <v>18266.25</v>
      </c>
      <c r="AM445" s="13">
        <f t="shared" si="392"/>
        <v>18266.25</v>
      </c>
      <c r="AN445" s="13">
        <f t="shared" si="392"/>
        <v>18266.25</v>
      </c>
      <c r="AO445" s="13">
        <f t="shared" si="392"/>
        <v>19091.154166666667</v>
      </c>
      <c r="AP445" s="13">
        <f t="shared" si="392"/>
        <v>19091.154166666667</v>
      </c>
      <c r="AQ445" s="13">
        <f t="shared" si="392"/>
        <v>19091.154166666667</v>
      </c>
      <c r="AR445" s="13">
        <f t="shared" si="392"/>
        <v>19091.154166666667</v>
      </c>
      <c r="AS445" s="13">
        <f t="shared" si="392"/>
        <v>19091.154166666667</v>
      </c>
      <c r="AT445" s="13">
        <f t="shared" si="392"/>
        <v>19091.154166666667</v>
      </c>
      <c r="AU445" s="13">
        <f t="shared" si="392"/>
        <v>19091.154166666667</v>
      </c>
      <c r="AV445" s="13">
        <f t="shared" si="392"/>
        <v>19091.154166666667</v>
      </c>
      <c r="AW445" s="13">
        <f t="shared" si="392"/>
        <v>19091.154166666667</v>
      </c>
      <c r="AX445" s="13">
        <f t="shared" si="392"/>
        <v>19091.154166666667</v>
      </c>
      <c r="AY445" s="13">
        <f t="shared" si="392"/>
        <v>19091.154166666667</v>
      </c>
      <c r="AZ445" s="13">
        <f t="shared" si="392"/>
        <v>19091.154166666667</v>
      </c>
      <c r="BA445" s="13">
        <f t="shared" si="392"/>
        <v>19954.651291666669</v>
      </c>
      <c r="BB445" s="13">
        <f t="shared" si="392"/>
        <v>19954.651291666669</v>
      </c>
      <c r="BC445" s="13">
        <f t="shared" si="392"/>
        <v>19954.651291666669</v>
      </c>
      <c r="BD445" s="13">
        <f t="shared" si="392"/>
        <v>19954.651291666669</v>
      </c>
      <c r="BE445" s="13">
        <f t="shared" si="392"/>
        <v>19954.651291666669</v>
      </c>
      <c r="BF445" s="13">
        <f t="shared" si="392"/>
        <v>19954.651291666669</v>
      </c>
      <c r="BG445" s="13">
        <f t="shared" si="392"/>
        <v>19954.651291666669</v>
      </c>
      <c r="BH445" s="13">
        <f t="shared" si="392"/>
        <v>19954.651291666669</v>
      </c>
      <c r="BI445" s="13">
        <f t="shared" si="392"/>
        <v>19954.651291666669</v>
      </c>
      <c r="BJ445" s="13">
        <f t="shared" si="392"/>
        <v>19954.651291666669</v>
      </c>
      <c r="BK445" s="13">
        <f t="shared" si="392"/>
        <v>19954.651291666669</v>
      </c>
      <c r="BL445" s="13">
        <f t="shared" si="392"/>
        <v>19954.651291666669</v>
      </c>
    </row>
    <row r="446" spans="2:64" hidden="1" outlineLevel="1" x14ac:dyDescent="0.55000000000000004">
      <c r="B446" s="3" t="s">
        <v>317</v>
      </c>
      <c r="C446" s="4"/>
      <c r="D446" s="4"/>
      <c r="E446" s="11">
        <f>E445*$M$54</f>
        <v>0</v>
      </c>
      <c r="F446" s="11">
        <f t="shared" ref="F446:BL446" si="393">F445*$M$54</f>
        <v>0</v>
      </c>
      <c r="G446" s="11">
        <f t="shared" si="393"/>
        <v>0</v>
      </c>
      <c r="H446" s="11">
        <f t="shared" si="393"/>
        <v>0</v>
      </c>
      <c r="I446" s="11">
        <f t="shared" si="393"/>
        <v>1250</v>
      </c>
      <c r="J446" s="11">
        <f t="shared" si="393"/>
        <v>1250</v>
      </c>
      <c r="K446" s="11">
        <f t="shared" si="393"/>
        <v>1250</v>
      </c>
      <c r="L446" s="11">
        <f t="shared" si="393"/>
        <v>1250</v>
      </c>
      <c r="M446" s="11">
        <f t="shared" si="393"/>
        <v>1250</v>
      </c>
      <c r="N446" s="11">
        <f t="shared" si="393"/>
        <v>1250</v>
      </c>
      <c r="O446" s="11">
        <f t="shared" si="393"/>
        <v>1250</v>
      </c>
      <c r="P446" s="11">
        <f t="shared" si="393"/>
        <v>2291.666666666667</v>
      </c>
      <c r="Q446" s="11">
        <f t="shared" si="393"/>
        <v>2385.416666666667</v>
      </c>
      <c r="R446" s="11">
        <f t="shared" si="393"/>
        <v>2385.416666666667</v>
      </c>
      <c r="S446" s="11">
        <f t="shared" si="393"/>
        <v>2385.416666666667</v>
      </c>
      <c r="T446" s="11">
        <f t="shared" si="393"/>
        <v>2385.416666666667</v>
      </c>
      <c r="U446" s="11">
        <f t="shared" si="393"/>
        <v>2385.416666666667</v>
      </c>
      <c r="V446" s="11">
        <f t="shared" si="393"/>
        <v>2385.416666666667</v>
      </c>
      <c r="W446" s="11">
        <f t="shared" si="393"/>
        <v>2385.416666666667</v>
      </c>
      <c r="X446" s="11">
        <f t="shared" si="393"/>
        <v>2385.416666666667</v>
      </c>
      <c r="Y446" s="11">
        <f t="shared" si="393"/>
        <v>2385.416666666667</v>
      </c>
      <c r="Z446" s="11">
        <f t="shared" si="393"/>
        <v>2385.416666666667</v>
      </c>
      <c r="AA446" s="11">
        <f t="shared" si="393"/>
        <v>2385.416666666667</v>
      </c>
      <c r="AB446" s="11">
        <f t="shared" si="393"/>
        <v>2385.416666666667</v>
      </c>
      <c r="AC446" s="11">
        <f t="shared" si="393"/>
        <v>2483.229166666667</v>
      </c>
      <c r="AD446" s="11">
        <f t="shared" si="393"/>
        <v>2483.229166666667</v>
      </c>
      <c r="AE446" s="11">
        <f t="shared" si="393"/>
        <v>2483.229166666667</v>
      </c>
      <c r="AF446" s="11">
        <f t="shared" si="393"/>
        <v>2483.229166666667</v>
      </c>
      <c r="AG446" s="11">
        <f t="shared" si="393"/>
        <v>2483.229166666667</v>
      </c>
      <c r="AH446" s="11">
        <f t="shared" si="393"/>
        <v>4566.5625</v>
      </c>
      <c r="AI446" s="11">
        <f t="shared" si="393"/>
        <v>4566.5625</v>
      </c>
      <c r="AJ446" s="11">
        <f t="shared" si="393"/>
        <v>4566.5625</v>
      </c>
      <c r="AK446" s="11">
        <f t="shared" si="393"/>
        <v>4566.5625</v>
      </c>
      <c r="AL446" s="11">
        <f t="shared" si="393"/>
        <v>4566.5625</v>
      </c>
      <c r="AM446" s="11">
        <f t="shared" si="393"/>
        <v>4566.5625</v>
      </c>
      <c r="AN446" s="11">
        <f t="shared" si="393"/>
        <v>4566.5625</v>
      </c>
      <c r="AO446" s="11">
        <f t="shared" si="393"/>
        <v>4772.7885416666668</v>
      </c>
      <c r="AP446" s="11">
        <f t="shared" si="393"/>
        <v>4772.7885416666668</v>
      </c>
      <c r="AQ446" s="11">
        <f t="shared" si="393"/>
        <v>4772.7885416666668</v>
      </c>
      <c r="AR446" s="11">
        <f t="shared" si="393"/>
        <v>4772.7885416666668</v>
      </c>
      <c r="AS446" s="11">
        <f t="shared" si="393"/>
        <v>4772.7885416666668</v>
      </c>
      <c r="AT446" s="11">
        <f t="shared" si="393"/>
        <v>4772.7885416666668</v>
      </c>
      <c r="AU446" s="11">
        <f t="shared" si="393"/>
        <v>4772.7885416666668</v>
      </c>
      <c r="AV446" s="11">
        <f t="shared" si="393"/>
        <v>4772.7885416666668</v>
      </c>
      <c r="AW446" s="11">
        <f t="shared" si="393"/>
        <v>4772.7885416666668</v>
      </c>
      <c r="AX446" s="11">
        <f t="shared" si="393"/>
        <v>4772.7885416666668</v>
      </c>
      <c r="AY446" s="11">
        <f t="shared" si="393"/>
        <v>4772.7885416666668</v>
      </c>
      <c r="AZ446" s="11">
        <f t="shared" si="393"/>
        <v>4772.7885416666668</v>
      </c>
      <c r="BA446" s="11">
        <f t="shared" si="393"/>
        <v>4988.6628229166672</v>
      </c>
      <c r="BB446" s="11">
        <f t="shared" si="393"/>
        <v>4988.6628229166672</v>
      </c>
      <c r="BC446" s="11">
        <f t="shared" si="393"/>
        <v>4988.6628229166672</v>
      </c>
      <c r="BD446" s="11">
        <f t="shared" si="393"/>
        <v>4988.6628229166672</v>
      </c>
      <c r="BE446" s="11">
        <f t="shared" si="393"/>
        <v>4988.6628229166672</v>
      </c>
      <c r="BF446" s="11">
        <f t="shared" si="393"/>
        <v>4988.6628229166672</v>
      </c>
      <c r="BG446" s="11">
        <f t="shared" si="393"/>
        <v>4988.6628229166672</v>
      </c>
      <c r="BH446" s="11">
        <f t="shared" si="393"/>
        <v>4988.6628229166672</v>
      </c>
      <c r="BI446" s="11">
        <f t="shared" si="393"/>
        <v>4988.6628229166672</v>
      </c>
      <c r="BJ446" s="11">
        <f t="shared" si="393"/>
        <v>4988.6628229166672</v>
      </c>
      <c r="BK446" s="11">
        <f t="shared" si="393"/>
        <v>4988.6628229166672</v>
      </c>
      <c r="BL446" s="11">
        <f t="shared" si="393"/>
        <v>4988.6628229166672</v>
      </c>
    </row>
    <row r="447" spans="2:64" hidden="1" outlineLevel="1" x14ac:dyDescent="0.55000000000000004">
      <c r="B447" s="4" t="s">
        <v>154</v>
      </c>
      <c r="E447" s="11">
        <f>SUM(E445:E446)</f>
        <v>0</v>
      </c>
      <c r="F447" s="11">
        <f t="shared" ref="F447:BL447" si="394">SUM(F445:F446)</f>
        <v>0</v>
      </c>
      <c r="G447" s="11">
        <f t="shared" si="394"/>
        <v>0</v>
      </c>
      <c r="H447" s="11">
        <f t="shared" si="394"/>
        <v>0</v>
      </c>
      <c r="I447" s="11">
        <f t="shared" si="394"/>
        <v>6250</v>
      </c>
      <c r="J447" s="11">
        <f t="shared" si="394"/>
        <v>6250</v>
      </c>
      <c r="K447" s="11">
        <f t="shared" si="394"/>
        <v>6250</v>
      </c>
      <c r="L447" s="11">
        <f t="shared" si="394"/>
        <v>6250</v>
      </c>
      <c r="M447" s="11">
        <f t="shared" si="394"/>
        <v>6250</v>
      </c>
      <c r="N447" s="11">
        <f t="shared" si="394"/>
        <v>6250</v>
      </c>
      <c r="O447" s="11">
        <f t="shared" si="394"/>
        <v>6250</v>
      </c>
      <c r="P447" s="11">
        <f t="shared" si="394"/>
        <v>11458.333333333336</v>
      </c>
      <c r="Q447" s="11">
        <f t="shared" si="394"/>
        <v>11927.083333333336</v>
      </c>
      <c r="R447" s="11">
        <f t="shared" si="394"/>
        <v>11927.083333333336</v>
      </c>
      <c r="S447" s="11">
        <f t="shared" si="394"/>
        <v>11927.083333333336</v>
      </c>
      <c r="T447" s="11">
        <f t="shared" si="394"/>
        <v>11927.083333333336</v>
      </c>
      <c r="U447" s="11">
        <f t="shared" si="394"/>
        <v>11927.083333333336</v>
      </c>
      <c r="V447" s="11">
        <f t="shared" si="394"/>
        <v>11927.083333333336</v>
      </c>
      <c r="W447" s="11">
        <f t="shared" si="394"/>
        <v>11927.083333333336</v>
      </c>
      <c r="X447" s="11">
        <f t="shared" si="394"/>
        <v>11927.083333333336</v>
      </c>
      <c r="Y447" s="11">
        <f t="shared" si="394"/>
        <v>11927.083333333336</v>
      </c>
      <c r="Z447" s="11">
        <f t="shared" si="394"/>
        <v>11927.083333333336</v>
      </c>
      <c r="AA447" s="11">
        <f t="shared" si="394"/>
        <v>11927.083333333336</v>
      </c>
      <c r="AB447" s="11">
        <f t="shared" si="394"/>
        <v>11927.083333333336</v>
      </c>
      <c r="AC447" s="11">
        <f t="shared" si="394"/>
        <v>12416.145833333336</v>
      </c>
      <c r="AD447" s="11">
        <f t="shared" si="394"/>
        <v>12416.145833333336</v>
      </c>
      <c r="AE447" s="11">
        <f t="shared" si="394"/>
        <v>12416.145833333336</v>
      </c>
      <c r="AF447" s="11">
        <f t="shared" si="394"/>
        <v>12416.145833333336</v>
      </c>
      <c r="AG447" s="11">
        <f t="shared" si="394"/>
        <v>12416.145833333336</v>
      </c>
      <c r="AH447" s="11">
        <f t="shared" si="394"/>
        <v>22832.8125</v>
      </c>
      <c r="AI447" s="11">
        <f t="shared" si="394"/>
        <v>22832.8125</v>
      </c>
      <c r="AJ447" s="11">
        <f t="shared" si="394"/>
        <v>22832.8125</v>
      </c>
      <c r="AK447" s="11">
        <f t="shared" si="394"/>
        <v>22832.8125</v>
      </c>
      <c r="AL447" s="11">
        <f t="shared" si="394"/>
        <v>22832.8125</v>
      </c>
      <c r="AM447" s="11">
        <f t="shared" si="394"/>
        <v>22832.8125</v>
      </c>
      <c r="AN447" s="11">
        <f t="shared" si="394"/>
        <v>22832.8125</v>
      </c>
      <c r="AO447" s="11">
        <f t="shared" si="394"/>
        <v>23863.942708333336</v>
      </c>
      <c r="AP447" s="11">
        <f t="shared" si="394"/>
        <v>23863.942708333336</v>
      </c>
      <c r="AQ447" s="11">
        <f t="shared" si="394"/>
        <v>23863.942708333336</v>
      </c>
      <c r="AR447" s="11">
        <f t="shared" si="394"/>
        <v>23863.942708333336</v>
      </c>
      <c r="AS447" s="11">
        <f t="shared" si="394"/>
        <v>23863.942708333336</v>
      </c>
      <c r="AT447" s="11">
        <f t="shared" si="394"/>
        <v>23863.942708333336</v>
      </c>
      <c r="AU447" s="11">
        <f t="shared" si="394"/>
        <v>23863.942708333336</v>
      </c>
      <c r="AV447" s="11">
        <f t="shared" si="394"/>
        <v>23863.942708333336</v>
      </c>
      <c r="AW447" s="11">
        <f t="shared" si="394"/>
        <v>23863.942708333336</v>
      </c>
      <c r="AX447" s="11">
        <f t="shared" si="394"/>
        <v>23863.942708333336</v>
      </c>
      <c r="AY447" s="11">
        <f t="shared" si="394"/>
        <v>23863.942708333336</v>
      </c>
      <c r="AZ447" s="11">
        <f t="shared" si="394"/>
        <v>23863.942708333336</v>
      </c>
      <c r="BA447" s="11">
        <f t="shared" si="394"/>
        <v>24943.314114583336</v>
      </c>
      <c r="BB447" s="11">
        <f t="shared" si="394"/>
        <v>24943.314114583336</v>
      </c>
      <c r="BC447" s="11">
        <f t="shared" si="394"/>
        <v>24943.314114583336</v>
      </c>
      <c r="BD447" s="11">
        <f t="shared" si="394"/>
        <v>24943.314114583336</v>
      </c>
      <c r="BE447" s="11">
        <f t="shared" si="394"/>
        <v>24943.314114583336</v>
      </c>
      <c r="BF447" s="11">
        <f t="shared" si="394"/>
        <v>24943.314114583336</v>
      </c>
      <c r="BG447" s="11">
        <f t="shared" si="394"/>
        <v>24943.314114583336</v>
      </c>
      <c r="BH447" s="11">
        <f t="shared" si="394"/>
        <v>24943.314114583336</v>
      </c>
      <c r="BI447" s="11">
        <f t="shared" si="394"/>
        <v>24943.314114583336</v>
      </c>
      <c r="BJ447" s="11">
        <f t="shared" si="394"/>
        <v>24943.314114583336</v>
      </c>
      <c r="BK447" s="11">
        <f t="shared" si="394"/>
        <v>24943.314114583336</v>
      </c>
      <c r="BL447" s="11">
        <f t="shared" si="394"/>
        <v>24943.314114583336</v>
      </c>
    </row>
    <row r="448" spans="2:64" s="4" customFormat="1" hidden="1" outlineLevel="1" x14ac:dyDescent="0.55000000000000004">
      <c r="B448" s="4" t="s">
        <v>313</v>
      </c>
      <c r="E448" s="13">
        <f>COUNTIF(E397:E440,"&gt;0")+IF(E443=0,0,$L$135)</f>
        <v>0</v>
      </c>
      <c r="F448" s="13">
        <f t="shared" ref="F448:P448" si="395">COUNTIF(F397:F440,"&gt;0")+IF(F443=0,0,$L$135)</f>
        <v>0</v>
      </c>
      <c r="G448" s="13">
        <f t="shared" si="395"/>
        <v>0</v>
      </c>
      <c r="H448" s="13">
        <f t="shared" si="395"/>
        <v>0</v>
      </c>
      <c r="I448" s="13">
        <f t="shared" si="395"/>
        <v>1</v>
      </c>
      <c r="J448" s="13">
        <f t="shared" si="395"/>
        <v>1</v>
      </c>
      <c r="K448" s="13">
        <f t="shared" si="395"/>
        <v>1</v>
      </c>
      <c r="L448" s="13">
        <f t="shared" si="395"/>
        <v>1</v>
      </c>
      <c r="M448" s="13">
        <f t="shared" si="395"/>
        <v>1</v>
      </c>
      <c r="N448" s="13">
        <f t="shared" si="395"/>
        <v>1</v>
      </c>
      <c r="O448" s="13">
        <f t="shared" si="395"/>
        <v>1</v>
      </c>
      <c r="P448" s="13">
        <f t="shared" si="395"/>
        <v>2</v>
      </c>
      <c r="Q448" s="13">
        <f>COUNTIF(Q397:Q440,"&gt;0")+IF(Q443=0,0,$L$135)</f>
        <v>2</v>
      </c>
      <c r="R448" s="13">
        <f t="shared" ref="R448:BL448" si="396">COUNTIF(R397:R440,"&gt;0")+IF(R443=0,0,$L$135)</f>
        <v>2</v>
      </c>
      <c r="S448" s="13">
        <f t="shared" si="396"/>
        <v>2</v>
      </c>
      <c r="T448" s="13">
        <f t="shared" si="396"/>
        <v>2</v>
      </c>
      <c r="U448" s="13">
        <f t="shared" si="396"/>
        <v>2</v>
      </c>
      <c r="V448" s="13">
        <f t="shared" si="396"/>
        <v>2</v>
      </c>
      <c r="W448" s="13">
        <f t="shared" si="396"/>
        <v>2</v>
      </c>
      <c r="X448" s="13">
        <f t="shared" si="396"/>
        <v>2</v>
      </c>
      <c r="Y448" s="13">
        <f t="shared" si="396"/>
        <v>2</v>
      </c>
      <c r="Z448" s="13">
        <f t="shared" si="396"/>
        <v>2</v>
      </c>
      <c r="AA448" s="13">
        <f t="shared" si="396"/>
        <v>2</v>
      </c>
      <c r="AB448" s="13">
        <f t="shared" si="396"/>
        <v>2</v>
      </c>
      <c r="AC448" s="13">
        <f t="shared" si="396"/>
        <v>2</v>
      </c>
      <c r="AD448" s="13">
        <f t="shared" si="396"/>
        <v>2</v>
      </c>
      <c r="AE448" s="13">
        <f t="shared" si="396"/>
        <v>2</v>
      </c>
      <c r="AF448" s="13">
        <f t="shared" si="396"/>
        <v>2</v>
      </c>
      <c r="AG448" s="13">
        <f t="shared" si="396"/>
        <v>2</v>
      </c>
      <c r="AH448" s="13">
        <f t="shared" si="396"/>
        <v>3</v>
      </c>
      <c r="AI448" s="13">
        <f t="shared" si="396"/>
        <v>3</v>
      </c>
      <c r="AJ448" s="13">
        <f t="shared" si="396"/>
        <v>3</v>
      </c>
      <c r="AK448" s="13">
        <f t="shared" si="396"/>
        <v>3</v>
      </c>
      <c r="AL448" s="13">
        <f t="shared" si="396"/>
        <v>3</v>
      </c>
      <c r="AM448" s="13">
        <f t="shared" si="396"/>
        <v>3</v>
      </c>
      <c r="AN448" s="13">
        <f t="shared" si="396"/>
        <v>3</v>
      </c>
      <c r="AO448" s="13">
        <f t="shared" si="396"/>
        <v>3</v>
      </c>
      <c r="AP448" s="13">
        <f t="shared" si="396"/>
        <v>3</v>
      </c>
      <c r="AQ448" s="13">
        <f t="shared" si="396"/>
        <v>3</v>
      </c>
      <c r="AR448" s="13">
        <f t="shared" si="396"/>
        <v>3</v>
      </c>
      <c r="AS448" s="13">
        <f t="shared" si="396"/>
        <v>3</v>
      </c>
      <c r="AT448" s="13">
        <f t="shared" si="396"/>
        <v>3</v>
      </c>
      <c r="AU448" s="13">
        <f t="shared" si="396"/>
        <v>3</v>
      </c>
      <c r="AV448" s="13">
        <f t="shared" si="396"/>
        <v>3</v>
      </c>
      <c r="AW448" s="13">
        <f t="shared" si="396"/>
        <v>3</v>
      </c>
      <c r="AX448" s="13">
        <f t="shared" si="396"/>
        <v>3</v>
      </c>
      <c r="AY448" s="13">
        <f t="shared" si="396"/>
        <v>3</v>
      </c>
      <c r="AZ448" s="13">
        <f t="shared" si="396"/>
        <v>3</v>
      </c>
      <c r="BA448" s="13">
        <f t="shared" si="396"/>
        <v>3</v>
      </c>
      <c r="BB448" s="13">
        <f t="shared" si="396"/>
        <v>3</v>
      </c>
      <c r="BC448" s="13">
        <f t="shared" si="396"/>
        <v>3</v>
      </c>
      <c r="BD448" s="13">
        <f t="shared" si="396"/>
        <v>3</v>
      </c>
      <c r="BE448" s="13">
        <f t="shared" si="396"/>
        <v>3</v>
      </c>
      <c r="BF448" s="13">
        <f t="shared" si="396"/>
        <v>3</v>
      </c>
      <c r="BG448" s="13">
        <f t="shared" si="396"/>
        <v>3</v>
      </c>
      <c r="BH448" s="13">
        <f t="shared" si="396"/>
        <v>3</v>
      </c>
      <c r="BI448" s="13">
        <f t="shared" si="396"/>
        <v>3</v>
      </c>
      <c r="BJ448" s="13">
        <f t="shared" si="396"/>
        <v>3</v>
      </c>
      <c r="BK448" s="13">
        <f t="shared" si="396"/>
        <v>3</v>
      </c>
      <c r="BL448" s="13">
        <f t="shared" si="396"/>
        <v>3</v>
      </c>
    </row>
    <row r="449" spans="2:64" s="4" customFormat="1" hidden="1" outlineLevel="1" x14ac:dyDescent="0.55000000000000004">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row>
    <row r="450" spans="2:64" s="4" customFormat="1" hidden="1" outlineLevel="1" x14ac:dyDescent="0.55000000000000004">
      <c r="B450" s="3" t="s">
        <v>39</v>
      </c>
      <c r="E450" s="23">
        <f t="shared" ref="E450:AJ450" si="397">COUNTIF(E397:E440,"X")*$M$53+(IF(E442="X",$L$135*$M$53,0))</f>
        <v>0</v>
      </c>
      <c r="F450" s="23">
        <f t="shared" si="397"/>
        <v>0</v>
      </c>
      <c r="G450" s="23">
        <f t="shared" si="397"/>
        <v>0</v>
      </c>
      <c r="H450" s="23">
        <f t="shared" si="397"/>
        <v>0</v>
      </c>
      <c r="I450" s="23">
        <f t="shared" si="397"/>
        <v>4000</v>
      </c>
      <c r="J450" s="23">
        <f t="shared" si="397"/>
        <v>0</v>
      </c>
      <c r="K450" s="23">
        <f t="shared" si="397"/>
        <v>0</v>
      </c>
      <c r="L450" s="23">
        <f t="shared" si="397"/>
        <v>0</v>
      </c>
      <c r="M450" s="23">
        <f t="shared" si="397"/>
        <v>0</v>
      </c>
      <c r="N450" s="23">
        <f t="shared" si="397"/>
        <v>0</v>
      </c>
      <c r="O450" s="23">
        <f t="shared" si="397"/>
        <v>0</v>
      </c>
      <c r="P450" s="23">
        <f t="shared" si="397"/>
        <v>4000</v>
      </c>
      <c r="Q450" s="23">
        <f t="shared" si="397"/>
        <v>0</v>
      </c>
      <c r="R450" s="23">
        <f t="shared" si="397"/>
        <v>0</v>
      </c>
      <c r="S450" s="23">
        <f t="shared" si="397"/>
        <v>0</v>
      </c>
      <c r="T450" s="23">
        <f t="shared" si="397"/>
        <v>0</v>
      </c>
      <c r="U450" s="23">
        <f t="shared" si="397"/>
        <v>0</v>
      </c>
      <c r="V450" s="23">
        <f t="shared" si="397"/>
        <v>0</v>
      </c>
      <c r="W450" s="23">
        <f t="shared" si="397"/>
        <v>0</v>
      </c>
      <c r="X450" s="23">
        <f t="shared" si="397"/>
        <v>0</v>
      </c>
      <c r="Y450" s="23">
        <f t="shared" si="397"/>
        <v>0</v>
      </c>
      <c r="Z450" s="23">
        <f t="shared" si="397"/>
        <v>0</v>
      </c>
      <c r="AA450" s="23">
        <f t="shared" si="397"/>
        <v>0</v>
      </c>
      <c r="AB450" s="23">
        <f t="shared" si="397"/>
        <v>0</v>
      </c>
      <c r="AC450" s="23">
        <f t="shared" si="397"/>
        <v>0</v>
      </c>
      <c r="AD450" s="23">
        <f t="shared" si="397"/>
        <v>0</v>
      </c>
      <c r="AE450" s="23">
        <f t="shared" si="397"/>
        <v>0</v>
      </c>
      <c r="AF450" s="23">
        <f t="shared" si="397"/>
        <v>0</v>
      </c>
      <c r="AG450" s="23">
        <f t="shared" si="397"/>
        <v>0</v>
      </c>
      <c r="AH450" s="23">
        <f t="shared" si="397"/>
        <v>4000</v>
      </c>
      <c r="AI450" s="23">
        <f t="shared" si="397"/>
        <v>0</v>
      </c>
      <c r="AJ450" s="23">
        <f t="shared" si="397"/>
        <v>0</v>
      </c>
      <c r="AK450" s="23">
        <f t="shared" ref="AK450:BL450" si="398">COUNTIF(AK397:AK440,"X")*$M$53+(IF(AK442="X",$L$135*$M$53,0))</f>
        <v>0</v>
      </c>
      <c r="AL450" s="23">
        <f t="shared" si="398"/>
        <v>0</v>
      </c>
      <c r="AM450" s="23">
        <f t="shared" si="398"/>
        <v>0</v>
      </c>
      <c r="AN450" s="23">
        <f t="shared" si="398"/>
        <v>0</v>
      </c>
      <c r="AO450" s="23">
        <f t="shared" si="398"/>
        <v>0</v>
      </c>
      <c r="AP450" s="23">
        <f t="shared" si="398"/>
        <v>0</v>
      </c>
      <c r="AQ450" s="23">
        <f t="shared" si="398"/>
        <v>0</v>
      </c>
      <c r="AR450" s="23">
        <f t="shared" si="398"/>
        <v>0</v>
      </c>
      <c r="AS450" s="23">
        <f t="shared" si="398"/>
        <v>0</v>
      </c>
      <c r="AT450" s="23">
        <f t="shared" si="398"/>
        <v>0</v>
      </c>
      <c r="AU450" s="23">
        <f t="shared" si="398"/>
        <v>0</v>
      </c>
      <c r="AV450" s="23">
        <f t="shared" si="398"/>
        <v>0</v>
      </c>
      <c r="AW450" s="23">
        <f t="shared" si="398"/>
        <v>0</v>
      </c>
      <c r="AX450" s="23">
        <f t="shared" si="398"/>
        <v>0</v>
      </c>
      <c r="AY450" s="23">
        <f t="shared" si="398"/>
        <v>0</v>
      </c>
      <c r="AZ450" s="23">
        <f t="shared" si="398"/>
        <v>0</v>
      </c>
      <c r="BA450" s="23">
        <f t="shared" si="398"/>
        <v>0</v>
      </c>
      <c r="BB450" s="23">
        <f t="shared" si="398"/>
        <v>0</v>
      </c>
      <c r="BC450" s="23">
        <f t="shared" si="398"/>
        <v>0</v>
      </c>
      <c r="BD450" s="23">
        <f t="shared" si="398"/>
        <v>0</v>
      </c>
      <c r="BE450" s="23">
        <f t="shared" si="398"/>
        <v>0</v>
      </c>
      <c r="BF450" s="23">
        <f t="shared" si="398"/>
        <v>0</v>
      </c>
      <c r="BG450" s="23">
        <f t="shared" si="398"/>
        <v>0</v>
      </c>
      <c r="BH450" s="23">
        <f t="shared" si="398"/>
        <v>0</v>
      </c>
      <c r="BI450" s="23">
        <f t="shared" si="398"/>
        <v>0</v>
      </c>
      <c r="BJ450" s="23">
        <f t="shared" si="398"/>
        <v>0</v>
      </c>
      <c r="BK450" s="23">
        <f t="shared" si="398"/>
        <v>0</v>
      </c>
      <c r="BL450" s="23">
        <f t="shared" si="398"/>
        <v>0</v>
      </c>
    </row>
    <row r="451" spans="2:64" hidden="1" outlineLevel="1" x14ac:dyDescent="0.55000000000000004"/>
    <row r="452" spans="2:64" hidden="1" outlineLevel="1" x14ac:dyDescent="0.55000000000000004">
      <c r="B452" s="15" t="s">
        <v>167</v>
      </c>
      <c r="E452" s="16">
        <f>E394</f>
        <v>2021</v>
      </c>
      <c r="F452" s="17">
        <f>E452</f>
        <v>2021</v>
      </c>
      <c r="G452" s="17">
        <f t="shared" ref="G452:P452" si="399">F452</f>
        <v>2021</v>
      </c>
      <c r="H452" s="17">
        <f t="shared" si="399"/>
        <v>2021</v>
      </c>
      <c r="I452" s="17">
        <f t="shared" si="399"/>
        <v>2021</v>
      </c>
      <c r="J452" s="17">
        <f t="shared" si="399"/>
        <v>2021</v>
      </c>
      <c r="K452" s="17">
        <f t="shared" si="399"/>
        <v>2021</v>
      </c>
      <c r="L452" s="17">
        <f t="shared" si="399"/>
        <v>2021</v>
      </c>
      <c r="M452" s="17">
        <f t="shared" si="399"/>
        <v>2021</v>
      </c>
      <c r="N452" s="17">
        <f t="shared" si="399"/>
        <v>2021</v>
      </c>
      <c r="O452" s="17">
        <f t="shared" si="399"/>
        <v>2021</v>
      </c>
      <c r="P452" s="17">
        <f t="shared" si="399"/>
        <v>2021</v>
      </c>
      <c r="Q452" s="19">
        <f>E452+1</f>
        <v>2022</v>
      </c>
      <c r="R452" s="20">
        <f>Q452</f>
        <v>2022</v>
      </c>
      <c r="S452" s="20">
        <f t="shared" ref="S452:AB452" si="400">R452</f>
        <v>2022</v>
      </c>
      <c r="T452" s="20">
        <f t="shared" si="400"/>
        <v>2022</v>
      </c>
      <c r="U452" s="20">
        <f t="shared" si="400"/>
        <v>2022</v>
      </c>
      <c r="V452" s="20">
        <f t="shared" si="400"/>
        <v>2022</v>
      </c>
      <c r="W452" s="20">
        <f t="shared" si="400"/>
        <v>2022</v>
      </c>
      <c r="X452" s="20">
        <f t="shared" si="400"/>
        <v>2022</v>
      </c>
      <c r="Y452" s="20">
        <f t="shared" si="400"/>
        <v>2022</v>
      </c>
      <c r="Z452" s="20">
        <f t="shared" si="400"/>
        <v>2022</v>
      </c>
      <c r="AA452" s="20">
        <f t="shared" si="400"/>
        <v>2022</v>
      </c>
      <c r="AB452" s="20">
        <f t="shared" si="400"/>
        <v>2022</v>
      </c>
      <c r="AC452" s="16">
        <f>Q452+1</f>
        <v>2023</v>
      </c>
      <c r="AD452" s="17">
        <f>AC452</f>
        <v>2023</v>
      </c>
      <c r="AE452" s="17">
        <f t="shared" ref="AE452:AN452" si="401">AD452</f>
        <v>2023</v>
      </c>
      <c r="AF452" s="17">
        <f t="shared" si="401"/>
        <v>2023</v>
      </c>
      <c r="AG452" s="17">
        <f t="shared" si="401"/>
        <v>2023</v>
      </c>
      <c r="AH452" s="17">
        <f t="shared" si="401"/>
        <v>2023</v>
      </c>
      <c r="AI452" s="17">
        <f t="shared" si="401"/>
        <v>2023</v>
      </c>
      <c r="AJ452" s="17">
        <f t="shared" si="401"/>
        <v>2023</v>
      </c>
      <c r="AK452" s="17">
        <f t="shared" si="401"/>
        <v>2023</v>
      </c>
      <c r="AL452" s="17">
        <f t="shared" si="401"/>
        <v>2023</v>
      </c>
      <c r="AM452" s="17">
        <f t="shared" si="401"/>
        <v>2023</v>
      </c>
      <c r="AN452" s="17">
        <f t="shared" si="401"/>
        <v>2023</v>
      </c>
      <c r="AO452" s="19">
        <f>AC452+1</f>
        <v>2024</v>
      </c>
      <c r="AP452" s="20">
        <f>AO452</f>
        <v>2024</v>
      </c>
      <c r="AQ452" s="20">
        <f t="shared" ref="AQ452:AZ452" si="402">AP452</f>
        <v>2024</v>
      </c>
      <c r="AR452" s="20">
        <f t="shared" si="402"/>
        <v>2024</v>
      </c>
      <c r="AS452" s="20">
        <f t="shared" si="402"/>
        <v>2024</v>
      </c>
      <c r="AT452" s="20">
        <f t="shared" si="402"/>
        <v>2024</v>
      </c>
      <c r="AU452" s="20">
        <f t="shared" si="402"/>
        <v>2024</v>
      </c>
      <c r="AV452" s="20">
        <f t="shared" si="402"/>
        <v>2024</v>
      </c>
      <c r="AW452" s="20">
        <f t="shared" si="402"/>
        <v>2024</v>
      </c>
      <c r="AX452" s="20">
        <f t="shared" si="402"/>
        <v>2024</v>
      </c>
      <c r="AY452" s="20">
        <f t="shared" si="402"/>
        <v>2024</v>
      </c>
      <c r="AZ452" s="20">
        <f t="shared" si="402"/>
        <v>2024</v>
      </c>
      <c r="BA452" s="16">
        <f>AO452+1</f>
        <v>2025</v>
      </c>
      <c r="BB452" s="17">
        <f>BA452</f>
        <v>2025</v>
      </c>
      <c r="BC452" s="17">
        <f t="shared" ref="BC452:BL452" si="403">BB452</f>
        <v>2025</v>
      </c>
      <c r="BD452" s="17">
        <f t="shared" si="403"/>
        <v>2025</v>
      </c>
      <c r="BE452" s="17">
        <f t="shared" si="403"/>
        <v>2025</v>
      </c>
      <c r="BF452" s="17">
        <f t="shared" si="403"/>
        <v>2025</v>
      </c>
      <c r="BG452" s="17">
        <f t="shared" si="403"/>
        <v>2025</v>
      </c>
      <c r="BH452" s="17">
        <f t="shared" si="403"/>
        <v>2025</v>
      </c>
      <c r="BI452" s="17">
        <f t="shared" si="403"/>
        <v>2025</v>
      </c>
      <c r="BJ452" s="17">
        <f t="shared" si="403"/>
        <v>2025</v>
      </c>
      <c r="BK452" s="17">
        <f t="shared" si="403"/>
        <v>2025</v>
      </c>
      <c r="BL452" s="17">
        <f t="shared" si="403"/>
        <v>2025</v>
      </c>
    </row>
    <row r="453" spans="2:64" hidden="1" outlineLevel="1" x14ac:dyDescent="0.55000000000000004">
      <c r="E453" s="10">
        <v>1</v>
      </c>
      <c r="F453" s="10">
        <f t="shared" ref="F453:P453" si="404">E453+1</f>
        <v>2</v>
      </c>
      <c r="G453" s="10">
        <f t="shared" si="404"/>
        <v>3</v>
      </c>
      <c r="H453" s="10">
        <f t="shared" si="404"/>
        <v>4</v>
      </c>
      <c r="I453" s="10">
        <f t="shared" si="404"/>
        <v>5</v>
      </c>
      <c r="J453" s="10">
        <f t="shared" si="404"/>
        <v>6</v>
      </c>
      <c r="K453" s="10">
        <f t="shared" si="404"/>
        <v>7</v>
      </c>
      <c r="L453" s="10">
        <f t="shared" si="404"/>
        <v>8</v>
      </c>
      <c r="M453" s="10">
        <f t="shared" si="404"/>
        <v>9</v>
      </c>
      <c r="N453" s="10">
        <f t="shared" si="404"/>
        <v>10</v>
      </c>
      <c r="O453" s="10">
        <f t="shared" si="404"/>
        <v>11</v>
      </c>
      <c r="P453" s="10">
        <f t="shared" si="404"/>
        <v>12</v>
      </c>
      <c r="Q453" s="22">
        <v>1</v>
      </c>
      <c r="R453" s="22">
        <f t="shared" ref="R453:AB453" si="405">Q453+1</f>
        <v>2</v>
      </c>
      <c r="S453" s="22">
        <f t="shared" si="405"/>
        <v>3</v>
      </c>
      <c r="T453" s="22">
        <f t="shared" si="405"/>
        <v>4</v>
      </c>
      <c r="U453" s="22">
        <f t="shared" si="405"/>
        <v>5</v>
      </c>
      <c r="V453" s="22">
        <f t="shared" si="405"/>
        <v>6</v>
      </c>
      <c r="W453" s="22">
        <f t="shared" si="405"/>
        <v>7</v>
      </c>
      <c r="X453" s="22">
        <f t="shared" si="405"/>
        <v>8</v>
      </c>
      <c r="Y453" s="22">
        <f t="shared" si="405"/>
        <v>9</v>
      </c>
      <c r="Z453" s="22">
        <f t="shared" si="405"/>
        <v>10</v>
      </c>
      <c r="AA453" s="22">
        <f t="shared" si="405"/>
        <v>11</v>
      </c>
      <c r="AB453" s="22">
        <f t="shared" si="405"/>
        <v>12</v>
      </c>
      <c r="AC453" s="10">
        <v>1</v>
      </c>
      <c r="AD453" s="10">
        <f t="shared" ref="AD453:AN453" si="406">AC453+1</f>
        <v>2</v>
      </c>
      <c r="AE453" s="10">
        <f t="shared" si="406"/>
        <v>3</v>
      </c>
      <c r="AF453" s="10">
        <f t="shared" si="406"/>
        <v>4</v>
      </c>
      <c r="AG453" s="10">
        <f t="shared" si="406"/>
        <v>5</v>
      </c>
      <c r="AH453" s="10">
        <f t="shared" si="406"/>
        <v>6</v>
      </c>
      <c r="AI453" s="10">
        <f t="shared" si="406"/>
        <v>7</v>
      </c>
      <c r="AJ453" s="10">
        <f t="shared" si="406"/>
        <v>8</v>
      </c>
      <c r="AK453" s="10">
        <f t="shared" si="406"/>
        <v>9</v>
      </c>
      <c r="AL453" s="10">
        <f t="shared" si="406"/>
        <v>10</v>
      </c>
      <c r="AM453" s="10">
        <f t="shared" si="406"/>
        <v>11</v>
      </c>
      <c r="AN453" s="10">
        <f t="shared" si="406"/>
        <v>12</v>
      </c>
      <c r="AO453" s="22">
        <v>1</v>
      </c>
      <c r="AP453" s="22">
        <f t="shared" ref="AP453:AZ453" si="407">AO453+1</f>
        <v>2</v>
      </c>
      <c r="AQ453" s="22">
        <f t="shared" si="407"/>
        <v>3</v>
      </c>
      <c r="AR453" s="22">
        <f t="shared" si="407"/>
        <v>4</v>
      </c>
      <c r="AS453" s="22">
        <f t="shared" si="407"/>
        <v>5</v>
      </c>
      <c r="AT453" s="22">
        <f t="shared" si="407"/>
        <v>6</v>
      </c>
      <c r="AU453" s="22">
        <f t="shared" si="407"/>
        <v>7</v>
      </c>
      <c r="AV453" s="22">
        <f t="shared" si="407"/>
        <v>8</v>
      </c>
      <c r="AW453" s="22">
        <f t="shared" si="407"/>
        <v>9</v>
      </c>
      <c r="AX453" s="22">
        <f t="shared" si="407"/>
        <v>10</v>
      </c>
      <c r="AY453" s="22">
        <f t="shared" si="407"/>
        <v>11</v>
      </c>
      <c r="AZ453" s="22">
        <f t="shared" si="407"/>
        <v>12</v>
      </c>
      <c r="BA453" s="10">
        <v>1</v>
      </c>
      <c r="BB453" s="10">
        <f t="shared" ref="BB453:BL453" si="408">BA453+1</f>
        <v>2</v>
      </c>
      <c r="BC453" s="10">
        <f t="shared" si="408"/>
        <v>3</v>
      </c>
      <c r="BD453" s="10">
        <f t="shared" si="408"/>
        <v>4</v>
      </c>
      <c r="BE453" s="10">
        <f t="shared" si="408"/>
        <v>5</v>
      </c>
      <c r="BF453" s="10">
        <f t="shared" si="408"/>
        <v>6</v>
      </c>
      <c r="BG453" s="10">
        <f t="shared" si="408"/>
        <v>7</v>
      </c>
      <c r="BH453" s="10">
        <f t="shared" si="408"/>
        <v>8</v>
      </c>
      <c r="BI453" s="10">
        <f t="shared" si="408"/>
        <v>9</v>
      </c>
      <c r="BJ453" s="10">
        <f t="shared" si="408"/>
        <v>10</v>
      </c>
      <c r="BK453" s="10">
        <f t="shared" si="408"/>
        <v>11</v>
      </c>
      <c r="BL453" s="10">
        <f t="shared" si="408"/>
        <v>12</v>
      </c>
    </row>
    <row r="454" spans="2:64" hidden="1" outlineLevel="1" x14ac:dyDescent="0.55000000000000004"/>
    <row r="455" spans="2:64" hidden="1" outlineLevel="1" x14ac:dyDescent="0.55000000000000004">
      <c r="B455" s="3" t="s">
        <v>168</v>
      </c>
      <c r="E455" s="29" t="str">
        <f>IF($T$57=E452,IF($S$57=E453,"X",""),"")</f>
        <v/>
      </c>
      <c r="F455" s="29" t="str">
        <f>IF($T$57=F452,IF($S$57=F453,"X",""),"")</f>
        <v/>
      </c>
      <c r="G455" s="29" t="str">
        <f t="shared" ref="G455:BL455" si="409">IF($T$57=G452,IF($S$57=G453,"X",""),"")</f>
        <v/>
      </c>
      <c r="H455" s="29" t="str">
        <f t="shared" si="409"/>
        <v/>
      </c>
      <c r="I455" s="29" t="str">
        <f t="shared" si="409"/>
        <v>X</v>
      </c>
      <c r="J455" s="29" t="str">
        <f t="shared" si="409"/>
        <v/>
      </c>
      <c r="K455" s="29" t="str">
        <f t="shared" si="409"/>
        <v/>
      </c>
      <c r="L455" s="29" t="str">
        <f t="shared" si="409"/>
        <v/>
      </c>
      <c r="M455" s="29" t="str">
        <f t="shared" si="409"/>
        <v/>
      </c>
      <c r="N455" s="29" t="str">
        <f t="shared" si="409"/>
        <v/>
      </c>
      <c r="O455" s="29" t="str">
        <f t="shared" si="409"/>
        <v/>
      </c>
      <c r="P455" s="29" t="str">
        <f t="shared" si="409"/>
        <v/>
      </c>
      <c r="Q455" s="29" t="str">
        <f t="shared" si="409"/>
        <v/>
      </c>
      <c r="R455" s="29" t="str">
        <f t="shared" si="409"/>
        <v/>
      </c>
      <c r="S455" s="29" t="str">
        <f t="shared" si="409"/>
        <v/>
      </c>
      <c r="T455" s="29" t="str">
        <f t="shared" si="409"/>
        <v/>
      </c>
      <c r="U455" s="29" t="str">
        <f t="shared" si="409"/>
        <v/>
      </c>
      <c r="V455" s="29" t="str">
        <f t="shared" si="409"/>
        <v/>
      </c>
      <c r="W455" s="29" t="str">
        <f t="shared" si="409"/>
        <v/>
      </c>
      <c r="X455" s="29" t="str">
        <f t="shared" si="409"/>
        <v/>
      </c>
      <c r="Y455" s="29" t="str">
        <f t="shared" si="409"/>
        <v/>
      </c>
      <c r="Z455" s="29" t="str">
        <f t="shared" si="409"/>
        <v/>
      </c>
      <c r="AA455" s="29" t="str">
        <f t="shared" si="409"/>
        <v/>
      </c>
      <c r="AB455" s="29" t="str">
        <f t="shared" si="409"/>
        <v/>
      </c>
      <c r="AC455" s="29" t="str">
        <f t="shared" si="409"/>
        <v/>
      </c>
      <c r="AD455" s="29" t="str">
        <f t="shared" si="409"/>
        <v/>
      </c>
      <c r="AE455" s="29" t="str">
        <f t="shared" si="409"/>
        <v/>
      </c>
      <c r="AF455" s="29" t="str">
        <f t="shared" si="409"/>
        <v/>
      </c>
      <c r="AG455" s="29" t="str">
        <f t="shared" si="409"/>
        <v/>
      </c>
      <c r="AH455" s="29" t="str">
        <f t="shared" si="409"/>
        <v/>
      </c>
      <c r="AI455" s="29" t="str">
        <f t="shared" si="409"/>
        <v/>
      </c>
      <c r="AJ455" s="29" t="str">
        <f t="shared" si="409"/>
        <v/>
      </c>
      <c r="AK455" s="29" t="str">
        <f t="shared" si="409"/>
        <v/>
      </c>
      <c r="AL455" s="29" t="str">
        <f t="shared" si="409"/>
        <v/>
      </c>
      <c r="AM455" s="29" t="str">
        <f t="shared" si="409"/>
        <v/>
      </c>
      <c r="AN455" s="29" t="str">
        <f t="shared" si="409"/>
        <v/>
      </c>
      <c r="AO455" s="29" t="str">
        <f t="shared" si="409"/>
        <v/>
      </c>
      <c r="AP455" s="29" t="str">
        <f t="shared" si="409"/>
        <v/>
      </c>
      <c r="AQ455" s="29" t="str">
        <f t="shared" si="409"/>
        <v/>
      </c>
      <c r="AR455" s="29" t="str">
        <f t="shared" si="409"/>
        <v/>
      </c>
      <c r="AS455" s="29" t="str">
        <f t="shared" si="409"/>
        <v/>
      </c>
      <c r="AT455" s="29" t="str">
        <f t="shared" si="409"/>
        <v/>
      </c>
      <c r="AU455" s="29" t="str">
        <f t="shared" si="409"/>
        <v/>
      </c>
      <c r="AV455" s="29" t="str">
        <f t="shared" si="409"/>
        <v/>
      </c>
      <c r="AW455" s="29" t="str">
        <f t="shared" si="409"/>
        <v/>
      </c>
      <c r="AX455" s="29" t="str">
        <f t="shared" si="409"/>
        <v/>
      </c>
      <c r="AY455" s="29" t="str">
        <f t="shared" si="409"/>
        <v/>
      </c>
      <c r="AZ455" s="29" t="str">
        <f t="shared" si="409"/>
        <v/>
      </c>
      <c r="BA455" s="29" t="str">
        <f t="shared" si="409"/>
        <v/>
      </c>
      <c r="BB455" s="29" t="str">
        <f t="shared" si="409"/>
        <v/>
      </c>
      <c r="BC455" s="29" t="str">
        <f t="shared" si="409"/>
        <v/>
      </c>
      <c r="BD455" s="29" t="str">
        <f t="shared" si="409"/>
        <v/>
      </c>
      <c r="BE455" s="29" t="str">
        <f t="shared" si="409"/>
        <v/>
      </c>
      <c r="BF455" s="29" t="str">
        <f t="shared" si="409"/>
        <v/>
      </c>
      <c r="BG455" s="29" t="str">
        <f t="shared" si="409"/>
        <v/>
      </c>
      <c r="BH455" s="29" t="str">
        <f t="shared" si="409"/>
        <v/>
      </c>
      <c r="BI455" s="29" t="str">
        <f t="shared" si="409"/>
        <v/>
      </c>
      <c r="BJ455" s="29" t="str">
        <f t="shared" si="409"/>
        <v/>
      </c>
      <c r="BK455" s="29" t="str">
        <f t="shared" si="409"/>
        <v/>
      </c>
      <c r="BL455" s="29" t="str">
        <f t="shared" si="409"/>
        <v/>
      </c>
    </row>
    <row r="456" spans="2:64" hidden="1" outlineLevel="1" x14ac:dyDescent="0.55000000000000004">
      <c r="B456" s="3" t="s">
        <v>21</v>
      </c>
      <c r="E456" s="11">
        <f t="shared" ref="E456:P456" si="410">IF(E455="X",$S$58/12,D456)</f>
        <v>0</v>
      </c>
      <c r="F456" s="11">
        <f t="shared" si="410"/>
        <v>0</v>
      </c>
      <c r="G456" s="11">
        <f t="shared" si="410"/>
        <v>0</v>
      </c>
      <c r="H456" s="11">
        <f t="shared" si="410"/>
        <v>0</v>
      </c>
      <c r="I456" s="11">
        <f t="shared" si="410"/>
        <v>4166.666666666667</v>
      </c>
      <c r="J456" s="11">
        <f t="shared" si="410"/>
        <v>4166.666666666667</v>
      </c>
      <c r="K456" s="11">
        <f t="shared" si="410"/>
        <v>4166.666666666667</v>
      </c>
      <c r="L456" s="11">
        <f t="shared" si="410"/>
        <v>4166.666666666667</v>
      </c>
      <c r="M456" s="11">
        <f t="shared" si="410"/>
        <v>4166.666666666667</v>
      </c>
      <c r="N456" s="11">
        <f t="shared" si="410"/>
        <v>4166.666666666667</v>
      </c>
      <c r="O456" s="11">
        <f t="shared" si="410"/>
        <v>4166.666666666667</v>
      </c>
      <c r="P456" s="11">
        <f t="shared" si="410"/>
        <v>4166.666666666667</v>
      </c>
      <c r="Q456" s="11">
        <f>IF(Q455="X",$S$58/12,P456*(1+$S$59))</f>
        <v>4208.3333333333339</v>
      </c>
      <c r="R456" s="11">
        <f t="shared" ref="R456:AB456" si="411">IF(R455="X",$S$58/12,Q456)</f>
        <v>4208.3333333333339</v>
      </c>
      <c r="S456" s="11">
        <f t="shared" si="411"/>
        <v>4208.3333333333339</v>
      </c>
      <c r="T456" s="11">
        <f t="shared" si="411"/>
        <v>4208.3333333333339</v>
      </c>
      <c r="U456" s="11">
        <f t="shared" si="411"/>
        <v>4208.3333333333339</v>
      </c>
      <c r="V456" s="11">
        <f t="shared" si="411"/>
        <v>4208.3333333333339</v>
      </c>
      <c r="W456" s="11">
        <f t="shared" si="411"/>
        <v>4208.3333333333339</v>
      </c>
      <c r="X456" s="11">
        <f t="shared" si="411"/>
        <v>4208.3333333333339</v>
      </c>
      <c r="Y456" s="11">
        <f t="shared" si="411"/>
        <v>4208.3333333333339</v>
      </c>
      <c r="Z456" s="11">
        <f t="shared" si="411"/>
        <v>4208.3333333333339</v>
      </c>
      <c r="AA456" s="11">
        <f t="shared" si="411"/>
        <v>4208.3333333333339</v>
      </c>
      <c r="AB456" s="11">
        <f t="shared" si="411"/>
        <v>4208.3333333333339</v>
      </c>
      <c r="AC456" s="11">
        <f>IF(AC455="X",$S$58/12,AB456*(1+$S$59))</f>
        <v>4250.416666666667</v>
      </c>
      <c r="AD456" s="11">
        <f t="shared" ref="AD456:AN456" si="412">IF(AD455="X",$S$58/12,AC456)</f>
        <v>4250.416666666667</v>
      </c>
      <c r="AE456" s="11">
        <f t="shared" si="412"/>
        <v>4250.416666666667</v>
      </c>
      <c r="AF456" s="11">
        <f t="shared" si="412"/>
        <v>4250.416666666667</v>
      </c>
      <c r="AG456" s="11">
        <f t="shared" si="412"/>
        <v>4250.416666666667</v>
      </c>
      <c r="AH456" s="11">
        <f t="shared" si="412"/>
        <v>4250.416666666667</v>
      </c>
      <c r="AI456" s="11">
        <f t="shared" si="412"/>
        <v>4250.416666666667</v>
      </c>
      <c r="AJ456" s="11">
        <f t="shared" si="412"/>
        <v>4250.416666666667</v>
      </c>
      <c r="AK456" s="11">
        <f t="shared" si="412"/>
        <v>4250.416666666667</v>
      </c>
      <c r="AL456" s="11">
        <f t="shared" si="412"/>
        <v>4250.416666666667</v>
      </c>
      <c r="AM456" s="11">
        <f t="shared" si="412"/>
        <v>4250.416666666667</v>
      </c>
      <c r="AN456" s="11">
        <f t="shared" si="412"/>
        <v>4250.416666666667</v>
      </c>
      <c r="AO456" s="11">
        <f>IF(AO455="X",$S$58/12,AN456*(1+$S$59))</f>
        <v>4292.9208333333336</v>
      </c>
      <c r="AP456" s="11">
        <f t="shared" ref="AP456:AZ456" si="413">IF(AP455="X",$S$58/12,AO456)</f>
        <v>4292.9208333333336</v>
      </c>
      <c r="AQ456" s="11">
        <f t="shared" si="413"/>
        <v>4292.9208333333336</v>
      </c>
      <c r="AR456" s="11">
        <f t="shared" si="413"/>
        <v>4292.9208333333336</v>
      </c>
      <c r="AS456" s="11">
        <f t="shared" si="413"/>
        <v>4292.9208333333336</v>
      </c>
      <c r="AT456" s="11">
        <f t="shared" si="413"/>
        <v>4292.9208333333336</v>
      </c>
      <c r="AU456" s="11">
        <f t="shared" si="413"/>
        <v>4292.9208333333336</v>
      </c>
      <c r="AV456" s="11">
        <f t="shared" si="413"/>
        <v>4292.9208333333336</v>
      </c>
      <c r="AW456" s="11">
        <f t="shared" si="413"/>
        <v>4292.9208333333336</v>
      </c>
      <c r="AX456" s="11">
        <f t="shared" si="413"/>
        <v>4292.9208333333336</v>
      </c>
      <c r="AY456" s="11">
        <f t="shared" si="413"/>
        <v>4292.9208333333336</v>
      </c>
      <c r="AZ456" s="11">
        <f t="shared" si="413"/>
        <v>4292.9208333333336</v>
      </c>
      <c r="BA456" s="11">
        <f>IF(BA455="X",$S$58/12,AZ456*(1+$S$59))</f>
        <v>4335.8500416666666</v>
      </c>
      <c r="BB456" s="11">
        <f t="shared" ref="BB456:BL456" si="414">IF(BB455="X",$S$58/12,BA456)</f>
        <v>4335.8500416666666</v>
      </c>
      <c r="BC456" s="11">
        <f t="shared" si="414"/>
        <v>4335.8500416666666</v>
      </c>
      <c r="BD456" s="11">
        <f t="shared" si="414"/>
        <v>4335.8500416666666</v>
      </c>
      <c r="BE456" s="11">
        <f t="shared" si="414"/>
        <v>4335.8500416666666</v>
      </c>
      <c r="BF456" s="11">
        <f t="shared" si="414"/>
        <v>4335.8500416666666</v>
      </c>
      <c r="BG456" s="11">
        <f t="shared" si="414"/>
        <v>4335.8500416666666</v>
      </c>
      <c r="BH456" s="11">
        <f t="shared" si="414"/>
        <v>4335.8500416666666</v>
      </c>
      <c r="BI456" s="11">
        <f t="shared" si="414"/>
        <v>4335.8500416666666</v>
      </c>
      <c r="BJ456" s="11">
        <f t="shared" si="414"/>
        <v>4335.8500416666666</v>
      </c>
      <c r="BK456" s="11">
        <f t="shared" si="414"/>
        <v>4335.8500416666666</v>
      </c>
      <c r="BL456" s="11">
        <f t="shared" si="414"/>
        <v>4335.8500416666666</v>
      </c>
    </row>
    <row r="457" spans="2:64" hidden="1" outlineLevel="1" x14ac:dyDescent="0.55000000000000004">
      <c r="E457" s="29"/>
      <c r="F457" s="29"/>
      <c r="G457" s="29"/>
      <c r="H457" s="29"/>
      <c r="I457" s="29"/>
      <c r="J457" s="89"/>
      <c r="K457" s="8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row>
    <row r="458" spans="2:64" hidden="1" outlineLevel="1" x14ac:dyDescent="0.55000000000000004">
      <c r="B458" s="3" t="s">
        <v>169</v>
      </c>
      <c r="E458" s="11" t="str">
        <f>IF($T$62=E452,IF($S$62=E453,"X",""),"")</f>
        <v/>
      </c>
      <c r="F458" s="11" t="str">
        <f t="shared" ref="F458:BL458" si="415">IF($T$62=F452,IF($S$62=F453,"X",""),"")</f>
        <v/>
      </c>
      <c r="G458" s="11" t="str">
        <f t="shared" si="415"/>
        <v/>
      </c>
      <c r="H458" s="11" t="str">
        <f t="shared" si="415"/>
        <v/>
      </c>
      <c r="I458" s="11" t="str">
        <f t="shared" si="415"/>
        <v>X</v>
      </c>
      <c r="J458" s="11" t="str">
        <f t="shared" si="415"/>
        <v/>
      </c>
      <c r="K458" s="11" t="str">
        <f t="shared" si="415"/>
        <v/>
      </c>
      <c r="L458" s="11" t="str">
        <f t="shared" si="415"/>
        <v/>
      </c>
      <c r="M458" s="11" t="str">
        <f t="shared" si="415"/>
        <v/>
      </c>
      <c r="N458" s="11" t="str">
        <f t="shared" si="415"/>
        <v/>
      </c>
      <c r="O458" s="11" t="str">
        <f t="shared" si="415"/>
        <v/>
      </c>
      <c r="P458" s="11" t="str">
        <f t="shared" si="415"/>
        <v/>
      </c>
      <c r="Q458" s="11" t="str">
        <f t="shared" si="415"/>
        <v/>
      </c>
      <c r="R458" s="11" t="str">
        <f t="shared" si="415"/>
        <v/>
      </c>
      <c r="S458" s="11" t="str">
        <f t="shared" si="415"/>
        <v/>
      </c>
      <c r="T458" s="11" t="str">
        <f t="shared" si="415"/>
        <v/>
      </c>
      <c r="U458" s="11" t="str">
        <f t="shared" si="415"/>
        <v/>
      </c>
      <c r="V458" s="11" t="str">
        <f t="shared" si="415"/>
        <v/>
      </c>
      <c r="W458" s="11" t="str">
        <f t="shared" si="415"/>
        <v/>
      </c>
      <c r="X458" s="11" t="str">
        <f t="shared" si="415"/>
        <v/>
      </c>
      <c r="Y458" s="11" t="str">
        <f t="shared" si="415"/>
        <v/>
      </c>
      <c r="Z458" s="11" t="str">
        <f t="shared" si="415"/>
        <v/>
      </c>
      <c r="AA458" s="11" t="str">
        <f t="shared" si="415"/>
        <v/>
      </c>
      <c r="AB458" s="11" t="str">
        <f t="shared" si="415"/>
        <v/>
      </c>
      <c r="AC458" s="11" t="str">
        <f t="shared" si="415"/>
        <v/>
      </c>
      <c r="AD458" s="11" t="str">
        <f t="shared" si="415"/>
        <v/>
      </c>
      <c r="AE458" s="11" t="str">
        <f t="shared" si="415"/>
        <v/>
      </c>
      <c r="AF458" s="11" t="str">
        <f t="shared" si="415"/>
        <v/>
      </c>
      <c r="AG458" s="11" t="str">
        <f t="shared" si="415"/>
        <v/>
      </c>
      <c r="AH458" s="11" t="str">
        <f t="shared" si="415"/>
        <v/>
      </c>
      <c r="AI458" s="11" t="str">
        <f t="shared" si="415"/>
        <v/>
      </c>
      <c r="AJ458" s="11" t="str">
        <f t="shared" si="415"/>
        <v/>
      </c>
      <c r="AK458" s="11" t="str">
        <f t="shared" si="415"/>
        <v/>
      </c>
      <c r="AL458" s="11" t="str">
        <f t="shared" si="415"/>
        <v/>
      </c>
      <c r="AM458" s="11" t="str">
        <f t="shared" si="415"/>
        <v/>
      </c>
      <c r="AN458" s="11" t="str">
        <f t="shared" si="415"/>
        <v/>
      </c>
      <c r="AO458" s="11" t="str">
        <f t="shared" si="415"/>
        <v/>
      </c>
      <c r="AP458" s="11" t="str">
        <f t="shared" si="415"/>
        <v/>
      </c>
      <c r="AQ458" s="11" t="str">
        <f t="shared" si="415"/>
        <v/>
      </c>
      <c r="AR458" s="11" t="str">
        <f t="shared" si="415"/>
        <v/>
      </c>
      <c r="AS458" s="11" t="str">
        <f t="shared" si="415"/>
        <v/>
      </c>
      <c r="AT458" s="11" t="str">
        <f t="shared" si="415"/>
        <v/>
      </c>
      <c r="AU458" s="11" t="str">
        <f t="shared" si="415"/>
        <v/>
      </c>
      <c r="AV458" s="11" t="str">
        <f t="shared" si="415"/>
        <v/>
      </c>
      <c r="AW458" s="11" t="str">
        <f t="shared" si="415"/>
        <v/>
      </c>
      <c r="AX458" s="11" t="str">
        <f t="shared" si="415"/>
        <v/>
      </c>
      <c r="AY458" s="11" t="str">
        <f t="shared" si="415"/>
        <v/>
      </c>
      <c r="AZ458" s="11" t="str">
        <f t="shared" si="415"/>
        <v/>
      </c>
      <c r="BA458" s="11" t="str">
        <f t="shared" si="415"/>
        <v/>
      </c>
      <c r="BB458" s="11" t="str">
        <f t="shared" si="415"/>
        <v/>
      </c>
      <c r="BC458" s="11" t="str">
        <f t="shared" si="415"/>
        <v/>
      </c>
      <c r="BD458" s="11" t="str">
        <f t="shared" si="415"/>
        <v/>
      </c>
      <c r="BE458" s="11" t="str">
        <f t="shared" si="415"/>
        <v/>
      </c>
      <c r="BF458" s="11" t="str">
        <f t="shared" si="415"/>
        <v/>
      </c>
      <c r="BG458" s="11" t="str">
        <f t="shared" si="415"/>
        <v/>
      </c>
      <c r="BH458" s="11" t="str">
        <f t="shared" si="415"/>
        <v/>
      </c>
      <c r="BI458" s="11" t="str">
        <f t="shared" si="415"/>
        <v/>
      </c>
      <c r="BJ458" s="11" t="str">
        <f t="shared" si="415"/>
        <v/>
      </c>
      <c r="BK458" s="11" t="str">
        <f t="shared" si="415"/>
        <v/>
      </c>
      <c r="BL458" s="11" t="str">
        <f t="shared" si="415"/>
        <v/>
      </c>
    </row>
    <row r="459" spans="2:64" hidden="1" outlineLevel="1" x14ac:dyDescent="0.55000000000000004">
      <c r="B459" s="3" t="s">
        <v>21</v>
      </c>
      <c r="E459" s="11">
        <f t="shared" ref="E459:P459" si="416">IF(E458="X",$S$63/12,D459)</f>
        <v>0</v>
      </c>
      <c r="F459" s="11">
        <f t="shared" si="416"/>
        <v>0</v>
      </c>
      <c r="G459" s="11">
        <f t="shared" si="416"/>
        <v>0</v>
      </c>
      <c r="H459" s="11">
        <f t="shared" si="416"/>
        <v>0</v>
      </c>
      <c r="I459" s="11">
        <f t="shared" si="416"/>
        <v>4166.666666666667</v>
      </c>
      <c r="J459" s="11">
        <f t="shared" si="416"/>
        <v>4166.666666666667</v>
      </c>
      <c r="K459" s="11">
        <f t="shared" si="416"/>
        <v>4166.666666666667</v>
      </c>
      <c r="L459" s="11">
        <f t="shared" si="416"/>
        <v>4166.666666666667</v>
      </c>
      <c r="M459" s="11">
        <f t="shared" si="416"/>
        <v>4166.666666666667</v>
      </c>
      <c r="N459" s="11">
        <f t="shared" si="416"/>
        <v>4166.666666666667</v>
      </c>
      <c r="O459" s="11">
        <f t="shared" si="416"/>
        <v>4166.666666666667</v>
      </c>
      <c r="P459" s="11">
        <f t="shared" si="416"/>
        <v>4166.666666666667</v>
      </c>
      <c r="Q459" s="11">
        <f>IF(Q458="X",$S$63/12,P459*(1+$S$64))</f>
        <v>4208.3333333333339</v>
      </c>
      <c r="R459" s="11">
        <f t="shared" ref="R459:AB459" si="417">IF(R458="X",$S$63/12,Q459)</f>
        <v>4208.3333333333339</v>
      </c>
      <c r="S459" s="11">
        <f t="shared" si="417"/>
        <v>4208.3333333333339</v>
      </c>
      <c r="T459" s="11">
        <f t="shared" si="417"/>
        <v>4208.3333333333339</v>
      </c>
      <c r="U459" s="11">
        <f t="shared" si="417"/>
        <v>4208.3333333333339</v>
      </c>
      <c r="V459" s="11">
        <f t="shared" si="417"/>
        <v>4208.3333333333339</v>
      </c>
      <c r="W459" s="11">
        <f t="shared" si="417"/>
        <v>4208.3333333333339</v>
      </c>
      <c r="X459" s="11">
        <f t="shared" si="417"/>
        <v>4208.3333333333339</v>
      </c>
      <c r="Y459" s="11">
        <f t="shared" si="417"/>
        <v>4208.3333333333339</v>
      </c>
      <c r="Z459" s="11">
        <f t="shared" si="417"/>
        <v>4208.3333333333339</v>
      </c>
      <c r="AA459" s="11">
        <f t="shared" si="417"/>
        <v>4208.3333333333339</v>
      </c>
      <c r="AB459" s="11">
        <f t="shared" si="417"/>
        <v>4208.3333333333339</v>
      </c>
      <c r="AC459" s="11">
        <f>IF(AC458="X",$S$63/12,AB459*(1+$S$64))</f>
        <v>4250.416666666667</v>
      </c>
      <c r="AD459" s="11">
        <f t="shared" ref="AD459:AN459" si="418">IF(AD458="X",$S$63/12,AC459)</f>
        <v>4250.416666666667</v>
      </c>
      <c r="AE459" s="11">
        <f t="shared" si="418"/>
        <v>4250.416666666667</v>
      </c>
      <c r="AF459" s="11">
        <f t="shared" si="418"/>
        <v>4250.416666666667</v>
      </c>
      <c r="AG459" s="11">
        <f t="shared" si="418"/>
        <v>4250.416666666667</v>
      </c>
      <c r="AH459" s="11">
        <f t="shared" si="418"/>
        <v>4250.416666666667</v>
      </c>
      <c r="AI459" s="11">
        <f t="shared" si="418"/>
        <v>4250.416666666667</v>
      </c>
      <c r="AJ459" s="11">
        <f t="shared" si="418"/>
        <v>4250.416666666667</v>
      </c>
      <c r="AK459" s="11">
        <f t="shared" si="418"/>
        <v>4250.416666666667</v>
      </c>
      <c r="AL459" s="11">
        <f t="shared" si="418"/>
        <v>4250.416666666667</v>
      </c>
      <c r="AM459" s="11">
        <f t="shared" si="418"/>
        <v>4250.416666666667</v>
      </c>
      <c r="AN459" s="11">
        <f t="shared" si="418"/>
        <v>4250.416666666667</v>
      </c>
      <c r="AO459" s="11">
        <f>IF(AO458="X",$S$63/12,AN459*(1+$S$64))</f>
        <v>4292.9208333333336</v>
      </c>
      <c r="AP459" s="11">
        <f t="shared" ref="AP459:AZ459" si="419">IF(AP458="X",$S$63/12,AO459)</f>
        <v>4292.9208333333336</v>
      </c>
      <c r="AQ459" s="11">
        <f t="shared" si="419"/>
        <v>4292.9208333333336</v>
      </c>
      <c r="AR459" s="11">
        <f t="shared" si="419"/>
        <v>4292.9208333333336</v>
      </c>
      <c r="AS459" s="11">
        <f t="shared" si="419"/>
        <v>4292.9208333333336</v>
      </c>
      <c r="AT459" s="11">
        <f t="shared" si="419"/>
        <v>4292.9208333333336</v>
      </c>
      <c r="AU459" s="11">
        <f t="shared" si="419"/>
        <v>4292.9208333333336</v>
      </c>
      <c r="AV459" s="11">
        <f t="shared" si="419"/>
        <v>4292.9208333333336</v>
      </c>
      <c r="AW459" s="11">
        <f t="shared" si="419"/>
        <v>4292.9208333333336</v>
      </c>
      <c r="AX459" s="11">
        <f t="shared" si="419"/>
        <v>4292.9208333333336</v>
      </c>
      <c r="AY459" s="11">
        <f t="shared" si="419"/>
        <v>4292.9208333333336</v>
      </c>
      <c r="AZ459" s="11">
        <f t="shared" si="419"/>
        <v>4292.9208333333336</v>
      </c>
      <c r="BA459" s="11">
        <f>IF(BA458="X",$S$63/12,AZ459*(1+$S$64))</f>
        <v>4335.8500416666666</v>
      </c>
      <c r="BB459" s="11">
        <f t="shared" ref="BB459:BL459" si="420">IF(BB458="X",$S$63/12,BA459)</f>
        <v>4335.8500416666666</v>
      </c>
      <c r="BC459" s="11">
        <f t="shared" si="420"/>
        <v>4335.8500416666666</v>
      </c>
      <c r="BD459" s="11">
        <f t="shared" si="420"/>
        <v>4335.8500416666666</v>
      </c>
      <c r="BE459" s="11">
        <f t="shared" si="420"/>
        <v>4335.8500416666666</v>
      </c>
      <c r="BF459" s="11">
        <f t="shared" si="420"/>
        <v>4335.8500416666666</v>
      </c>
      <c r="BG459" s="11">
        <f t="shared" si="420"/>
        <v>4335.8500416666666</v>
      </c>
      <c r="BH459" s="11">
        <f t="shared" si="420"/>
        <v>4335.8500416666666</v>
      </c>
      <c r="BI459" s="11">
        <f t="shared" si="420"/>
        <v>4335.8500416666666</v>
      </c>
      <c r="BJ459" s="11">
        <f t="shared" si="420"/>
        <v>4335.8500416666666</v>
      </c>
      <c r="BK459" s="11">
        <f t="shared" si="420"/>
        <v>4335.8500416666666</v>
      </c>
      <c r="BL459" s="11">
        <f t="shared" si="420"/>
        <v>4335.8500416666666</v>
      </c>
    </row>
    <row r="460" spans="2:64" hidden="1" outlineLevel="1" x14ac:dyDescent="0.55000000000000004">
      <c r="E460" s="29"/>
      <c r="F460" s="29"/>
      <c r="G460" s="29"/>
      <c r="H460" s="29"/>
      <c r="I460" s="29"/>
      <c r="J460" s="89"/>
      <c r="K460" s="8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row>
    <row r="461" spans="2:64" hidden="1" outlineLevel="1" x14ac:dyDescent="0.55000000000000004">
      <c r="B461" s="3" t="s">
        <v>170</v>
      </c>
      <c r="E461" s="11" t="str">
        <f>IF($T$67=E452,IF($S$67=E453,"X",""),"")</f>
        <v/>
      </c>
      <c r="F461" s="11" t="str">
        <f t="shared" ref="F461:BL461" si="421">IF($T$67=F452,IF($S$67=F453,"X",""),"")</f>
        <v/>
      </c>
      <c r="G461" s="11" t="str">
        <f t="shared" si="421"/>
        <v/>
      </c>
      <c r="H461" s="11" t="str">
        <f t="shared" si="421"/>
        <v/>
      </c>
      <c r="I461" s="11" t="str">
        <f t="shared" si="421"/>
        <v/>
      </c>
      <c r="J461" s="11" t="str">
        <f t="shared" si="421"/>
        <v/>
      </c>
      <c r="K461" s="11" t="str">
        <f t="shared" si="421"/>
        <v/>
      </c>
      <c r="L461" s="11" t="str">
        <f t="shared" si="421"/>
        <v/>
      </c>
      <c r="M461" s="11" t="str">
        <f t="shared" si="421"/>
        <v/>
      </c>
      <c r="N461" s="11" t="str">
        <f t="shared" si="421"/>
        <v/>
      </c>
      <c r="O461" s="11" t="str">
        <f t="shared" si="421"/>
        <v/>
      </c>
      <c r="P461" s="11" t="str">
        <f t="shared" si="421"/>
        <v/>
      </c>
      <c r="Q461" s="11" t="str">
        <f t="shared" si="421"/>
        <v/>
      </c>
      <c r="R461" s="11" t="str">
        <f t="shared" si="421"/>
        <v/>
      </c>
      <c r="S461" s="11" t="str">
        <f t="shared" si="421"/>
        <v/>
      </c>
      <c r="T461" s="11" t="str">
        <f t="shared" si="421"/>
        <v/>
      </c>
      <c r="U461" s="11" t="str">
        <f t="shared" si="421"/>
        <v>X</v>
      </c>
      <c r="V461" s="11" t="str">
        <f t="shared" si="421"/>
        <v/>
      </c>
      <c r="W461" s="11" t="str">
        <f t="shared" si="421"/>
        <v/>
      </c>
      <c r="X461" s="11" t="str">
        <f t="shared" si="421"/>
        <v/>
      </c>
      <c r="Y461" s="11" t="str">
        <f t="shared" si="421"/>
        <v/>
      </c>
      <c r="Z461" s="11" t="str">
        <f t="shared" si="421"/>
        <v/>
      </c>
      <c r="AA461" s="11" t="str">
        <f t="shared" si="421"/>
        <v/>
      </c>
      <c r="AB461" s="11" t="str">
        <f t="shared" si="421"/>
        <v/>
      </c>
      <c r="AC461" s="11" t="str">
        <f t="shared" si="421"/>
        <v/>
      </c>
      <c r="AD461" s="11" t="str">
        <f t="shared" si="421"/>
        <v/>
      </c>
      <c r="AE461" s="11" t="str">
        <f t="shared" si="421"/>
        <v/>
      </c>
      <c r="AF461" s="11" t="str">
        <f t="shared" si="421"/>
        <v/>
      </c>
      <c r="AG461" s="11" t="str">
        <f t="shared" si="421"/>
        <v/>
      </c>
      <c r="AH461" s="11" t="str">
        <f t="shared" si="421"/>
        <v/>
      </c>
      <c r="AI461" s="11" t="str">
        <f t="shared" si="421"/>
        <v/>
      </c>
      <c r="AJ461" s="11" t="str">
        <f t="shared" si="421"/>
        <v/>
      </c>
      <c r="AK461" s="11" t="str">
        <f t="shared" si="421"/>
        <v/>
      </c>
      <c r="AL461" s="11" t="str">
        <f t="shared" si="421"/>
        <v/>
      </c>
      <c r="AM461" s="11" t="str">
        <f t="shared" si="421"/>
        <v/>
      </c>
      <c r="AN461" s="11" t="str">
        <f t="shared" si="421"/>
        <v/>
      </c>
      <c r="AO461" s="11" t="str">
        <f t="shared" si="421"/>
        <v/>
      </c>
      <c r="AP461" s="11" t="str">
        <f t="shared" si="421"/>
        <v/>
      </c>
      <c r="AQ461" s="11" t="str">
        <f t="shared" si="421"/>
        <v/>
      </c>
      <c r="AR461" s="11" t="str">
        <f t="shared" si="421"/>
        <v/>
      </c>
      <c r="AS461" s="11" t="str">
        <f t="shared" si="421"/>
        <v/>
      </c>
      <c r="AT461" s="11" t="str">
        <f t="shared" si="421"/>
        <v/>
      </c>
      <c r="AU461" s="11" t="str">
        <f t="shared" si="421"/>
        <v/>
      </c>
      <c r="AV461" s="11" t="str">
        <f t="shared" si="421"/>
        <v/>
      </c>
      <c r="AW461" s="11" t="str">
        <f t="shared" si="421"/>
        <v/>
      </c>
      <c r="AX461" s="11" t="str">
        <f t="shared" si="421"/>
        <v/>
      </c>
      <c r="AY461" s="11" t="str">
        <f t="shared" si="421"/>
        <v/>
      </c>
      <c r="AZ461" s="11" t="str">
        <f t="shared" si="421"/>
        <v/>
      </c>
      <c r="BA461" s="11" t="str">
        <f t="shared" si="421"/>
        <v/>
      </c>
      <c r="BB461" s="11" t="str">
        <f t="shared" si="421"/>
        <v/>
      </c>
      <c r="BC461" s="11" t="str">
        <f t="shared" si="421"/>
        <v/>
      </c>
      <c r="BD461" s="11" t="str">
        <f t="shared" si="421"/>
        <v/>
      </c>
      <c r="BE461" s="11" t="str">
        <f t="shared" si="421"/>
        <v/>
      </c>
      <c r="BF461" s="11" t="str">
        <f t="shared" si="421"/>
        <v/>
      </c>
      <c r="BG461" s="11" t="str">
        <f t="shared" si="421"/>
        <v/>
      </c>
      <c r="BH461" s="11" t="str">
        <f t="shared" si="421"/>
        <v/>
      </c>
      <c r="BI461" s="11" t="str">
        <f t="shared" si="421"/>
        <v/>
      </c>
      <c r="BJ461" s="11" t="str">
        <f t="shared" si="421"/>
        <v/>
      </c>
      <c r="BK461" s="11" t="str">
        <f t="shared" si="421"/>
        <v/>
      </c>
      <c r="BL461" s="11" t="str">
        <f t="shared" si="421"/>
        <v/>
      </c>
    </row>
    <row r="462" spans="2:64" hidden="1" outlineLevel="1" x14ac:dyDescent="0.55000000000000004">
      <c r="B462" s="3" t="s">
        <v>21</v>
      </c>
      <c r="E462" s="11">
        <f t="shared" ref="E462:P462" si="422">IF(E461="X",$S$68/12,D462)</f>
        <v>0</v>
      </c>
      <c r="F462" s="11">
        <f t="shared" si="422"/>
        <v>0</v>
      </c>
      <c r="G462" s="11">
        <f t="shared" si="422"/>
        <v>0</v>
      </c>
      <c r="H462" s="11">
        <f t="shared" si="422"/>
        <v>0</v>
      </c>
      <c r="I462" s="11">
        <f t="shared" si="422"/>
        <v>0</v>
      </c>
      <c r="J462" s="11">
        <f t="shared" si="422"/>
        <v>0</v>
      </c>
      <c r="K462" s="11">
        <f t="shared" si="422"/>
        <v>0</v>
      </c>
      <c r="L462" s="11">
        <f t="shared" si="422"/>
        <v>0</v>
      </c>
      <c r="M462" s="11">
        <f t="shared" si="422"/>
        <v>0</v>
      </c>
      <c r="N462" s="11">
        <f t="shared" si="422"/>
        <v>0</v>
      </c>
      <c r="O462" s="11">
        <f t="shared" si="422"/>
        <v>0</v>
      </c>
      <c r="P462" s="11">
        <f t="shared" si="422"/>
        <v>0</v>
      </c>
      <c r="Q462" s="11">
        <f>IF(Q461="X",$S$68/12,P462*(1+$S$69))</f>
        <v>0</v>
      </c>
      <c r="R462" s="11">
        <f t="shared" ref="R462:AB462" si="423">IF(R461="X",$S$68/12,Q462)</f>
        <v>0</v>
      </c>
      <c r="S462" s="11">
        <f t="shared" si="423"/>
        <v>0</v>
      </c>
      <c r="T462" s="11">
        <f t="shared" si="423"/>
        <v>0</v>
      </c>
      <c r="U462" s="11">
        <f t="shared" si="423"/>
        <v>4166.666666666667</v>
      </c>
      <c r="V462" s="11">
        <f t="shared" si="423"/>
        <v>4166.666666666667</v>
      </c>
      <c r="W462" s="11">
        <f t="shared" si="423"/>
        <v>4166.666666666667</v>
      </c>
      <c r="X462" s="11">
        <f t="shared" si="423"/>
        <v>4166.666666666667</v>
      </c>
      <c r="Y462" s="11">
        <f t="shared" si="423"/>
        <v>4166.666666666667</v>
      </c>
      <c r="Z462" s="11">
        <f t="shared" si="423"/>
        <v>4166.666666666667</v>
      </c>
      <c r="AA462" s="11">
        <f t="shared" si="423"/>
        <v>4166.666666666667</v>
      </c>
      <c r="AB462" s="11">
        <f t="shared" si="423"/>
        <v>4166.666666666667</v>
      </c>
      <c r="AC462" s="11">
        <f>IF(AC461="X",$S$68/12,AB462*(1+$S$69))</f>
        <v>4208.3333333333339</v>
      </c>
      <c r="AD462" s="11">
        <f t="shared" ref="AD462:AN462" si="424">IF(AD461="X",$S$68/12,AC462)</f>
        <v>4208.3333333333339</v>
      </c>
      <c r="AE462" s="11">
        <f t="shared" si="424"/>
        <v>4208.3333333333339</v>
      </c>
      <c r="AF462" s="11">
        <f t="shared" si="424"/>
        <v>4208.3333333333339</v>
      </c>
      <c r="AG462" s="11">
        <f t="shared" si="424"/>
        <v>4208.3333333333339</v>
      </c>
      <c r="AH462" s="11">
        <f t="shared" si="424"/>
        <v>4208.3333333333339</v>
      </c>
      <c r="AI462" s="11">
        <f t="shared" si="424"/>
        <v>4208.3333333333339</v>
      </c>
      <c r="AJ462" s="11">
        <f t="shared" si="424"/>
        <v>4208.3333333333339</v>
      </c>
      <c r="AK462" s="11">
        <f t="shared" si="424"/>
        <v>4208.3333333333339</v>
      </c>
      <c r="AL462" s="11">
        <f t="shared" si="424"/>
        <v>4208.3333333333339</v>
      </c>
      <c r="AM462" s="11">
        <f t="shared" si="424"/>
        <v>4208.3333333333339</v>
      </c>
      <c r="AN462" s="11">
        <f t="shared" si="424"/>
        <v>4208.3333333333339</v>
      </c>
      <c r="AO462" s="11">
        <f>IF(AO461="X",$S$68/12,AN462*(1+$S$69))</f>
        <v>4250.416666666667</v>
      </c>
      <c r="AP462" s="11">
        <f t="shared" ref="AP462:AZ462" si="425">IF(AP461="X",$S$68/12,AO462)</f>
        <v>4250.416666666667</v>
      </c>
      <c r="AQ462" s="11">
        <f t="shared" si="425"/>
        <v>4250.416666666667</v>
      </c>
      <c r="AR462" s="11">
        <f t="shared" si="425"/>
        <v>4250.416666666667</v>
      </c>
      <c r="AS462" s="11">
        <f t="shared" si="425"/>
        <v>4250.416666666667</v>
      </c>
      <c r="AT462" s="11">
        <f t="shared" si="425"/>
        <v>4250.416666666667</v>
      </c>
      <c r="AU462" s="11">
        <f t="shared" si="425"/>
        <v>4250.416666666667</v>
      </c>
      <c r="AV462" s="11">
        <f t="shared" si="425"/>
        <v>4250.416666666667</v>
      </c>
      <c r="AW462" s="11">
        <f t="shared" si="425"/>
        <v>4250.416666666667</v>
      </c>
      <c r="AX462" s="11">
        <f t="shared" si="425"/>
        <v>4250.416666666667</v>
      </c>
      <c r="AY462" s="11">
        <f t="shared" si="425"/>
        <v>4250.416666666667</v>
      </c>
      <c r="AZ462" s="11">
        <f t="shared" si="425"/>
        <v>4250.416666666667</v>
      </c>
      <c r="BA462" s="11">
        <f>IF(BA461="X",$S$68/12,AZ462*(1+$S$69))</f>
        <v>4292.9208333333336</v>
      </c>
      <c r="BB462" s="11">
        <f t="shared" ref="BB462:BL462" si="426">IF(BB461="X",$S$68/12,BA462)</f>
        <v>4292.9208333333336</v>
      </c>
      <c r="BC462" s="11">
        <f t="shared" si="426"/>
        <v>4292.9208333333336</v>
      </c>
      <c r="BD462" s="11">
        <f t="shared" si="426"/>
        <v>4292.9208333333336</v>
      </c>
      <c r="BE462" s="11">
        <f t="shared" si="426"/>
        <v>4292.9208333333336</v>
      </c>
      <c r="BF462" s="11">
        <f t="shared" si="426"/>
        <v>4292.9208333333336</v>
      </c>
      <c r="BG462" s="11">
        <f t="shared" si="426"/>
        <v>4292.9208333333336</v>
      </c>
      <c r="BH462" s="11">
        <f t="shared" si="426"/>
        <v>4292.9208333333336</v>
      </c>
      <c r="BI462" s="11">
        <f t="shared" si="426"/>
        <v>4292.9208333333336</v>
      </c>
      <c r="BJ462" s="11">
        <f t="shared" si="426"/>
        <v>4292.9208333333336</v>
      </c>
      <c r="BK462" s="11">
        <f t="shared" si="426"/>
        <v>4292.9208333333336</v>
      </c>
      <c r="BL462" s="11">
        <f t="shared" si="426"/>
        <v>4292.9208333333336</v>
      </c>
    </row>
    <row r="463" spans="2:64" hidden="1" outlineLevel="1" x14ac:dyDescent="0.55000000000000004">
      <c r="E463" s="29"/>
      <c r="F463" s="29"/>
      <c r="G463" s="29"/>
      <c r="H463" s="29"/>
      <c r="I463" s="29"/>
      <c r="J463" s="89"/>
      <c r="K463" s="8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row>
    <row r="464" spans="2:64" hidden="1" outlineLevel="1" x14ac:dyDescent="0.55000000000000004">
      <c r="B464" s="3" t="s">
        <v>171</v>
      </c>
      <c r="E464" s="11" t="str">
        <f>IF($T$72=E452,IF($S$72=E453,"X",""),"")</f>
        <v/>
      </c>
      <c r="F464" s="11" t="str">
        <f t="shared" ref="F464:BL464" si="427">IF($T$72=F452,IF($S$72=F453,"X",""),"")</f>
        <v/>
      </c>
      <c r="G464" s="11" t="str">
        <f t="shared" si="427"/>
        <v/>
      </c>
      <c r="H464" s="11" t="str">
        <f t="shared" si="427"/>
        <v/>
      </c>
      <c r="I464" s="11" t="str">
        <f t="shared" si="427"/>
        <v/>
      </c>
      <c r="J464" s="11" t="str">
        <f t="shared" si="427"/>
        <v/>
      </c>
      <c r="K464" s="11" t="str">
        <f t="shared" si="427"/>
        <v/>
      </c>
      <c r="L464" s="11" t="str">
        <f t="shared" si="427"/>
        <v/>
      </c>
      <c r="M464" s="11" t="str">
        <f t="shared" si="427"/>
        <v/>
      </c>
      <c r="N464" s="11" t="str">
        <f t="shared" si="427"/>
        <v/>
      </c>
      <c r="O464" s="11" t="str">
        <f t="shared" si="427"/>
        <v/>
      </c>
      <c r="P464" s="11" t="str">
        <f t="shared" si="427"/>
        <v/>
      </c>
      <c r="Q464" s="11" t="str">
        <f t="shared" si="427"/>
        <v/>
      </c>
      <c r="R464" s="11" t="str">
        <f t="shared" si="427"/>
        <v/>
      </c>
      <c r="S464" s="11" t="str">
        <f t="shared" si="427"/>
        <v/>
      </c>
      <c r="T464" s="11" t="str">
        <f t="shared" si="427"/>
        <v/>
      </c>
      <c r="U464" s="11" t="str">
        <f t="shared" si="427"/>
        <v>X</v>
      </c>
      <c r="V464" s="11" t="str">
        <f t="shared" si="427"/>
        <v/>
      </c>
      <c r="W464" s="11" t="str">
        <f t="shared" si="427"/>
        <v/>
      </c>
      <c r="X464" s="11" t="str">
        <f t="shared" si="427"/>
        <v/>
      </c>
      <c r="Y464" s="11" t="str">
        <f t="shared" si="427"/>
        <v/>
      </c>
      <c r="Z464" s="11" t="str">
        <f t="shared" si="427"/>
        <v/>
      </c>
      <c r="AA464" s="11" t="str">
        <f t="shared" si="427"/>
        <v/>
      </c>
      <c r="AB464" s="11" t="str">
        <f t="shared" si="427"/>
        <v/>
      </c>
      <c r="AC464" s="11" t="str">
        <f t="shared" si="427"/>
        <v/>
      </c>
      <c r="AD464" s="11" t="str">
        <f t="shared" si="427"/>
        <v/>
      </c>
      <c r="AE464" s="11" t="str">
        <f t="shared" si="427"/>
        <v/>
      </c>
      <c r="AF464" s="11" t="str">
        <f t="shared" si="427"/>
        <v/>
      </c>
      <c r="AG464" s="11" t="str">
        <f t="shared" si="427"/>
        <v/>
      </c>
      <c r="AH464" s="11" t="str">
        <f t="shared" si="427"/>
        <v/>
      </c>
      <c r="AI464" s="11" t="str">
        <f t="shared" si="427"/>
        <v/>
      </c>
      <c r="AJ464" s="11" t="str">
        <f t="shared" si="427"/>
        <v/>
      </c>
      <c r="AK464" s="11" t="str">
        <f t="shared" si="427"/>
        <v/>
      </c>
      <c r="AL464" s="11" t="str">
        <f t="shared" si="427"/>
        <v/>
      </c>
      <c r="AM464" s="11" t="str">
        <f t="shared" si="427"/>
        <v/>
      </c>
      <c r="AN464" s="11" t="str">
        <f t="shared" si="427"/>
        <v/>
      </c>
      <c r="AO464" s="11" t="str">
        <f t="shared" si="427"/>
        <v/>
      </c>
      <c r="AP464" s="11" t="str">
        <f t="shared" si="427"/>
        <v/>
      </c>
      <c r="AQ464" s="11" t="str">
        <f t="shared" si="427"/>
        <v/>
      </c>
      <c r="AR464" s="11" t="str">
        <f t="shared" si="427"/>
        <v/>
      </c>
      <c r="AS464" s="11" t="str">
        <f t="shared" si="427"/>
        <v/>
      </c>
      <c r="AT464" s="11" t="str">
        <f t="shared" si="427"/>
        <v/>
      </c>
      <c r="AU464" s="11" t="str">
        <f t="shared" si="427"/>
        <v/>
      </c>
      <c r="AV464" s="11" t="str">
        <f t="shared" si="427"/>
        <v/>
      </c>
      <c r="AW464" s="11" t="str">
        <f t="shared" si="427"/>
        <v/>
      </c>
      <c r="AX464" s="11" t="str">
        <f t="shared" si="427"/>
        <v/>
      </c>
      <c r="AY464" s="11" t="str">
        <f t="shared" si="427"/>
        <v/>
      </c>
      <c r="AZ464" s="11" t="str">
        <f t="shared" si="427"/>
        <v/>
      </c>
      <c r="BA464" s="11" t="str">
        <f t="shared" si="427"/>
        <v/>
      </c>
      <c r="BB464" s="11" t="str">
        <f t="shared" si="427"/>
        <v/>
      </c>
      <c r="BC464" s="11" t="str">
        <f t="shared" si="427"/>
        <v/>
      </c>
      <c r="BD464" s="11" t="str">
        <f t="shared" si="427"/>
        <v/>
      </c>
      <c r="BE464" s="11" t="str">
        <f t="shared" si="427"/>
        <v/>
      </c>
      <c r="BF464" s="11" t="str">
        <f t="shared" si="427"/>
        <v/>
      </c>
      <c r="BG464" s="11" t="str">
        <f t="shared" si="427"/>
        <v/>
      </c>
      <c r="BH464" s="11" t="str">
        <f t="shared" si="427"/>
        <v/>
      </c>
      <c r="BI464" s="11" t="str">
        <f t="shared" si="427"/>
        <v/>
      </c>
      <c r="BJ464" s="11" t="str">
        <f t="shared" si="427"/>
        <v/>
      </c>
      <c r="BK464" s="11" t="str">
        <f t="shared" si="427"/>
        <v/>
      </c>
      <c r="BL464" s="11" t="str">
        <f t="shared" si="427"/>
        <v/>
      </c>
    </row>
    <row r="465" spans="2:64" hidden="1" outlineLevel="1" x14ac:dyDescent="0.55000000000000004">
      <c r="B465" s="3" t="s">
        <v>21</v>
      </c>
      <c r="E465" s="11">
        <f t="shared" ref="E465:P465" si="428">IF(E464="X",$S$73/12,D465)</f>
        <v>0</v>
      </c>
      <c r="F465" s="11">
        <f t="shared" si="428"/>
        <v>0</v>
      </c>
      <c r="G465" s="11">
        <f t="shared" si="428"/>
        <v>0</v>
      </c>
      <c r="H465" s="11">
        <f t="shared" si="428"/>
        <v>0</v>
      </c>
      <c r="I465" s="11">
        <f t="shared" si="428"/>
        <v>0</v>
      </c>
      <c r="J465" s="11">
        <f t="shared" si="428"/>
        <v>0</v>
      </c>
      <c r="K465" s="11">
        <f t="shared" si="428"/>
        <v>0</v>
      </c>
      <c r="L465" s="11">
        <f t="shared" si="428"/>
        <v>0</v>
      </c>
      <c r="M465" s="11">
        <f t="shared" si="428"/>
        <v>0</v>
      </c>
      <c r="N465" s="11">
        <f t="shared" si="428"/>
        <v>0</v>
      </c>
      <c r="O465" s="11">
        <f t="shared" si="428"/>
        <v>0</v>
      </c>
      <c r="P465" s="11">
        <f t="shared" si="428"/>
        <v>0</v>
      </c>
      <c r="Q465" s="11">
        <f>IF(Q464="X",$S$73/12,P465*(1+$S$74))</f>
        <v>0</v>
      </c>
      <c r="R465" s="11">
        <f t="shared" ref="R465:AB465" si="429">IF(R464="X",$S$73/12,Q465)</f>
        <v>0</v>
      </c>
      <c r="S465" s="11">
        <f t="shared" si="429"/>
        <v>0</v>
      </c>
      <c r="T465" s="11">
        <f t="shared" si="429"/>
        <v>0</v>
      </c>
      <c r="U465" s="11">
        <f t="shared" si="429"/>
        <v>4166.666666666667</v>
      </c>
      <c r="V465" s="11">
        <f t="shared" si="429"/>
        <v>4166.666666666667</v>
      </c>
      <c r="W465" s="11">
        <f t="shared" si="429"/>
        <v>4166.666666666667</v>
      </c>
      <c r="X465" s="11">
        <f t="shared" si="429"/>
        <v>4166.666666666667</v>
      </c>
      <c r="Y465" s="11">
        <f t="shared" si="429"/>
        <v>4166.666666666667</v>
      </c>
      <c r="Z465" s="11">
        <f t="shared" si="429"/>
        <v>4166.666666666667</v>
      </c>
      <c r="AA465" s="11">
        <f t="shared" si="429"/>
        <v>4166.666666666667</v>
      </c>
      <c r="AB465" s="11">
        <f t="shared" si="429"/>
        <v>4166.666666666667</v>
      </c>
      <c r="AC465" s="11">
        <f>IF(AC464="X",$S$73/12,AB465*(1+$S$74))</f>
        <v>4208.3333333333339</v>
      </c>
      <c r="AD465" s="11">
        <f t="shared" ref="AD465:AN465" si="430">IF(AD464="X",$S$73/12,AC465)</f>
        <v>4208.3333333333339</v>
      </c>
      <c r="AE465" s="11">
        <f t="shared" si="430"/>
        <v>4208.3333333333339</v>
      </c>
      <c r="AF465" s="11">
        <f t="shared" si="430"/>
        <v>4208.3333333333339</v>
      </c>
      <c r="AG465" s="11">
        <f t="shared" si="430"/>
        <v>4208.3333333333339</v>
      </c>
      <c r="AH465" s="11">
        <f t="shared" si="430"/>
        <v>4208.3333333333339</v>
      </c>
      <c r="AI465" s="11">
        <f t="shared" si="430"/>
        <v>4208.3333333333339</v>
      </c>
      <c r="AJ465" s="11">
        <f t="shared" si="430"/>
        <v>4208.3333333333339</v>
      </c>
      <c r="AK465" s="11">
        <f t="shared" si="430"/>
        <v>4208.3333333333339</v>
      </c>
      <c r="AL465" s="11">
        <f t="shared" si="430"/>
        <v>4208.3333333333339</v>
      </c>
      <c r="AM465" s="11">
        <f t="shared" si="430"/>
        <v>4208.3333333333339</v>
      </c>
      <c r="AN465" s="11">
        <f t="shared" si="430"/>
        <v>4208.3333333333339</v>
      </c>
      <c r="AO465" s="11">
        <f>IF(AO464="X",$S$73/12,AN465*(1+$S$74))</f>
        <v>4250.416666666667</v>
      </c>
      <c r="AP465" s="11">
        <f t="shared" ref="AP465:AZ465" si="431">IF(AP464="X",$S$73/12,AO465)</f>
        <v>4250.416666666667</v>
      </c>
      <c r="AQ465" s="11">
        <f t="shared" si="431"/>
        <v>4250.416666666667</v>
      </c>
      <c r="AR465" s="11">
        <f t="shared" si="431"/>
        <v>4250.416666666667</v>
      </c>
      <c r="AS465" s="11">
        <f t="shared" si="431"/>
        <v>4250.416666666667</v>
      </c>
      <c r="AT465" s="11">
        <f t="shared" si="431"/>
        <v>4250.416666666667</v>
      </c>
      <c r="AU465" s="11">
        <f t="shared" si="431"/>
        <v>4250.416666666667</v>
      </c>
      <c r="AV465" s="11">
        <f t="shared" si="431"/>
        <v>4250.416666666667</v>
      </c>
      <c r="AW465" s="11">
        <f t="shared" si="431"/>
        <v>4250.416666666667</v>
      </c>
      <c r="AX465" s="11">
        <f t="shared" si="431"/>
        <v>4250.416666666667</v>
      </c>
      <c r="AY465" s="11">
        <f t="shared" si="431"/>
        <v>4250.416666666667</v>
      </c>
      <c r="AZ465" s="11">
        <f t="shared" si="431"/>
        <v>4250.416666666667</v>
      </c>
      <c r="BA465" s="11">
        <f>IF(BA464="X",$S$73/12,AZ465*(1+$S$74))</f>
        <v>4292.9208333333336</v>
      </c>
      <c r="BB465" s="11">
        <f t="shared" ref="BB465:BL465" si="432">IF(BB464="X",$S$73/12,BA465)</f>
        <v>4292.9208333333336</v>
      </c>
      <c r="BC465" s="11">
        <f t="shared" si="432"/>
        <v>4292.9208333333336</v>
      </c>
      <c r="BD465" s="11">
        <f t="shared" si="432"/>
        <v>4292.9208333333336</v>
      </c>
      <c r="BE465" s="11">
        <f t="shared" si="432"/>
        <v>4292.9208333333336</v>
      </c>
      <c r="BF465" s="11">
        <f t="shared" si="432"/>
        <v>4292.9208333333336</v>
      </c>
      <c r="BG465" s="11">
        <f t="shared" si="432"/>
        <v>4292.9208333333336</v>
      </c>
      <c r="BH465" s="11">
        <f t="shared" si="432"/>
        <v>4292.9208333333336</v>
      </c>
      <c r="BI465" s="11">
        <f t="shared" si="432"/>
        <v>4292.9208333333336</v>
      </c>
      <c r="BJ465" s="11">
        <f t="shared" si="432"/>
        <v>4292.9208333333336</v>
      </c>
      <c r="BK465" s="11">
        <f t="shared" si="432"/>
        <v>4292.9208333333336</v>
      </c>
      <c r="BL465" s="11">
        <f t="shared" si="432"/>
        <v>4292.9208333333336</v>
      </c>
    </row>
    <row r="466" spans="2:64" hidden="1" outlineLevel="1" x14ac:dyDescent="0.55000000000000004">
      <c r="E466" s="29"/>
      <c r="F466" s="29"/>
      <c r="G466" s="29"/>
      <c r="H466" s="29"/>
      <c r="I466" s="29"/>
      <c r="J466" s="89"/>
      <c r="K466" s="8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row>
    <row r="467" spans="2:64" hidden="1" outlineLevel="1" x14ac:dyDescent="0.55000000000000004">
      <c r="B467" s="3" t="s">
        <v>172</v>
      </c>
      <c r="E467" s="11" t="str">
        <f>IF($T$77=E452,IF($S$77=E453,"X",""),"")</f>
        <v/>
      </c>
      <c r="F467" s="11" t="str">
        <f t="shared" ref="F467:BL467" si="433">IF($T$77=F452,IF($S$77=F453,"X",""),"")</f>
        <v/>
      </c>
      <c r="G467" s="11" t="str">
        <f t="shared" si="433"/>
        <v/>
      </c>
      <c r="H467" s="11" t="str">
        <f t="shared" si="433"/>
        <v/>
      </c>
      <c r="I467" s="11" t="str">
        <f t="shared" si="433"/>
        <v/>
      </c>
      <c r="J467" s="11" t="str">
        <f t="shared" si="433"/>
        <v/>
      </c>
      <c r="K467" s="11" t="str">
        <f t="shared" si="433"/>
        <v/>
      </c>
      <c r="L467" s="11" t="str">
        <f t="shared" si="433"/>
        <v/>
      </c>
      <c r="M467" s="11" t="str">
        <f t="shared" si="433"/>
        <v/>
      </c>
      <c r="N467" s="11" t="str">
        <f t="shared" si="433"/>
        <v/>
      </c>
      <c r="O467" s="11" t="str">
        <f t="shared" si="433"/>
        <v/>
      </c>
      <c r="P467" s="11" t="str">
        <f t="shared" si="433"/>
        <v/>
      </c>
      <c r="Q467" s="11" t="str">
        <f t="shared" si="433"/>
        <v/>
      </c>
      <c r="R467" s="11" t="str">
        <f t="shared" si="433"/>
        <v/>
      </c>
      <c r="S467" s="11" t="str">
        <f t="shared" si="433"/>
        <v/>
      </c>
      <c r="T467" s="11" t="str">
        <f t="shared" si="433"/>
        <v/>
      </c>
      <c r="U467" s="11" t="str">
        <f t="shared" si="433"/>
        <v/>
      </c>
      <c r="V467" s="11" t="str">
        <f t="shared" si="433"/>
        <v/>
      </c>
      <c r="W467" s="11" t="str">
        <f t="shared" si="433"/>
        <v/>
      </c>
      <c r="X467" s="11" t="str">
        <f t="shared" si="433"/>
        <v/>
      </c>
      <c r="Y467" s="11" t="str">
        <f t="shared" si="433"/>
        <v/>
      </c>
      <c r="Z467" s="11" t="str">
        <f t="shared" si="433"/>
        <v/>
      </c>
      <c r="AA467" s="11" t="str">
        <f t="shared" si="433"/>
        <v/>
      </c>
      <c r="AB467" s="11" t="str">
        <f t="shared" si="433"/>
        <v/>
      </c>
      <c r="AC467" s="11" t="str">
        <f t="shared" si="433"/>
        <v/>
      </c>
      <c r="AD467" s="11" t="str">
        <f t="shared" si="433"/>
        <v/>
      </c>
      <c r="AE467" s="11" t="str">
        <f t="shared" si="433"/>
        <v/>
      </c>
      <c r="AF467" s="11" t="str">
        <f t="shared" si="433"/>
        <v/>
      </c>
      <c r="AG467" s="11" t="str">
        <f t="shared" si="433"/>
        <v>X</v>
      </c>
      <c r="AH467" s="11" t="str">
        <f t="shared" si="433"/>
        <v/>
      </c>
      <c r="AI467" s="11" t="str">
        <f t="shared" si="433"/>
        <v/>
      </c>
      <c r="AJ467" s="11" t="str">
        <f t="shared" si="433"/>
        <v/>
      </c>
      <c r="AK467" s="11" t="str">
        <f t="shared" si="433"/>
        <v/>
      </c>
      <c r="AL467" s="11" t="str">
        <f t="shared" si="433"/>
        <v/>
      </c>
      <c r="AM467" s="11" t="str">
        <f t="shared" si="433"/>
        <v/>
      </c>
      <c r="AN467" s="11" t="str">
        <f t="shared" si="433"/>
        <v/>
      </c>
      <c r="AO467" s="11" t="str">
        <f t="shared" si="433"/>
        <v/>
      </c>
      <c r="AP467" s="11" t="str">
        <f t="shared" si="433"/>
        <v/>
      </c>
      <c r="AQ467" s="11" t="str">
        <f t="shared" si="433"/>
        <v/>
      </c>
      <c r="AR467" s="11" t="str">
        <f t="shared" si="433"/>
        <v/>
      </c>
      <c r="AS467" s="11" t="str">
        <f t="shared" si="433"/>
        <v/>
      </c>
      <c r="AT467" s="11" t="str">
        <f t="shared" si="433"/>
        <v/>
      </c>
      <c r="AU467" s="11" t="str">
        <f t="shared" si="433"/>
        <v/>
      </c>
      <c r="AV467" s="11" t="str">
        <f t="shared" si="433"/>
        <v/>
      </c>
      <c r="AW467" s="11" t="str">
        <f t="shared" si="433"/>
        <v/>
      </c>
      <c r="AX467" s="11" t="str">
        <f t="shared" si="433"/>
        <v/>
      </c>
      <c r="AY467" s="11" t="str">
        <f t="shared" si="433"/>
        <v/>
      </c>
      <c r="AZ467" s="11" t="str">
        <f t="shared" si="433"/>
        <v/>
      </c>
      <c r="BA467" s="11" t="str">
        <f t="shared" si="433"/>
        <v/>
      </c>
      <c r="BB467" s="11" t="str">
        <f t="shared" si="433"/>
        <v/>
      </c>
      <c r="BC467" s="11" t="str">
        <f t="shared" si="433"/>
        <v/>
      </c>
      <c r="BD467" s="11" t="str">
        <f t="shared" si="433"/>
        <v/>
      </c>
      <c r="BE467" s="11" t="str">
        <f t="shared" si="433"/>
        <v/>
      </c>
      <c r="BF467" s="11" t="str">
        <f t="shared" si="433"/>
        <v/>
      </c>
      <c r="BG467" s="11" t="str">
        <f t="shared" si="433"/>
        <v/>
      </c>
      <c r="BH467" s="11" t="str">
        <f t="shared" si="433"/>
        <v/>
      </c>
      <c r="BI467" s="11" t="str">
        <f t="shared" si="433"/>
        <v/>
      </c>
      <c r="BJ467" s="11" t="str">
        <f t="shared" si="433"/>
        <v/>
      </c>
      <c r="BK467" s="11" t="str">
        <f t="shared" si="433"/>
        <v/>
      </c>
      <c r="BL467" s="11" t="str">
        <f t="shared" si="433"/>
        <v/>
      </c>
    </row>
    <row r="468" spans="2:64" hidden="1" outlineLevel="1" x14ac:dyDescent="0.55000000000000004">
      <c r="B468" s="3" t="s">
        <v>21</v>
      </c>
      <c r="E468" s="11">
        <f t="shared" ref="E468:P468" si="434">IF(E467="X",$S$78/12,D468)</f>
        <v>0</v>
      </c>
      <c r="F468" s="11">
        <f t="shared" si="434"/>
        <v>0</v>
      </c>
      <c r="G468" s="11">
        <f t="shared" si="434"/>
        <v>0</v>
      </c>
      <c r="H468" s="11">
        <f t="shared" si="434"/>
        <v>0</v>
      </c>
      <c r="I468" s="11">
        <f t="shared" si="434"/>
        <v>0</v>
      </c>
      <c r="J468" s="11">
        <f t="shared" si="434"/>
        <v>0</v>
      </c>
      <c r="K468" s="11">
        <f t="shared" si="434"/>
        <v>0</v>
      </c>
      <c r="L468" s="11">
        <f t="shared" si="434"/>
        <v>0</v>
      </c>
      <c r="M468" s="11">
        <f t="shared" si="434"/>
        <v>0</v>
      </c>
      <c r="N468" s="11">
        <f t="shared" si="434"/>
        <v>0</v>
      </c>
      <c r="O468" s="11">
        <f t="shared" si="434"/>
        <v>0</v>
      </c>
      <c r="P468" s="11">
        <f t="shared" si="434"/>
        <v>0</v>
      </c>
      <c r="Q468" s="11">
        <f>IF(Q467="X",$S$78/12,P468*(1+$S$79))</f>
        <v>0</v>
      </c>
      <c r="R468" s="11">
        <f t="shared" ref="R468:AB468" si="435">IF(R467="X",$S$78/12,Q468)</f>
        <v>0</v>
      </c>
      <c r="S468" s="11">
        <f t="shared" si="435"/>
        <v>0</v>
      </c>
      <c r="T468" s="11">
        <f t="shared" si="435"/>
        <v>0</v>
      </c>
      <c r="U468" s="11">
        <f t="shared" si="435"/>
        <v>0</v>
      </c>
      <c r="V468" s="11">
        <f t="shared" si="435"/>
        <v>0</v>
      </c>
      <c r="W468" s="11">
        <f t="shared" si="435"/>
        <v>0</v>
      </c>
      <c r="X468" s="11">
        <f t="shared" si="435"/>
        <v>0</v>
      </c>
      <c r="Y468" s="11">
        <f t="shared" si="435"/>
        <v>0</v>
      </c>
      <c r="Z468" s="11">
        <f t="shared" si="435"/>
        <v>0</v>
      </c>
      <c r="AA468" s="11">
        <f t="shared" si="435"/>
        <v>0</v>
      </c>
      <c r="AB468" s="11">
        <f t="shared" si="435"/>
        <v>0</v>
      </c>
      <c r="AC468" s="11">
        <f>IF(AC467="X",$S$78/12,AB468*(1+$S$79))</f>
        <v>0</v>
      </c>
      <c r="AD468" s="11">
        <f t="shared" ref="AD468:AN468" si="436">IF(AD467="X",$S$78/12,AC468)</f>
        <v>0</v>
      </c>
      <c r="AE468" s="11">
        <f t="shared" si="436"/>
        <v>0</v>
      </c>
      <c r="AF468" s="11">
        <f t="shared" si="436"/>
        <v>0</v>
      </c>
      <c r="AG468" s="11">
        <f t="shared" si="436"/>
        <v>4166.666666666667</v>
      </c>
      <c r="AH468" s="11">
        <f t="shared" si="436"/>
        <v>4166.666666666667</v>
      </c>
      <c r="AI468" s="11">
        <f t="shared" si="436"/>
        <v>4166.666666666667</v>
      </c>
      <c r="AJ468" s="11">
        <f t="shared" si="436"/>
        <v>4166.666666666667</v>
      </c>
      <c r="AK468" s="11">
        <f t="shared" si="436"/>
        <v>4166.666666666667</v>
      </c>
      <c r="AL468" s="11">
        <f t="shared" si="436"/>
        <v>4166.666666666667</v>
      </c>
      <c r="AM468" s="11">
        <f t="shared" si="436"/>
        <v>4166.666666666667</v>
      </c>
      <c r="AN468" s="11">
        <f t="shared" si="436"/>
        <v>4166.666666666667</v>
      </c>
      <c r="AO468" s="11">
        <f>IF(AO467="X",$S$78/12,AN468*(1+$S$79))</f>
        <v>4208.3333333333339</v>
      </c>
      <c r="AP468" s="11">
        <f t="shared" ref="AP468:AZ468" si="437">IF(AP467="X",$S$78/12,AO468)</f>
        <v>4208.3333333333339</v>
      </c>
      <c r="AQ468" s="11">
        <f t="shared" si="437"/>
        <v>4208.3333333333339</v>
      </c>
      <c r="AR468" s="11">
        <f t="shared" si="437"/>
        <v>4208.3333333333339</v>
      </c>
      <c r="AS468" s="11">
        <f t="shared" si="437"/>
        <v>4208.3333333333339</v>
      </c>
      <c r="AT468" s="11">
        <f t="shared" si="437"/>
        <v>4208.3333333333339</v>
      </c>
      <c r="AU468" s="11">
        <f t="shared" si="437"/>
        <v>4208.3333333333339</v>
      </c>
      <c r="AV468" s="11">
        <f t="shared" si="437"/>
        <v>4208.3333333333339</v>
      </c>
      <c r="AW468" s="11">
        <f t="shared" si="437"/>
        <v>4208.3333333333339</v>
      </c>
      <c r="AX468" s="11">
        <f t="shared" si="437"/>
        <v>4208.3333333333339</v>
      </c>
      <c r="AY468" s="11">
        <f t="shared" si="437"/>
        <v>4208.3333333333339</v>
      </c>
      <c r="AZ468" s="11">
        <f t="shared" si="437"/>
        <v>4208.3333333333339</v>
      </c>
      <c r="BA468" s="11">
        <f>IF(BA467="X",$S$78/12,AZ468*(1+$S$79))</f>
        <v>4250.416666666667</v>
      </c>
      <c r="BB468" s="11">
        <f t="shared" ref="BB468:BL468" si="438">IF(BB467="X",$S$78/12,BA468)</f>
        <v>4250.416666666667</v>
      </c>
      <c r="BC468" s="11">
        <f t="shared" si="438"/>
        <v>4250.416666666667</v>
      </c>
      <c r="BD468" s="11">
        <f t="shared" si="438"/>
        <v>4250.416666666667</v>
      </c>
      <c r="BE468" s="11">
        <f t="shared" si="438"/>
        <v>4250.416666666667</v>
      </c>
      <c r="BF468" s="11">
        <f t="shared" si="438"/>
        <v>4250.416666666667</v>
      </c>
      <c r="BG468" s="11">
        <f t="shared" si="438"/>
        <v>4250.416666666667</v>
      </c>
      <c r="BH468" s="11">
        <f t="shared" si="438"/>
        <v>4250.416666666667</v>
      </c>
      <c r="BI468" s="11">
        <f t="shared" si="438"/>
        <v>4250.416666666667</v>
      </c>
      <c r="BJ468" s="11">
        <f t="shared" si="438"/>
        <v>4250.416666666667</v>
      </c>
      <c r="BK468" s="11">
        <f t="shared" si="438"/>
        <v>4250.416666666667</v>
      </c>
      <c r="BL468" s="11">
        <f t="shared" si="438"/>
        <v>4250.416666666667</v>
      </c>
    </row>
    <row r="469" spans="2:64" hidden="1" outlineLevel="1" x14ac:dyDescent="0.55000000000000004">
      <c r="E469" s="29"/>
      <c r="F469" s="29"/>
      <c r="G469" s="29"/>
      <c r="H469" s="29"/>
      <c r="I469" s="29"/>
      <c r="J469" s="89"/>
      <c r="K469" s="8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row>
    <row r="470" spans="2:64" hidden="1" outlineLevel="1" x14ac:dyDescent="0.55000000000000004">
      <c r="B470" s="3" t="s">
        <v>173</v>
      </c>
      <c r="E470" s="29" t="str">
        <f>IF($T$82=E452,IF($S$82=E453,"X",""),"")</f>
        <v/>
      </c>
      <c r="F470" s="29" t="str">
        <f t="shared" ref="F470:BL470" si="439">IF($T$82=F452,IF($S$82=F453,"X",""),"")</f>
        <v/>
      </c>
      <c r="G470" s="29" t="str">
        <f t="shared" si="439"/>
        <v/>
      </c>
      <c r="H470" s="29" t="str">
        <f t="shared" si="439"/>
        <v/>
      </c>
      <c r="I470" s="29" t="str">
        <f t="shared" si="439"/>
        <v/>
      </c>
      <c r="J470" s="29" t="str">
        <f t="shared" si="439"/>
        <v/>
      </c>
      <c r="K470" s="29" t="str">
        <f t="shared" si="439"/>
        <v/>
      </c>
      <c r="L470" s="29" t="str">
        <f t="shared" si="439"/>
        <v/>
      </c>
      <c r="M470" s="29" t="str">
        <f t="shared" si="439"/>
        <v/>
      </c>
      <c r="N470" s="29" t="str">
        <f t="shared" si="439"/>
        <v/>
      </c>
      <c r="O470" s="29" t="str">
        <f t="shared" si="439"/>
        <v/>
      </c>
      <c r="P470" s="29" t="str">
        <f t="shared" si="439"/>
        <v/>
      </c>
      <c r="Q470" s="29" t="str">
        <f t="shared" si="439"/>
        <v/>
      </c>
      <c r="R470" s="29" t="str">
        <f t="shared" si="439"/>
        <v/>
      </c>
      <c r="S470" s="29" t="str">
        <f t="shared" si="439"/>
        <v/>
      </c>
      <c r="T470" s="29" t="str">
        <f t="shared" si="439"/>
        <v/>
      </c>
      <c r="U470" s="29" t="str">
        <f t="shared" si="439"/>
        <v/>
      </c>
      <c r="V470" s="29" t="str">
        <f t="shared" si="439"/>
        <v/>
      </c>
      <c r="W470" s="29" t="str">
        <f t="shared" si="439"/>
        <v/>
      </c>
      <c r="X470" s="29" t="str">
        <f t="shared" si="439"/>
        <v/>
      </c>
      <c r="Y470" s="29" t="str">
        <f t="shared" si="439"/>
        <v/>
      </c>
      <c r="Z470" s="29" t="str">
        <f t="shared" si="439"/>
        <v/>
      </c>
      <c r="AA470" s="29" t="str">
        <f t="shared" si="439"/>
        <v/>
      </c>
      <c r="AB470" s="29" t="str">
        <f t="shared" si="439"/>
        <v/>
      </c>
      <c r="AC470" s="29" t="str">
        <f t="shared" si="439"/>
        <v/>
      </c>
      <c r="AD470" s="29" t="str">
        <f t="shared" si="439"/>
        <v/>
      </c>
      <c r="AE470" s="29" t="str">
        <f t="shared" si="439"/>
        <v/>
      </c>
      <c r="AF470" s="29" t="str">
        <f t="shared" si="439"/>
        <v/>
      </c>
      <c r="AG470" s="29" t="str">
        <f t="shared" si="439"/>
        <v>X</v>
      </c>
      <c r="AH470" s="29" t="str">
        <f t="shared" si="439"/>
        <v/>
      </c>
      <c r="AI470" s="29" t="str">
        <f t="shared" si="439"/>
        <v/>
      </c>
      <c r="AJ470" s="29" t="str">
        <f t="shared" si="439"/>
        <v/>
      </c>
      <c r="AK470" s="29" t="str">
        <f t="shared" si="439"/>
        <v/>
      </c>
      <c r="AL470" s="29" t="str">
        <f t="shared" si="439"/>
        <v/>
      </c>
      <c r="AM470" s="29" t="str">
        <f t="shared" si="439"/>
        <v/>
      </c>
      <c r="AN470" s="29" t="str">
        <f t="shared" si="439"/>
        <v/>
      </c>
      <c r="AO470" s="29" t="str">
        <f t="shared" si="439"/>
        <v/>
      </c>
      <c r="AP470" s="29" t="str">
        <f t="shared" si="439"/>
        <v/>
      </c>
      <c r="AQ470" s="29" t="str">
        <f t="shared" si="439"/>
        <v/>
      </c>
      <c r="AR470" s="29" t="str">
        <f t="shared" si="439"/>
        <v/>
      </c>
      <c r="AS470" s="29" t="str">
        <f t="shared" si="439"/>
        <v/>
      </c>
      <c r="AT470" s="29" t="str">
        <f t="shared" si="439"/>
        <v/>
      </c>
      <c r="AU470" s="29" t="str">
        <f t="shared" si="439"/>
        <v/>
      </c>
      <c r="AV470" s="29" t="str">
        <f t="shared" si="439"/>
        <v/>
      </c>
      <c r="AW470" s="29" t="str">
        <f t="shared" si="439"/>
        <v/>
      </c>
      <c r="AX470" s="29" t="str">
        <f t="shared" si="439"/>
        <v/>
      </c>
      <c r="AY470" s="29" t="str">
        <f t="shared" si="439"/>
        <v/>
      </c>
      <c r="AZ470" s="29" t="str">
        <f t="shared" si="439"/>
        <v/>
      </c>
      <c r="BA470" s="29" t="str">
        <f t="shared" si="439"/>
        <v/>
      </c>
      <c r="BB470" s="29" t="str">
        <f t="shared" si="439"/>
        <v/>
      </c>
      <c r="BC470" s="29" t="str">
        <f t="shared" si="439"/>
        <v/>
      </c>
      <c r="BD470" s="29" t="str">
        <f t="shared" si="439"/>
        <v/>
      </c>
      <c r="BE470" s="29" t="str">
        <f t="shared" si="439"/>
        <v/>
      </c>
      <c r="BF470" s="29" t="str">
        <f t="shared" si="439"/>
        <v/>
      </c>
      <c r="BG470" s="29" t="str">
        <f t="shared" si="439"/>
        <v/>
      </c>
      <c r="BH470" s="29" t="str">
        <f t="shared" si="439"/>
        <v/>
      </c>
      <c r="BI470" s="29" t="str">
        <f t="shared" si="439"/>
        <v/>
      </c>
      <c r="BJ470" s="29" t="str">
        <f t="shared" si="439"/>
        <v/>
      </c>
      <c r="BK470" s="29" t="str">
        <f t="shared" si="439"/>
        <v/>
      </c>
      <c r="BL470" s="29" t="str">
        <f t="shared" si="439"/>
        <v/>
      </c>
    </row>
    <row r="471" spans="2:64" hidden="1" outlineLevel="1" x14ac:dyDescent="0.55000000000000004">
      <c r="B471" s="3" t="s">
        <v>21</v>
      </c>
      <c r="E471" s="11">
        <f t="shared" ref="E471:P471" si="440">IF(E470="X",$S$83/12,D471)</f>
        <v>0</v>
      </c>
      <c r="F471" s="11">
        <f t="shared" si="440"/>
        <v>0</v>
      </c>
      <c r="G471" s="11">
        <f t="shared" si="440"/>
        <v>0</v>
      </c>
      <c r="H471" s="11">
        <f t="shared" si="440"/>
        <v>0</v>
      </c>
      <c r="I471" s="11">
        <f t="shared" si="440"/>
        <v>0</v>
      </c>
      <c r="J471" s="11">
        <f t="shared" si="440"/>
        <v>0</v>
      </c>
      <c r="K471" s="11">
        <f t="shared" si="440"/>
        <v>0</v>
      </c>
      <c r="L471" s="11">
        <f t="shared" si="440"/>
        <v>0</v>
      </c>
      <c r="M471" s="11">
        <f t="shared" si="440"/>
        <v>0</v>
      </c>
      <c r="N471" s="11">
        <f t="shared" si="440"/>
        <v>0</v>
      </c>
      <c r="O471" s="11">
        <f t="shared" si="440"/>
        <v>0</v>
      </c>
      <c r="P471" s="11">
        <f t="shared" si="440"/>
        <v>0</v>
      </c>
      <c r="Q471" s="11">
        <f>IF(Q470="X",$S$83/12,P471*(1+$S$84))</f>
        <v>0</v>
      </c>
      <c r="R471" s="11">
        <f t="shared" ref="R471:AB471" si="441">IF(R470="X",$S$83/12,Q471)</f>
        <v>0</v>
      </c>
      <c r="S471" s="11">
        <f t="shared" si="441"/>
        <v>0</v>
      </c>
      <c r="T471" s="11">
        <f t="shared" si="441"/>
        <v>0</v>
      </c>
      <c r="U471" s="11">
        <f t="shared" si="441"/>
        <v>0</v>
      </c>
      <c r="V471" s="11">
        <f t="shared" si="441"/>
        <v>0</v>
      </c>
      <c r="W471" s="11">
        <f t="shared" si="441"/>
        <v>0</v>
      </c>
      <c r="X471" s="11">
        <f t="shared" si="441"/>
        <v>0</v>
      </c>
      <c r="Y471" s="11">
        <f t="shared" si="441"/>
        <v>0</v>
      </c>
      <c r="Z471" s="11">
        <f t="shared" si="441"/>
        <v>0</v>
      </c>
      <c r="AA471" s="11">
        <f t="shared" si="441"/>
        <v>0</v>
      </c>
      <c r="AB471" s="11">
        <f t="shared" si="441"/>
        <v>0</v>
      </c>
      <c r="AC471" s="11">
        <f>IF(AC470="X",$S$83/12,AB471*(1+$S$84))</f>
        <v>0</v>
      </c>
      <c r="AD471" s="11">
        <f t="shared" ref="AD471:AN471" si="442">IF(AD470="X",$S$83/12,AC471)</f>
        <v>0</v>
      </c>
      <c r="AE471" s="11">
        <f t="shared" si="442"/>
        <v>0</v>
      </c>
      <c r="AF471" s="11">
        <f t="shared" si="442"/>
        <v>0</v>
      </c>
      <c r="AG471" s="11">
        <f t="shared" si="442"/>
        <v>4166.666666666667</v>
      </c>
      <c r="AH471" s="11">
        <f t="shared" si="442"/>
        <v>4166.666666666667</v>
      </c>
      <c r="AI471" s="11">
        <f t="shared" si="442"/>
        <v>4166.666666666667</v>
      </c>
      <c r="AJ471" s="11">
        <f t="shared" si="442"/>
        <v>4166.666666666667</v>
      </c>
      <c r="AK471" s="11">
        <f t="shared" si="442"/>
        <v>4166.666666666667</v>
      </c>
      <c r="AL471" s="11">
        <f t="shared" si="442"/>
        <v>4166.666666666667</v>
      </c>
      <c r="AM471" s="11">
        <f t="shared" si="442"/>
        <v>4166.666666666667</v>
      </c>
      <c r="AN471" s="11">
        <f t="shared" si="442"/>
        <v>4166.666666666667</v>
      </c>
      <c r="AO471" s="11">
        <f>IF(AO470="X",$S$83/12,AN471*(1+$S$84))</f>
        <v>4208.3333333333339</v>
      </c>
      <c r="AP471" s="11">
        <f t="shared" ref="AP471:AZ471" si="443">IF(AP470="X",$S$83/12,AO471)</f>
        <v>4208.3333333333339</v>
      </c>
      <c r="AQ471" s="11">
        <f t="shared" si="443"/>
        <v>4208.3333333333339</v>
      </c>
      <c r="AR471" s="11">
        <f t="shared" si="443"/>
        <v>4208.3333333333339</v>
      </c>
      <c r="AS471" s="11">
        <f t="shared" si="443"/>
        <v>4208.3333333333339</v>
      </c>
      <c r="AT471" s="11">
        <f t="shared" si="443"/>
        <v>4208.3333333333339</v>
      </c>
      <c r="AU471" s="11">
        <f t="shared" si="443"/>
        <v>4208.3333333333339</v>
      </c>
      <c r="AV471" s="11">
        <f t="shared" si="443"/>
        <v>4208.3333333333339</v>
      </c>
      <c r="AW471" s="11">
        <f t="shared" si="443"/>
        <v>4208.3333333333339</v>
      </c>
      <c r="AX471" s="11">
        <f t="shared" si="443"/>
        <v>4208.3333333333339</v>
      </c>
      <c r="AY471" s="11">
        <f t="shared" si="443"/>
        <v>4208.3333333333339</v>
      </c>
      <c r="AZ471" s="11">
        <f t="shared" si="443"/>
        <v>4208.3333333333339</v>
      </c>
      <c r="BA471" s="11">
        <f>IF(BA470="X",$S$83/12,AZ471*(1+$S$84))</f>
        <v>4250.416666666667</v>
      </c>
      <c r="BB471" s="11">
        <f t="shared" ref="BB471:BL471" si="444">IF(BB470="X",$S$83/12,BA471)</f>
        <v>4250.416666666667</v>
      </c>
      <c r="BC471" s="11">
        <f t="shared" si="444"/>
        <v>4250.416666666667</v>
      </c>
      <c r="BD471" s="11">
        <f t="shared" si="444"/>
        <v>4250.416666666667</v>
      </c>
      <c r="BE471" s="11">
        <f t="shared" si="444"/>
        <v>4250.416666666667</v>
      </c>
      <c r="BF471" s="11">
        <f t="shared" si="444"/>
        <v>4250.416666666667</v>
      </c>
      <c r="BG471" s="11">
        <f t="shared" si="444"/>
        <v>4250.416666666667</v>
      </c>
      <c r="BH471" s="11">
        <f t="shared" si="444"/>
        <v>4250.416666666667</v>
      </c>
      <c r="BI471" s="11">
        <f t="shared" si="444"/>
        <v>4250.416666666667</v>
      </c>
      <c r="BJ471" s="11">
        <f t="shared" si="444"/>
        <v>4250.416666666667</v>
      </c>
      <c r="BK471" s="11">
        <f t="shared" si="444"/>
        <v>4250.416666666667</v>
      </c>
      <c r="BL471" s="11">
        <f t="shared" si="444"/>
        <v>4250.416666666667</v>
      </c>
    </row>
    <row r="472" spans="2:64" hidden="1" outlineLevel="1" x14ac:dyDescent="0.55000000000000004">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row>
    <row r="473" spans="2:64" hidden="1" outlineLevel="1" x14ac:dyDescent="0.55000000000000004">
      <c r="B473" s="3" t="s">
        <v>174</v>
      </c>
      <c r="E473" s="11" t="str">
        <f>IF($T$87=E452,IF($S$87=E453,"X",""),"")</f>
        <v/>
      </c>
      <c r="F473" s="11" t="str">
        <f t="shared" ref="F473:BL473" si="445">IF($T$87=F452,IF($S$87=F453,"X",""),"")</f>
        <v/>
      </c>
      <c r="G473" s="11" t="str">
        <f t="shared" si="445"/>
        <v/>
      </c>
      <c r="H473" s="11" t="str">
        <f t="shared" si="445"/>
        <v/>
      </c>
      <c r="I473" s="11" t="str">
        <f t="shared" si="445"/>
        <v/>
      </c>
      <c r="J473" s="11" t="str">
        <f t="shared" si="445"/>
        <v/>
      </c>
      <c r="K473" s="11" t="str">
        <f t="shared" si="445"/>
        <v/>
      </c>
      <c r="L473" s="11" t="str">
        <f t="shared" si="445"/>
        <v/>
      </c>
      <c r="M473" s="11" t="str">
        <f t="shared" si="445"/>
        <v/>
      </c>
      <c r="N473" s="11" t="str">
        <f t="shared" si="445"/>
        <v/>
      </c>
      <c r="O473" s="11" t="str">
        <f t="shared" si="445"/>
        <v/>
      </c>
      <c r="P473" s="11" t="str">
        <f t="shared" si="445"/>
        <v/>
      </c>
      <c r="Q473" s="11" t="str">
        <f t="shared" si="445"/>
        <v/>
      </c>
      <c r="R473" s="11" t="str">
        <f t="shared" si="445"/>
        <v/>
      </c>
      <c r="S473" s="11" t="str">
        <f t="shared" si="445"/>
        <v/>
      </c>
      <c r="T473" s="11" t="str">
        <f t="shared" si="445"/>
        <v/>
      </c>
      <c r="U473" s="11" t="str">
        <f t="shared" si="445"/>
        <v/>
      </c>
      <c r="V473" s="11" t="str">
        <f t="shared" si="445"/>
        <v/>
      </c>
      <c r="W473" s="11" t="str">
        <f t="shared" si="445"/>
        <v/>
      </c>
      <c r="X473" s="11" t="str">
        <f t="shared" si="445"/>
        <v/>
      </c>
      <c r="Y473" s="11" t="str">
        <f t="shared" si="445"/>
        <v/>
      </c>
      <c r="Z473" s="11" t="str">
        <f t="shared" si="445"/>
        <v/>
      </c>
      <c r="AA473" s="11" t="str">
        <f t="shared" si="445"/>
        <v/>
      </c>
      <c r="AB473" s="11" t="str">
        <f t="shared" si="445"/>
        <v/>
      </c>
      <c r="AC473" s="11" t="str">
        <f t="shared" si="445"/>
        <v/>
      </c>
      <c r="AD473" s="11" t="str">
        <f t="shared" si="445"/>
        <v/>
      </c>
      <c r="AE473" s="11" t="str">
        <f t="shared" si="445"/>
        <v/>
      </c>
      <c r="AF473" s="11" t="str">
        <f t="shared" si="445"/>
        <v/>
      </c>
      <c r="AG473" s="11" t="str">
        <f t="shared" si="445"/>
        <v/>
      </c>
      <c r="AH473" s="11" t="str">
        <f t="shared" si="445"/>
        <v/>
      </c>
      <c r="AI473" s="11" t="str">
        <f t="shared" si="445"/>
        <v/>
      </c>
      <c r="AJ473" s="11" t="str">
        <f t="shared" si="445"/>
        <v/>
      </c>
      <c r="AK473" s="11" t="str">
        <f t="shared" si="445"/>
        <v/>
      </c>
      <c r="AL473" s="11" t="str">
        <f t="shared" si="445"/>
        <v/>
      </c>
      <c r="AM473" s="11" t="str">
        <f t="shared" si="445"/>
        <v/>
      </c>
      <c r="AN473" s="11" t="str">
        <f t="shared" si="445"/>
        <v/>
      </c>
      <c r="AO473" s="11" t="str">
        <f t="shared" si="445"/>
        <v/>
      </c>
      <c r="AP473" s="11" t="str">
        <f t="shared" si="445"/>
        <v/>
      </c>
      <c r="AQ473" s="11" t="str">
        <f t="shared" si="445"/>
        <v/>
      </c>
      <c r="AR473" s="11" t="str">
        <f t="shared" si="445"/>
        <v/>
      </c>
      <c r="AS473" s="11" t="str">
        <f t="shared" si="445"/>
        <v/>
      </c>
      <c r="AT473" s="11" t="str">
        <f t="shared" si="445"/>
        <v/>
      </c>
      <c r="AU473" s="11" t="str">
        <f t="shared" si="445"/>
        <v/>
      </c>
      <c r="AV473" s="11" t="str">
        <f t="shared" si="445"/>
        <v/>
      </c>
      <c r="AW473" s="11" t="str">
        <f t="shared" si="445"/>
        <v/>
      </c>
      <c r="AX473" s="11" t="str">
        <f t="shared" si="445"/>
        <v/>
      </c>
      <c r="AY473" s="11" t="str">
        <f t="shared" si="445"/>
        <v/>
      </c>
      <c r="AZ473" s="11" t="str">
        <f t="shared" si="445"/>
        <v/>
      </c>
      <c r="BA473" s="11" t="str">
        <f t="shared" si="445"/>
        <v/>
      </c>
      <c r="BB473" s="11" t="str">
        <f t="shared" si="445"/>
        <v/>
      </c>
      <c r="BC473" s="11" t="str">
        <f t="shared" si="445"/>
        <v/>
      </c>
      <c r="BD473" s="11" t="str">
        <f t="shared" si="445"/>
        <v/>
      </c>
      <c r="BE473" s="11" t="str">
        <f t="shared" si="445"/>
        <v/>
      </c>
      <c r="BF473" s="11" t="str">
        <f t="shared" si="445"/>
        <v/>
      </c>
      <c r="BG473" s="11" t="str">
        <f t="shared" si="445"/>
        <v/>
      </c>
      <c r="BH473" s="11" t="str">
        <f t="shared" si="445"/>
        <v/>
      </c>
      <c r="BI473" s="11" t="str">
        <f t="shared" si="445"/>
        <v/>
      </c>
      <c r="BJ473" s="11" t="str">
        <f t="shared" si="445"/>
        <v/>
      </c>
      <c r="BK473" s="11" t="str">
        <f t="shared" si="445"/>
        <v/>
      </c>
      <c r="BL473" s="11" t="str">
        <f t="shared" si="445"/>
        <v/>
      </c>
    </row>
    <row r="474" spans="2:64" hidden="1" outlineLevel="1" x14ac:dyDescent="0.55000000000000004">
      <c r="B474" s="3" t="s">
        <v>21</v>
      </c>
      <c r="E474" s="11">
        <f t="shared" ref="E474:P474" si="446">IF(E473="X",$S$88/12,D474)</f>
        <v>0</v>
      </c>
      <c r="F474" s="11">
        <f t="shared" si="446"/>
        <v>0</v>
      </c>
      <c r="G474" s="11">
        <f t="shared" si="446"/>
        <v>0</v>
      </c>
      <c r="H474" s="11">
        <f t="shared" si="446"/>
        <v>0</v>
      </c>
      <c r="I474" s="11">
        <f t="shared" si="446"/>
        <v>0</v>
      </c>
      <c r="J474" s="11">
        <f t="shared" si="446"/>
        <v>0</v>
      </c>
      <c r="K474" s="11">
        <f t="shared" si="446"/>
        <v>0</v>
      </c>
      <c r="L474" s="11">
        <f t="shared" si="446"/>
        <v>0</v>
      </c>
      <c r="M474" s="11">
        <f t="shared" si="446"/>
        <v>0</v>
      </c>
      <c r="N474" s="11">
        <f t="shared" si="446"/>
        <v>0</v>
      </c>
      <c r="O474" s="11">
        <f t="shared" si="446"/>
        <v>0</v>
      </c>
      <c r="P474" s="11">
        <f t="shared" si="446"/>
        <v>0</v>
      </c>
      <c r="Q474" s="11">
        <f>IF(Q473="X",$S$88/12,P474*(1+$S$89))</f>
        <v>0</v>
      </c>
      <c r="R474" s="11">
        <f t="shared" ref="R474:AB474" si="447">IF(R473="X",$S$88/12,Q474)</f>
        <v>0</v>
      </c>
      <c r="S474" s="11">
        <f t="shared" si="447"/>
        <v>0</v>
      </c>
      <c r="T474" s="11">
        <f t="shared" si="447"/>
        <v>0</v>
      </c>
      <c r="U474" s="11">
        <f t="shared" si="447"/>
        <v>0</v>
      </c>
      <c r="V474" s="11">
        <f t="shared" si="447"/>
        <v>0</v>
      </c>
      <c r="W474" s="11">
        <f t="shared" si="447"/>
        <v>0</v>
      </c>
      <c r="X474" s="11">
        <f t="shared" si="447"/>
        <v>0</v>
      </c>
      <c r="Y474" s="11">
        <f t="shared" si="447"/>
        <v>0</v>
      </c>
      <c r="Z474" s="11">
        <f t="shared" si="447"/>
        <v>0</v>
      </c>
      <c r="AA474" s="11">
        <f t="shared" si="447"/>
        <v>0</v>
      </c>
      <c r="AB474" s="11">
        <f t="shared" si="447"/>
        <v>0</v>
      </c>
      <c r="AC474" s="11">
        <f>IF(AC473="X",$S$88/12,AB474*(1+$S$89))</f>
        <v>0</v>
      </c>
      <c r="AD474" s="11">
        <f t="shared" ref="AD474:AN474" si="448">IF(AD473="X",$S$88/12,AC474)</f>
        <v>0</v>
      </c>
      <c r="AE474" s="11">
        <f t="shared" si="448"/>
        <v>0</v>
      </c>
      <c r="AF474" s="11">
        <f t="shared" si="448"/>
        <v>0</v>
      </c>
      <c r="AG474" s="11">
        <f t="shared" si="448"/>
        <v>0</v>
      </c>
      <c r="AH474" s="11">
        <f t="shared" si="448"/>
        <v>0</v>
      </c>
      <c r="AI474" s="11">
        <f t="shared" si="448"/>
        <v>0</v>
      </c>
      <c r="AJ474" s="11">
        <f t="shared" si="448"/>
        <v>0</v>
      </c>
      <c r="AK474" s="11">
        <f t="shared" si="448"/>
        <v>0</v>
      </c>
      <c r="AL474" s="11">
        <f t="shared" si="448"/>
        <v>0</v>
      </c>
      <c r="AM474" s="11">
        <f t="shared" si="448"/>
        <v>0</v>
      </c>
      <c r="AN474" s="11">
        <f t="shared" si="448"/>
        <v>0</v>
      </c>
      <c r="AO474" s="11">
        <f>IF(AO473="X",$S$88/12,AN474*(1+$S$89))</f>
        <v>0</v>
      </c>
      <c r="AP474" s="11">
        <f t="shared" ref="AP474:AZ474" si="449">IF(AP473="X",$S$88/12,AO474)</f>
        <v>0</v>
      </c>
      <c r="AQ474" s="11">
        <f t="shared" si="449"/>
        <v>0</v>
      </c>
      <c r="AR474" s="11">
        <f t="shared" si="449"/>
        <v>0</v>
      </c>
      <c r="AS474" s="11">
        <f t="shared" si="449"/>
        <v>0</v>
      </c>
      <c r="AT474" s="11">
        <f t="shared" si="449"/>
        <v>0</v>
      </c>
      <c r="AU474" s="11">
        <f t="shared" si="449"/>
        <v>0</v>
      </c>
      <c r="AV474" s="11">
        <f t="shared" si="449"/>
        <v>0</v>
      </c>
      <c r="AW474" s="11">
        <f t="shared" si="449"/>
        <v>0</v>
      </c>
      <c r="AX474" s="11">
        <f t="shared" si="449"/>
        <v>0</v>
      </c>
      <c r="AY474" s="11">
        <f t="shared" si="449"/>
        <v>0</v>
      </c>
      <c r="AZ474" s="11">
        <f t="shared" si="449"/>
        <v>0</v>
      </c>
      <c r="BA474" s="11">
        <f>IF(BA473="X",$S$88/12,AZ474*(1+$S$89))</f>
        <v>0</v>
      </c>
      <c r="BB474" s="11">
        <f t="shared" ref="BB474:BL474" si="450">IF(BB473="X",$S$88/12,BA474)</f>
        <v>0</v>
      </c>
      <c r="BC474" s="11">
        <f t="shared" si="450"/>
        <v>0</v>
      </c>
      <c r="BD474" s="11">
        <f t="shared" si="450"/>
        <v>0</v>
      </c>
      <c r="BE474" s="11">
        <f t="shared" si="450"/>
        <v>0</v>
      </c>
      <c r="BF474" s="11">
        <f t="shared" si="450"/>
        <v>0</v>
      </c>
      <c r="BG474" s="11">
        <f t="shared" si="450"/>
        <v>0</v>
      </c>
      <c r="BH474" s="11">
        <f t="shared" si="450"/>
        <v>0</v>
      </c>
      <c r="BI474" s="11">
        <f t="shared" si="450"/>
        <v>0</v>
      </c>
      <c r="BJ474" s="11">
        <f t="shared" si="450"/>
        <v>0</v>
      </c>
      <c r="BK474" s="11">
        <f t="shared" si="450"/>
        <v>0</v>
      </c>
      <c r="BL474" s="11">
        <f t="shared" si="450"/>
        <v>0</v>
      </c>
    </row>
    <row r="475" spans="2:64" hidden="1" outlineLevel="1" x14ac:dyDescent="0.55000000000000004">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row>
    <row r="476" spans="2:64" hidden="1" outlineLevel="1" x14ac:dyDescent="0.55000000000000004">
      <c r="B476" s="3" t="s">
        <v>175</v>
      </c>
      <c r="E476" s="11" t="str">
        <f>IF($T$92=E452,IF($S$92=E453,"X",""),"")</f>
        <v/>
      </c>
      <c r="F476" s="11" t="str">
        <f t="shared" ref="F476:BL476" si="451">IF($T$92=F452,IF($S$92=F453,"X",""),"")</f>
        <v/>
      </c>
      <c r="G476" s="11" t="str">
        <f t="shared" si="451"/>
        <v/>
      </c>
      <c r="H476" s="11" t="str">
        <f t="shared" si="451"/>
        <v/>
      </c>
      <c r="I476" s="11" t="str">
        <f t="shared" si="451"/>
        <v/>
      </c>
      <c r="J476" s="11" t="str">
        <f t="shared" si="451"/>
        <v/>
      </c>
      <c r="K476" s="11" t="str">
        <f t="shared" si="451"/>
        <v/>
      </c>
      <c r="L476" s="11" t="str">
        <f t="shared" si="451"/>
        <v/>
      </c>
      <c r="M476" s="11" t="str">
        <f t="shared" si="451"/>
        <v/>
      </c>
      <c r="N476" s="11" t="str">
        <f t="shared" si="451"/>
        <v/>
      </c>
      <c r="O476" s="11" t="str">
        <f t="shared" si="451"/>
        <v/>
      </c>
      <c r="P476" s="11" t="str">
        <f t="shared" si="451"/>
        <v/>
      </c>
      <c r="Q476" s="11" t="str">
        <f t="shared" si="451"/>
        <v/>
      </c>
      <c r="R476" s="11" t="str">
        <f t="shared" si="451"/>
        <v/>
      </c>
      <c r="S476" s="11" t="str">
        <f t="shared" si="451"/>
        <v/>
      </c>
      <c r="T476" s="11" t="str">
        <f t="shared" si="451"/>
        <v/>
      </c>
      <c r="U476" s="11" t="str">
        <f t="shared" si="451"/>
        <v/>
      </c>
      <c r="V476" s="11" t="str">
        <f t="shared" si="451"/>
        <v/>
      </c>
      <c r="W476" s="11" t="str">
        <f t="shared" si="451"/>
        <v/>
      </c>
      <c r="X476" s="11" t="str">
        <f t="shared" si="451"/>
        <v/>
      </c>
      <c r="Y476" s="11" t="str">
        <f t="shared" si="451"/>
        <v/>
      </c>
      <c r="Z476" s="11" t="str">
        <f t="shared" si="451"/>
        <v/>
      </c>
      <c r="AA476" s="11" t="str">
        <f t="shared" si="451"/>
        <v/>
      </c>
      <c r="AB476" s="11" t="str">
        <f t="shared" si="451"/>
        <v/>
      </c>
      <c r="AC476" s="11" t="str">
        <f t="shared" si="451"/>
        <v/>
      </c>
      <c r="AD476" s="11" t="str">
        <f t="shared" si="451"/>
        <v/>
      </c>
      <c r="AE476" s="11" t="str">
        <f t="shared" si="451"/>
        <v/>
      </c>
      <c r="AF476" s="11" t="str">
        <f t="shared" si="451"/>
        <v/>
      </c>
      <c r="AG476" s="11" t="str">
        <f t="shared" si="451"/>
        <v/>
      </c>
      <c r="AH476" s="11" t="str">
        <f t="shared" si="451"/>
        <v/>
      </c>
      <c r="AI476" s="11" t="str">
        <f t="shared" si="451"/>
        <v/>
      </c>
      <c r="AJ476" s="11" t="str">
        <f t="shared" si="451"/>
        <v/>
      </c>
      <c r="AK476" s="11" t="str">
        <f t="shared" si="451"/>
        <v/>
      </c>
      <c r="AL476" s="11" t="str">
        <f t="shared" si="451"/>
        <v/>
      </c>
      <c r="AM476" s="11" t="str">
        <f t="shared" si="451"/>
        <v/>
      </c>
      <c r="AN476" s="11" t="str">
        <f t="shared" si="451"/>
        <v/>
      </c>
      <c r="AO476" s="11" t="str">
        <f t="shared" si="451"/>
        <v/>
      </c>
      <c r="AP476" s="11" t="str">
        <f t="shared" si="451"/>
        <v/>
      </c>
      <c r="AQ476" s="11" t="str">
        <f t="shared" si="451"/>
        <v/>
      </c>
      <c r="AR476" s="11" t="str">
        <f t="shared" si="451"/>
        <v/>
      </c>
      <c r="AS476" s="11" t="str">
        <f t="shared" si="451"/>
        <v/>
      </c>
      <c r="AT476" s="11" t="str">
        <f t="shared" si="451"/>
        <v/>
      </c>
      <c r="AU476" s="11" t="str">
        <f t="shared" si="451"/>
        <v/>
      </c>
      <c r="AV476" s="11" t="str">
        <f t="shared" si="451"/>
        <v/>
      </c>
      <c r="AW476" s="11" t="str">
        <f t="shared" si="451"/>
        <v/>
      </c>
      <c r="AX476" s="11" t="str">
        <f t="shared" si="451"/>
        <v/>
      </c>
      <c r="AY476" s="11" t="str">
        <f t="shared" si="451"/>
        <v/>
      </c>
      <c r="AZ476" s="11" t="str">
        <f t="shared" si="451"/>
        <v/>
      </c>
      <c r="BA476" s="11" t="str">
        <f t="shared" si="451"/>
        <v/>
      </c>
      <c r="BB476" s="11" t="str">
        <f t="shared" si="451"/>
        <v/>
      </c>
      <c r="BC476" s="11" t="str">
        <f t="shared" si="451"/>
        <v/>
      </c>
      <c r="BD476" s="11" t="str">
        <f t="shared" si="451"/>
        <v/>
      </c>
      <c r="BE476" s="11" t="str">
        <f t="shared" si="451"/>
        <v/>
      </c>
      <c r="BF476" s="11" t="str">
        <f t="shared" si="451"/>
        <v/>
      </c>
      <c r="BG476" s="11" t="str">
        <f t="shared" si="451"/>
        <v/>
      </c>
      <c r="BH476" s="11" t="str">
        <f t="shared" si="451"/>
        <v/>
      </c>
      <c r="BI476" s="11" t="str">
        <f t="shared" si="451"/>
        <v/>
      </c>
      <c r="BJ476" s="11" t="str">
        <f t="shared" si="451"/>
        <v/>
      </c>
      <c r="BK476" s="11" t="str">
        <f t="shared" si="451"/>
        <v/>
      </c>
      <c r="BL476" s="11" t="str">
        <f t="shared" si="451"/>
        <v/>
      </c>
    </row>
    <row r="477" spans="2:64" hidden="1" outlineLevel="1" x14ac:dyDescent="0.55000000000000004">
      <c r="B477" s="3" t="s">
        <v>21</v>
      </c>
      <c r="E477" s="11">
        <f t="shared" ref="E477:P477" si="452">IF(E476="X",$S$93/12,D477)</f>
        <v>0</v>
      </c>
      <c r="F477" s="11">
        <f t="shared" si="452"/>
        <v>0</v>
      </c>
      <c r="G477" s="11">
        <f t="shared" si="452"/>
        <v>0</v>
      </c>
      <c r="H477" s="11">
        <f t="shared" si="452"/>
        <v>0</v>
      </c>
      <c r="I477" s="11">
        <f t="shared" si="452"/>
        <v>0</v>
      </c>
      <c r="J477" s="11">
        <f t="shared" si="452"/>
        <v>0</v>
      </c>
      <c r="K477" s="11">
        <f t="shared" si="452"/>
        <v>0</v>
      </c>
      <c r="L477" s="11">
        <f t="shared" si="452"/>
        <v>0</v>
      </c>
      <c r="M477" s="11">
        <f t="shared" si="452"/>
        <v>0</v>
      </c>
      <c r="N477" s="11">
        <f t="shared" si="452"/>
        <v>0</v>
      </c>
      <c r="O477" s="11">
        <f t="shared" si="452"/>
        <v>0</v>
      </c>
      <c r="P477" s="11">
        <f t="shared" si="452"/>
        <v>0</v>
      </c>
      <c r="Q477" s="11">
        <f>IF(Q476="X",$S$93/12,P477*(1+$S$94))</f>
        <v>0</v>
      </c>
      <c r="R477" s="11">
        <f t="shared" ref="R477:AB477" si="453">IF(R476="X",$S$93/12,Q477)</f>
        <v>0</v>
      </c>
      <c r="S477" s="11">
        <f t="shared" si="453"/>
        <v>0</v>
      </c>
      <c r="T477" s="11">
        <f t="shared" si="453"/>
        <v>0</v>
      </c>
      <c r="U477" s="11">
        <f t="shared" si="453"/>
        <v>0</v>
      </c>
      <c r="V477" s="11">
        <f t="shared" si="453"/>
        <v>0</v>
      </c>
      <c r="W477" s="11">
        <f t="shared" si="453"/>
        <v>0</v>
      </c>
      <c r="X477" s="11">
        <f t="shared" si="453"/>
        <v>0</v>
      </c>
      <c r="Y477" s="11">
        <f t="shared" si="453"/>
        <v>0</v>
      </c>
      <c r="Z477" s="11">
        <f t="shared" si="453"/>
        <v>0</v>
      </c>
      <c r="AA477" s="11">
        <f t="shared" si="453"/>
        <v>0</v>
      </c>
      <c r="AB477" s="11">
        <f t="shared" si="453"/>
        <v>0</v>
      </c>
      <c r="AC477" s="11">
        <f>IF(AC476="X",$S$93/12,AB477*(1+$S$94))</f>
        <v>0</v>
      </c>
      <c r="AD477" s="11">
        <f t="shared" ref="AD477:AN477" si="454">IF(AD476="X",$S$93/12,AC477)</f>
        <v>0</v>
      </c>
      <c r="AE477" s="11">
        <f t="shared" si="454"/>
        <v>0</v>
      </c>
      <c r="AF477" s="11">
        <f t="shared" si="454"/>
        <v>0</v>
      </c>
      <c r="AG477" s="11">
        <f t="shared" si="454"/>
        <v>0</v>
      </c>
      <c r="AH477" s="11">
        <f t="shared" si="454"/>
        <v>0</v>
      </c>
      <c r="AI477" s="11">
        <f t="shared" si="454"/>
        <v>0</v>
      </c>
      <c r="AJ477" s="11">
        <f t="shared" si="454"/>
        <v>0</v>
      </c>
      <c r="AK477" s="11">
        <f t="shared" si="454"/>
        <v>0</v>
      </c>
      <c r="AL477" s="11">
        <f t="shared" si="454"/>
        <v>0</v>
      </c>
      <c r="AM477" s="11">
        <f t="shared" si="454"/>
        <v>0</v>
      </c>
      <c r="AN477" s="11">
        <f t="shared" si="454"/>
        <v>0</v>
      </c>
      <c r="AO477" s="11">
        <f>IF(AO476="X",$S$93/12,AN477*(1+$S$94))</f>
        <v>0</v>
      </c>
      <c r="AP477" s="11">
        <f t="shared" ref="AP477:AZ477" si="455">IF(AP476="X",$S$93/12,AO477)</f>
        <v>0</v>
      </c>
      <c r="AQ477" s="11">
        <f t="shared" si="455"/>
        <v>0</v>
      </c>
      <c r="AR477" s="11">
        <f t="shared" si="455"/>
        <v>0</v>
      </c>
      <c r="AS477" s="11">
        <f t="shared" si="455"/>
        <v>0</v>
      </c>
      <c r="AT477" s="11">
        <f t="shared" si="455"/>
        <v>0</v>
      </c>
      <c r="AU477" s="11">
        <f t="shared" si="455"/>
        <v>0</v>
      </c>
      <c r="AV477" s="11">
        <f t="shared" si="455"/>
        <v>0</v>
      </c>
      <c r="AW477" s="11">
        <f t="shared" si="455"/>
        <v>0</v>
      </c>
      <c r="AX477" s="11">
        <f t="shared" si="455"/>
        <v>0</v>
      </c>
      <c r="AY477" s="11">
        <f t="shared" si="455"/>
        <v>0</v>
      </c>
      <c r="AZ477" s="11">
        <f t="shared" si="455"/>
        <v>0</v>
      </c>
      <c r="BA477" s="11">
        <f>IF(BA476="X",$S$93/12,AZ477*(1+$S$94))</f>
        <v>0</v>
      </c>
      <c r="BB477" s="11">
        <f t="shared" ref="BB477:BL477" si="456">IF(BB476="X",$S$93/12,BA477)</f>
        <v>0</v>
      </c>
      <c r="BC477" s="11">
        <f t="shared" si="456"/>
        <v>0</v>
      </c>
      <c r="BD477" s="11">
        <f t="shared" si="456"/>
        <v>0</v>
      </c>
      <c r="BE477" s="11">
        <f t="shared" si="456"/>
        <v>0</v>
      </c>
      <c r="BF477" s="11">
        <f t="shared" si="456"/>
        <v>0</v>
      </c>
      <c r="BG477" s="11">
        <f t="shared" si="456"/>
        <v>0</v>
      </c>
      <c r="BH477" s="11">
        <f t="shared" si="456"/>
        <v>0</v>
      </c>
      <c r="BI477" s="11">
        <f t="shared" si="456"/>
        <v>0</v>
      </c>
      <c r="BJ477" s="11">
        <f t="shared" si="456"/>
        <v>0</v>
      </c>
      <c r="BK477" s="11">
        <f t="shared" si="456"/>
        <v>0</v>
      </c>
      <c r="BL477" s="11">
        <f t="shared" si="456"/>
        <v>0</v>
      </c>
    </row>
    <row r="478" spans="2:64" hidden="1" outlineLevel="1" x14ac:dyDescent="0.55000000000000004">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row>
    <row r="479" spans="2:64" hidden="1" outlineLevel="1" x14ac:dyDescent="0.55000000000000004">
      <c r="B479" s="3" t="s">
        <v>176</v>
      </c>
      <c r="E479" s="11" t="str">
        <f>IF($T$97=E452,IF($S$97=E453,"X",""),"")</f>
        <v/>
      </c>
      <c r="F479" s="11" t="str">
        <f t="shared" ref="F479:BL479" si="457">IF($T$97=F452,IF($S$97=F453,"X",""),"")</f>
        <v/>
      </c>
      <c r="G479" s="11" t="str">
        <f t="shared" si="457"/>
        <v/>
      </c>
      <c r="H479" s="11" t="str">
        <f t="shared" si="457"/>
        <v/>
      </c>
      <c r="I479" s="11" t="str">
        <f t="shared" si="457"/>
        <v/>
      </c>
      <c r="J479" s="11" t="str">
        <f t="shared" si="457"/>
        <v/>
      </c>
      <c r="K479" s="11" t="str">
        <f t="shared" si="457"/>
        <v/>
      </c>
      <c r="L479" s="11" t="str">
        <f t="shared" si="457"/>
        <v/>
      </c>
      <c r="M479" s="11" t="str">
        <f t="shared" si="457"/>
        <v/>
      </c>
      <c r="N479" s="11" t="str">
        <f t="shared" si="457"/>
        <v/>
      </c>
      <c r="O479" s="11" t="str">
        <f t="shared" si="457"/>
        <v/>
      </c>
      <c r="P479" s="11" t="str">
        <f t="shared" si="457"/>
        <v/>
      </c>
      <c r="Q479" s="11" t="str">
        <f t="shared" si="457"/>
        <v/>
      </c>
      <c r="R479" s="11" t="str">
        <f t="shared" si="457"/>
        <v/>
      </c>
      <c r="S479" s="11" t="str">
        <f t="shared" si="457"/>
        <v/>
      </c>
      <c r="T479" s="11" t="str">
        <f t="shared" si="457"/>
        <v/>
      </c>
      <c r="U479" s="11" t="str">
        <f t="shared" si="457"/>
        <v/>
      </c>
      <c r="V479" s="11" t="str">
        <f t="shared" si="457"/>
        <v/>
      </c>
      <c r="W479" s="11" t="str">
        <f t="shared" si="457"/>
        <v/>
      </c>
      <c r="X479" s="11" t="str">
        <f t="shared" si="457"/>
        <v/>
      </c>
      <c r="Y479" s="11" t="str">
        <f t="shared" si="457"/>
        <v/>
      </c>
      <c r="Z479" s="11" t="str">
        <f t="shared" si="457"/>
        <v/>
      </c>
      <c r="AA479" s="11" t="str">
        <f t="shared" si="457"/>
        <v/>
      </c>
      <c r="AB479" s="11" t="str">
        <f t="shared" si="457"/>
        <v/>
      </c>
      <c r="AC479" s="11" t="str">
        <f t="shared" si="457"/>
        <v/>
      </c>
      <c r="AD479" s="11" t="str">
        <f t="shared" si="457"/>
        <v/>
      </c>
      <c r="AE479" s="11" t="str">
        <f t="shared" si="457"/>
        <v/>
      </c>
      <c r="AF479" s="11" t="str">
        <f t="shared" si="457"/>
        <v/>
      </c>
      <c r="AG479" s="11" t="str">
        <f t="shared" si="457"/>
        <v/>
      </c>
      <c r="AH479" s="11" t="str">
        <f t="shared" si="457"/>
        <v/>
      </c>
      <c r="AI479" s="11" t="str">
        <f t="shared" si="457"/>
        <v/>
      </c>
      <c r="AJ479" s="11" t="str">
        <f t="shared" si="457"/>
        <v/>
      </c>
      <c r="AK479" s="11" t="str">
        <f t="shared" si="457"/>
        <v/>
      </c>
      <c r="AL479" s="11" t="str">
        <f t="shared" si="457"/>
        <v/>
      </c>
      <c r="AM479" s="11" t="str">
        <f t="shared" si="457"/>
        <v/>
      </c>
      <c r="AN479" s="11" t="str">
        <f t="shared" si="457"/>
        <v/>
      </c>
      <c r="AO479" s="11" t="str">
        <f t="shared" si="457"/>
        <v/>
      </c>
      <c r="AP479" s="11" t="str">
        <f t="shared" si="457"/>
        <v/>
      </c>
      <c r="AQ479" s="11" t="str">
        <f t="shared" si="457"/>
        <v/>
      </c>
      <c r="AR479" s="11" t="str">
        <f t="shared" si="457"/>
        <v/>
      </c>
      <c r="AS479" s="11" t="str">
        <f t="shared" si="457"/>
        <v/>
      </c>
      <c r="AT479" s="11" t="str">
        <f t="shared" si="457"/>
        <v/>
      </c>
      <c r="AU479" s="11" t="str">
        <f t="shared" si="457"/>
        <v/>
      </c>
      <c r="AV479" s="11" t="str">
        <f t="shared" si="457"/>
        <v/>
      </c>
      <c r="AW479" s="11" t="str">
        <f t="shared" si="457"/>
        <v/>
      </c>
      <c r="AX479" s="11" t="str">
        <f t="shared" si="457"/>
        <v/>
      </c>
      <c r="AY479" s="11" t="str">
        <f t="shared" si="457"/>
        <v/>
      </c>
      <c r="AZ479" s="11" t="str">
        <f t="shared" si="457"/>
        <v/>
      </c>
      <c r="BA479" s="11" t="str">
        <f t="shared" si="457"/>
        <v/>
      </c>
      <c r="BB479" s="11" t="str">
        <f t="shared" si="457"/>
        <v/>
      </c>
      <c r="BC479" s="11" t="str">
        <f t="shared" si="457"/>
        <v/>
      </c>
      <c r="BD479" s="11" t="str">
        <f t="shared" si="457"/>
        <v/>
      </c>
      <c r="BE479" s="11" t="str">
        <f t="shared" si="457"/>
        <v/>
      </c>
      <c r="BF479" s="11" t="str">
        <f t="shared" si="457"/>
        <v/>
      </c>
      <c r="BG479" s="11" t="str">
        <f t="shared" si="457"/>
        <v/>
      </c>
      <c r="BH479" s="11" t="str">
        <f t="shared" si="457"/>
        <v/>
      </c>
      <c r="BI479" s="11" t="str">
        <f t="shared" si="457"/>
        <v/>
      </c>
      <c r="BJ479" s="11" t="str">
        <f t="shared" si="457"/>
        <v/>
      </c>
      <c r="BK479" s="11" t="str">
        <f t="shared" si="457"/>
        <v/>
      </c>
      <c r="BL479" s="11" t="str">
        <f t="shared" si="457"/>
        <v/>
      </c>
    </row>
    <row r="480" spans="2:64" hidden="1" outlineLevel="1" x14ac:dyDescent="0.55000000000000004">
      <c r="B480" s="3" t="s">
        <v>21</v>
      </c>
      <c r="E480" s="11">
        <f t="shared" ref="E480:P480" si="458">IF(E479="X",$S$98/12,D480)</f>
        <v>0</v>
      </c>
      <c r="F480" s="11">
        <f t="shared" si="458"/>
        <v>0</v>
      </c>
      <c r="G480" s="11">
        <f t="shared" si="458"/>
        <v>0</v>
      </c>
      <c r="H480" s="11">
        <f t="shared" si="458"/>
        <v>0</v>
      </c>
      <c r="I480" s="11">
        <f t="shared" si="458"/>
        <v>0</v>
      </c>
      <c r="J480" s="11">
        <f t="shared" si="458"/>
        <v>0</v>
      </c>
      <c r="K480" s="11">
        <f t="shared" si="458"/>
        <v>0</v>
      </c>
      <c r="L480" s="11">
        <f t="shared" si="458"/>
        <v>0</v>
      </c>
      <c r="M480" s="11">
        <f t="shared" si="458"/>
        <v>0</v>
      </c>
      <c r="N480" s="11">
        <f t="shared" si="458"/>
        <v>0</v>
      </c>
      <c r="O480" s="11">
        <f t="shared" si="458"/>
        <v>0</v>
      </c>
      <c r="P480" s="11">
        <f t="shared" si="458"/>
        <v>0</v>
      </c>
      <c r="Q480" s="11">
        <f>IF(Q479="X",$S$98/12,P480*(1+$S$99))</f>
        <v>0</v>
      </c>
      <c r="R480" s="11">
        <f t="shared" ref="R480:AB480" si="459">IF(R479="X",$S$98/12,Q480)</f>
        <v>0</v>
      </c>
      <c r="S480" s="11">
        <f t="shared" si="459"/>
        <v>0</v>
      </c>
      <c r="T480" s="11">
        <f t="shared" si="459"/>
        <v>0</v>
      </c>
      <c r="U480" s="11">
        <f t="shared" si="459"/>
        <v>0</v>
      </c>
      <c r="V480" s="11">
        <f t="shared" si="459"/>
        <v>0</v>
      </c>
      <c r="W480" s="11">
        <f t="shared" si="459"/>
        <v>0</v>
      </c>
      <c r="X480" s="11">
        <f t="shared" si="459"/>
        <v>0</v>
      </c>
      <c r="Y480" s="11">
        <f t="shared" si="459"/>
        <v>0</v>
      </c>
      <c r="Z480" s="11">
        <f t="shared" si="459"/>
        <v>0</v>
      </c>
      <c r="AA480" s="11">
        <f t="shared" si="459"/>
        <v>0</v>
      </c>
      <c r="AB480" s="11">
        <f t="shared" si="459"/>
        <v>0</v>
      </c>
      <c r="AC480" s="11">
        <f>IF(AC479="X",$S$98/12,AB480*(1+$S$99))</f>
        <v>0</v>
      </c>
      <c r="AD480" s="11">
        <f t="shared" ref="AD480:AN480" si="460">IF(AD479="X",$S$98/12,AC480)</f>
        <v>0</v>
      </c>
      <c r="AE480" s="11">
        <f t="shared" si="460"/>
        <v>0</v>
      </c>
      <c r="AF480" s="11">
        <f t="shared" si="460"/>
        <v>0</v>
      </c>
      <c r="AG480" s="11">
        <f t="shared" si="460"/>
        <v>0</v>
      </c>
      <c r="AH480" s="11">
        <f t="shared" si="460"/>
        <v>0</v>
      </c>
      <c r="AI480" s="11">
        <f t="shared" si="460"/>
        <v>0</v>
      </c>
      <c r="AJ480" s="11">
        <f t="shared" si="460"/>
        <v>0</v>
      </c>
      <c r="AK480" s="11">
        <f t="shared" si="460"/>
        <v>0</v>
      </c>
      <c r="AL480" s="11">
        <f t="shared" si="460"/>
        <v>0</v>
      </c>
      <c r="AM480" s="11">
        <f t="shared" si="460"/>
        <v>0</v>
      </c>
      <c r="AN480" s="11">
        <f t="shared" si="460"/>
        <v>0</v>
      </c>
      <c r="AO480" s="11">
        <f>IF(AO479="X",$S$98/12,AN480*(1+$S$99))</f>
        <v>0</v>
      </c>
      <c r="AP480" s="11">
        <f t="shared" ref="AP480:AZ480" si="461">IF(AP479="X",$S$98/12,AO480)</f>
        <v>0</v>
      </c>
      <c r="AQ480" s="11">
        <f t="shared" si="461"/>
        <v>0</v>
      </c>
      <c r="AR480" s="11">
        <f t="shared" si="461"/>
        <v>0</v>
      </c>
      <c r="AS480" s="11">
        <f t="shared" si="461"/>
        <v>0</v>
      </c>
      <c r="AT480" s="11">
        <f t="shared" si="461"/>
        <v>0</v>
      </c>
      <c r="AU480" s="11">
        <f t="shared" si="461"/>
        <v>0</v>
      </c>
      <c r="AV480" s="11">
        <f t="shared" si="461"/>
        <v>0</v>
      </c>
      <c r="AW480" s="11">
        <f t="shared" si="461"/>
        <v>0</v>
      </c>
      <c r="AX480" s="11">
        <f t="shared" si="461"/>
        <v>0</v>
      </c>
      <c r="AY480" s="11">
        <f t="shared" si="461"/>
        <v>0</v>
      </c>
      <c r="AZ480" s="11">
        <f t="shared" si="461"/>
        <v>0</v>
      </c>
      <c r="BA480" s="11">
        <f>IF(BA479="X",$S$98/12,AZ480*(1+$S$99))</f>
        <v>0</v>
      </c>
      <c r="BB480" s="11">
        <f t="shared" ref="BB480:BL480" si="462">IF(BB479="X",$S$98/12,BA480)</f>
        <v>0</v>
      </c>
      <c r="BC480" s="11">
        <f t="shared" si="462"/>
        <v>0</v>
      </c>
      <c r="BD480" s="11">
        <f t="shared" si="462"/>
        <v>0</v>
      </c>
      <c r="BE480" s="11">
        <f t="shared" si="462"/>
        <v>0</v>
      </c>
      <c r="BF480" s="11">
        <f t="shared" si="462"/>
        <v>0</v>
      </c>
      <c r="BG480" s="11">
        <f t="shared" si="462"/>
        <v>0</v>
      </c>
      <c r="BH480" s="11">
        <f t="shared" si="462"/>
        <v>0</v>
      </c>
      <c r="BI480" s="11">
        <f t="shared" si="462"/>
        <v>0</v>
      </c>
      <c r="BJ480" s="11">
        <f t="shared" si="462"/>
        <v>0</v>
      </c>
      <c r="BK480" s="11">
        <f t="shared" si="462"/>
        <v>0</v>
      </c>
      <c r="BL480" s="11">
        <f t="shared" si="462"/>
        <v>0</v>
      </c>
    </row>
    <row r="481" spans="2:64" hidden="1" outlineLevel="1" x14ac:dyDescent="0.55000000000000004">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row>
    <row r="482" spans="2:64" hidden="1" outlineLevel="1" x14ac:dyDescent="0.55000000000000004">
      <c r="B482" s="3" t="s">
        <v>177</v>
      </c>
      <c r="E482" s="11" t="str">
        <f>IF($T$102=E452,IF($S$102=E453,"X",""),"")</f>
        <v/>
      </c>
      <c r="F482" s="11" t="str">
        <f t="shared" ref="F482:BL482" si="463">IF($T$102=F452,IF($S$102=F453,"X",""),"")</f>
        <v/>
      </c>
      <c r="G482" s="11" t="str">
        <f t="shared" si="463"/>
        <v/>
      </c>
      <c r="H482" s="11" t="str">
        <f t="shared" si="463"/>
        <v/>
      </c>
      <c r="I482" s="11" t="str">
        <f t="shared" si="463"/>
        <v/>
      </c>
      <c r="J482" s="11" t="str">
        <f t="shared" si="463"/>
        <v/>
      </c>
      <c r="K482" s="11" t="str">
        <f t="shared" si="463"/>
        <v/>
      </c>
      <c r="L482" s="11" t="str">
        <f t="shared" si="463"/>
        <v/>
      </c>
      <c r="M482" s="11" t="str">
        <f t="shared" si="463"/>
        <v/>
      </c>
      <c r="N482" s="11" t="str">
        <f t="shared" si="463"/>
        <v/>
      </c>
      <c r="O482" s="11" t="str">
        <f t="shared" si="463"/>
        <v/>
      </c>
      <c r="P482" s="11" t="str">
        <f t="shared" si="463"/>
        <v/>
      </c>
      <c r="Q482" s="11" t="str">
        <f t="shared" si="463"/>
        <v/>
      </c>
      <c r="R482" s="11" t="str">
        <f t="shared" si="463"/>
        <v/>
      </c>
      <c r="S482" s="11" t="str">
        <f t="shared" si="463"/>
        <v/>
      </c>
      <c r="T482" s="11" t="str">
        <f t="shared" si="463"/>
        <v/>
      </c>
      <c r="U482" s="11" t="str">
        <f t="shared" si="463"/>
        <v/>
      </c>
      <c r="V482" s="11" t="str">
        <f t="shared" si="463"/>
        <v/>
      </c>
      <c r="W482" s="11" t="str">
        <f t="shared" si="463"/>
        <v/>
      </c>
      <c r="X482" s="11" t="str">
        <f t="shared" si="463"/>
        <v/>
      </c>
      <c r="Y482" s="11" t="str">
        <f t="shared" si="463"/>
        <v/>
      </c>
      <c r="Z482" s="11" t="str">
        <f t="shared" si="463"/>
        <v/>
      </c>
      <c r="AA482" s="11" t="str">
        <f t="shared" si="463"/>
        <v/>
      </c>
      <c r="AB482" s="11" t="str">
        <f t="shared" si="463"/>
        <v/>
      </c>
      <c r="AC482" s="11" t="str">
        <f t="shared" si="463"/>
        <v/>
      </c>
      <c r="AD482" s="11" t="str">
        <f t="shared" si="463"/>
        <v/>
      </c>
      <c r="AE482" s="11" t="str">
        <f t="shared" si="463"/>
        <v/>
      </c>
      <c r="AF482" s="11" t="str">
        <f t="shared" si="463"/>
        <v/>
      </c>
      <c r="AG482" s="11" t="str">
        <f t="shared" si="463"/>
        <v/>
      </c>
      <c r="AH482" s="11" t="str">
        <f t="shared" si="463"/>
        <v/>
      </c>
      <c r="AI482" s="11" t="str">
        <f t="shared" si="463"/>
        <v/>
      </c>
      <c r="AJ482" s="11" t="str">
        <f t="shared" si="463"/>
        <v/>
      </c>
      <c r="AK482" s="11" t="str">
        <f t="shared" si="463"/>
        <v/>
      </c>
      <c r="AL482" s="11" t="str">
        <f t="shared" si="463"/>
        <v/>
      </c>
      <c r="AM482" s="11" t="str">
        <f t="shared" si="463"/>
        <v/>
      </c>
      <c r="AN482" s="11" t="str">
        <f t="shared" si="463"/>
        <v/>
      </c>
      <c r="AO482" s="11" t="str">
        <f t="shared" si="463"/>
        <v/>
      </c>
      <c r="AP482" s="11" t="str">
        <f t="shared" si="463"/>
        <v/>
      </c>
      <c r="AQ482" s="11" t="str">
        <f t="shared" si="463"/>
        <v/>
      </c>
      <c r="AR482" s="11" t="str">
        <f t="shared" si="463"/>
        <v/>
      </c>
      <c r="AS482" s="11" t="str">
        <f t="shared" si="463"/>
        <v/>
      </c>
      <c r="AT482" s="11" t="str">
        <f t="shared" si="463"/>
        <v/>
      </c>
      <c r="AU482" s="11" t="str">
        <f t="shared" si="463"/>
        <v/>
      </c>
      <c r="AV482" s="11" t="str">
        <f t="shared" si="463"/>
        <v/>
      </c>
      <c r="AW482" s="11" t="str">
        <f t="shared" si="463"/>
        <v/>
      </c>
      <c r="AX482" s="11" t="str">
        <f t="shared" si="463"/>
        <v/>
      </c>
      <c r="AY482" s="11" t="str">
        <f t="shared" si="463"/>
        <v/>
      </c>
      <c r="AZ482" s="11" t="str">
        <f t="shared" si="463"/>
        <v/>
      </c>
      <c r="BA482" s="11" t="str">
        <f t="shared" si="463"/>
        <v/>
      </c>
      <c r="BB482" s="11" t="str">
        <f t="shared" si="463"/>
        <v/>
      </c>
      <c r="BC482" s="11" t="str">
        <f t="shared" si="463"/>
        <v/>
      </c>
      <c r="BD482" s="11" t="str">
        <f t="shared" si="463"/>
        <v/>
      </c>
      <c r="BE482" s="11" t="str">
        <f t="shared" si="463"/>
        <v/>
      </c>
      <c r="BF482" s="11" t="str">
        <f t="shared" si="463"/>
        <v/>
      </c>
      <c r="BG482" s="11" t="str">
        <f t="shared" si="463"/>
        <v/>
      </c>
      <c r="BH482" s="11" t="str">
        <f t="shared" si="463"/>
        <v/>
      </c>
      <c r="BI482" s="11" t="str">
        <f t="shared" si="463"/>
        <v/>
      </c>
      <c r="BJ482" s="11" t="str">
        <f t="shared" si="463"/>
        <v/>
      </c>
      <c r="BK482" s="11" t="str">
        <f t="shared" si="463"/>
        <v/>
      </c>
      <c r="BL482" s="11" t="str">
        <f t="shared" si="463"/>
        <v/>
      </c>
    </row>
    <row r="483" spans="2:64" hidden="1" outlineLevel="1" x14ac:dyDescent="0.55000000000000004">
      <c r="B483" s="3" t="s">
        <v>21</v>
      </c>
      <c r="E483" s="11">
        <f t="shared" ref="E483:P483" si="464">IF(E482="X",$S$103/12,D483)</f>
        <v>0</v>
      </c>
      <c r="F483" s="11">
        <f t="shared" si="464"/>
        <v>0</v>
      </c>
      <c r="G483" s="11">
        <f t="shared" si="464"/>
        <v>0</v>
      </c>
      <c r="H483" s="11">
        <f t="shared" si="464"/>
        <v>0</v>
      </c>
      <c r="I483" s="11">
        <f t="shared" si="464"/>
        <v>0</v>
      </c>
      <c r="J483" s="11">
        <f t="shared" si="464"/>
        <v>0</v>
      </c>
      <c r="K483" s="11">
        <f t="shared" si="464"/>
        <v>0</v>
      </c>
      <c r="L483" s="11">
        <f t="shared" si="464"/>
        <v>0</v>
      </c>
      <c r="M483" s="11">
        <f t="shared" si="464"/>
        <v>0</v>
      </c>
      <c r="N483" s="11">
        <f t="shared" si="464"/>
        <v>0</v>
      </c>
      <c r="O483" s="11">
        <f t="shared" si="464"/>
        <v>0</v>
      </c>
      <c r="P483" s="11">
        <f t="shared" si="464"/>
        <v>0</v>
      </c>
      <c r="Q483" s="11">
        <f>IF(Q482="X",$S$103/12,P483*(1+$S$104))</f>
        <v>0</v>
      </c>
      <c r="R483" s="11">
        <f t="shared" ref="R483:AB483" si="465">IF(R482="X",$S$103/12,Q483)</f>
        <v>0</v>
      </c>
      <c r="S483" s="11">
        <f t="shared" si="465"/>
        <v>0</v>
      </c>
      <c r="T483" s="11">
        <f t="shared" si="465"/>
        <v>0</v>
      </c>
      <c r="U483" s="11">
        <f t="shared" si="465"/>
        <v>0</v>
      </c>
      <c r="V483" s="11">
        <f t="shared" si="465"/>
        <v>0</v>
      </c>
      <c r="W483" s="11">
        <f t="shared" si="465"/>
        <v>0</v>
      </c>
      <c r="X483" s="11">
        <f t="shared" si="465"/>
        <v>0</v>
      </c>
      <c r="Y483" s="11">
        <f t="shared" si="465"/>
        <v>0</v>
      </c>
      <c r="Z483" s="11">
        <f t="shared" si="465"/>
        <v>0</v>
      </c>
      <c r="AA483" s="11">
        <f t="shared" si="465"/>
        <v>0</v>
      </c>
      <c r="AB483" s="11">
        <f t="shared" si="465"/>
        <v>0</v>
      </c>
      <c r="AC483" s="11">
        <f>IF(AC482="X",$S$103/12,AB483*(1+$S$104))</f>
        <v>0</v>
      </c>
      <c r="AD483" s="11">
        <f t="shared" ref="AD483:AN483" si="466">IF(AD482="X",$S$103/12,AC483)</f>
        <v>0</v>
      </c>
      <c r="AE483" s="11">
        <f t="shared" si="466"/>
        <v>0</v>
      </c>
      <c r="AF483" s="11">
        <f t="shared" si="466"/>
        <v>0</v>
      </c>
      <c r="AG483" s="11">
        <f t="shared" si="466"/>
        <v>0</v>
      </c>
      <c r="AH483" s="11">
        <f t="shared" si="466"/>
        <v>0</v>
      </c>
      <c r="AI483" s="11">
        <f t="shared" si="466"/>
        <v>0</v>
      </c>
      <c r="AJ483" s="11">
        <f t="shared" si="466"/>
        <v>0</v>
      </c>
      <c r="AK483" s="11">
        <f t="shared" si="466"/>
        <v>0</v>
      </c>
      <c r="AL483" s="11">
        <f t="shared" si="466"/>
        <v>0</v>
      </c>
      <c r="AM483" s="11">
        <f t="shared" si="466"/>
        <v>0</v>
      </c>
      <c r="AN483" s="11">
        <f t="shared" si="466"/>
        <v>0</v>
      </c>
      <c r="AO483" s="11">
        <f>IF(AO482="X",$S$103/12,AN483*(1+$S$104))</f>
        <v>0</v>
      </c>
      <c r="AP483" s="11">
        <f t="shared" ref="AP483:AZ483" si="467">IF(AP482="X",$S$103/12,AO483)</f>
        <v>0</v>
      </c>
      <c r="AQ483" s="11">
        <f t="shared" si="467"/>
        <v>0</v>
      </c>
      <c r="AR483" s="11">
        <f t="shared" si="467"/>
        <v>0</v>
      </c>
      <c r="AS483" s="11">
        <f t="shared" si="467"/>
        <v>0</v>
      </c>
      <c r="AT483" s="11">
        <f t="shared" si="467"/>
        <v>0</v>
      </c>
      <c r="AU483" s="11">
        <f t="shared" si="467"/>
        <v>0</v>
      </c>
      <c r="AV483" s="11">
        <f t="shared" si="467"/>
        <v>0</v>
      </c>
      <c r="AW483" s="11">
        <f t="shared" si="467"/>
        <v>0</v>
      </c>
      <c r="AX483" s="11">
        <f t="shared" si="467"/>
        <v>0</v>
      </c>
      <c r="AY483" s="11">
        <f t="shared" si="467"/>
        <v>0</v>
      </c>
      <c r="AZ483" s="11">
        <f t="shared" si="467"/>
        <v>0</v>
      </c>
      <c r="BA483" s="11">
        <f>IF(BA482="X",$S$103/12,AZ483*(1+$S$104))</f>
        <v>0</v>
      </c>
      <c r="BB483" s="11">
        <f t="shared" ref="BB483:BL483" si="468">IF(BB482="X",$S$103/12,BA483)</f>
        <v>0</v>
      </c>
      <c r="BC483" s="11">
        <f t="shared" si="468"/>
        <v>0</v>
      </c>
      <c r="BD483" s="11">
        <f t="shared" si="468"/>
        <v>0</v>
      </c>
      <c r="BE483" s="11">
        <f t="shared" si="468"/>
        <v>0</v>
      </c>
      <c r="BF483" s="11">
        <f t="shared" si="468"/>
        <v>0</v>
      </c>
      <c r="BG483" s="11">
        <f t="shared" si="468"/>
        <v>0</v>
      </c>
      <c r="BH483" s="11">
        <f t="shared" si="468"/>
        <v>0</v>
      </c>
      <c r="BI483" s="11">
        <f t="shared" si="468"/>
        <v>0</v>
      </c>
      <c r="BJ483" s="11">
        <f t="shared" si="468"/>
        <v>0</v>
      </c>
      <c r="BK483" s="11">
        <f t="shared" si="468"/>
        <v>0</v>
      </c>
      <c r="BL483" s="11">
        <f t="shared" si="468"/>
        <v>0</v>
      </c>
    </row>
    <row r="484" spans="2:64" hidden="1" outlineLevel="1" x14ac:dyDescent="0.55000000000000004">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row>
    <row r="485" spans="2:64" hidden="1" outlineLevel="1" x14ac:dyDescent="0.55000000000000004">
      <c r="B485" s="3" t="s">
        <v>178</v>
      </c>
      <c r="E485" s="11" t="str">
        <f>IF($T$107=E452,IF($S$107=E453,"X",""),"")</f>
        <v/>
      </c>
      <c r="F485" s="11" t="str">
        <f t="shared" ref="F485:BL485" si="469">IF($T$107=F452,IF($S$107=F453,"X",""),"")</f>
        <v/>
      </c>
      <c r="G485" s="11" t="str">
        <f t="shared" si="469"/>
        <v/>
      </c>
      <c r="H485" s="11" t="str">
        <f t="shared" si="469"/>
        <v/>
      </c>
      <c r="I485" s="11" t="str">
        <f t="shared" si="469"/>
        <v/>
      </c>
      <c r="J485" s="11" t="str">
        <f t="shared" si="469"/>
        <v/>
      </c>
      <c r="K485" s="11" t="str">
        <f t="shared" si="469"/>
        <v/>
      </c>
      <c r="L485" s="11" t="str">
        <f t="shared" si="469"/>
        <v/>
      </c>
      <c r="M485" s="11" t="str">
        <f t="shared" si="469"/>
        <v/>
      </c>
      <c r="N485" s="11" t="str">
        <f t="shared" si="469"/>
        <v/>
      </c>
      <c r="O485" s="11" t="str">
        <f t="shared" si="469"/>
        <v/>
      </c>
      <c r="P485" s="11" t="str">
        <f t="shared" si="469"/>
        <v/>
      </c>
      <c r="Q485" s="11" t="str">
        <f t="shared" si="469"/>
        <v/>
      </c>
      <c r="R485" s="11" t="str">
        <f t="shared" si="469"/>
        <v/>
      </c>
      <c r="S485" s="11" t="str">
        <f t="shared" si="469"/>
        <v/>
      </c>
      <c r="T485" s="11" t="str">
        <f t="shared" si="469"/>
        <v/>
      </c>
      <c r="U485" s="11" t="str">
        <f t="shared" si="469"/>
        <v/>
      </c>
      <c r="V485" s="11" t="str">
        <f t="shared" si="469"/>
        <v/>
      </c>
      <c r="W485" s="11" t="str">
        <f t="shared" si="469"/>
        <v/>
      </c>
      <c r="X485" s="11" t="str">
        <f t="shared" si="469"/>
        <v/>
      </c>
      <c r="Y485" s="11" t="str">
        <f t="shared" si="469"/>
        <v/>
      </c>
      <c r="Z485" s="11" t="str">
        <f t="shared" si="469"/>
        <v/>
      </c>
      <c r="AA485" s="11" t="str">
        <f t="shared" si="469"/>
        <v/>
      </c>
      <c r="AB485" s="11" t="str">
        <f t="shared" si="469"/>
        <v/>
      </c>
      <c r="AC485" s="11" t="str">
        <f t="shared" si="469"/>
        <v/>
      </c>
      <c r="AD485" s="11" t="str">
        <f t="shared" si="469"/>
        <v/>
      </c>
      <c r="AE485" s="11" t="str">
        <f t="shared" si="469"/>
        <v/>
      </c>
      <c r="AF485" s="11" t="str">
        <f t="shared" si="469"/>
        <v/>
      </c>
      <c r="AG485" s="11" t="str">
        <f t="shared" si="469"/>
        <v/>
      </c>
      <c r="AH485" s="11" t="str">
        <f t="shared" si="469"/>
        <v/>
      </c>
      <c r="AI485" s="11" t="str">
        <f t="shared" si="469"/>
        <v/>
      </c>
      <c r="AJ485" s="11" t="str">
        <f t="shared" si="469"/>
        <v/>
      </c>
      <c r="AK485" s="11" t="str">
        <f t="shared" si="469"/>
        <v/>
      </c>
      <c r="AL485" s="11" t="str">
        <f t="shared" si="469"/>
        <v/>
      </c>
      <c r="AM485" s="11" t="str">
        <f t="shared" si="469"/>
        <v/>
      </c>
      <c r="AN485" s="11" t="str">
        <f t="shared" si="469"/>
        <v/>
      </c>
      <c r="AO485" s="11" t="str">
        <f t="shared" si="469"/>
        <v/>
      </c>
      <c r="AP485" s="11" t="str">
        <f t="shared" si="469"/>
        <v/>
      </c>
      <c r="AQ485" s="11" t="str">
        <f t="shared" si="469"/>
        <v/>
      </c>
      <c r="AR485" s="11" t="str">
        <f t="shared" si="469"/>
        <v/>
      </c>
      <c r="AS485" s="11" t="str">
        <f t="shared" si="469"/>
        <v/>
      </c>
      <c r="AT485" s="11" t="str">
        <f t="shared" si="469"/>
        <v/>
      </c>
      <c r="AU485" s="11" t="str">
        <f t="shared" si="469"/>
        <v/>
      </c>
      <c r="AV485" s="11" t="str">
        <f t="shared" si="469"/>
        <v/>
      </c>
      <c r="AW485" s="11" t="str">
        <f t="shared" si="469"/>
        <v/>
      </c>
      <c r="AX485" s="11" t="str">
        <f t="shared" si="469"/>
        <v/>
      </c>
      <c r="AY485" s="11" t="str">
        <f t="shared" si="469"/>
        <v/>
      </c>
      <c r="AZ485" s="11" t="str">
        <f t="shared" si="469"/>
        <v/>
      </c>
      <c r="BA485" s="11" t="str">
        <f t="shared" si="469"/>
        <v/>
      </c>
      <c r="BB485" s="11" t="str">
        <f t="shared" si="469"/>
        <v/>
      </c>
      <c r="BC485" s="11" t="str">
        <f t="shared" si="469"/>
        <v/>
      </c>
      <c r="BD485" s="11" t="str">
        <f t="shared" si="469"/>
        <v/>
      </c>
      <c r="BE485" s="11" t="str">
        <f t="shared" si="469"/>
        <v/>
      </c>
      <c r="BF485" s="11" t="str">
        <f t="shared" si="469"/>
        <v/>
      </c>
      <c r="BG485" s="11" t="str">
        <f t="shared" si="469"/>
        <v/>
      </c>
      <c r="BH485" s="11" t="str">
        <f t="shared" si="469"/>
        <v/>
      </c>
      <c r="BI485" s="11" t="str">
        <f t="shared" si="469"/>
        <v/>
      </c>
      <c r="BJ485" s="11" t="str">
        <f t="shared" si="469"/>
        <v/>
      </c>
      <c r="BK485" s="11" t="str">
        <f t="shared" si="469"/>
        <v/>
      </c>
      <c r="BL485" s="11" t="str">
        <f t="shared" si="469"/>
        <v/>
      </c>
    </row>
    <row r="486" spans="2:64" hidden="1" outlineLevel="1" x14ac:dyDescent="0.55000000000000004">
      <c r="B486" s="3" t="s">
        <v>21</v>
      </c>
      <c r="E486" s="11">
        <f t="shared" ref="E486:P486" si="470">IF(E485="X",$S$108/12,D486)</f>
        <v>0</v>
      </c>
      <c r="F486" s="11">
        <f t="shared" si="470"/>
        <v>0</v>
      </c>
      <c r="G486" s="11">
        <f t="shared" si="470"/>
        <v>0</v>
      </c>
      <c r="H486" s="11">
        <f t="shared" si="470"/>
        <v>0</v>
      </c>
      <c r="I486" s="11">
        <f t="shared" si="470"/>
        <v>0</v>
      </c>
      <c r="J486" s="11">
        <f t="shared" si="470"/>
        <v>0</v>
      </c>
      <c r="K486" s="11">
        <f t="shared" si="470"/>
        <v>0</v>
      </c>
      <c r="L486" s="11">
        <f t="shared" si="470"/>
        <v>0</v>
      </c>
      <c r="M486" s="11">
        <f t="shared" si="470"/>
        <v>0</v>
      </c>
      <c r="N486" s="11">
        <f t="shared" si="470"/>
        <v>0</v>
      </c>
      <c r="O486" s="11">
        <f t="shared" si="470"/>
        <v>0</v>
      </c>
      <c r="P486" s="11">
        <f t="shared" si="470"/>
        <v>0</v>
      </c>
      <c r="Q486" s="11">
        <f>IF(Q485="X",$S$108/12,P486*(1+$S$109))</f>
        <v>0</v>
      </c>
      <c r="R486" s="11">
        <f t="shared" ref="R486:AB486" si="471">IF(R485="X",$S$108/12,Q486)</f>
        <v>0</v>
      </c>
      <c r="S486" s="11">
        <f t="shared" si="471"/>
        <v>0</v>
      </c>
      <c r="T486" s="11">
        <f t="shared" si="471"/>
        <v>0</v>
      </c>
      <c r="U486" s="11">
        <f t="shared" si="471"/>
        <v>0</v>
      </c>
      <c r="V486" s="11">
        <f t="shared" si="471"/>
        <v>0</v>
      </c>
      <c r="W486" s="11">
        <f t="shared" si="471"/>
        <v>0</v>
      </c>
      <c r="X486" s="11">
        <f t="shared" si="471"/>
        <v>0</v>
      </c>
      <c r="Y486" s="11">
        <f t="shared" si="471"/>
        <v>0</v>
      </c>
      <c r="Z486" s="11">
        <f t="shared" si="471"/>
        <v>0</v>
      </c>
      <c r="AA486" s="11">
        <f t="shared" si="471"/>
        <v>0</v>
      </c>
      <c r="AB486" s="11">
        <f t="shared" si="471"/>
        <v>0</v>
      </c>
      <c r="AC486" s="11">
        <f>IF(AC485="X",$S$108/12,AB486*(1+$S$109))</f>
        <v>0</v>
      </c>
      <c r="AD486" s="11">
        <f t="shared" ref="AD486:AN486" si="472">IF(AD485="X",$S$108/12,AC486)</f>
        <v>0</v>
      </c>
      <c r="AE486" s="11">
        <f t="shared" si="472"/>
        <v>0</v>
      </c>
      <c r="AF486" s="11">
        <f t="shared" si="472"/>
        <v>0</v>
      </c>
      <c r="AG486" s="11">
        <f t="shared" si="472"/>
        <v>0</v>
      </c>
      <c r="AH486" s="11">
        <f t="shared" si="472"/>
        <v>0</v>
      </c>
      <c r="AI486" s="11">
        <f t="shared" si="472"/>
        <v>0</v>
      </c>
      <c r="AJ486" s="11">
        <f t="shared" si="472"/>
        <v>0</v>
      </c>
      <c r="AK486" s="11">
        <f t="shared" si="472"/>
        <v>0</v>
      </c>
      <c r="AL486" s="11">
        <f t="shared" si="472"/>
        <v>0</v>
      </c>
      <c r="AM486" s="11">
        <f t="shared" si="472"/>
        <v>0</v>
      </c>
      <c r="AN486" s="11">
        <f t="shared" si="472"/>
        <v>0</v>
      </c>
      <c r="AO486" s="11">
        <f>IF(AO485="X",$S$108/12,AN486*(1+$S$109))</f>
        <v>0</v>
      </c>
      <c r="AP486" s="11">
        <f t="shared" ref="AP486:AZ486" si="473">IF(AP485="X",$S$108/12,AO486)</f>
        <v>0</v>
      </c>
      <c r="AQ486" s="11">
        <f t="shared" si="473"/>
        <v>0</v>
      </c>
      <c r="AR486" s="11">
        <f t="shared" si="473"/>
        <v>0</v>
      </c>
      <c r="AS486" s="11">
        <f t="shared" si="473"/>
        <v>0</v>
      </c>
      <c r="AT486" s="11">
        <f t="shared" si="473"/>
        <v>0</v>
      </c>
      <c r="AU486" s="11">
        <f t="shared" si="473"/>
        <v>0</v>
      </c>
      <c r="AV486" s="11">
        <f t="shared" si="473"/>
        <v>0</v>
      </c>
      <c r="AW486" s="11">
        <f t="shared" si="473"/>
        <v>0</v>
      </c>
      <c r="AX486" s="11">
        <f t="shared" si="473"/>
        <v>0</v>
      </c>
      <c r="AY486" s="11">
        <f t="shared" si="473"/>
        <v>0</v>
      </c>
      <c r="AZ486" s="11">
        <f t="shared" si="473"/>
        <v>0</v>
      </c>
      <c r="BA486" s="11">
        <f>IF(BA485="X",$S$108/12,AZ486*(1+$S$109))</f>
        <v>0</v>
      </c>
      <c r="BB486" s="11">
        <f t="shared" ref="BB486:BL486" si="474">IF(BB485="X",$S$108/12,BA486)</f>
        <v>0</v>
      </c>
      <c r="BC486" s="11">
        <f t="shared" si="474"/>
        <v>0</v>
      </c>
      <c r="BD486" s="11">
        <f t="shared" si="474"/>
        <v>0</v>
      </c>
      <c r="BE486" s="11">
        <f t="shared" si="474"/>
        <v>0</v>
      </c>
      <c r="BF486" s="11">
        <f t="shared" si="474"/>
        <v>0</v>
      </c>
      <c r="BG486" s="11">
        <f t="shared" si="474"/>
        <v>0</v>
      </c>
      <c r="BH486" s="11">
        <f t="shared" si="474"/>
        <v>0</v>
      </c>
      <c r="BI486" s="11">
        <f t="shared" si="474"/>
        <v>0</v>
      </c>
      <c r="BJ486" s="11">
        <f t="shared" si="474"/>
        <v>0</v>
      </c>
      <c r="BK486" s="11">
        <f t="shared" si="474"/>
        <v>0</v>
      </c>
      <c r="BL486" s="11">
        <f t="shared" si="474"/>
        <v>0</v>
      </c>
    </row>
    <row r="487" spans="2:64" hidden="1" outlineLevel="1" x14ac:dyDescent="0.55000000000000004">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row>
    <row r="488" spans="2:64" hidden="1" outlineLevel="1" x14ac:dyDescent="0.55000000000000004">
      <c r="B488" s="3" t="s">
        <v>179</v>
      </c>
      <c r="E488" s="11" t="str">
        <f>IF($T$112=E452,IF($S$112=E453,"X",""),"")</f>
        <v/>
      </c>
      <c r="F488" s="11" t="str">
        <f t="shared" ref="F488:BL488" si="475">IF($T$112=F452,IF($S$112=F453,"X",""),"")</f>
        <v/>
      </c>
      <c r="G488" s="11" t="str">
        <f t="shared" si="475"/>
        <v/>
      </c>
      <c r="H488" s="11" t="str">
        <f t="shared" si="475"/>
        <v/>
      </c>
      <c r="I488" s="11" t="str">
        <f t="shared" si="475"/>
        <v/>
      </c>
      <c r="J488" s="11" t="str">
        <f t="shared" si="475"/>
        <v/>
      </c>
      <c r="K488" s="11" t="str">
        <f t="shared" si="475"/>
        <v/>
      </c>
      <c r="L488" s="11" t="str">
        <f t="shared" si="475"/>
        <v/>
      </c>
      <c r="M488" s="11" t="str">
        <f t="shared" si="475"/>
        <v/>
      </c>
      <c r="N488" s="11" t="str">
        <f t="shared" si="475"/>
        <v/>
      </c>
      <c r="O488" s="11" t="str">
        <f t="shared" si="475"/>
        <v/>
      </c>
      <c r="P488" s="11" t="str">
        <f t="shared" si="475"/>
        <v/>
      </c>
      <c r="Q488" s="11" t="str">
        <f t="shared" si="475"/>
        <v/>
      </c>
      <c r="R488" s="11" t="str">
        <f t="shared" si="475"/>
        <v/>
      </c>
      <c r="S488" s="11" t="str">
        <f t="shared" si="475"/>
        <v/>
      </c>
      <c r="T488" s="11" t="str">
        <f t="shared" si="475"/>
        <v/>
      </c>
      <c r="U488" s="11" t="str">
        <f t="shared" si="475"/>
        <v/>
      </c>
      <c r="V488" s="11" t="str">
        <f t="shared" si="475"/>
        <v/>
      </c>
      <c r="W488" s="11" t="str">
        <f t="shared" si="475"/>
        <v/>
      </c>
      <c r="X488" s="11" t="str">
        <f t="shared" si="475"/>
        <v/>
      </c>
      <c r="Y488" s="11" t="str">
        <f t="shared" si="475"/>
        <v/>
      </c>
      <c r="Z488" s="11" t="str">
        <f t="shared" si="475"/>
        <v/>
      </c>
      <c r="AA488" s="11" t="str">
        <f t="shared" si="475"/>
        <v/>
      </c>
      <c r="AB488" s="11" t="str">
        <f t="shared" si="475"/>
        <v/>
      </c>
      <c r="AC488" s="11" t="str">
        <f t="shared" si="475"/>
        <v/>
      </c>
      <c r="AD488" s="11" t="str">
        <f t="shared" si="475"/>
        <v/>
      </c>
      <c r="AE488" s="11" t="str">
        <f t="shared" si="475"/>
        <v/>
      </c>
      <c r="AF488" s="11" t="str">
        <f t="shared" si="475"/>
        <v/>
      </c>
      <c r="AG488" s="11" t="str">
        <f t="shared" si="475"/>
        <v/>
      </c>
      <c r="AH488" s="11" t="str">
        <f t="shared" si="475"/>
        <v/>
      </c>
      <c r="AI488" s="11" t="str">
        <f t="shared" si="475"/>
        <v/>
      </c>
      <c r="AJ488" s="11" t="str">
        <f t="shared" si="475"/>
        <v/>
      </c>
      <c r="AK488" s="11" t="str">
        <f t="shared" si="475"/>
        <v/>
      </c>
      <c r="AL488" s="11" t="str">
        <f t="shared" si="475"/>
        <v/>
      </c>
      <c r="AM488" s="11" t="str">
        <f t="shared" si="475"/>
        <v/>
      </c>
      <c r="AN488" s="11" t="str">
        <f t="shared" si="475"/>
        <v/>
      </c>
      <c r="AO488" s="11" t="str">
        <f t="shared" si="475"/>
        <v/>
      </c>
      <c r="AP488" s="11" t="str">
        <f t="shared" si="475"/>
        <v/>
      </c>
      <c r="AQ488" s="11" t="str">
        <f t="shared" si="475"/>
        <v/>
      </c>
      <c r="AR488" s="11" t="str">
        <f t="shared" si="475"/>
        <v/>
      </c>
      <c r="AS488" s="11" t="str">
        <f t="shared" si="475"/>
        <v/>
      </c>
      <c r="AT488" s="11" t="str">
        <f t="shared" si="475"/>
        <v/>
      </c>
      <c r="AU488" s="11" t="str">
        <f t="shared" si="475"/>
        <v/>
      </c>
      <c r="AV488" s="11" t="str">
        <f t="shared" si="475"/>
        <v/>
      </c>
      <c r="AW488" s="11" t="str">
        <f t="shared" si="475"/>
        <v/>
      </c>
      <c r="AX488" s="11" t="str">
        <f t="shared" si="475"/>
        <v/>
      </c>
      <c r="AY488" s="11" t="str">
        <f t="shared" si="475"/>
        <v/>
      </c>
      <c r="AZ488" s="11" t="str">
        <f t="shared" si="475"/>
        <v/>
      </c>
      <c r="BA488" s="11" t="str">
        <f t="shared" si="475"/>
        <v/>
      </c>
      <c r="BB488" s="11" t="str">
        <f t="shared" si="475"/>
        <v/>
      </c>
      <c r="BC488" s="11" t="str">
        <f t="shared" si="475"/>
        <v/>
      </c>
      <c r="BD488" s="11" t="str">
        <f t="shared" si="475"/>
        <v/>
      </c>
      <c r="BE488" s="11" t="str">
        <f t="shared" si="475"/>
        <v/>
      </c>
      <c r="BF488" s="11" t="str">
        <f t="shared" si="475"/>
        <v/>
      </c>
      <c r="BG488" s="11" t="str">
        <f t="shared" si="475"/>
        <v/>
      </c>
      <c r="BH488" s="11" t="str">
        <f t="shared" si="475"/>
        <v/>
      </c>
      <c r="BI488" s="11" t="str">
        <f t="shared" si="475"/>
        <v/>
      </c>
      <c r="BJ488" s="11" t="str">
        <f t="shared" si="475"/>
        <v/>
      </c>
      <c r="BK488" s="11" t="str">
        <f t="shared" si="475"/>
        <v/>
      </c>
      <c r="BL488" s="11" t="str">
        <f t="shared" si="475"/>
        <v/>
      </c>
    </row>
    <row r="489" spans="2:64" hidden="1" outlineLevel="1" x14ac:dyDescent="0.55000000000000004">
      <c r="B489" s="3" t="s">
        <v>21</v>
      </c>
      <c r="E489" s="11">
        <f t="shared" ref="E489:P489" si="476">IF(E488="X",$S$113/12,D489)</f>
        <v>0</v>
      </c>
      <c r="F489" s="11">
        <f t="shared" si="476"/>
        <v>0</v>
      </c>
      <c r="G489" s="11">
        <f t="shared" si="476"/>
        <v>0</v>
      </c>
      <c r="H489" s="11">
        <f t="shared" si="476"/>
        <v>0</v>
      </c>
      <c r="I489" s="11">
        <f t="shared" si="476"/>
        <v>0</v>
      </c>
      <c r="J489" s="11">
        <f t="shared" si="476"/>
        <v>0</v>
      </c>
      <c r="K489" s="11">
        <f t="shared" si="476"/>
        <v>0</v>
      </c>
      <c r="L489" s="11">
        <f t="shared" si="476"/>
        <v>0</v>
      </c>
      <c r="M489" s="11">
        <f t="shared" si="476"/>
        <v>0</v>
      </c>
      <c r="N489" s="11">
        <f t="shared" si="476"/>
        <v>0</v>
      </c>
      <c r="O489" s="11">
        <f t="shared" si="476"/>
        <v>0</v>
      </c>
      <c r="P489" s="11">
        <f t="shared" si="476"/>
        <v>0</v>
      </c>
      <c r="Q489" s="11">
        <f>IF(Q488="X",$S$113/12,P489*(1+$S$114))</f>
        <v>0</v>
      </c>
      <c r="R489" s="11">
        <f t="shared" ref="R489:AB489" si="477">IF(R488="X",$S$113/12,Q489)</f>
        <v>0</v>
      </c>
      <c r="S489" s="11">
        <f t="shared" si="477"/>
        <v>0</v>
      </c>
      <c r="T489" s="11">
        <f t="shared" si="477"/>
        <v>0</v>
      </c>
      <c r="U489" s="11">
        <f t="shared" si="477"/>
        <v>0</v>
      </c>
      <c r="V489" s="11">
        <f t="shared" si="477"/>
        <v>0</v>
      </c>
      <c r="W489" s="11">
        <f t="shared" si="477"/>
        <v>0</v>
      </c>
      <c r="X489" s="11">
        <f t="shared" si="477"/>
        <v>0</v>
      </c>
      <c r="Y489" s="11">
        <f t="shared" si="477"/>
        <v>0</v>
      </c>
      <c r="Z489" s="11">
        <f t="shared" si="477"/>
        <v>0</v>
      </c>
      <c r="AA489" s="11">
        <f t="shared" si="477"/>
        <v>0</v>
      </c>
      <c r="AB489" s="11">
        <f t="shared" si="477"/>
        <v>0</v>
      </c>
      <c r="AC489" s="11">
        <f>IF(AC488="X",$S$113/12,AB489*(1+$S$114))</f>
        <v>0</v>
      </c>
      <c r="AD489" s="11">
        <f t="shared" ref="AD489:AN489" si="478">IF(AD488="X",$S$113/12,AC489)</f>
        <v>0</v>
      </c>
      <c r="AE489" s="11">
        <f t="shared" si="478"/>
        <v>0</v>
      </c>
      <c r="AF489" s="11">
        <f t="shared" si="478"/>
        <v>0</v>
      </c>
      <c r="AG489" s="11">
        <f t="shared" si="478"/>
        <v>0</v>
      </c>
      <c r="AH489" s="11">
        <f t="shared" si="478"/>
        <v>0</v>
      </c>
      <c r="AI489" s="11">
        <f t="shared" si="478"/>
        <v>0</v>
      </c>
      <c r="AJ489" s="11">
        <f t="shared" si="478"/>
        <v>0</v>
      </c>
      <c r="AK489" s="11">
        <f t="shared" si="478"/>
        <v>0</v>
      </c>
      <c r="AL489" s="11">
        <f t="shared" si="478"/>
        <v>0</v>
      </c>
      <c r="AM489" s="11">
        <f t="shared" si="478"/>
        <v>0</v>
      </c>
      <c r="AN489" s="11">
        <f t="shared" si="478"/>
        <v>0</v>
      </c>
      <c r="AO489" s="11">
        <f>IF(AO488="X",$S$113/12,AN489*(1+$S$114))</f>
        <v>0</v>
      </c>
      <c r="AP489" s="11">
        <f t="shared" ref="AP489:AZ489" si="479">IF(AP488="X",$S$113/12,AO489)</f>
        <v>0</v>
      </c>
      <c r="AQ489" s="11">
        <f t="shared" si="479"/>
        <v>0</v>
      </c>
      <c r="AR489" s="11">
        <f t="shared" si="479"/>
        <v>0</v>
      </c>
      <c r="AS489" s="11">
        <f t="shared" si="479"/>
        <v>0</v>
      </c>
      <c r="AT489" s="11">
        <f t="shared" si="479"/>
        <v>0</v>
      </c>
      <c r="AU489" s="11">
        <f t="shared" si="479"/>
        <v>0</v>
      </c>
      <c r="AV489" s="11">
        <f t="shared" si="479"/>
        <v>0</v>
      </c>
      <c r="AW489" s="11">
        <f t="shared" si="479"/>
        <v>0</v>
      </c>
      <c r="AX489" s="11">
        <f t="shared" si="479"/>
        <v>0</v>
      </c>
      <c r="AY489" s="11">
        <f t="shared" si="479"/>
        <v>0</v>
      </c>
      <c r="AZ489" s="11">
        <f t="shared" si="479"/>
        <v>0</v>
      </c>
      <c r="BA489" s="11">
        <f>IF(BA488="X",$S$113/12,AZ489*(1+$S$114))</f>
        <v>0</v>
      </c>
      <c r="BB489" s="11">
        <f t="shared" ref="BB489:BL489" si="480">IF(BB488="X",$S$113/12,BA489)</f>
        <v>0</v>
      </c>
      <c r="BC489" s="11">
        <f t="shared" si="480"/>
        <v>0</v>
      </c>
      <c r="BD489" s="11">
        <f t="shared" si="480"/>
        <v>0</v>
      </c>
      <c r="BE489" s="11">
        <f t="shared" si="480"/>
        <v>0</v>
      </c>
      <c r="BF489" s="11">
        <f t="shared" si="480"/>
        <v>0</v>
      </c>
      <c r="BG489" s="11">
        <f t="shared" si="480"/>
        <v>0</v>
      </c>
      <c r="BH489" s="11">
        <f t="shared" si="480"/>
        <v>0</v>
      </c>
      <c r="BI489" s="11">
        <f t="shared" si="480"/>
        <v>0</v>
      </c>
      <c r="BJ489" s="11">
        <f t="shared" si="480"/>
        <v>0</v>
      </c>
      <c r="BK489" s="11">
        <f t="shared" si="480"/>
        <v>0</v>
      </c>
      <c r="BL489" s="11">
        <f t="shared" si="480"/>
        <v>0</v>
      </c>
    </row>
    <row r="490" spans="2:64" hidden="1" outlineLevel="1" x14ac:dyDescent="0.55000000000000004">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row>
    <row r="491" spans="2:64" hidden="1" outlineLevel="1" x14ac:dyDescent="0.55000000000000004">
      <c r="B491" s="3" t="s">
        <v>180</v>
      </c>
      <c r="E491" s="11" t="str">
        <f>IF($T$117=E452,IF($S$117=E453,"X",""),"")</f>
        <v/>
      </c>
      <c r="F491" s="11" t="str">
        <f t="shared" ref="F491:BL491" si="481">IF($T$117=F452,IF($S$117=F453,"X",""),"")</f>
        <v/>
      </c>
      <c r="G491" s="11" t="str">
        <f t="shared" si="481"/>
        <v/>
      </c>
      <c r="H491" s="11" t="str">
        <f t="shared" si="481"/>
        <v/>
      </c>
      <c r="I491" s="11" t="str">
        <f t="shared" si="481"/>
        <v/>
      </c>
      <c r="J491" s="11" t="str">
        <f t="shared" si="481"/>
        <v/>
      </c>
      <c r="K491" s="11" t="str">
        <f t="shared" si="481"/>
        <v/>
      </c>
      <c r="L491" s="11" t="str">
        <f t="shared" si="481"/>
        <v/>
      </c>
      <c r="M491" s="11" t="str">
        <f t="shared" si="481"/>
        <v/>
      </c>
      <c r="N491" s="11" t="str">
        <f t="shared" si="481"/>
        <v/>
      </c>
      <c r="O491" s="11" t="str">
        <f t="shared" si="481"/>
        <v/>
      </c>
      <c r="P491" s="11" t="str">
        <f t="shared" si="481"/>
        <v/>
      </c>
      <c r="Q491" s="11" t="str">
        <f t="shared" si="481"/>
        <v/>
      </c>
      <c r="R491" s="11" t="str">
        <f t="shared" si="481"/>
        <v/>
      </c>
      <c r="S491" s="11" t="str">
        <f t="shared" si="481"/>
        <v/>
      </c>
      <c r="T491" s="11" t="str">
        <f t="shared" si="481"/>
        <v/>
      </c>
      <c r="U491" s="11" t="str">
        <f t="shared" si="481"/>
        <v/>
      </c>
      <c r="V491" s="11" t="str">
        <f t="shared" si="481"/>
        <v/>
      </c>
      <c r="W491" s="11" t="str">
        <f t="shared" si="481"/>
        <v/>
      </c>
      <c r="X491" s="11" t="str">
        <f t="shared" si="481"/>
        <v/>
      </c>
      <c r="Y491" s="11" t="str">
        <f t="shared" si="481"/>
        <v/>
      </c>
      <c r="Z491" s="11" t="str">
        <f t="shared" si="481"/>
        <v/>
      </c>
      <c r="AA491" s="11" t="str">
        <f t="shared" si="481"/>
        <v/>
      </c>
      <c r="AB491" s="11" t="str">
        <f t="shared" si="481"/>
        <v/>
      </c>
      <c r="AC491" s="11" t="str">
        <f t="shared" si="481"/>
        <v/>
      </c>
      <c r="AD491" s="11" t="str">
        <f t="shared" si="481"/>
        <v/>
      </c>
      <c r="AE491" s="11" t="str">
        <f t="shared" si="481"/>
        <v/>
      </c>
      <c r="AF491" s="11" t="str">
        <f t="shared" si="481"/>
        <v/>
      </c>
      <c r="AG491" s="11" t="str">
        <f t="shared" si="481"/>
        <v/>
      </c>
      <c r="AH491" s="11" t="str">
        <f t="shared" si="481"/>
        <v/>
      </c>
      <c r="AI491" s="11" t="str">
        <f t="shared" si="481"/>
        <v/>
      </c>
      <c r="AJ491" s="11" t="str">
        <f t="shared" si="481"/>
        <v/>
      </c>
      <c r="AK491" s="11" t="str">
        <f t="shared" si="481"/>
        <v/>
      </c>
      <c r="AL491" s="11" t="str">
        <f t="shared" si="481"/>
        <v/>
      </c>
      <c r="AM491" s="11" t="str">
        <f t="shared" si="481"/>
        <v/>
      </c>
      <c r="AN491" s="11" t="str">
        <f t="shared" si="481"/>
        <v/>
      </c>
      <c r="AO491" s="11" t="str">
        <f t="shared" si="481"/>
        <v/>
      </c>
      <c r="AP491" s="11" t="str">
        <f t="shared" si="481"/>
        <v/>
      </c>
      <c r="AQ491" s="11" t="str">
        <f t="shared" si="481"/>
        <v/>
      </c>
      <c r="AR491" s="11" t="str">
        <f t="shared" si="481"/>
        <v/>
      </c>
      <c r="AS491" s="11" t="str">
        <f t="shared" si="481"/>
        <v/>
      </c>
      <c r="AT491" s="11" t="str">
        <f t="shared" si="481"/>
        <v/>
      </c>
      <c r="AU491" s="11" t="str">
        <f t="shared" si="481"/>
        <v/>
      </c>
      <c r="AV491" s="11" t="str">
        <f t="shared" si="481"/>
        <v/>
      </c>
      <c r="AW491" s="11" t="str">
        <f t="shared" si="481"/>
        <v/>
      </c>
      <c r="AX491" s="11" t="str">
        <f t="shared" si="481"/>
        <v/>
      </c>
      <c r="AY491" s="11" t="str">
        <f t="shared" si="481"/>
        <v/>
      </c>
      <c r="AZ491" s="11" t="str">
        <f t="shared" si="481"/>
        <v/>
      </c>
      <c r="BA491" s="11" t="str">
        <f t="shared" si="481"/>
        <v/>
      </c>
      <c r="BB491" s="11" t="str">
        <f t="shared" si="481"/>
        <v/>
      </c>
      <c r="BC491" s="11" t="str">
        <f t="shared" si="481"/>
        <v/>
      </c>
      <c r="BD491" s="11" t="str">
        <f t="shared" si="481"/>
        <v/>
      </c>
      <c r="BE491" s="11" t="str">
        <f t="shared" si="481"/>
        <v/>
      </c>
      <c r="BF491" s="11" t="str">
        <f t="shared" si="481"/>
        <v/>
      </c>
      <c r="BG491" s="11" t="str">
        <f t="shared" si="481"/>
        <v/>
      </c>
      <c r="BH491" s="11" t="str">
        <f t="shared" si="481"/>
        <v/>
      </c>
      <c r="BI491" s="11" t="str">
        <f t="shared" si="481"/>
        <v/>
      </c>
      <c r="BJ491" s="11" t="str">
        <f t="shared" si="481"/>
        <v/>
      </c>
      <c r="BK491" s="11" t="str">
        <f t="shared" si="481"/>
        <v/>
      </c>
      <c r="BL491" s="11" t="str">
        <f t="shared" si="481"/>
        <v/>
      </c>
    </row>
    <row r="492" spans="2:64" hidden="1" outlineLevel="1" x14ac:dyDescent="0.55000000000000004">
      <c r="B492" s="3" t="s">
        <v>21</v>
      </c>
      <c r="E492" s="11">
        <f t="shared" ref="E492:P492" si="482">IF(E491="X",$S$118/12,D492)</f>
        <v>0</v>
      </c>
      <c r="F492" s="11">
        <f t="shared" si="482"/>
        <v>0</v>
      </c>
      <c r="G492" s="11">
        <f t="shared" si="482"/>
        <v>0</v>
      </c>
      <c r="H492" s="11">
        <f t="shared" si="482"/>
        <v>0</v>
      </c>
      <c r="I492" s="11">
        <f t="shared" si="482"/>
        <v>0</v>
      </c>
      <c r="J492" s="11">
        <f t="shared" si="482"/>
        <v>0</v>
      </c>
      <c r="K492" s="11">
        <f t="shared" si="482"/>
        <v>0</v>
      </c>
      <c r="L492" s="11">
        <f t="shared" si="482"/>
        <v>0</v>
      </c>
      <c r="M492" s="11">
        <f t="shared" si="482"/>
        <v>0</v>
      </c>
      <c r="N492" s="11">
        <f t="shared" si="482"/>
        <v>0</v>
      </c>
      <c r="O492" s="11">
        <f t="shared" si="482"/>
        <v>0</v>
      </c>
      <c r="P492" s="11">
        <f t="shared" si="482"/>
        <v>0</v>
      </c>
      <c r="Q492" s="11">
        <f>IF(Q491="X",$S$118/12,P492*(1+$S$119))</f>
        <v>0</v>
      </c>
      <c r="R492" s="11">
        <f t="shared" ref="R492:AB492" si="483">IF(R491="X",$S$118/12,Q492)</f>
        <v>0</v>
      </c>
      <c r="S492" s="11">
        <f t="shared" si="483"/>
        <v>0</v>
      </c>
      <c r="T492" s="11">
        <f t="shared" si="483"/>
        <v>0</v>
      </c>
      <c r="U492" s="11">
        <f t="shared" si="483"/>
        <v>0</v>
      </c>
      <c r="V492" s="11">
        <f t="shared" si="483"/>
        <v>0</v>
      </c>
      <c r="W492" s="11">
        <f t="shared" si="483"/>
        <v>0</v>
      </c>
      <c r="X492" s="11">
        <f t="shared" si="483"/>
        <v>0</v>
      </c>
      <c r="Y492" s="11">
        <f t="shared" si="483"/>
        <v>0</v>
      </c>
      <c r="Z492" s="11">
        <f t="shared" si="483"/>
        <v>0</v>
      </c>
      <c r="AA492" s="11">
        <f t="shared" si="483"/>
        <v>0</v>
      </c>
      <c r="AB492" s="11">
        <f t="shared" si="483"/>
        <v>0</v>
      </c>
      <c r="AC492" s="11">
        <f>IF(AC491="X",$S$118/12,AB492*(1+$S$119))</f>
        <v>0</v>
      </c>
      <c r="AD492" s="11">
        <f t="shared" ref="AD492:AN492" si="484">IF(AD491="X",$S$118/12,AC492)</f>
        <v>0</v>
      </c>
      <c r="AE492" s="11">
        <f t="shared" si="484"/>
        <v>0</v>
      </c>
      <c r="AF492" s="11">
        <f t="shared" si="484"/>
        <v>0</v>
      </c>
      <c r="AG492" s="11">
        <f t="shared" si="484"/>
        <v>0</v>
      </c>
      <c r="AH492" s="11">
        <f t="shared" si="484"/>
        <v>0</v>
      </c>
      <c r="AI492" s="11">
        <f t="shared" si="484"/>
        <v>0</v>
      </c>
      <c r="AJ492" s="11">
        <f t="shared" si="484"/>
        <v>0</v>
      </c>
      <c r="AK492" s="11">
        <f t="shared" si="484"/>
        <v>0</v>
      </c>
      <c r="AL492" s="11">
        <f t="shared" si="484"/>
        <v>0</v>
      </c>
      <c r="AM492" s="11">
        <f t="shared" si="484"/>
        <v>0</v>
      </c>
      <c r="AN492" s="11">
        <f t="shared" si="484"/>
        <v>0</v>
      </c>
      <c r="AO492" s="11">
        <f>IF(AO491="X",$S$118/12,AN492*(1+$S$119))</f>
        <v>0</v>
      </c>
      <c r="AP492" s="11">
        <f t="shared" ref="AP492:AZ492" si="485">IF(AP491="X",$S$118/12,AO492)</f>
        <v>0</v>
      </c>
      <c r="AQ492" s="11">
        <f t="shared" si="485"/>
        <v>0</v>
      </c>
      <c r="AR492" s="11">
        <f t="shared" si="485"/>
        <v>0</v>
      </c>
      <c r="AS492" s="11">
        <f t="shared" si="485"/>
        <v>0</v>
      </c>
      <c r="AT492" s="11">
        <f t="shared" si="485"/>
        <v>0</v>
      </c>
      <c r="AU492" s="11">
        <f t="shared" si="485"/>
        <v>0</v>
      </c>
      <c r="AV492" s="11">
        <f t="shared" si="485"/>
        <v>0</v>
      </c>
      <c r="AW492" s="11">
        <f t="shared" si="485"/>
        <v>0</v>
      </c>
      <c r="AX492" s="11">
        <f t="shared" si="485"/>
        <v>0</v>
      </c>
      <c r="AY492" s="11">
        <f t="shared" si="485"/>
        <v>0</v>
      </c>
      <c r="AZ492" s="11">
        <f t="shared" si="485"/>
        <v>0</v>
      </c>
      <c r="BA492" s="11">
        <f>IF(BA491="X",$S$118/12,AZ492*(1+$S$119))</f>
        <v>0</v>
      </c>
      <c r="BB492" s="11">
        <f t="shared" ref="BB492:BL492" si="486">IF(BB491="X",$S$118/12,BA492)</f>
        <v>0</v>
      </c>
      <c r="BC492" s="11">
        <f t="shared" si="486"/>
        <v>0</v>
      </c>
      <c r="BD492" s="11">
        <f t="shared" si="486"/>
        <v>0</v>
      </c>
      <c r="BE492" s="11">
        <f t="shared" si="486"/>
        <v>0</v>
      </c>
      <c r="BF492" s="11">
        <f t="shared" si="486"/>
        <v>0</v>
      </c>
      <c r="BG492" s="11">
        <f t="shared" si="486"/>
        <v>0</v>
      </c>
      <c r="BH492" s="11">
        <f t="shared" si="486"/>
        <v>0</v>
      </c>
      <c r="BI492" s="11">
        <f t="shared" si="486"/>
        <v>0</v>
      </c>
      <c r="BJ492" s="11">
        <f t="shared" si="486"/>
        <v>0</v>
      </c>
      <c r="BK492" s="11">
        <f t="shared" si="486"/>
        <v>0</v>
      </c>
      <c r="BL492" s="11">
        <f t="shared" si="486"/>
        <v>0</v>
      </c>
    </row>
    <row r="493" spans="2:64" hidden="1" outlineLevel="1" x14ac:dyDescent="0.55000000000000004">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row>
    <row r="494" spans="2:64" hidden="1" outlineLevel="1" x14ac:dyDescent="0.55000000000000004">
      <c r="B494" s="3" t="s">
        <v>181</v>
      </c>
      <c r="E494" s="11" t="str">
        <f>IF($T$122=E452,IF($S$122=E453,"X",""),"")</f>
        <v/>
      </c>
      <c r="F494" s="11" t="str">
        <f t="shared" ref="F494:BL494" si="487">IF($T$122=F452,IF($S$122=F453,"X",""),"")</f>
        <v/>
      </c>
      <c r="G494" s="11" t="str">
        <f t="shared" si="487"/>
        <v/>
      </c>
      <c r="H494" s="11" t="str">
        <f t="shared" si="487"/>
        <v/>
      </c>
      <c r="I494" s="11" t="str">
        <f t="shared" si="487"/>
        <v/>
      </c>
      <c r="J494" s="11" t="str">
        <f t="shared" si="487"/>
        <v/>
      </c>
      <c r="K494" s="11" t="str">
        <f t="shared" si="487"/>
        <v/>
      </c>
      <c r="L494" s="11" t="str">
        <f t="shared" si="487"/>
        <v/>
      </c>
      <c r="M494" s="11" t="str">
        <f t="shared" si="487"/>
        <v/>
      </c>
      <c r="N494" s="11" t="str">
        <f t="shared" si="487"/>
        <v/>
      </c>
      <c r="O494" s="11" t="str">
        <f t="shared" si="487"/>
        <v/>
      </c>
      <c r="P494" s="11" t="str">
        <f t="shared" si="487"/>
        <v/>
      </c>
      <c r="Q494" s="11" t="str">
        <f t="shared" si="487"/>
        <v/>
      </c>
      <c r="R494" s="11" t="str">
        <f t="shared" si="487"/>
        <v/>
      </c>
      <c r="S494" s="11" t="str">
        <f t="shared" si="487"/>
        <v/>
      </c>
      <c r="T494" s="11" t="str">
        <f t="shared" si="487"/>
        <v/>
      </c>
      <c r="U494" s="11" t="str">
        <f t="shared" si="487"/>
        <v/>
      </c>
      <c r="V494" s="11" t="str">
        <f t="shared" si="487"/>
        <v/>
      </c>
      <c r="W494" s="11" t="str">
        <f t="shared" si="487"/>
        <v/>
      </c>
      <c r="X494" s="11" t="str">
        <f t="shared" si="487"/>
        <v/>
      </c>
      <c r="Y494" s="11" t="str">
        <f t="shared" si="487"/>
        <v/>
      </c>
      <c r="Z494" s="11" t="str">
        <f t="shared" si="487"/>
        <v/>
      </c>
      <c r="AA494" s="11" t="str">
        <f t="shared" si="487"/>
        <v/>
      </c>
      <c r="AB494" s="11" t="str">
        <f t="shared" si="487"/>
        <v/>
      </c>
      <c r="AC494" s="11" t="str">
        <f t="shared" si="487"/>
        <v/>
      </c>
      <c r="AD494" s="11" t="str">
        <f t="shared" si="487"/>
        <v/>
      </c>
      <c r="AE494" s="11" t="str">
        <f t="shared" si="487"/>
        <v/>
      </c>
      <c r="AF494" s="11" t="str">
        <f t="shared" si="487"/>
        <v/>
      </c>
      <c r="AG494" s="11" t="str">
        <f t="shared" si="487"/>
        <v/>
      </c>
      <c r="AH494" s="11" t="str">
        <f t="shared" si="487"/>
        <v/>
      </c>
      <c r="AI494" s="11" t="str">
        <f t="shared" si="487"/>
        <v/>
      </c>
      <c r="AJ494" s="11" t="str">
        <f t="shared" si="487"/>
        <v/>
      </c>
      <c r="AK494" s="11" t="str">
        <f t="shared" si="487"/>
        <v/>
      </c>
      <c r="AL494" s="11" t="str">
        <f t="shared" si="487"/>
        <v/>
      </c>
      <c r="AM494" s="11" t="str">
        <f t="shared" si="487"/>
        <v/>
      </c>
      <c r="AN494" s="11" t="str">
        <f t="shared" si="487"/>
        <v/>
      </c>
      <c r="AO494" s="11" t="str">
        <f t="shared" si="487"/>
        <v/>
      </c>
      <c r="AP494" s="11" t="str">
        <f t="shared" si="487"/>
        <v/>
      </c>
      <c r="AQ494" s="11" t="str">
        <f t="shared" si="487"/>
        <v/>
      </c>
      <c r="AR494" s="11" t="str">
        <f t="shared" si="487"/>
        <v/>
      </c>
      <c r="AS494" s="11" t="str">
        <f t="shared" si="487"/>
        <v/>
      </c>
      <c r="AT494" s="11" t="str">
        <f t="shared" si="487"/>
        <v/>
      </c>
      <c r="AU494" s="11" t="str">
        <f t="shared" si="487"/>
        <v/>
      </c>
      <c r="AV494" s="11" t="str">
        <f t="shared" si="487"/>
        <v/>
      </c>
      <c r="AW494" s="11" t="str">
        <f t="shared" si="487"/>
        <v/>
      </c>
      <c r="AX494" s="11" t="str">
        <f t="shared" si="487"/>
        <v/>
      </c>
      <c r="AY494" s="11" t="str">
        <f t="shared" si="487"/>
        <v/>
      </c>
      <c r="AZ494" s="11" t="str">
        <f t="shared" si="487"/>
        <v/>
      </c>
      <c r="BA494" s="11" t="str">
        <f t="shared" si="487"/>
        <v/>
      </c>
      <c r="BB494" s="11" t="str">
        <f t="shared" si="487"/>
        <v/>
      </c>
      <c r="BC494" s="11" t="str">
        <f t="shared" si="487"/>
        <v/>
      </c>
      <c r="BD494" s="11" t="str">
        <f t="shared" si="487"/>
        <v/>
      </c>
      <c r="BE494" s="11" t="str">
        <f t="shared" si="487"/>
        <v/>
      </c>
      <c r="BF494" s="11" t="str">
        <f t="shared" si="487"/>
        <v/>
      </c>
      <c r="BG494" s="11" t="str">
        <f t="shared" si="487"/>
        <v/>
      </c>
      <c r="BH494" s="11" t="str">
        <f t="shared" si="487"/>
        <v/>
      </c>
      <c r="BI494" s="11" t="str">
        <f t="shared" si="487"/>
        <v/>
      </c>
      <c r="BJ494" s="11" t="str">
        <f t="shared" si="487"/>
        <v/>
      </c>
      <c r="BK494" s="11" t="str">
        <f t="shared" si="487"/>
        <v/>
      </c>
      <c r="BL494" s="11" t="str">
        <f t="shared" si="487"/>
        <v/>
      </c>
    </row>
    <row r="495" spans="2:64" hidden="1" outlineLevel="1" x14ac:dyDescent="0.55000000000000004">
      <c r="B495" s="3" t="s">
        <v>21</v>
      </c>
      <c r="E495" s="11">
        <f t="shared" ref="E495:P495" si="488">IF(E494="X",$S$123/12,D495)</f>
        <v>0</v>
      </c>
      <c r="F495" s="11">
        <f t="shared" si="488"/>
        <v>0</v>
      </c>
      <c r="G495" s="11">
        <f t="shared" si="488"/>
        <v>0</v>
      </c>
      <c r="H495" s="11">
        <f t="shared" si="488"/>
        <v>0</v>
      </c>
      <c r="I495" s="11">
        <f t="shared" si="488"/>
        <v>0</v>
      </c>
      <c r="J495" s="11">
        <f t="shared" si="488"/>
        <v>0</v>
      </c>
      <c r="K495" s="11">
        <f t="shared" si="488"/>
        <v>0</v>
      </c>
      <c r="L495" s="11">
        <f t="shared" si="488"/>
        <v>0</v>
      </c>
      <c r="M495" s="11">
        <f t="shared" si="488"/>
        <v>0</v>
      </c>
      <c r="N495" s="11">
        <f t="shared" si="488"/>
        <v>0</v>
      </c>
      <c r="O495" s="11">
        <f t="shared" si="488"/>
        <v>0</v>
      </c>
      <c r="P495" s="11">
        <f t="shared" si="488"/>
        <v>0</v>
      </c>
      <c r="Q495" s="11">
        <f>IF(Q494="X",$S$123/12,P495*(1+$S$124))</f>
        <v>0</v>
      </c>
      <c r="R495" s="11">
        <f t="shared" ref="R495:AB495" si="489">IF(R494="X",$S$123/12,Q495)</f>
        <v>0</v>
      </c>
      <c r="S495" s="11">
        <f t="shared" si="489"/>
        <v>0</v>
      </c>
      <c r="T495" s="11">
        <f t="shared" si="489"/>
        <v>0</v>
      </c>
      <c r="U495" s="11">
        <f t="shared" si="489"/>
        <v>0</v>
      </c>
      <c r="V495" s="11">
        <f t="shared" si="489"/>
        <v>0</v>
      </c>
      <c r="W495" s="11">
        <f t="shared" si="489"/>
        <v>0</v>
      </c>
      <c r="X495" s="11">
        <f t="shared" si="489"/>
        <v>0</v>
      </c>
      <c r="Y495" s="11">
        <f t="shared" si="489"/>
        <v>0</v>
      </c>
      <c r="Z495" s="11">
        <f t="shared" si="489"/>
        <v>0</v>
      </c>
      <c r="AA495" s="11">
        <f t="shared" si="489"/>
        <v>0</v>
      </c>
      <c r="AB495" s="11">
        <f t="shared" si="489"/>
        <v>0</v>
      </c>
      <c r="AC495" s="11">
        <f>IF(AC494="X",$S$123/12,AB495*(1+$S$124))</f>
        <v>0</v>
      </c>
      <c r="AD495" s="11">
        <f t="shared" ref="AD495:AN495" si="490">IF(AD494="X",$S$123/12,AC495)</f>
        <v>0</v>
      </c>
      <c r="AE495" s="11">
        <f t="shared" si="490"/>
        <v>0</v>
      </c>
      <c r="AF495" s="11">
        <f t="shared" si="490"/>
        <v>0</v>
      </c>
      <c r="AG495" s="11">
        <f t="shared" si="490"/>
        <v>0</v>
      </c>
      <c r="AH495" s="11">
        <f t="shared" si="490"/>
        <v>0</v>
      </c>
      <c r="AI495" s="11">
        <f t="shared" si="490"/>
        <v>0</v>
      </c>
      <c r="AJ495" s="11">
        <f t="shared" si="490"/>
        <v>0</v>
      </c>
      <c r="AK495" s="11">
        <f t="shared" si="490"/>
        <v>0</v>
      </c>
      <c r="AL495" s="11">
        <f t="shared" si="490"/>
        <v>0</v>
      </c>
      <c r="AM495" s="11">
        <f t="shared" si="490"/>
        <v>0</v>
      </c>
      <c r="AN495" s="11">
        <f t="shared" si="490"/>
        <v>0</v>
      </c>
      <c r="AO495" s="11">
        <f>IF(AO494="X",$S$123/12,AN495*(1+$S$124))</f>
        <v>0</v>
      </c>
      <c r="AP495" s="11">
        <f t="shared" ref="AP495:AZ495" si="491">IF(AP494="X",$S$123/12,AO495)</f>
        <v>0</v>
      </c>
      <c r="AQ495" s="11">
        <f t="shared" si="491"/>
        <v>0</v>
      </c>
      <c r="AR495" s="11">
        <f t="shared" si="491"/>
        <v>0</v>
      </c>
      <c r="AS495" s="11">
        <f t="shared" si="491"/>
        <v>0</v>
      </c>
      <c r="AT495" s="11">
        <f t="shared" si="491"/>
        <v>0</v>
      </c>
      <c r="AU495" s="11">
        <f t="shared" si="491"/>
        <v>0</v>
      </c>
      <c r="AV495" s="11">
        <f t="shared" si="491"/>
        <v>0</v>
      </c>
      <c r="AW495" s="11">
        <f t="shared" si="491"/>
        <v>0</v>
      </c>
      <c r="AX495" s="11">
        <f t="shared" si="491"/>
        <v>0</v>
      </c>
      <c r="AY495" s="11">
        <f t="shared" si="491"/>
        <v>0</v>
      </c>
      <c r="AZ495" s="11">
        <f t="shared" si="491"/>
        <v>0</v>
      </c>
      <c r="BA495" s="11">
        <f>IF(BA494="X",$S$123/12,AZ495*(1+$S$124))</f>
        <v>0</v>
      </c>
      <c r="BB495" s="11">
        <f t="shared" ref="BB495:BL495" si="492">IF(BB494="X",$S$123/12,BA495)</f>
        <v>0</v>
      </c>
      <c r="BC495" s="11">
        <f t="shared" si="492"/>
        <v>0</v>
      </c>
      <c r="BD495" s="11">
        <f t="shared" si="492"/>
        <v>0</v>
      </c>
      <c r="BE495" s="11">
        <f t="shared" si="492"/>
        <v>0</v>
      </c>
      <c r="BF495" s="11">
        <f t="shared" si="492"/>
        <v>0</v>
      </c>
      <c r="BG495" s="11">
        <f t="shared" si="492"/>
        <v>0</v>
      </c>
      <c r="BH495" s="11">
        <f t="shared" si="492"/>
        <v>0</v>
      </c>
      <c r="BI495" s="11">
        <f t="shared" si="492"/>
        <v>0</v>
      </c>
      <c r="BJ495" s="11">
        <f t="shared" si="492"/>
        <v>0</v>
      </c>
      <c r="BK495" s="11">
        <f t="shared" si="492"/>
        <v>0</v>
      </c>
      <c r="BL495" s="11">
        <f t="shared" si="492"/>
        <v>0</v>
      </c>
    </row>
    <row r="496" spans="2:64" hidden="1" outlineLevel="1" x14ac:dyDescent="0.55000000000000004">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row>
    <row r="497" spans="2:64" hidden="1" outlineLevel="1" x14ac:dyDescent="0.55000000000000004">
      <c r="B497" s="3" t="s">
        <v>182</v>
      </c>
      <c r="E497" s="11" t="str">
        <f>IF($T$127=E452,IF($S$127=E453,"X",""),"")</f>
        <v/>
      </c>
      <c r="F497" s="11" t="str">
        <f t="shared" ref="F497:BL497" si="493">IF($T$127=F452,IF($S$127=F453,"X",""),"")</f>
        <v/>
      </c>
      <c r="G497" s="11" t="str">
        <f t="shared" si="493"/>
        <v/>
      </c>
      <c r="H497" s="11" t="str">
        <f t="shared" si="493"/>
        <v/>
      </c>
      <c r="I497" s="11" t="str">
        <f t="shared" si="493"/>
        <v/>
      </c>
      <c r="J497" s="11" t="str">
        <f t="shared" si="493"/>
        <v/>
      </c>
      <c r="K497" s="11" t="str">
        <f t="shared" si="493"/>
        <v/>
      </c>
      <c r="L497" s="11" t="str">
        <f t="shared" si="493"/>
        <v/>
      </c>
      <c r="M497" s="11" t="str">
        <f t="shared" si="493"/>
        <v/>
      </c>
      <c r="N497" s="11" t="str">
        <f t="shared" si="493"/>
        <v/>
      </c>
      <c r="O497" s="11" t="str">
        <f t="shared" si="493"/>
        <v/>
      </c>
      <c r="P497" s="11" t="str">
        <f t="shared" si="493"/>
        <v/>
      </c>
      <c r="Q497" s="11" t="str">
        <f t="shared" si="493"/>
        <v/>
      </c>
      <c r="R497" s="11" t="str">
        <f t="shared" si="493"/>
        <v/>
      </c>
      <c r="S497" s="11" t="str">
        <f t="shared" si="493"/>
        <v/>
      </c>
      <c r="T497" s="11" t="str">
        <f t="shared" si="493"/>
        <v/>
      </c>
      <c r="U497" s="11" t="str">
        <f t="shared" si="493"/>
        <v/>
      </c>
      <c r="V497" s="11" t="str">
        <f t="shared" si="493"/>
        <v/>
      </c>
      <c r="W497" s="11" t="str">
        <f t="shared" si="493"/>
        <v/>
      </c>
      <c r="X497" s="11" t="str">
        <f t="shared" si="493"/>
        <v/>
      </c>
      <c r="Y497" s="11" t="str">
        <f t="shared" si="493"/>
        <v/>
      </c>
      <c r="Z497" s="11" t="str">
        <f t="shared" si="493"/>
        <v/>
      </c>
      <c r="AA497" s="11" t="str">
        <f t="shared" si="493"/>
        <v/>
      </c>
      <c r="AB497" s="11" t="str">
        <f t="shared" si="493"/>
        <v/>
      </c>
      <c r="AC497" s="11" t="str">
        <f t="shared" si="493"/>
        <v/>
      </c>
      <c r="AD497" s="11" t="str">
        <f t="shared" si="493"/>
        <v/>
      </c>
      <c r="AE497" s="11" t="str">
        <f t="shared" si="493"/>
        <v/>
      </c>
      <c r="AF497" s="11" t="str">
        <f t="shared" si="493"/>
        <v/>
      </c>
      <c r="AG497" s="11" t="str">
        <f t="shared" si="493"/>
        <v/>
      </c>
      <c r="AH497" s="11" t="str">
        <f t="shared" si="493"/>
        <v/>
      </c>
      <c r="AI497" s="11" t="str">
        <f t="shared" si="493"/>
        <v/>
      </c>
      <c r="AJ497" s="11" t="str">
        <f t="shared" si="493"/>
        <v/>
      </c>
      <c r="AK497" s="11" t="str">
        <f t="shared" si="493"/>
        <v/>
      </c>
      <c r="AL497" s="11" t="str">
        <f t="shared" si="493"/>
        <v/>
      </c>
      <c r="AM497" s="11" t="str">
        <f t="shared" si="493"/>
        <v/>
      </c>
      <c r="AN497" s="11" t="str">
        <f t="shared" si="493"/>
        <v/>
      </c>
      <c r="AO497" s="11" t="str">
        <f t="shared" si="493"/>
        <v/>
      </c>
      <c r="AP497" s="11" t="str">
        <f t="shared" si="493"/>
        <v/>
      </c>
      <c r="AQ497" s="11" t="str">
        <f t="shared" si="493"/>
        <v/>
      </c>
      <c r="AR497" s="11" t="str">
        <f t="shared" si="493"/>
        <v/>
      </c>
      <c r="AS497" s="11" t="str">
        <f t="shared" si="493"/>
        <v/>
      </c>
      <c r="AT497" s="11" t="str">
        <f t="shared" si="493"/>
        <v/>
      </c>
      <c r="AU497" s="11" t="str">
        <f t="shared" si="493"/>
        <v/>
      </c>
      <c r="AV497" s="11" t="str">
        <f t="shared" si="493"/>
        <v/>
      </c>
      <c r="AW497" s="11" t="str">
        <f t="shared" si="493"/>
        <v/>
      </c>
      <c r="AX497" s="11" t="str">
        <f t="shared" si="493"/>
        <v/>
      </c>
      <c r="AY497" s="11" t="str">
        <f t="shared" si="493"/>
        <v/>
      </c>
      <c r="AZ497" s="11" t="str">
        <f t="shared" si="493"/>
        <v/>
      </c>
      <c r="BA497" s="11" t="str">
        <f t="shared" si="493"/>
        <v/>
      </c>
      <c r="BB497" s="11" t="str">
        <f t="shared" si="493"/>
        <v/>
      </c>
      <c r="BC497" s="11" t="str">
        <f t="shared" si="493"/>
        <v/>
      </c>
      <c r="BD497" s="11" t="str">
        <f t="shared" si="493"/>
        <v/>
      </c>
      <c r="BE497" s="11" t="str">
        <f t="shared" si="493"/>
        <v/>
      </c>
      <c r="BF497" s="11" t="str">
        <f t="shared" si="493"/>
        <v/>
      </c>
      <c r="BG497" s="11" t="str">
        <f t="shared" si="493"/>
        <v/>
      </c>
      <c r="BH497" s="11" t="str">
        <f t="shared" si="493"/>
        <v/>
      </c>
      <c r="BI497" s="11" t="str">
        <f t="shared" si="493"/>
        <v/>
      </c>
      <c r="BJ497" s="11" t="str">
        <f t="shared" si="493"/>
        <v/>
      </c>
      <c r="BK497" s="11" t="str">
        <f t="shared" si="493"/>
        <v/>
      </c>
      <c r="BL497" s="11" t="str">
        <f t="shared" si="493"/>
        <v/>
      </c>
    </row>
    <row r="498" spans="2:64" hidden="1" outlineLevel="1" x14ac:dyDescent="0.55000000000000004">
      <c r="B498" s="3" t="s">
        <v>21</v>
      </c>
      <c r="E498" s="11">
        <f t="shared" ref="E498:P498" si="494">IF(E497="X",$S$128/12,D498)</f>
        <v>0</v>
      </c>
      <c r="F498" s="11">
        <f t="shared" si="494"/>
        <v>0</v>
      </c>
      <c r="G498" s="11">
        <f t="shared" si="494"/>
        <v>0</v>
      </c>
      <c r="H498" s="11">
        <f t="shared" si="494"/>
        <v>0</v>
      </c>
      <c r="I498" s="11">
        <f t="shared" si="494"/>
        <v>0</v>
      </c>
      <c r="J498" s="11">
        <f t="shared" si="494"/>
        <v>0</v>
      </c>
      <c r="K498" s="11">
        <f t="shared" si="494"/>
        <v>0</v>
      </c>
      <c r="L498" s="11">
        <f t="shared" si="494"/>
        <v>0</v>
      </c>
      <c r="M498" s="11">
        <f t="shared" si="494"/>
        <v>0</v>
      </c>
      <c r="N498" s="11">
        <f t="shared" si="494"/>
        <v>0</v>
      </c>
      <c r="O498" s="11">
        <f t="shared" si="494"/>
        <v>0</v>
      </c>
      <c r="P498" s="11">
        <f t="shared" si="494"/>
        <v>0</v>
      </c>
      <c r="Q498" s="11">
        <f>IF(Q497="X",$S$128/12,P498*(1+$S$129))</f>
        <v>0</v>
      </c>
      <c r="R498" s="11">
        <f t="shared" ref="R498:AB498" si="495">IF(R497="X",$S$128/12,Q498)</f>
        <v>0</v>
      </c>
      <c r="S498" s="11">
        <f t="shared" si="495"/>
        <v>0</v>
      </c>
      <c r="T498" s="11">
        <f t="shared" si="495"/>
        <v>0</v>
      </c>
      <c r="U498" s="11">
        <f t="shared" si="495"/>
        <v>0</v>
      </c>
      <c r="V498" s="11">
        <f t="shared" si="495"/>
        <v>0</v>
      </c>
      <c r="W498" s="11">
        <f t="shared" si="495"/>
        <v>0</v>
      </c>
      <c r="X498" s="11">
        <f t="shared" si="495"/>
        <v>0</v>
      </c>
      <c r="Y498" s="11">
        <f t="shared" si="495"/>
        <v>0</v>
      </c>
      <c r="Z498" s="11">
        <f t="shared" si="495"/>
        <v>0</v>
      </c>
      <c r="AA498" s="11">
        <f t="shared" si="495"/>
        <v>0</v>
      </c>
      <c r="AB498" s="11">
        <f t="shared" si="495"/>
        <v>0</v>
      </c>
      <c r="AC498" s="11">
        <f>IF(AC497="X",$S$128/12,AB498*(1+$S$129))</f>
        <v>0</v>
      </c>
      <c r="AD498" s="11">
        <f t="shared" ref="AD498:AN498" si="496">IF(AD497="X",$S$128/12,AC498)</f>
        <v>0</v>
      </c>
      <c r="AE498" s="11">
        <f t="shared" si="496"/>
        <v>0</v>
      </c>
      <c r="AF498" s="11">
        <f t="shared" si="496"/>
        <v>0</v>
      </c>
      <c r="AG498" s="11">
        <f t="shared" si="496"/>
        <v>0</v>
      </c>
      <c r="AH498" s="11">
        <f t="shared" si="496"/>
        <v>0</v>
      </c>
      <c r="AI498" s="11">
        <f t="shared" si="496"/>
        <v>0</v>
      </c>
      <c r="AJ498" s="11">
        <f t="shared" si="496"/>
        <v>0</v>
      </c>
      <c r="AK498" s="11">
        <f t="shared" si="496"/>
        <v>0</v>
      </c>
      <c r="AL498" s="11">
        <f t="shared" si="496"/>
        <v>0</v>
      </c>
      <c r="AM498" s="11">
        <f t="shared" si="496"/>
        <v>0</v>
      </c>
      <c r="AN498" s="11">
        <f t="shared" si="496"/>
        <v>0</v>
      </c>
      <c r="AO498" s="11">
        <f>IF(AO497="X",$S$128/12,AN498*(1+$S$129))</f>
        <v>0</v>
      </c>
      <c r="AP498" s="11">
        <f t="shared" ref="AP498:AZ498" si="497">IF(AP497="X",$S$128/12,AO498)</f>
        <v>0</v>
      </c>
      <c r="AQ498" s="11">
        <f t="shared" si="497"/>
        <v>0</v>
      </c>
      <c r="AR498" s="11">
        <f t="shared" si="497"/>
        <v>0</v>
      </c>
      <c r="AS498" s="11">
        <f t="shared" si="497"/>
        <v>0</v>
      </c>
      <c r="AT498" s="11">
        <f t="shared" si="497"/>
        <v>0</v>
      </c>
      <c r="AU498" s="11">
        <f t="shared" si="497"/>
        <v>0</v>
      </c>
      <c r="AV498" s="11">
        <f t="shared" si="497"/>
        <v>0</v>
      </c>
      <c r="AW498" s="11">
        <f t="shared" si="497"/>
        <v>0</v>
      </c>
      <c r="AX498" s="11">
        <f t="shared" si="497"/>
        <v>0</v>
      </c>
      <c r="AY498" s="11">
        <f t="shared" si="497"/>
        <v>0</v>
      </c>
      <c r="AZ498" s="11">
        <f t="shared" si="497"/>
        <v>0</v>
      </c>
      <c r="BA498" s="11">
        <f>IF(BA497="X",$S$128/12,AZ498*(1+$S$129))</f>
        <v>0</v>
      </c>
      <c r="BB498" s="11">
        <f t="shared" ref="BB498:BL498" si="498">IF(BB497="X",$S$128/12,BA498)</f>
        <v>0</v>
      </c>
      <c r="BC498" s="11">
        <f t="shared" si="498"/>
        <v>0</v>
      </c>
      <c r="BD498" s="11">
        <f t="shared" si="498"/>
        <v>0</v>
      </c>
      <c r="BE498" s="11">
        <f t="shared" si="498"/>
        <v>0</v>
      </c>
      <c r="BF498" s="11">
        <f t="shared" si="498"/>
        <v>0</v>
      </c>
      <c r="BG498" s="11">
        <f t="shared" si="498"/>
        <v>0</v>
      </c>
      <c r="BH498" s="11">
        <f t="shared" si="498"/>
        <v>0</v>
      </c>
      <c r="BI498" s="11">
        <f t="shared" si="498"/>
        <v>0</v>
      </c>
      <c r="BJ498" s="11">
        <f t="shared" si="498"/>
        <v>0</v>
      </c>
      <c r="BK498" s="11">
        <f t="shared" si="498"/>
        <v>0</v>
      </c>
      <c r="BL498" s="11">
        <f t="shared" si="498"/>
        <v>0</v>
      </c>
    </row>
    <row r="499" spans="2:64" hidden="1" outlineLevel="1" x14ac:dyDescent="0.55000000000000004">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row>
    <row r="500" spans="2:64" hidden="1" outlineLevel="1" x14ac:dyDescent="0.55000000000000004">
      <c r="B500" s="3" t="s">
        <v>183</v>
      </c>
      <c r="E500" s="11" t="str">
        <f>IF($T$132=E452,IF($S$132=E453,"X",""),"")</f>
        <v/>
      </c>
      <c r="F500" s="11" t="str">
        <f t="shared" ref="F500:BL500" si="499">IF($T$132=F452,IF($S$132=F453,"X",""),"")</f>
        <v/>
      </c>
      <c r="G500" s="11" t="str">
        <f t="shared" si="499"/>
        <v/>
      </c>
      <c r="H500" s="11" t="str">
        <f t="shared" si="499"/>
        <v/>
      </c>
      <c r="I500" s="11" t="str">
        <f t="shared" si="499"/>
        <v/>
      </c>
      <c r="J500" s="11" t="str">
        <f t="shared" si="499"/>
        <v/>
      </c>
      <c r="K500" s="11" t="str">
        <f t="shared" si="499"/>
        <v/>
      </c>
      <c r="L500" s="11" t="str">
        <f t="shared" si="499"/>
        <v/>
      </c>
      <c r="M500" s="11" t="str">
        <f t="shared" si="499"/>
        <v/>
      </c>
      <c r="N500" s="11" t="str">
        <f t="shared" si="499"/>
        <v/>
      </c>
      <c r="O500" s="11" t="str">
        <f t="shared" si="499"/>
        <v/>
      </c>
      <c r="P500" s="11" t="str">
        <f t="shared" si="499"/>
        <v/>
      </c>
      <c r="Q500" s="11" t="str">
        <f t="shared" si="499"/>
        <v/>
      </c>
      <c r="R500" s="11" t="str">
        <f t="shared" si="499"/>
        <v/>
      </c>
      <c r="S500" s="11" t="str">
        <f t="shared" si="499"/>
        <v/>
      </c>
      <c r="T500" s="11" t="str">
        <f t="shared" si="499"/>
        <v/>
      </c>
      <c r="U500" s="11" t="str">
        <f t="shared" si="499"/>
        <v/>
      </c>
      <c r="V500" s="11" t="str">
        <f t="shared" si="499"/>
        <v/>
      </c>
      <c r="W500" s="11" t="str">
        <f t="shared" si="499"/>
        <v/>
      </c>
      <c r="X500" s="11" t="str">
        <f t="shared" si="499"/>
        <v/>
      </c>
      <c r="Y500" s="11" t="str">
        <f t="shared" si="499"/>
        <v/>
      </c>
      <c r="Z500" s="11" t="str">
        <f t="shared" si="499"/>
        <v/>
      </c>
      <c r="AA500" s="11" t="str">
        <f t="shared" si="499"/>
        <v/>
      </c>
      <c r="AB500" s="11" t="str">
        <f t="shared" si="499"/>
        <v/>
      </c>
      <c r="AC500" s="11" t="str">
        <f t="shared" si="499"/>
        <v/>
      </c>
      <c r="AD500" s="11" t="str">
        <f t="shared" si="499"/>
        <v/>
      </c>
      <c r="AE500" s="11" t="str">
        <f t="shared" si="499"/>
        <v/>
      </c>
      <c r="AF500" s="11" t="str">
        <f t="shared" si="499"/>
        <v/>
      </c>
      <c r="AG500" s="11" t="str">
        <f t="shared" si="499"/>
        <v/>
      </c>
      <c r="AH500" s="11" t="str">
        <f t="shared" si="499"/>
        <v/>
      </c>
      <c r="AI500" s="11" t="str">
        <f t="shared" si="499"/>
        <v/>
      </c>
      <c r="AJ500" s="11" t="str">
        <f t="shared" si="499"/>
        <v/>
      </c>
      <c r="AK500" s="11" t="str">
        <f t="shared" si="499"/>
        <v/>
      </c>
      <c r="AL500" s="11" t="str">
        <f t="shared" si="499"/>
        <v/>
      </c>
      <c r="AM500" s="11" t="str">
        <f t="shared" si="499"/>
        <v/>
      </c>
      <c r="AN500" s="11" t="str">
        <f t="shared" si="499"/>
        <v/>
      </c>
      <c r="AO500" s="11" t="str">
        <f t="shared" si="499"/>
        <v/>
      </c>
      <c r="AP500" s="11" t="str">
        <f t="shared" si="499"/>
        <v/>
      </c>
      <c r="AQ500" s="11" t="str">
        <f t="shared" si="499"/>
        <v/>
      </c>
      <c r="AR500" s="11" t="str">
        <f t="shared" si="499"/>
        <v/>
      </c>
      <c r="AS500" s="11" t="str">
        <f t="shared" si="499"/>
        <v/>
      </c>
      <c r="AT500" s="11" t="str">
        <f t="shared" si="499"/>
        <v/>
      </c>
      <c r="AU500" s="11" t="str">
        <f t="shared" si="499"/>
        <v/>
      </c>
      <c r="AV500" s="11" t="str">
        <f t="shared" si="499"/>
        <v/>
      </c>
      <c r="AW500" s="11" t="str">
        <f t="shared" si="499"/>
        <v/>
      </c>
      <c r="AX500" s="11" t="str">
        <f t="shared" si="499"/>
        <v/>
      </c>
      <c r="AY500" s="11" t="str">
        <f t="shared" si="499"/>
        <v/>
      </c>
      <c r="AZ500" s="11" t="str">
        <f t="shared" si="499"/>
        <v/>
      </c>
      <c r="BA500" s="11" t="str">
        <f t="shared" si="499"/>
        <v/>
      </c>
      <c r="BB500" s="11" t="str">
        <f t="shared" si="499"/>
        <v/>
      </c>
      <c r="BC500" s="11" t="str">
        <f t="shared" si="499"/>
        <v/>
      </c>
      <c r="BD500" s="11" t="str">
        <f t="shared" si="499"/>
        <v/>
      </c>
      <c r="BE500" s="11" t="str">
        <f t="shared" si="499"/>
        <v/>
      </c>
      <c r="BF500" s="11" t="str">
        <f t="shared" si="499"/>
        <v/>
      </c>
      <c r="BG500" s="11" t="str">
        <f t="shared" si="499"/>
        <v/>
      </c>
      <c r="BH500" s="11" t="str">
        <f t="shared" si="499"/>
        <v/>
      </c>
      <c r="BI500" s="11" t="str">
        <f t="shared" si="499"/>
        <v/>
      </c>
      <c r="BJ500" s="11" t="str">
        <f t="shared" si="499"/>
        <v/>
      </c>
      <c r="BK500" s="11" t="str">
        <f t="shared" si="499"/>
        <v/>
      </c>
      <c r="BL500" s="11" t="str">
        <f t="shared" si="499"/>
        <v/>
      </c>
    </row>
    <row r="501" spans="2:64" hidden="1" outlineLevel="1" x14ac:dyDescent="0.55000000000000004">
      <c r="B501" s="3" t="s">
        <v>134</v>
      </c>
      <c r="E501" s="11">
        <f t="shared" ref="E501:P501" si="500">IF(E500="X",$S$133/12,D501)</f>
        <v>0</v>
      </c>
      <c r="F501" s="11">
        <f t="shared" si="500"/>
        <v>0</v>
      </c>
      <c r="G501" s="11">
        <f t="shared" si="500"/>
        <v>0</v>
      </c>
      <c r="H501" s="11">
        <f t="shared" si="500"/>
        <v>0</v>
      </c>
      <c r="I501" s="11">
        <f t="shared" si="500"/>
        <v>0</v>
      </c>
      <c r="J501" s="11">
        <f t="shared" si="500"/>
        <v>0</v>
      </c>
      <c r="K501" s="11">
        <f t="shared" si="500"/>
        <v>0</v>
      </c>
      <c r="L501" s="11">
        <f t="shared" si="500"/>
        <v>0</v>
      </c>
      <c r="M501" s="11">
        <f t="shared" si="500"/>
        <v>0</v>
      </c>
      <c r="N501" s="11">
        <f t="shared" si="500"/>
        <v>0</v>
      </c>
      <c r="O501" s="11">
        <f t="shared" si="500"/>
        <v>0</v>
      </c>
      <c r="P501" s="11">
        <f t="shared" si="500"/>
        <v>0</v>
      </c>
      <c r="Q501" s="11">
        <f>IF(Q500="X",$S$133/12,P501*(1+$S$134))</f>
        <v>0</v>
      </c>
      <c r="R501" s="11">
        <f t="shared" ref="R501:AB501" si="501">IF(R500="X",$S$133/12,Q501)</f>
        <v>0</v>
      </c>
      <c r="S501" s="11">
        <f t="shared" si="501"/>
        <v>0</v>
      </c>
      <c r="T501" s="11">
        <f t="shared" si="501"/>
        <v>0</v>
      </c>
      <c r="U501" s="11">
        <f t="shared" si="501"/>
        <v>0</v>
      </c>
      <c r="V501" s="11">
        <f t="shared" si="501"/>
        <v>0</v>
      </c>
      <c r="W501" s="11">
        <f t="shared" si="501"/>
        <v>0</v>
      </c>
      <c r="X501" s="11">
        <f t="shared" si="501"/>
        <v>0</v>
      </c>
      <c r="Y501" s="11">
        <f t="shared" si="501"/>
        <v>0</v>
      </c>
      <c r="Z501" s="11">
        <f t="shared" si="501"/>
        <v>0</v>
      </c>
      <c r="AA501" s="11">
        <f t="shared" si="501"/>
        <v>0</v>
      </c>
      <c r="AB501" s="11">
        <f t="shared" si="501"/>
        <v>0</v>
      </c>
      <c r="AC501" s="11">
        <f>IF(AC500="X",$S$133/12,AB501*(1+$S$134))</f>
        <v>0</v>
      </c>
      <c r="AD501" s="11">
        <f t="shared" ref="AD501:AN501" si="502">IF(AD500="X",$S$133/12,AC501)</f>
        <v>0</v>
      </c>
      <c r="AE501" s="11">
        <f t="shared" si="502"/>
        <v>0</v>
      </c>
      <c r="AF501" s="11">
        <f t="shared" si="502"/>
        <v>0</v>
      </c>
      <c r="AG501" s="11">
        <f t="shared" si="502"/>
        <v>0</v>
      </c>
      <c r="AH501" s="11">
        <f t="shared" si="502"/>
        <v>0</v>
      </c>
      <c r="AI501" s="11">
        <f t="shared" si="502"/>
        <v>0</v>
      </c>
      <c r="AJ501" s="11">
        <f t="shared" si="502"/>
        <v>0</v>
      </c>
      <c r="AK501" s="11">
        <f t="shared" si="502"/>
        <v>0</v>
      </c>
      <c r="AL501" s="11">
        <f t="shared" si="502"/>
        <v>0</v>
      </c>
      <c r="AM501" s="11">
        <f t="shared" si="502"/>
        <v>0</v>
      </c>
      <c r="AN501" s="11">
        <f t="shared" si="502"/>
        <v>0</v>
      </c>
      <c r="AO501" s="11">
        <f>IF(AO500="X",$S$133/12,AN501*(1+$S$134))</f>
        <v>0</v>
      </c>
      <c r="AP501" s="11">
        <f t="shared" ref="AP501:AZ501" si="503">IF(AP500="X",$S$133/12,AO501)</f>
        <v>0</v>
      </c>
      <c r="AQ501" s="11">
        <f t="shared" si="503"/>
        <v>0</v>
      </c>
      <c r="AR501" s="11">
        <f t="shared" si="503"/>
        <v>0</v>
      </c>
      <c r="AS501" s="11">
        <f t="shared" si="503"/>
        <v>0</v>
      </c>
      <c r="AT501" s="11">
        <f t="shared" si="503"/>
        <v>0</v>
      </c>
      <c r="AU501" s="11">
        <f t="shared" si="503"/>
        <v>0</v>
      </c>
      <c r="AV501" s="11">
        <f t="shared" si="503"/>
        <v>0</v>
      </c>
      <c r="AW501" s="11">
        <f t="shared" si="503"/>
        <v>0</v>
      </c>
      <c r="AX501" s="11">
        <f t="shared" si="503"/>
        <v>0</v>
      </c>
      <c r="AY501" s="11">
        <f t="shared" si="503"/>
        <v>0</v>
      </c>
      <c r="AZ501" s="11">
        <f t="shared" si="503"/>
        <v>0</v>
      </c>
      <c r="BA501" s="11">
        <f>IF(BA500="X",$S$133/12,AZ501*(1+$S$134))</f>
        <v>0</v>
      </c>
      <c r="BB501" s="11">
        <f t="shared" ref="BB501:BL501" si="504">IF(BB500="X",$S$133/12,BA501)</f>
        <v>0</v>
      </c>
      <c r="BC501" s="11">
        <f t="shared" si="504"/>
        <v>0</v>
      </c>
      <c r="BD501" s="11">
        <f t="shared" si="504"/>
        <v>0</v>
      </c>
      <c r="BE501" s="11">
        <f t="shared" si="504"/>
        <v>0</v>
      </c>
      <c r="BF501" s="11">
        <f t="shared" si="504"/>
        <v>0</v>
      </c>
      <c r="BG501" s="11">
        <f t="shared" si="504"/>
        <v>0</v>
      </c>
      <c r="BH501" s="11">
        <f t="shared" si="504"/>
        <v>0</v>
      </c>
      <c r="BI501" s="11">
        <f t="shared" si="504"/>
        <v>0</v>
      </c>
      <c r="BJ501" s="11">
        <f t="shared" si="504"/>
        <v>0</v>
      </c>
      <c r="BK501" s="11">
        <f t="shared" si="504"/>
        <v>0</v>
      </c>
      <c r="BL501" s="11">
        <f t="shared" si="504"/>
        <v>0</v>
      </c>
    </row>
    <row r="502" spans="2:64" hidden="1" outlineLevel="1" x14ac:dyDescent="0.55000000000000004"/>
    <row r="503" spans="2:64" hidden="1" outlineLevel="1" x14ac:dyDescent="0.55000000000000004">
      <c r="B503" s="4" t="s">
        <v>321</v>
      </c>
      <c r="C503" s="4"/>
      <c r="D503" s="4"/>
      <c r="E503" s="13">
        <f>E456+E459+E462+E465+E468+E471+E474+E477+E480+E483+E486+E489+E492+E495+E498+E501</f>
        <v>0</v>
      </c>
      <c r="F503" s="13">
        <f t="shared" ref="F503:BL503" si="505">F456+F459+F462+F465+F468+F471+F474+F477+F480+F483+F486+F489+F492+F495+F498+F501</f>
        <v>0</v>
      </c>
      <c r="G503" s="13">
        <f t="shared" si="505"/>
        <v>0</v>
      </c>
      <c r="H503" s="13">
        <f t="shared" si="505"/>
        <v>0</v>
      </c>
      <c r="I503" s="13">
        <f t="shared" si="505"/>
        <v>8333.3333333333339</v>
      </c>
      <c r="J503" s="13">
        <f t="shared" si="505"/>
        <v>8333.3333333333339</v>
      </c>
      <c r="K503" s="13">
        <f t="shared" si="505"/>
        <v>8333.3333333333339</v>
      </c>
      <c r="L503" s="13">
        <f t="shared" si="505"/>
        <v>8333.3333333333339</v>
      </c>
      <c r="M503" s="13">
        <f t="shared" si="505"/>
        <v>8333.3333333333339</v>
      </c>
      <c r="N503" s="13">
        <f t="shared" si="505"/>
        <v>8333.3333333333339</v>
      </c>
      <c r="O503" s="13">
        <f t="shared" si="505"/>
        <v>8333.3333333333339</v>
      </c>
      <c r="P503" s="13">
        <f t="shared" si="505"/>
        <v>8333.3333333333339</v>
      </c>
      <c r="Q503" s="13">
        <f t="shared" si="505"/>
        <v>8416.6666666666679</v>
      </c>
      <c r="R503" s="13">
        <f t="shared" si="505"/>
        <v>8416.6666666666679</v>
      </c>
      <c r="S503" s="13">
        <f t="shared" si="505"/>
        <v>8416.6666666666679</v>
      </c>
      <c r="T503" s="13">
        <f t="shared" si="505"/>
        <v>8416.6666666666679</v>
      </c>
      <c r="U503" s="13">
        <f t="shared" si="505"/>
        <v>16750.000000000004</v>
      </c>
      <c r="V503" s="13">
        <f t="shared" si="505"/>
        <v>16750.000000000004</v>
      </c>
      <c r="W503" s="13">
        <f t="shared" si="505"/>
        <v>16750.000000000004</v>
      </c>
      <c r="X503" s="13">
        <f t="shared" si="505"/>
        <v>16750.000000000004</v>
      </c>
      <c r="Y503" s="13">
        <f t="shared" si="505"/>
        <v>16750.000000000004</v>
      </c>
      <c r="Z503" s="13">
        <f t="shared" si="505"/>
        <v>16750.000000000004</v>
      </c>
      <c r="AA503" s="13">
        <f t="shared" si="505"/>
        <v>16750.000000000004</v>
      </c>
      <c r="AB503" s="13">
        <f t="shared" si="505"/>
        <v>16750.000000000004</v>
      </c>
      <c r="AC503" s="13">
        <f t="shared" si="505"/>
        <v>16917.5</v>
      </c>
      <c r="AD503" s="13">
        <f t="shared" si="505"/>
        <v>16917.5</v>
      </c>
      <c r="AE503" s="13">
        <f t="shared" si="505"/>
        <v>16917.5</v>
      </c>
      <c r="AF503" s="13">
        <f t="shared" si="505"/>
        <v>16917.5</v>
      </c>
      <c r="AG503" s="13">
        <f t="shared" si="505"/>
        <v>25250.833333333336</v>
      </c>
      <c r="AH503" s="13">
        <f t="shared" si="505"/>
        <v>25250.833333333336</v>
      </c>
      <c r="AI503" s="13">
        <f t="shared" si="505"/>
        <v>25250.833333333336</v>
      </c>
      <c r="AJ503" s="13">
        <f t="shared" si="505"/>
        <v>25250.833333333336</v>
      </c>
      <c r="AK503" s="13">
        <f t="shared" si="505"/>
        <v>25250.833333333336</v>
      </c>
      <c r="AL503" s="13">
        <f t="shared" si="505"/>
        <v>25250.833333333336</v>
      </c>
      <c r="AM503" s="13">
        <f t="shared" si="505"/>
        <v>25250.833333333336</v>
      </c>
      <c r="AN503" s="13">
        <f t="shared" si="505"/>
        <v>25250.833333333336</v>
      </c>
      <c r="AO503" s="13">
        <f t="shared" si="505"/>
        <v>25503.341666666674</v>
      </c>
      <c r="AP503" s="13">
        <f t="shared" si="505"/>
        <v>25503.341666666674</v>
      </c>
      <c r="AQ503" s="13">
        <f t="shared" si="505"/>
        <v>25503.341666666674</v>
      </c>
      <c r="AR503" s="13">
        <f t="shared" si="505"/>
        <v>25503.341666666674</v>
      </c>
      <c r="AS503" s="13">
        <f t="shared" si="505"/>
        <v>25503.341666666674</v>
      </c>
      <c r="AT503" s="13">
        <f t="shared" si="505"/>
        <v>25503.341666666674</v>
      </c>
      <c r="AU503" s="13">
        <f t="shared" si="505"/>
        <v>25503.341666666674</v>
      </c>
      <c r="AV503" s="13">
        <f t="shared" si="505"/>
        <v>25503.341666666674</v>
      </c>
      <c r="AW503" s="13">
        <f t="shared" si="505"/>
        <v>25503.341666666674</v>
      </c>
      <c r="AX503" s="13">
        <f t="shared" si="505"/>
        <v>25503.341666666674</v>
      </c>
      <c r="AY503" s="13">
        <f t="shared" si="505"/>
        <v>25503.341666666674</v>
      </c>
      <c r="AZ503" s="13">
        <f t="shared" si="505"/>
        <v>25503.341666666674</v>
      </c>
      <c r="BA503" s="13">
        <f t="shared" si="505"/>
        <v>25758.375083333336</v>
      </c>
      <c r="BB503" s="13">
        <f t="shared" si="505"/>
        <v>25758.375083333336</v>
      </c>
      <c r="BC503" s="13">
        <f t="shared" si="505"/>
        <v>25758.375083333336</v>
      </c>
      <c r="BD503" s="13">
        <f t="shared" si="505"/>
        <v>25758.375083333336</v>
      </c>
      <c r="BE503" s="13">
        <f t="shared" si="505"/>
        <v>25758.375083333336</v>
      </c>
      <c r="BF503" s="13">
        <f t="shared" si="505"/>
        <v>25758.375083333336</v>
      </c>
      <c r="BG503" s="13">
        <f t="shared" si="505"/>
        <v>25758.375083333336</v>
      </c>
      <c r="BH503" s="13">
        <f t="shared" si="505"/>
        <v>25758.375083333336</v>
      </c>
      <c r="BI503" s="13">
        <f t="shared" si="505"/>
        <v>25758.375083333336</v>
      </c>
      <c r="BJ503" s="13">
        <f t="shared" si="505"/>
        <v>25758.375083333336</v>
      </c>
      <c r="BK503" s="13">
        <f t="shared" si="505"/>
        <v>25758.375083333336</v>
      </c>
      <c r="BL503" s="13">
        <f t="shared" si="505"/>
        <v>25758.375083333336</v>
      </c>
    </row>
    <row r="504" spans="2:64" hidden="1" outlineLevel="1" x14ac:dyDescent="0.55000000000000004">
      <c r="B504" s="3" t="s">
        <v>317</v>
      </c>
      <c r="C504" s="4"/>
      <c r="D504" s="4"/>
      <c r="E504" s="11">
        <f>E503*$T$54</f>
        <v>0</v>
      </c>
      <c r="F504" s="11">
        <f t="shared" ref="F504:BL504" si="506">F503*$T$54</f>
        <v>0</v>
      </c>
      <c r="G504" s="11">
        <f t="shared" si="506"/>
        <v>0</v>
      </c>
      <c r="H504" s="11">
        <f t="shared" si="506"/>
        <v>0</v>
      </c>
      <c r="I504" s="11">
        <f t="shared" si="506"/>
        <v>1041.6666666666667</v>
      </c>
      <c r="J504" s="11">
        <f t="shared" si="506"/>
        <v>1041.6666666666667</v>
      </c>
      <c r="K504" s="11">
        <f t="shared" si="506"/>
        <v>1041.6666666666667</v>
      </c>
      <c r="L504" s="11">
        <f t="shared" si="506"/>
        <v>1041.6666666666667</v>
      </c>
      <c r="M504" s="11">
        <f t="shared" si="506"/>
        <v>1041.6666666666667</v>
      </c>
      <c r="N504" s="11">
        <f t="shared" si="506"/>
        <v>1041.6666666666667</v>
      </c>
      <c r="O504" s="11">
        <f t="shared" si="506"/>
        <v>1041.6666666666667</v>
      </c>
      <c r="P504" s="11">
        <f t="shared" si="506"/>
        <v>1041.6666666666667</v>
      </c>
      <c r="Q504" s="11">
        <f t="shared" si="506"/>
        <v>1052.0833333333335</v>
      </c>
      <c r="R504" s="11">
        <f t="shared" si="506"/>
        <v>1052.0833333333335</v>
      </c>
      <c r="S504" s="11">
        <f t="shared" si="506"/>
        <v>1052.0833333333335</v>
      </c>
      <c r="T504" s="11">
        <f t="shared" si="506"/>
        <v>1052.0833333333335</v>
      </c>
      <c r="U504" s="11">
        <f t="shared" si="506"/>
        <v>2093.7500000000005</v>
      </c>
      <c r="V504" s="11">
        <f t="shared" si="506"/>
        <v>2093.7500000000005</v>
      </c>
      <c r="W504" s="11">
        <f t="shared" si="506"/>
        <v>2093.7500000000005</v>
      </c>
      <c r="X504" s="11">
        <f t="shared" si="506"/>
        <v>2093.7500000000005</v>
      </c>
      <c r="Y504" s="11">
        <f t="shared" si="506"/>
        <v>2093.7500000000005</v>
      </c>
      <c r="Z504" s="11">
        <f t="shared" si="506"/>
        <v>2093.7500000000005</v>
      </c>
      <c r="AA504" s="11">
        <f t="shared" si="506"/>
        <v>2093.7500000000005</v>
      </c>
      <c r="AB504" s="11">
        <f t="shared" si="506"/>
        <v>2093.7500000000005</v>
      </c>
      <c r="AC504" s="11">
        <f t="shared" si="506"/>
        <v>2114.6875</v>
      </c>
      <c r="AD504" s="11">
        <f t="shared" si="506"/>
        <v>2114.6875</v>
      </c>
      <c r="AE504" s="11">
        <f t="shared" si="506"/>
        <v>2114.6875</v>
      </c>
      <c r="AF504" s="11">
        <f t="shared" si="506"/>
        <v>2114.6875</v>
      </c>
      <c r="AG504" s="11">
        <f t="shared" si="506"/>
        <v>3156.354166666667</v>
      </c>
      <c r="AH504" s="11">
        <f t="shared" si="506"/>
        <v>3156.354166666667</v>
      </c>
      <c r="AI504" s="11">
        <f t="shared" si="506"/>
        <v>3156.354166666667</v>
      </c>
      <c r="AJ504" s="11">
        <f t="shared" si="506"/>
        <v>3156.354166666667</v>
      </c>
      <c r="AK504" s="11">
        <f t="shared" si="506"/>
        <v>3156.354166666667</v>
      </c>
      <c r="AL504" s="11">
        <f t="shared" si="506"/>
        <v>3156.354166666667</v>
      </c>
      <c r="AM504" s="11">
        <f t="shared" si="506"/>
        <v>3156.354166666667</v>
      </c>
      <c r="AN504" s="11">
        <f t="shared" si="506"/>
        <v>3156.354166666667</v>
      </c>
      <c r="AO504" s="11">
        <f t="shared" si="506"/>
        <v>3187.9177083333343</v>
      </c>
      <c r="AP504" s="11">
        <f t="shared" si="506"/>
        <v>3187.9177083333343</v>
      </c>
      <c r="AQ504" s="11">
        <f t="shared" si="506"/>
        <v>3187.9177083333343</v>
      </c>
      <c r="AR504" s="11">
        <f t="shared" si="506"/>
        <v>3187.9177083333343</v>
      </c>
      <c r="AS504" s="11">
        <f t="shared" si="506"/>
        <v>3187.9177083333343</v>
      </c>
      <c r="AT504" s="11">
        <f t="shared" si="506"/>
        <v>3187.9177083333343</v>
      </c>
      <c r="AU504" s="11">
        <f t="shared" si="506"/>
        <v>3187.9177083333343</v>
      </c>
      <c r="AV504" s="11">
        <f t="shared" si="506"/>
        <v>3187.9177083333343</v>
      </c>
      <c r="AW504" s="11">
        <f t="shared" si="506"/>
        <v>3187.9177083333343</v>
      </c>
      <c r="AX504" s="11">
        <f t="shared" si="506"/>
        <v>3187.9177083333343</v>
      </c>
      <c r="AY504" s="11">
        <f t="shared" si="506"/>
        <v>3187.9177083333343</v>
      </c>
      <c r="AZ504" s="11">
        <f t="shared" si="506"/>
        <v>3187.9177083333343</v>
      </c>
      <c r="BA504" s="11">
        <f t="shared" si="506"/>
        <v>3219.796885416667</v>
      </c>
      <c r="BB504" s="11">
        <f t="shared" si="506"/>
        <v>3219.796885416667</v>
      </c>
      <c r="BC504" s="11">
        <f t="shared" si="506"/>
        <v>3219.796885416667</v>
      </c>
      <c r="BD504" s="11">
        <f t="shared" si="506"/>
        <v>3219.796885416667</v>
      </c>
      <c r="BE504" s="11">
        <f t="shared" si="506"/>
        <v>3219.796885416667</v>
      </c>
      <c r="BF504" s="11">
        <f t="shared" si="506"/>
        <v>3219.796885416667</v>
      </c>
      <c r="BG504" s="11">
        <f t="shared" si="506"/>
        <v>3219.796885416667</v>
      </c>
      <c r="BH504" s="11">
        <f t="shared" si="506"/>
        <v>3219.796885416667</v>
      </c>
      <c r="BI504" s="11">
        <f t="shared" si="506"/>
        <v>3219.796885416667</v>
      </c>
      <c r="BJ504" s="11">
        <f t="shared" si="506"/>
        <v>3219.796885416667</v>
      </c>
      <c r="BK504" s="11">
        <f t="shared" si="506"/>
        <v>3219.796885416667</v>
      </c>
      <c r="BL504" s="11">
        <f t="shared" si="506"/>
        <v>3219.796885416667</v>
      </c>
    </row>
    <row r="505" spans="2:64" hidden="1" outlineLevel="1" x14ac:dyDescent="0.55000000000000004">
      <c r="B505" s="4" t="s">
        <v>184</v>
      </c>
      <c r="E505" s="11">
        <f>SUM(E503:E504)</f>
        <v>0</v>
      </c>
      <c r="F505" s="11">
        <f t="shared" ref="F505:BL505" si="507">SUM(F503:F504)</f>
        <v>0</v>
      </c>
      <c r="G505" s="11">
        <f t="shared" si="507"/>
        <v>0</v>
      </c>
      <c r="H505" s="11">
        <f t="shared" si="507"/>
        <v>0</v>
      </c>
      <c r="I505" s="11">
        <f t="shared" si="507"/>
        <v>9375</v>
      </c>
      <c r="J505" s="11">
        <f t="shared" si="507"/>
        <v>9375</v>
      </c>
      <c r="K505" s="11">
        <f t="shared" si="507"/>
        <v>9375</v>
      </c>
      <c r="L505" s="11">
        <f t="shared" si="507"/>
        <v>9375</v>
      </c>
      <c r="M505" s="11">
        <f t="shared" si="507"/>
        <v>9375</v>
      </c>
      <c r="N505" s="11">
        <f t="shared" si="507"/>
        <v>9375</v>
      </c>
      <c r="O505" s="11">
        <f t="shared" si="507"/>
        <v>9375</v>
      </c>
      <c r="P505" s="11">
        <f t="shared" si="507"/>
        <v>9375</v>
      </c>
      <c r="Q505" s="11">
        <f t="shared" si="507"/>
        <v>9468.7500000000018</v>
      </c>
      <c r="R505" s="11">
        <f t="shared" si="507"/>
        <v>9468.7500000000018</v>
      </c>
      <c r="S505" s="11">
        <f t="shared" si="507"/>
        <v>9468.7500000000018</v>
      </c>
      <c r="T505" s="11">
        <f t="shared" si="507"/>
        <v>9468.7500000000018</v>
      </c>
      <c r="U505" s="11">
        <f t="shared" si="507"/>
        <v>18843.750000000004</v>
      </c>
      <c r="V505" s="11">
        <f t="shared" si="507"/>
        <v>18843.750000000004</v>
      </c>
      <c r="W505" s="11">
        <f t="shared" si="507"/>
        <v>18843.750000000004</v>
      </c>
      <c r="X505" s="11">
        <f t="shared" si="507"/>
        <v>18843.750000000004</v>
      </c>
      <c r="Y505" s="11">
        <f t="shared" si="507"/>
        <v>18843.750000000004</v>
      </c>
      <c r="Z505" s="11">
        <f t="shared" si="507"/>
        <v>18843.750000000004</v>
      </c>
      <c r="AA505" s="11">
        <f t="shared" si="507"/>
        <v>18843.750000000004</v>
      </c>
      <c r="AB505" s="11">
        <f t="shared" si="507"/>
        <v>18843.750000000004</v>
      </c>
      <c r="AC505" s="11">
        <f t="shared" si="507"/>
        <v>19032.1875</v>
      </c>
      <c r="AD505" s="11">
        <f t="shared" si="507"/>
        <v>19032.1875</v>
      </c>
      <c r="AE505" s="11">
        <f t="shared" si="507"/>
        <v>19032.1875</v>
      </c>
      <c r="AF505" s="11">
        <f t="shared" si="507"/>
        <v>19032.1875</v>
      </c>
      <c r="AG505" s="11">
        <f t="shared" si="507"/>
        <v>28407.187500000004</v>
      </c>
      <c r="AH505" s="11">
        <f t="shared" si="507"/>
        <v>28407.187500000004</v>
      </c>
      <c r="AI505" s="11">
        <f t="shared" si="507"/>
        <v>28407.187500000004</v>
      </c>
      <c r="AJ505" s="11">
        <f t="shared" si="507"/>
        <v>28407.187500000004</v>
      </c>
      <c r="AK505" s="11">
        <f t="shared" si="507"/>
        <v>28407.187500000004</v>
      </c>
      <c r="AL505" s="11">
        <f t="shared" si="507"/>
        <v>28407.187500000004</v>
      </c>
      <c r="AM505" s="11">
        <f t="shared" si="507"/>
        <v>28407.187500000004</v>
      </c>
      <c r="AN505" s="11">
        <f t="shared" si="507"/>
        <v>28407.187500000004</v>
      </c>
      <c r="AO505" s="11">
        <f t="shared" si="507"/>
        <v>28691.259375000009</v>
      </c>
      <c r="AP505" s="11">
        <f t="shared" si="507"/>
        <v>28691.259375000009</v>
      </c>
      <c r="AQ505" s="11">
        <f t="shared" si="507"/>
        <v>28691.259375000009</v>
      </c>
      <c r="AR505" s="11">
        <f t="shared" si="507"/>
        <v>28691.259375000009</v>
      </c>
      <c r="AS505" s="11">
        <f t="shared" si="507"/>
        <v>28691.259375000009</v>
      </c>
      <c r="AT505" s="11">
        <f t="shared" si="507"/>
        <v>28691.259375000009</v>
      </c>
      <c r="AU505" s="11">
        <f t="shared" si="507"/>
        <v>28691.259375000009</v>
      </c>
      <c r="AV505" s="11">
        <f t="shared" si="507"/>
        <v>28691.259375000009</v>
      </c>
      <c r="AW505" s="11">
        <f t="shared" si="507"/>
        <v>28691.259375000009</v>
      </c>
      <c r="AX505" s="11">
        <f t="shared" si="507"/>
        <v>28691.259375000009</v>
      </c>
      <c r="AY505" s="11">
        <f t="shared" si="507"/>
        <v>28691.259375000009</v>
      </c>
      <c r="AZ505" s="11">
        <f t="shared" si="507"/>
        <v>28691.259375000009</v>
      </c>
      <c r="BA505" s="11">
        <f t="shared" si="507"/>
        <v>28978.171968750004</v>
      </c>
      <c r="BB505" s="11">
        <f t="shared" si="507"/>
        <v>28978.171968750004</v>
      </c>
      <c r="BC505" s="11">
        <f t="shared" si="507"/>
        <v>28978.171968750004</v>
      </c>
      <c r="BD505" s="11">
        <f t="shared" si="507"/>
        <v>28978.171968750004</v>
      </c>
      <c r="BE505" s="11">
        <f t="shared" si="507"/>
        <v>28978.171968750004</v>
      </c>
      <c r="BF505" s="11">
        <f t="shared" si="507"/>
        <v>28978.171968750004</v>
      </c>
      <c r="BG505" s="11">
        <f t="shared" si="507"/>
        <v>28978.171968750004</v>
      </c>
      <c r="BH505" s="11">
        <f t="shared" si="507"/>
        <v>28978.171968750004</v>
      </c>
      <c r="BI505" s="11">
        <f t="shared" si="507"/>
        <v>28978.171968750004</v>
      </c>
      <c r="BJ505" s="11">
        <f t="shared" si="507"/>
        <v>28978.171968750004</v>
      </c>
      <c r="BK505" s="11">
        <f t="shared" si="507"/>
        <v>28978.171968750004</v>
      </c>
      <c r="BL505" s="11">
        <f t="shared" si="507"/>
        <v>28978.171968750004</v>
      </c>
    </row>
    <row r="506" spans="2:64" s="4" customFormat="1" hidden="1" outlineLevel="1" x14ac:dyDescent="0.55000000000000004">
      <c r="B506" s="4" t="s">
        <v>314</v>
      </c>
      <c r="E506" s="13">
        <f>COUNTIF(E455:E498,"&gt;0")+IF(E501=0,0,$S$135)</f>
        <v>0</v>
      </c>
      <c r="F506" s="13">
        <f t="shared" ref="F506:P506" si="508">COUNTIF(F455:F498,"&gt;0")+IF(F501=0,0,$S$135)</f>
        <v>0</v>
      </c>
      <c r="G506" s="13">
        <f t="shared" si="508"/>
        <v>0</v>
      </c>
      <c r="H506" s="13">
        <f t="shared" si="508"/>
        <v>0</v>
      </c>
      <c r="I506" s="13">
        <f t="shared" si="508"/>
        <v>2</v>
      </c>
      <c r="J506" s="13">
        <f t="shared" si="508"/>
        <v>2</v>
      </c>
      <c r="K506" s="13">
        <f t="shared" si="508"/>
        <v>2</v>
      </c>
      <c r="L506" s="13">
        <f t="shared" si="508"/>
        <v>2</v>
      </c>
      <c r="M506" s="13">
        <f t="shared" si="508"/>
        <v>2</v>
      </c>
      <c r="N506" s="13">
        <f t="shared" si="508"/>
        <v>2</v>
      </c>
      <c r="O506" s="13">
        <f t="shared" si="508"/>
        <v>2</v>
      </c>
      <c r="P506" s="13">
        <f t="shared" si="508"/>
        <v>2</v>
      </c>
      <c r="Q506" s="13">
        <f>COUNTIF(Q455:Q498,"&gt;0")+IF(Q501=0,0,$S$135)</f>
        <v>2</v>
      </c>
      <c r="R506" s="13">
        <f t="shared" ref="R506:BL506" si="509">COUNTIF(R455:R498,"&gt;0")+IF(R501=0,0,$S$135)</f>
        <v>2</v>
      </c>
      <c r="S506" s="13">
        <f t="shared" si="509"/>
        <v>2</v>
      </c>
      <c r="T506" s="13">
        <f t="shared" si="509"/>
        <v>2</v>
      </c>
      <c r="U506" s="13">
        <f t="shared" si="509"/>
        <v>4</v>
      </c>
      <c r="V506" s="13">
        <f t="shared" si="509"/>
        <v>4</v>
      </c>
      <c r="W506" s="13">
        <f t="shared" si="509"/>
        <v>4</v>
      </c>
      <c r="X506" s="13">
        <f t="shared" si="509"/>
        <v>4</v>
      </c>
      <c r="Y506" s="13">
        <f t="shared" si="509"/>
        <v>4</v>
      </c>
      <c r="Z506" s="13">
        <f t="shared" si="509"/>
        <v>4</v>
      </c>
      <c r="AA506" s="13">
        <f t="shared" si="509"/>
        <v>4</v>
      </c>
      <c r="AB506" s="13">
        <f t="shared" si="509"/>
        <v>4</v>
      </c>
      <c r="AC506" s="13">
        <f t="shared" si="509"/>
        <v>4</v>
      </c>
      <c r="AD506" s="13">
        <f t="shared" si="509"/>
        <v>4</v>
      </c>
      <c r="AE506" s="13">
        <f t="shared" si="509"/>
        <v>4</v>
      </c>
      <c r="AF506" s="13">
        <f t="shared" si="509"/>
        <v>4</v>
      </c>
      <c r="AG506" s="13">
        <f t="shared" si="509"/>
        <v>6</v>
      </c>
      <c r="AH506" s="13">
        <f t="shared" si="509"/>
        <v>6</v>
      </c>
      <c r="AI506" s="13">
        <f t="shared" si="509"/>
        <v>6</v>
      </c>
      <c r="AJ506" s="13">
        <f t="shared" si="509"/>
        <v>6</v>
      </c>
      <c r="AK506" s="13">
        <f t="shared" si="509"/>
        <v>6</v>
      </c>
      <c r="AL506" s="13">
        <f t="shared" si="509"/>
        <v>6</v>
      </c>
      <c r="AM506" s="13">
        <f t="shared" si="509"/>
        <v>6</v>
      </c>
      <c r="AN506" s="13">
        <f t="shared" si="509"/>
        <v>6</v>
      </c>
      <c r="AO506" s="13">
        <f t="shared" si="509"/>
        <v>6</v>
      </c>
      <c r="AP506" s="13">
        <f t="shared" si="509"/>
        <v>6</v>
      </c>
      <c r="AQ506" s="13">
        <f t="shared" si="509"/>
        <v>6</v>
      </c>
      <c r="AR506" s="13">
        <f t="shared" si="509"/>
        <v>6</v>
      </c>
      <c r="AS506" s="13">
        <f t="shared" si="509"/>
        <v>6</v>
      </c>
      <c r="AT506" s="13">
        <f t="shared" si="509"/>
        <v>6</v>
      </c>
      <c r="AU506" s="13">
        <f t="shared" si="509"/>
        <v>6</v>
      </c>
      <c r="AV506" s="13">
        <f t="shared" si="509"/>
        <v>6</v>
      </c>
      <c r="AW506" s="13">
        <f t="shared" si="509"/>
        <v>6</v>
      </c>
      <c r="AX506" s="13">
        <f t="shared" si="509"/>
        <v>6</v>
      </c>
      <c r="AY506" s="13">
        <f t="shared" si="509"/>
        <v>6</v>
      </c>
      <c r="AZ506" s="13">
        <f t="shared" si="509"/>
        <v>6</v>
      </c>
      <c r="BA506" s="13">
        <f t="shared" si="509"/>
        <v>6</v>
      </c>
      <c r="BB506" s="13">
        <f t="shared" si="509"/>
        <v>6</v>
      </c>
      <c r="BC506" s="13">
        <f t="shared" si="509"/>
        <v>6</v>
      </c>
      <c r="BD506" s="13">
        <f t="shared" si="509"/>
        <v>6</v>
      </c>
      <c r="BE506" s="13">
        <f t="shared" si="509"/>
        <v>6</v>
      </c>
      <c r="BF506" s="13">
        <f t="shared" si="509"/>
        <v>6</v>
      </c>
      <c r="BG506" s="13">
        <f t="shared" si="509"/>
        <v>6</v>
      </c>
      <c r="BH506" s="13">
        <f t="shared" si="509"/>
        <v>6</v>
      </c>
      <c r="BI506" s="13">
        <f t="shared" si="509"/>
        <v>6</v>
      </c>
      <c r="BJ506" s="13">
        <f t="shared" si="509"/>
        <v>6</v>
      </c>
      <c r="BK506" s="13">
        <f t="shared" si="509"/>
        <v>6</v>
      </c>
      <c r="BL506" s="13">
        <f t="shared" si="509"/>
        <v>6</v>
      </c>
    </row>
    <row r="507" spans="2:64" hidden="1" outlineLevel="1" x14ac:dyDescent="0.55000000000000004"/>
    <row r="508" spans="2:64" hidden="1" outlineLevel="1" x14ac:dyDescent="0.55000000000000004">
      <c r="B508" s="3" t="s">
        <v>39</v>
      </c>
      <c r="C508" s="4"/>
      <c r="D508" s="4"/>
      <c r="E508" s="23">
        <f t="shared" ref="E508:AJ508" si="510">COUNTIF(E455:E498,"X")*$T$53+(IF(E500="X",$S$135*$T$53,0))</f>
        <v>0</v>
      </c>
      <c r="F508" s="23">
        <f t="shared" si="510"/>
        <v>0</v>
      </c>
      <c r="G508" s="23">
        <f t="shared" si="510"/>
        <v>0</v>
      </c>
      <c r="H508" s="23">
        <f t="shared" si="510"/>
        <v>0</v>
      </c>
      <c r="I508" s="23">
        <f t="shared" si="510"/>
        <v>4000</v>
      </c>
      <c r="J508" s="23">
        <f t="shared" si="510"/>
        <v>0</v>
      </c>
      <c r="K508" s="23">
        <f t="shared" si="510"/>
        <v>0</v>
      </c>
      <c r="L508" s="23">
        <f t="shared" si="510"/>
        <v>0</v>
      </c>
      <c r="M508" s="23">
        <f t="shared" si="510"/>
        <v>0</v>
      </c>
      <c r="N508" s="23">
        <f t="shared" si="510"/>
        <v>0</v>
      </c>
      <c r="O508" s="23">
        <f t="shared" si="510"/>
        <v>0</v>
      </c>
      <c r="P508" s="23">
        <f t="shared" si="510"/>
        <v>0</v>
      </c>
      <c r="Q508" s="23">
        <f t="shared" si="510"/>
        <v>0</v>
      </c>
      <c r="R508" s="23">
        <f t="shared" si="510"/>
        <v>0</v>
      </c>
      <c r="S508" s="23">
        <f t="shared" si="510"/>
        <v>0</v>
      </c>
      <c r="T508" s="23">
        <f t="shared" si="510"/>
        <v>0</v>
      </c>
      <c r="U508" s="23">
        <f t="shared" si="510"/>
        <v>4000</v>
      </c>
      <c r="V508" s="23">
        <f t="shared" si="510"/>
        <v>0</v>
      </c>
      <c r="W508" s="23">
        <f t="shared" si="510"/>
        <v>0</v>
      </c>
      <c r="X508" s="23">
        <f t="shared" si="510"/>
        <v>0</v>
      </c>
      <c r="Y508" s="23">
        <f t="shared" si="510"/>
        <v>0</v>
      </c>
      <c r="Z508" s="23">
        <f t="shared" si="510"/>
        <v>0</v>
      </c>
      <c r="AA508" s="23">
        <f t="shared" si="510"/>
        <v>0</v>
      </c>
      <c r="AB508" s="23">
        <f t="shared" si="510"/>
        <v>0</v>
      </c>
      <c r="AC508" s="23">
        <f t="shared" si="510"/>
        <v>0</v>
      </c>
      <c r="AD508" s="23">
        <f t="shared" si="510"/>
        <v>0</v>
      </c>
      <c r="AE508" s="23">
        <f t="shared" si="510"/>
        <v>0</v>
      </c>
      <c r="AF508" s="23">
        <f t="shared" si="510"/>
        <v>0</v>
      </c>
      <c r="AG508" s="23">
        <f t="shared" si="510"/>
        <v>4000</v>
      </c>
      <c r="AH508" s="23">
        <f t="shared" si="510"/>
        <v>0</v>
      </c>
      <c r="AI508" s="23">
        <f t="shared" si="510"/>
        <v>0</v>
      </c>
      <c r="AJ508" s="23">
        <f t="shared" si="510"/>
        <v>0</v>
      </c>
      <c r="AK508" s="23">
        <f t="shared" ref="AK508:BL508" si="511">COUNTIF(AK455:AK498,"X")*$T$53+(IF(AK500="X",$S$135*$T$53,0))</f>
        <v>0</v>
      </c>
      <c r="AL508" s="23">
        <f t="shared" si="511"/>
        <v>0</v>
      </c>
      <c r="AM508" s="23">
        <f t="shared" si="511"/>
        <v>0</v>
      </c>
      <c r="AN508" s="23">
        <f t="shared" si="511"/>
        <v>0</v>
      </c>
      <c r="AO508" s="23">
        <f t="shared" si="511"/>
        <v>0</v>
      </c>
      <c r="AP508" s="23">
        <f t="shared" si="511"/>
        <v>0</v>
      </c>
      <c r="AQ508" s="23">
        <f t="shared" si="511"/>
        <v>0</v>
      </c>
      <c r="AR508" s="23">
        <f t="shared" si="511"/>
        <v>0</v>
      </c>
      <c r="AS508" s="23">
        <f t="shared" si="511"/>
        <v>0</v>
      </c>
      <c r="AT508" s="23">
        <f t="shared" si="511"/>
        <v>0</v>
      </c>
      <c r="AU508" s="23">
        <f t="shared" si="511"/>
        <v>0</v>
      </c>
      <c r="AV508" s="23">
        <f t="shared" si="511"/>
        <v>0</v>
      </c>
      <c r="AW508" s="23">
        <f t="shared" si="511"/>
        <v>0</v>
      </c>
      <c r="AX508" s="23">
        <f t="shared" si="511"/>
        <v>0</v>
      </c>
      <c r="AY508" s="23">
        <f t="shared" si="511"/>
        <v>0</v>
      </c>
      <c r="AZ508" s="23">
        <f t="shared" si="511"/>
        <v>0</v>
      </c>
      <c r="BA508" s="23">
        <f t="shared" si="511"/>
        <v>0</v>
      </c>
      <c r="BB508" s="23">
        <f t="shared" si="511"/>
        <v>0</v>
      </c>
      <c r="BC508" s="23">
        <f t="shared" si="511"/>
        <v>0</v>
      </c>
      <c r="BD508" s="23">
        <f t="shared" si="511"/>
        <v>0</v>
      </c>
      <c r="BE508" s="23">
        <f t="shared" si="511"/>
        <v>0</v>
      </c>
      <c r="BF508" s="23">
        <f t="shared" si="511"/>
        <v>0</v>
      </c>
      <c r="BG508" s="23">
        <f t="shared" si="511"/>
        <v>0</v>
      </c>
      <c r="BH508" s="23">
        <f t="shared" si="511"/>
        <v>0</v>
      </c>
      <c r="BI508" s="23">
        <f t="shared" si="511"/>
        <v>0</v>
      </c>
      <c r="BJ508" s="23">
        <f t="shared" si="511"/>
        <v>0</v>
      </c>
      <c r="BK508" s="23">
        <f t="shared" si="511"/>
        <v>0</v>
      </c>
      <c r="BL508" s="23">
        <f t="shared" si="511"/>
        <v>0</v>
      </c>
    </row>
    <row r="509" spans="2:64" hidden="1" outlineLevel="1" x14ac:dyDescent="0.55000000000000004"/>
    <row r="510" spans="2:64" hidden="1" outlineLevel="1" x14ac:dyDescent="0.55000000000000004">
      <c r="B510" s="15" t="s">
        <v>185</v>
      </c>
      <c r="E510" s="16">
        <f>E452</f>
        <v>2021</v>
      </c>
      <c r="F510" s="17">
        <f>E510</f>
        <v>2021</v>
      </c>
      <c r="G510" s="17">
        <f t="shared" ref="G510:P510" si="512">F510</f>
        <v>2021</v>
      </c>
      <c r="H510" s="17">
        <f t="shared" si="512"/>
        <v>2021</v>
      </c>
      <c r="I510" s="17">
        <f t="shared" si="512"/>
        <v>2021</v>
      </c>
      <c r="J510" s="17">
        <f t="shared" si="512"/>
        <v>2021</v>
      </c>
      <c r="K510" s="17">
        <f t="shared" si="512"/>
        <v>2021</v>
      </c>
      <c r="L510" s="17">
        <f t="shared" si="512"/>
        <v>2021</v>
      </c>
      <c r="M510" s="17">
        <f t="shared" si="512"/>
        <v>2021</v>
      </c>
      <c r="N510" s="17">
        <f t="shared" si="512"/>
        <v>2021</v>
      </c>
      <c r="O510" s="17">
        <f t="shared" si="512"/>
        <v>2021</v>
      </c>
      <c r="P510" s="17">
        <f t="shared" si="512"/>
        <v>2021</v>
      </c>
      <c r="Q510" s="19">
        <f>E510+1</f>
        <v>2022</v>
      </c>
      <c r="R510" s="20">
        <f>Q510</f>
        <v>2022</v>
      </c>
      <c r="S510" s="20">
        <f t="shared" ref="S510:AB510" si="513">R510</f>
        <v>2022</v>
      </c>
      <c r="T510" s="20">
        <f t="shared" si="513"/>
        <v>2022</v>
      </c>
      <c r="U510" s="20">
        <f t="shared" si="513"/>
        <v>2022</v>
      </c>
      <c r="V510" s="20">
        <f t="shared" si="513"/>
        <v>2022</v>
      </c>
      <c r="W510" s="20">
        <f t="shared" si="513"/>
        <v>2022</v>
      </c>
      <c r="X510" s="20">
        <f t="shared" si="513"/>
        <v>2022</v>
      </c>
      <c r="Y510" s="20">
        <f t="shared" si="513"/>
        <v>2022</v>
      </c>
      <c r="Z510" s="20">
        <f t="shared" si="513"/>
        <v>2022</v>
      </c>
      <c r="AA510" s="20">
        <f t="shared" si="513"/>
        <v>2022</v>
      </c>
      <c r="AB510" s="20">
        <f t="shared" si="513"/>
        <v>2022</v>
      </c>
      <c r="AC510" s="16">
        <f>Q510+1</f>
        <v>2023</v>
      </c>
      <c r="AD510" s="17">
        <f>AC510</f>
        <v>2023</v>
      </c>
      <c r="AE510" s="17">
        <f t="shared" ref="AE510:AN510" si="514">AD510</f>
        <v>2023</v>
      </c>
      <c r="AF510" s="17">
        <f t="shared" si="514"/>
        <v>2023</v>
      </c>
      <c r="AG510" s="17">
        <f t="shared" si="514"/>
        <v>2023</v>
      </c>
      <c r="AH510" s="17">
        <f t="shared" si="514"/>
        <v>2023</v>
      </c>
      <c r="AI510" s="17">
        <f t="shared" si="514"/>
        <v>2023</v>
      </c>
      <c r="AJ510" s="17">
        <f t="shared" si="514"/>
        <v>2023</v>
      </c>
      <c r="AK510" s="17">
        <f t="shared" si="514"/>
        <v>2023</v>
      </c>
      <c r="AL510" s="17">
        <f t="shared" si="514"/>
        <v>2023</v>
      </c>
      <c r="AM510" s="17">
        <f t="shared" si="514"/>
        <v>2023</v>
      </c>
      <c r="AN510" s="17">
        <f t="shared" si="514"/>
        <v>2023</v>
      </c>
      <c r="AO510" s="19">
        <f>AC510+1</f>
        <v>2024</v>
      </c>
      <c r="AP510" s="20">
        <f>AO510</f>
        <v>2024</v>
      </c>
      <c r="AQ510" s="20">
        <f t="shared" ref="AQ510:AZ510" si="515">AP510</f>
        <v>2024</v>
      </c>
      <c r="AR510" s="20">
        <f t="shared" si="515"/>
        <v>2024</v>
      </c>
      <c r="AS510" s="20">
        <f t="shared" si="515"/>
        <v>2024</v>
      </c>
      <c r="AT510" s="20">
        <f t="shared" si="515"/>
        <v>2024</v>
      </c>
      <c r="AU510" s="20">
        <f t="shared" si="515"/>
        <v>2024</v>
      </c>
      <c r="AV510" s="20">
        <f t="shared" si="515"/>
        <v>2024</v>
      </c>
      <c r="AW510" s="20">
        <f t="shared" si="515"/>
        <v>2024</v>
      </c>
      <c r="AX510" s="20">
        <f t="shared" si="515"/>
        <v>2024</v>
      </c>
      <c r="AY510" s="20">
        <f t="shared" si="515"/>
        <v>2024</v>
      </c>
      <c r="AZ510" s="20">
        <f t="shared" si="515"/>
        <v>2024</v>
      </c>
      <c r="BA510" s="16">
        <f>AO510+1</f>
        <v>2025</v>
      </c>
      <c r="BB510" s="17">
        <f>BA510</f>
        <v>2025</v>
      </c>
      <c r="BC510" s="17">
        <f t="shared" ref="BC510:BL510" si="516">BB510</f>
        <v>2025</v>
      </c>
      <c r="BD510" s="17">
        <f t="shared" si="516"/>
        <v>2025</v>
      </c>
      <c r="BE510" s="17">
        <f t="shared" si="516"/>
        <v>2025</v>
      </c>
      <c r="BF510" s="17">
        <f t="shared" si="516"/>
        <v>2025</v>
      </c>
      <c r="BG510" s="17">
        <f t="shared" si="516"/>
        <v>2025</v>
      </c>
      <c r="BH510" s="17">
        <f t="shared" si="516"/>
        <v>2025</v>
      </c>
      <c r="BI510" s="17">
        <f t="shared" si="516"/>
        <v>2025</v>
      </c>
      <c r="BJ510" s="17">
        <f t="shared" si="516"/>
        <v>2025</v>
      </c>
      <c r="BK510" s="17">
        <f t="shared" si="516"/>
        <v>2025</v>
      </c>
      <c r="BL510" s="17">
        <f t="shared" si="516"/>
        <v>2025</v>
      </c>
    </row>
    <row r="511" spans="2:64" hidden="1" outlineLevel="1" x14ac:dyDescent="0.55000000000000004">
      <c r="E511" s="10">
        <v>1</v>
      </c>
      <c r="F511" s="10">
        <f t="shared" ref="F511:P511" si="517">E511+1</f>
        <v>2</v>
      </c>
      <c r="G511" s="10">
        <f t="shared" si="517"/>
        <v>3</v>
      </c>
      <c r="H511" s="10">
        <f t="shared" si="517"/>
        <v>4</v>
      </c>
      <c r="I511" s="10">
        <f t="shared" si="517"/>
        <v>5</v>
      </c>
      <c r="J511" s="10">
        <f t="shared" si="517"/>
        <v>6</v>
      </c>
      <c r="K511" s="10">
        <f t="shared" si="517"/>
        <v>7</v>
      </c>
      <c r="L511" s="10">
        <f t="shared" si="517"/>
        <v>8</v>
      </c>
      <c r="M511" s="10">
        <f t="shared" si="517"/>
        <v>9</v>
      </c>
      <c r="N511" s="10">
        <f t="shared" si="517"/>
        <v>10</v>
      </c>
      <c r="O511" s="10">
        <f t="shared" si="517"/>
        <v>11</v>
      </c>
      <c r="P511" s="10">
        <f t="shared" si="517"/>
        <v>12</v>
      </c>
      <c r="Q511" s="22">
        <v>1</v>
      </c>
      <c r="R511" s="22">
        <f t="shared" ref="R511:AB511" si="518">Q511+1</f>
        <v>2</v>
      </c>
      <c r="S511" s="22">
        <f t="shared" si="518"/>
        <v>3</v>
      </c>
      <c r="T511" s="22">
        <f t="shared" si="518"/>
        <v>4</v>
      </c>
      <c r="U511" s="22">
        <f t="shared" si="518"/>
        <v>5</v>
      </c>
      <c r="V511" s="22">
        <f t="shared" si="518"/>
        <v>6</v>
      </c>
      <c r="W511" s="22">
        <f t="shared" si="518"/>
        <v>7</v>
      </c>
      <c r="X511" s="22">
        <f t="shared" si="518"/>
        <v>8</v>
      </c>
      <c r="Y511" s="22">
        <f t="shared" si="518"/>
        <v>9</v>
      </c>
      <c r="Z511" s="22">
        <f t="shared" si="518"/>
        <v>10</v>
      </c>
      <c r="AA511" s="22">
        <f t="shared" si="518"/>
        <v>11</v>
      </c>
      <c r="AB511" s="22">
        <f t="shared" si="518"/>
        <v>12</v>
      </c>
      <c r="AC511" s="10">
        <v>1</v>
      </c>
      <c r="AD511" s="10">
        <f t="shared" ref="AD511:AN511" si="519">AC511+1</f>
        <v>2</v>
      </c>
      <c r="AE511" s="10">
        <f t="shared" si="519"/>
        <v>3</v>
      </c>
      <c r="AF511" s="10">
        <f t="shared" si="519"/>
        <v>4</v>
      </c>
      <c r="AG511" s="10">
        <f t="shared" si="519"/>
        <v>5</v>
      </c>
      <c r="AH511" s="10">
        <f t="shared" si="519"/>
        <v>6</v>
      </c>
      <c r="AI511" s="10">
        <f t="shared" si="519"/>
        <v>7</v>
      </c>
      <c r="AJ511" s="10">
        <f t="shared" si="519"/>
        <v>8</v>
      </c>
      <c r="AK511" s="10">
        <f t="shared" si="519"/>
        <v>9</v>
      </c>
      <c r="AL511" s="10">
        <f t="shared" si="519"/>
        <v>10</v>
      </c>
      <c r="AM511" s="10">
        <f t="shared" si="519"/>
        <v>11</v>
      </c>
      <c r="AN511" s="10">
        <f t="shared" si="519"/>
        <v>12</v>
      </c>
      <c r="AO511" s="22">
        <v>1</v>
      </c>
      <c r="AP511" s="22">
        <f t="shared" ref="AP511:AZ511" si="520">AO511+1</f>
        <v>2</v>
      </c>
      <c r="AQ511" s="22">
        <f t="shared" si="520"/>
        <v>3</v>
      </c>
      <c r="AR511" s="22">
        <f t="shared" si="520"/>
        <v>4</v>
      </c>
      <c r="AS511" s="22">
        <f t="shared" si="520"/>
        <v>5</v>
      </c>
      <c r="AT511" s="22">
        <f t="shared" si="520"/>
        <v>6</v>
      </c>
      <c r="AU511" s="22">
        <f t="shared" si="520"/>
        <v>7</v>
      </c>
      <c r="AV511" s="22">
        <f t="shared" si="520"/>
        <v>8</v>
      </c>
      <c r="AW511" s="22">
        <f t="shared" si="520"/>
        <v>9</v>
      </c>
      <c r="AX511" s="22">
        <f t="shared" si="520"/>
        <v>10</v>
      </c>
      <c r="AY511" s="22">
        <f t="shared" si="520"/>
        <v>11</v>
      </c>
      <c r="AZ511" s="22">
        <f t="shared" si="520"/>
        <v>12</v>
      </c>
      <c r="BA511" s="10">
        <v>1</v>
      </c>
      <c r="BB511" s="10">
        <f t="shared" ref="BB511:BL511" si="521">BA511+1</f>
        <v>2</v>
      </c>
      <c r="BC511" s="10">
        <f t="shared" si="521"/>
        <v>3</v>
      </c>
      <c r="BD511" s="10">
        <f t="shared" si="521"/>
        <v>4</v>
      </c>
      <c r="BE511" s="10">
        <f t="shared" si="521"/>
        <v>5</v>
      </c>
      <c r="BF511" s="10">
        <f t="shared" si="521"/>
        <v>6</v>
      </c>
      <c r="BG511" s="10">
        <f t="shared" si="521"/>
        <v>7</v>
      </c>
      <c r="BH511" s="10">
        <f t="shared" si="521"/>
        <v>8</v>
      </c>
      <c r="BI511" s="10">
        <f t="shared" si="521"/>
        <v>9</v>
      </c>
      <c r="BJ511" s="10">
        <f t="shared" si="521"/>
        <v>10</v>
      </c>
      <c r="BK511" s="10">
        <f t="shared" si="521"/>
        <v>11</v>
      </c>
      <c r="BL511" s="10">
        <f t="shared" si="521"/>
        <v>12</v>
      </c>
    </row>
    <row r="512" spans="2:64" hidden="1" outlineLevel="1" x14ac:dyDescent="0.55000000000000004"/>
    <row r="513" spans="2:64" hidden="1" outlineLevel="1" x14ac:dyDescent="0.55000000000000004">
      <c r="B513" s="3" t="s">
        <v>186</v>
      </c>
      <c r="E513" s="29" t="str">
        <f t="shared" ref="E513:AJ513" si="522">IF($AA$57=E510,IF($Z$57=E511,"X",""),"")</f>
        <v/>
      </c>
      <c r="F513" s="29" t="str">
        <f t="shared" si="522"/>
        <v/>
      </c>
      <c r="G513" s="29" t="str">
        <f t="shared" si="522"/>
        <v/>
      </c>
      <c r="H513" s="29" t="str">
        <f t="shared" si="522"/>
        <v/>
      </c>
      <c r="I513" s="29" t="str">
        <f t="shared" si="522"/>
        <v/>
      </c>
      <c r="J513" s="29" t="str">
        <f t="shared" si="522"/>
        <v/>
      </c>
      <c r="K513" s="29" t="str">
        <f t="shared" si="522"/>
        <v/>
      </c>
      <c r="L513" s="29" t="str">
        <f t="shared" si="522"/>
        <v/>
      </c>
      <c r="M513" s="29" t="str">
        <f t="shared" si="522"/>
        <v/>
      </c>
      <c r="N513" s="29" t="str">
        <f t="shared" si="522"/>
        <v/>
      </c>
      <c r="O513" s="29" t="str">
        <f t="shared" si="522"/>
        <v/>
      </c>
      <c r="P513" s="29" t="str">
        <f t="shared" si="522"/>
        <v/>
      </c>
      <c r="Q513" s="29" t="str">
        <f t="shared" si="522"/>
        <v>X</v>
      </c>
      <c r="R513" s="29" t="str">
        <f t="shared" si="522"/>
        <v/>
      </c>
      <c r="S513" s="29" t="str">
        <f t="shared" si="522"/>
        <v/>
      </c>
      <c r="T513" s="29" t="str">
        <f t="shared" si="522"/>
        <v/>
      </c>
      <c r="U513" s="29" t="str">
        <f t="shared" si="522"/>
        <v/>
      </c>
      <c r="V513" s="29" t="str">
        <f t="shared" si="522"/>
        <v/>
      </c>
      <c r="W513" s="29" t="str">
        <f t="shared" si="522"/>
        <v/>
      </c>
      <c r="X513" s="29" t="str">
        <f t="shared" si="522"/>
        <v/>
      </c>
      <c r="Y513" s="29" t="str">
        <f t="shared" si="522"/>
        <v/>
      </c>
      <c r="Z513" s="29" t="str">
        <f t="shared" si="522"/>
        <v/>
      </c>
      <c r="AA513" s="29" t="str">
        <f t="shared" si="522"/>
        <v/>
      </c>
      <c r="AB513" s="29" t="str">
        <f t="shared" si="522"/>
        <v/>
      </c>
      <c r="AC513" s="29" t="str">
        <f t="shared" si="522"/>
        <v/>
      </c>
      <c r="AD513" s="29" t="str">
        <f t="shared" si="522"/>
        <v/>
      </c>
      <c r="AE513" s="29" t="str">
        <f t="shared" si="522"/>
        <v/>
      </c>
      <c r="AF513" s="29" t="str">
        <f t="shared" si="522"/>
        <v/>
      </c>
      <c r="AG513" s="29" t="str">
        <f t="shared" si="522"/>
        <v/>
      </c>
      <c r="AH513" s="29" t="str">
        <f t="shared" si="522"/>
        <v/>
      </c>
      <c r="AI513" s="29" t="str">
        <f t="shared" si="522"/>
        <v/>
      </c>
      <c r="AJ513" s="29" t="str">
        <f t="shared" si="522"/>
        <v/>
      </c>
      <c r="AK513" s="29" t="str">
        <f t="shared" ref="AK513:BL513" si="523">IF($AA$57=AK510,IF($Z$57=AK511,"X",""),"")</f>
        <v/>
      </c>
      <c r="AL513" s="29" t="str">
        <f t="shared" si="523"/>
        <v/>
      </c>
      <c r="AM513" s="29" t="str">
        <f t="shared" si="523"/>
        <v/>
      </c>
      <c r="AN513" s="29" t="str">
        <f t="shared" si="523"/>
        <v/>
      </c>
      <c r="AO513" s="29" t="str">
        <f t="shared" si="523"/>
        <v/>
      </c>
      <c r="AP513" s="29" t="str">
        <f t="shared" si="523"/>
        <v/>
      </c>
      <c r="AQ513" s="29" t="str">
        <f t="shared" si="523"/>
        <v/>
      </c>
      <c r="AR513" s="29" t="str">
        <f t="shared" si="523"/>
        <v/>
      </c>
      <c r="AS513" s="29" t="str">
        <f t="shared" si="523"/>
        <v/>
      </c>
      <c r="AT513" s="29" t="str">
        <f t="shared" si="523"/>
        <v/>
      </c>
      <c r="AU513" s="29" t="str">
        <f t="shared" si="523"/>
        <v/>
      </c>
      <c r="AV513" s="29" t="str">
        <f t="shared" si="523"/>
        <v/>
      </c>
      <c r="AW513" s="29" t="str">
        <f t="shared" si="523"/>
        <v/>
      </c>
      <c r="AX513" s="29" t="str">
        <f t="shared" si="523"/>
        <v/>
      </c>
      <c r="AY513" s="29" t="str">
        <f t="shared" si="523"/>
        <v/>
      </c>
      <c r="AZ513" s="29" t="str">
        <f t="shared" si="523"/>
        <v/>
      </c>
      <c r="BA513" s="29" t="str">
        <f t="shared" si="523"/>
        <v/>
      </c>
      <c r="BB513" s="29" t="str">
        <f t="shared" si="523"/>
        <v/>
      </c>
      <c r="BC513" s="29" t="str">
        <f t="shared" si="523"/>
        <v/>
      </c>
      <c r="BD513" s="29" t="str">
        <f t="shared" si="523"/>
        <v/>
      </c>
      <c r="BE513" s="29" t="str">
        <f t="shared" si="523"/>
        <v/>
      </c>
      <c r="BF513" s="29" t="str">
        <f t="shared" si="523"/>
        <v/>
      </c>
      <c r="BG513" s="29" t="str">
        <f t="shared" si="523"/>
        <v/>
      </c>
      <c r="BH513" s="29" t="str">
        <f t="shared" si="523"/>
        <v/>
      </c>
      <c r="BI513" s="29" t="str">
        <f t="shared" si="523"/>
        <v/>
      </c>
      <c r="BJ513" s="29" t="str">
        <f t="shared" si="523"/>
        <v/>
      </c>
      <c r="BK513" s="29" t="str">
        <f t="shared" si="523"/>
        <v/>
      </c>
      <c r="BL513" s="29" t="str">
        <f t="shared" si="523"/>
        <v/>
      </c>
    </row>
    <row r="514" spans="2:64" hidden="1" outlineLevel="1" x14ac:dyDescent="0.55000000000000004">
      <c r="B514" s="3" t="s">
        <v>21</v>
      </c>
      <c r="E514" s="11">
        <f t="shared" ref="E514:P514" si="524">IF(E513="X",$Z$58/12,D514)</f>
        <v>0</v>
      </c>
      <c r="F514" s="11">
        <f t="shared" si="524"/>
        <v>0</v>
      </c>
      <c r="G514" s="11">
        <f t="shared" si="524"/>
        <v>0</v>
      </c>
      <c r="H514" s="11">
        <f t="shared" si="524"/>
        <v>0</v>
      </c>
      <c r="I514" s="11">
        <f t="shared" si="524"/>
        <v>0</v>
      </c>
      <c r="J514" s="11">
        <f t="shared" si="524"/>
        <v>0</v>
      </c>
      <c r="K514" s="11">
        <f t="shared" si="524"/>
        <v>0</v>
      </c>
      <c r="L514" s="11">
        <f t="shared" si="524"/>
        <v>0</v>
      </c>
      <c r="M514" s="11">
        <f t="shared" si="524"/>
        <v>0</v>
      </c>
      <c r="N514" s="11">
        <f t="shared" si="524"/>
        <v>0</v>
      </c>
      <c r="O514" s="11">
        <f t="shared" si="524"/>
        <v>0</v>
      </c>
      <c r="P514" s="11">
        <f t="shared" si="524"/>
        <v>0</v>
      </c>
      <c r="Q514" s="11">
        <f>IF(Q513="X",$Z$58/12,P514*(1+$Z$59))</f>
        <v>5000</v>
      </c>
      <c r="R514" s="11">
        <f t="shared" ref="R514:AB514" si="525">IF(R513="X",$Z$58/12,Q514)</f>
        <v>5000</v>
      </c>
      <c r="S514" s="11">
        <f t="shared" si="525"/>
        <v>5000</v>
      </c>
      <c r="T514" s="11">
        <f t="shared" si="525"/>
        <v>5000</v>
      </c>
      <c r="U514" s="11">
        <f t="shared" si="525"/>
        <v>5000</v>
      </c>
      <c r="V514" s="11">
        <f t="shared" si="525"/>
        <v>5000</v>
      </c>
      <c r="W514" s="11">
        <f t="shared" si="525"/>
        <v>5000</v>
      </c>
      <c r="X514" s="11">
        <f t="shared" si="525"/>
        <v>5000</v>
      </c>
      <c r="Y514" s="11">
        <f t="shared" si="525"/>
        <v>5000</v>
      </c>
      <c r="Z514" s="11">
        <f t="shared" si="525"/>
        <v>5000</v>
      </c>
      <c r="AA514" s="11">
        <f t="shared" si="525"/>
        <v>5000</v>
      </c>
      <c r="AB514" s="11">
        <f t="shared" si="525"/>
        <v>5000</v>
      </c>
      <c r="AC514" s="11">
        <f>IF(AC513="X",$Z$58/12,AB514*(1+$Z$59))</f>
        <v>5250</v>
      </c>
      <c r="AD514" s="11">
        <f t="shared" ref="AD514:AN514" si="526">IF(AD513="X",$Z$58/12,AC514)</f>
        <v>5250</v>
      </c>
      <c r="AE514" s="11">
        <f t="shared" si="526"/>
        <v>5250</v>
      </c>
      <c r="AF514" s="11">
        <f t="shared" si="526"/>
        <v>5250</v>
      </c>
      <c r="AG514" s="11">
        <f t="shared" si="526"/>
        <v>5250</v>
      </c>
      <c r="AH514" s="11">
        <f t="shared" si="526"/>
        <v>5250</v>
      </c>
      <c r="AI514" s="11">
        <f t="shared" si="526"/>
        <v>5250</v>
      </c>
      <c r="AJ514" s="11">
        <f t="shared" si="526"/>
        <v>5250</v>
      </c>
      <c r="AK514" s="11">
        <f t="shared" si="526"/>
        <v>5250</v>
      </c>
      <c r="AL514" s="11">
        <f t="shared" si="526"/>
        <v>5250</v>
      </c>
      <c r="AM514" s="11">
        <f t="shared" si="526"/>
        <v>5250</v>
      </c>
      <c r="AN514" s="11">
        <f t="shared" si="526"/>
        <v>5250</v>
      </c>
      <c r="AO514" s="11">
        <f>IF(AO513="X",$Z$58/12,AN514*(1+$Z$59))</f>
        <v>5512.5</v>
      </c>
      <c r="AP514" s="11">
        <f t="shared" ref="AP514:AZ514" si="527">IF(AP513="X",$Z$58/12,AO514)</f>
        <v>5512.5</v>
      </c>
      <c r="AQ514" s="11">
        <f t="shared" si="527"/>
        <v>5512.5</v>
      </c>
      <c r="AR514" s="11">
        <f t="shared" si="527"/>
        <v>5512.5</v>
      </c>
      <c r="AS514" s="11">
        <f t="shared" si="527"/>
        <v>5512.5</v>
      </c>
      <c r="AT514" s="11">
        <f t="shared" si="527"/>
        <v>5512.5</v>
      </c>
      <c r="AU514" s="11">
        <f t="shared" si="527"/>
        <v>5512.5</v>
      </c>
      <c r="AV514" s="11">
        <f t="shared" si="527"/>
        <v>5512.5</v>
      </c>
      <c r="AW514" s="11">
        <f t="shared" si="527"/>
        <v>5512.5</v>
      </c>
      <c r="AX514" s="11">
        <f t="shared" si="527"/>
        <v>5512.5</v>
      </c>
      <c r="AY514" s="11">
        <f t="shared" si="527"/>
        <v>5512.5</v>
      </c>
      <c r="AZ514" s="11">
        <f t="shared" si="527"/>
        <v>5512.5</v>
      </c>
      <c r="BA514" s="11">
        <f>IF(BA513="X",$Z$58/12,AZ514*(1+$Z$59))</f>
        <v>5788.125</v>
      </c>
      <c r="BB514" s="11">
        <f t="shared" ref="BB514:BL514" si="528">IF(BB513="X",$Z$58/12,BA514)</f>
        <v>5788.125</v>
      </c>
      <c r="BC514" s="11">
        <f t="shared" si="528"/>
        <v>5788.125</v>
      </c>
      <c r="BD514" s="11">
        <f t="shared" si="528"/>
        <v>5788.125</v>
      </c>
      <c r="BE514" s="11">
        <f t="shared" si="528"/>
        <v>5788.125</v>
      </c>
      <c r="BF514" s="11">
        <f t="shared" si="528"/>
        <v>5788.125</v>
      </c>
      <c r="BG514" s="11">
        <f t="shared" si="528"/>
        <v>5788.125</v>
      </c>
      <c r="BH514" s="11">
        <f t="shared" si="528"/>
        <v>5788.125</v>
      </c>
      <c r="BI514" s="11">
        <f t="shared" si="528"/>
        <v>5788.125</v>
      </c>
      <c r="BJ514" s="11">
        <f t="shared" si="528"/>
        <v>5788.125</v>
      </c>
      <c r="BK514" s="11">
        <f t="shared" si="528"/>
        <v>5788.125</v>
      </c>
      <c r="BL514" s="11">
        <f t="shared" si="528"/>
        <v>5788.125</v>
      </c>
    </row>
    <row r="515" spans="2:64" hidden="1" outlineLevel="1" x14ac:dyDescent="0.55000000000000004">
      <c r="E515" s="29"/>
      <c r="F515" s="29"/>
      <c r="G515" s="29"/>
      <c r="H515" s="29"/>
      <c r="I515" s="29"/>
      <c r="J515" s="89"/>
      <c r="K515" s="8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row>
    <row r="516" spans="2:64" hidden="1" outlineLevel="1" x14ac:dyDescent="0.55000000000000004">
      <c r="B516" s="3" t="s">
        <v>187</v>
      </c>
      <c r="E516" s="11" t="str">
        <f t="shared" ref="E516:AJ516" si="529">IF($AA$62=E510,IF($Z$62=E511,"X",""),"")</f>
        <v/>
      </c>
      <c r="F516" s="11" t="str">
        <f t="shared" si="529"/>
        <v/>
      </c>
      <c r="G516" s="11" t="str">
        <f t="shared" si="529"/>
        <v/>
      </c>
      <c r="H516" s="11" t="str">
        <f t="shared" si="529"/>
        <v/>
      </c>
      <c r="I516" s="11" t="str">
        <f t="shared" si="529"/>
        <v/>
      </c>
      <c r="J516" s="11" t="str">
        <f t="shared" si="529"/>
        <v/>
      </c>
      <c r="K516" s="11" t="str">
        <f t="shared" si="529"/>
        <v/>
      </c>
      <c r="L516" s="11" t="str">
        <f t="shared" si="529"/>
        <v/>
      </c>
      <c r="M516" s="11" t="str">
        <f t="shared" si="529"/>
        <v/>
      </c>
      <c r="N516" s="11" t="str">
        <f t="shared" si="529"/>
        <v/>
      </c>
      <c r="O516" s="11" t="str">
        <f t="shared" si="529"/>
        <v/>
      </c>
      <c r="P516" s="11" t="str">
        <f t="shared" si="529"/>
        <v/>
      </c>
      <c r="Q516" s="11" t="str">
        <f t="shared" si="529"/>
        <v/>
      </c>
      <c r="R516" s="11" t="str">
        <f t="shared" si="529"/>
        <v/>
      </c>
      <c r="S516" s="11" t="str">
        <f t="shared" si="529"/>
        <v/>
      </c>
      <c r="T516" s="11" t="str">
        <f t="shared" si="529"/>
        <v/>
      </c>
      <c r="U516" s="11" t="str">
        <f t="shared" si="529"/>
        <v>X</v>
      </c>
      <c r="V516" s="11" t="str">
        <f t="shared" si="529"/>
        <v/>
      </c>
      <c r="W516" s="11" t="str">
        <f t="shared" si="529"/>
        <v/>
      </c>
      <c r="X516" s="11" t="str">
        <f t="shared" si="529"/>
        <v/>
      </c>
      <c r="Y516" s="11" t="str">
        <f t="shared" si="529"/>
        <v/>
      </c>
      <c r="Z516" s="11" t="str">
        <f t="shared" si="529"/>
        <v/>
      </c>
      <c r="AA516" s="11" t="str">
        <f t="shared" si="529"/>
        <v/>
      </c>
      <c r="AB516" s="11" t="str">
        <f t="shared" si="529"/>
        <v/>
      </c>
      <c r="AC516" s="11" t="str">
        <f t="shared" si="529"/>
        <v/>
      </c>
      <c r="AD516" s="11" t="str">
        <f t="shared" si="529"/>
        <v/>
      </c>
      <c r="AE516" s="11" t="str">
        <f t="shared" si="529"/>
        <v/>
      </c>
      <c r="AF516" s="11" t="str">
        <f t="shared" si="529"/>
        <v/>
      </c>
      <c r="AG516" s="11" t="str">
        <f t="shared" si="529"/>
        <v/>
      </c>
      <c r="AH516" s="11" t="str">
        <f t="shared" si="529"/>
        <v/>
      </c>
      <c r="AI516" s="11" t="str">
        <f t="shared" si="529"/>
        <v/>
      </c>
      <c r="AJ516" s="11" t="str">
        <f t="shared" si="529"/>
        <v/>
      </c>
      <c r="AK516" s="11" t="str">
        <f t="shared" ref="AK516:BL516" si="530">IF($AA$62=AK510,IF($Z$62=AK511,"X",""),"")</f>
        <v/>
      </c>
      <c r="AL516" s="11" t="str">
        <f t="shared" si="530"/>
        <v/>
      </c>
      <c r="AM516" s="11" t="str">
        <f t="shared" si="530"/>
        <v/>
      </c>
      <c r="AN516" s="11" t="str">
        <f t="shared" si="530"/>
        <v/>
      </c>
      <c r="AO516" s="11" t="str">
        <f t="shared" si="530"/>
        <v/>
      </c>
      <c r="AP516" s="11" t="str">
        <f t="shared" si="530"/>
        <v/>
      </c>
      <c r="AQ516" s="11" t="str">
        <f t="shared" si="530"/>
        <v/>
      </c>
      <c r="AR516" s="11" t="str">
        <f t="shared" si="530"/>
        <v/>
      </c>
      <c r="AS516" s="11" t="str">
        <f t="shared" si="530"/>
        <v/>
      </c>
      <c r="AT516" s="11" t="str">
        <f t="shared" si="530"/>
        <v/>
      </c>
      <c r="AU516" s="11" t="str">
        <f t="shared" si="530"/>
        <v/>
      </c>
      <c r="AV516" s="11" t="str">
        <f t="shared" si="530"/>
        <v/>
      </c>
      <c r="AW516" s="11" t="str">
        <f t="shared" si="530"/>
        <v/>
      </c>
      <c r="AX516" s="11" t="str">
        <f t="shared" si="530"/>
        <v/>
      </c>
      <c r="AY516" s="11" t="str">
        <f t="shared" si="530"/>
        <v/>
      </c>
      <c r="AZ516" s="11" t="str">
        <f t="shared" si="530"/>
        <v/>
      </c>
      <c r="BA516" s="11" t="str">
        <f t="shared" si="530"/>
        <v/>
      </c>
      <c r="BB516" s="11" t="str">
        <f t="shared" si="530"/>
        <v/>
      </c>
      <c r="BC516" s="11" t="str">
        <f t="shared" si="530"/>
        <v/>
      </c>
      <c r="BD516" s="11" t="str">
        <f t="shared" si="530"/>
        <v/>
      </c>
      <c r="BE516" s="11" t="str">
        <f t="shared" si="530"/>
        <v/>
      </c>
      <c r="BF516" s="11" t="str">
        <f t="shared" si="530"/>
        <v/>
      </c>
      <c r="BG516" s="11" t="str">
        <f t="shared" si="530"/>
        <v/>
      </c>
      <c r="BH516" s="11" t="str">
        <f t="shared" si="530"/>
        <v/>
      </c>
      <c r="BI516" s="11" t="str">
        <f t="shared" si="530"/>
        <v/>
      </c>
      <c r="BJ516" s="11" t="str">
        <f t="shared" si="530"/>
        <v/>
      </c>
      <c r="BK516" s="11" t="str">
        <f t="shared" si="530"/>
        <v/>
      </c>
      <c r="BL516" s="11" t="str">
        <f t="shared" si="530"/>
        <v/>
      </c>
    </row>
    <row r="517" spans="2:64" hidden="1" outlineLevel="1" x14ac:dyDescent="0.55000000000000004">
      <c r="B517" s="3" t="s">
        <v>21</v>
      </c>
      <c r="E517" s="11">
        <f t="shared" ref="E517:P517" si="531">IF(E516="X",$Z$63/12,D517)</f>
        <v>0</v>
      </c>
      <c r="F517" s="11">
        <f t="shared" si="531"/>
        <v>0</v>
      </c>
      <c r="G517" s="11">
        <f t="shared" si="531"/>
        <v>0</v>
      </c>
      <c r="H517" s="11">
        <f t="shared" si="531"/>
        <v>0</v>
      </c>
      <c r="I517" s="11">
        <f t="shared" si="531"/>
        <v>0</v>
      </c>
      <c r="J517" s="11">
        <f t="shared" si="531"/>
        <v>0</v>
      </c>
      <c r="K517" s="11">
        <f t="shared" si="531"/>
        <v>0</v>
      </c>
      <c r="L517" s="11">
        <f t="shared" si="531"/>
        <v>0</v>
      </c>
      <c r="M517" s="11">
        <f t="shared" si="531"/>
        <v>0</v>
      </c>
      <c r="N517" s="11">
        <f t="shared" si="531"/>
        <v>0</v>
      </c>
      <c r="O517" s="11">
        <f t="shared" si="531"/>
        <v>0</v>
      </c>
      <c r="P517" s="11">
        <f t="shared" si="531"/>
        <v>0</v>
      </c>
      <c r="Q517" s="11">
        <f>IF(Q516="X",$Z$63/12,P517*(1+$Z$64))</f>
        <v>0</v>
      </c>
      <c r="R517" s="11">
        <f t="shared" ref="R517:AB517" si="532">IF(R516="X",$Z$63/12,Q517)</f>
        <v>0</v>
      </c>
      <c r="S517" s="11">
        <f t="shared" si="532"/>
        <v>0</v>
      </c>
      <c r="T517" s="11">
        <f t="shared" si="532"/>
        <v>0</v>
      </c>
      <c r="U517" s="11">
        <f t="shared" si="532"/>
        <v>5000</v>
      </c>
      <c r="V517" s="11">
        <f t="shared" si="532"/>
        <v>5000</v>
      </c>
      <c r="W517" s="11">
        <f t="shared" si="532"/>
        <v>5000</v>
      </c>
      <c r="X517" s="11">
        <f t="shared" si="532"/>
        <v>5000</v>
      </c>
      <c r="Y517" s="11">
        <f t="shared" si="532"/>
        <v>5000</v>
      </c>
      <c r="Z517" s="11">
        <f t="shared" si="532"/>
        <v>5000</v>
      </c>
      <c r="AA517" s="11">
        <f t="shared" si="532"/>
        <v>5000</v>
      </c>
      <c r="AB517" s="11">
        <f t="shared" si="532"/>
        <v>5000</v>
      </c>
      <c r="AC517" s="11">
        <f>IF(AC516="X",$Z$63/12,AB517*(1+$Z$64))</f>
        <v>5250</v>
      </c>
      <c r="AD517" s="11">
        <f t="shared" ref="AD517:AN517" si="533">IF(AD516="X",$Z$63/12,AC517)</f>
        <v>5250</v>
      </c>
      <c r="AE517" s="11">
        <f t="shared" si="533"/>
        <v>5250</v>
      </c>
      <c r="AF517" s="11">
        <f t="shared" si="533"/>
        <v>5250</v>
      </c>
      <c r="AG517" s="11">
        <f t="shared" si="533"/>
        <v>5250</v>
      </c>
      <c r="AH517" s="11">
        <f t="shared" si="533"/>
        <v>5250</v>
      </c>
      <c r="AI517" s="11">
        <f t="shared" si="533"/>
        <v>5250</v>
      </c>
      <c r="AJ517" s="11">
        <f t="shared" si="533"/>
        <v>5250</v>
      </c>
      <c r="AK517" s="11">
        <f t="shared" si="533"/>
        <v>5250</v>
      </c>
      <c r="AL517" s="11">
        <f t="shared" si="533"/>
        <v>5250</v>
      </c>
      <c r="AM517" s="11">
        <f t="shared" si="533"/>
        <v>5250</v>
      </c>
      <c r="AN517" s="11">
        <f t="shared" si="533"/>
        <v>5250</v>
      </c>
      <c r="AO517" s="11">
        <f>IF(AO516="X",$Z$63/12,AN517*(1+$Z$64))</f>
        <v>5512.5</v>
      </c>
      <c r="AP517" s="11">
        <f t="shared" ref="AP517:AZ517" si="534">IF(AP516="X",$Z$63/12,AO517)</f>
        <v>5512.5</v>
      </c>
      <c r="AQ517" s="11">
        <f t="shared" si="534"/>
        <v>5512.5</v>
      </c>
      <c r="AR517" s="11">
        <f t="shared" si="534"/>
        <v>5512.5</v>
      </c>
      <c r="AS517" s="11">
        <f t="shared" si="534"/>
        <v>5512.5</v>
      </c>
      <c r="AT517" s="11">
        <f t="shared" si="534"/>
        <v>5512.5</v>
      </c>
      <c r="AU517" s="11">
        <f t="shared" si="534"/>
        <v>5512.5</v>
      </c>
      <c r="AV517" s="11">
        <f t="shared" si="534"/>
        <v>5512.5</v>
      </c>
      <c r="AW517" s="11">
        <f t="shared" si="534"/>
        <v>5512.5</v>
      </c>
      <c r="AX517" s="11">
        <f t="shared" si="534"/>
        <v>5512.5</v>
      </c>
      <c r="AY517" s="11">
        <f t="shared" si="534"/>
        <v>5512.5</v>
      </c>
      <c r="AZ517" s="11">
        <f t="shared" si="534"/>
        <v>5512.5</v>
      </c>
      <c r="BA517" s="11">
        <f>IF(BA516="X",$Z$63/12,AZ517*(1+$Z$64))</f>
        <v>5788.125</v>
      </c>
      <c r="BB517" s="11">
        <f t="shared" ref="BB517:BL517" si="535">IF(BB516="X",$Z$63/12,BA517)</f>
        <v>5788.125</v>
      </c>
      <c r="BC517" s="11">
        <f t="shared" si="535"/>
        <v>5788.125</v>
      </c>
      <c r="BD517" s="11">
        <f t="shared" si="535"/>
        <v>5788.125</v>
      </c>
      <c r="BE517" s="11">
        <f t="shared" si="535"/>
        <v>5788.125</v>
      </c>
      <c r="BF517" s="11">
        <f t="shared" si="535"/>
        <v>5788.125</v>
      </c>
      <c r="BG517" s="11">
        <f t="shared" si="535"/>
        <v>5788.125</v>
      </c>
      <c r="BH517" s="11">
        <f t="shared" si="535"/>
        <v>5788.125</v>
      </c>
      <c r="BI517" s="11">
        <f t="shared" si="535"/>
        <v>5788.125</v>
      </c>
      <c r="BJ517" s="11">
        <f t="shared" si="535"/>
        <v>5788.125</v>
      </c>
      <c r="BK517" s="11">
        <f t="shared" si="535"/>
        <v>5788.125</v>
      </c>
      <c r="BL517" s="11">
        <f t="shared" si="535"/>
        <v>5788.125</v>
      </c>
    </row>
    <row r="518" spans="2:64" hidden="1" outlineLevel="1" x14ac:dyDescent="0.55000000000000004">
      <c r="E518" s="29"/>
      <c r="F518" s="29"/>
      <c r="G518" s="29"/>
      <c r="H518" s="29"/>
      <c r="I518" s="29"/>
      <c r="J518" s="89"/>
      <c r="K518" s="8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row>
    <row r="519" spans="2:64" hidden="1" outlineLevel="1" x14ac:dyDescent="0.55000000000000004">
      <c r="B519" s="3" t="s">
        <v>188</v>
      </c>
      <c r="E519" s="11" t="str">
        <f t="shared" ref="E519:AJ519" si="536">IF($AA$67=E510,IF($Z$67=E511,"X",""),"")</f>
        <v/>
      </c>
      <c r="F519" s="11" t="str">
        <f t="shared" si="536"/>
        <v/>
      </c>
      <c r="G519" s="11" t="str">
        <f t="shared" si="536"/>
        <v/>
      </c>
      <c r="H519" s="11" t="str">
        <f t="shared" si="536"/>
        <v/>
      </c>
      <c r="I519" s="11" t="str">
        <f t="shared" si="536"/>
        <v/>
      </c>
      <c r="J519" s="11" t="str">
        <f t="shared" si="536"/>
        <v/>
      </c>
      <c r="K519" s="11" t="str">
        <f t="shared" si="536"/>
        <v/>
      </c>
      <c r="L519" s="11" t="str">
        <f t="shared" si="536"/>
        <v/>
      </c>
      <c r="M519" s="11" t="str">
        <f t="shared" si="536"/>
        <v/>
      </c>
      <c r="N519" s="11" t="str">
        <f t="shared" si="536"/>
        <v/>
      </c>
      <c r="O519" s="11" t="str">
        <f t="shared" si="536"/>
        <v/>
      </c>
      <c r="P519" s="11" t="str">
        <f t="shared" si="536"/>
        <v/>
      </c>
      <c r="Q519" s="11" t="str">
        <f t="shared" si="536"/>
        <v/>
      </c>
      <c r="R519" s="11" t="str">
        <f t="shared" si="536"/>
        <v/>
      </c>
      <c r="S519" s="11" t="str">
        <f t="shared" si="536"/>
        <v/>
      </c>
      <c r="T519" s="11" t="str">
        <f t="shared" si="536"/>
        <v/>
      </c>
      <c r="U519" s="11" t="str">
        <f t="shared" si="536"/>
        <v/>
      </c>
      <c r="V519" s="11" t="str">
        <f t="shared" si="536"/>
        <v/>
      </c>
      <c r="W519" s="11" t="str">
        <f t="shared" si="536"/>
        <v/>
      </c>
      <c r="X519" s="11" t="str">
        <f t="shared" si="536"/>
        <v/>
      </c>
      <c r="Y519" s="11" t="str">
        <f t="shared" si="536"/>
        <v/>
      </c>
      <c r="Z519" s="11" t="str">
        <f t="shared" si="536"/>
        <v/>
      </c>
      <c r="AA519" s="11" t="str">
        <f t="shared" si="536"/>
        <v/>
      </c>
      <c r="AB519" s="11" t="str">
        <f t="shared" si="536"/>
        <v/>
      </c>
      <c r="AC519" s="11" t="str">
        <f t="shared" si="536"/>
        <v/>
      </c>
      <c r="AD519" s="11" t="str">
        <f t="shared" si="536"/>
        <v/>
      </c>
      <c r="AE519" s="11" t="str">
        <f t="shared" si="536"/>
        <v/>
      </c>
      <c r="AF519" s="11" t="str">
        <f t="shared" si="536"/>
        <v/>
      </c>
      <c r="AG519" s="11" t="str">
        <f t="shared" si="536"/>
        <v/>
      </c>
      <c r="AH519" s="11" t="str">
        <f t="shared" si="536"/>
        <v>X</v>
      </c>
      <c r="AI519" s="11" t="str">
        <f t="shared" si="536"/>
        <v/>
      </c>
      <c r="AJ519" s="11" t="str">
        <f t="shared" si="536"/>
        <v/>
      </c>
      <c r="AK519" s="11" t="str">
        <f t="shared" ref="AK519:BL519" si="537">IF($AA$67=AK510,IF($Z$67=AK511,"X",""),"")</f>
        <v/>
      </c>
      <c r="AL519" s="11" t="str">
        <f t="shared" si="537"/>
        <v/>
      </c>
      <c r="AM519" s="11" t="str">
        <f t="shared" si="537"/>
        <v/>
      </c>
      <c r="AN519" s="11" t="str">
        <f t="shared" si="537"/>
        <v/>
      </c>
      <c r="AO519" s="11" t="str">
        <f t="shared" si="537"/>
        <v/>
      </c>
      <c r="AP519" s="11" t="str">
        <f t="shared" si="537"/>
        <v/>
      </c>
      <c r="AQ519" s="11" t="str">
        <f t="shared" si="537"/>
        <v/>
      </c>
      <c r="AR519" s="11" t="str">
        <f t="shared" si="537"/>
        <v/>
      </c>
      <c r="AS519" s="11" t="str">
        <f t="shared" si="537"/>
        <v/>
      </c>
      <c r="AT519" s="11" t="str">
        <f t="shared" si="537"/>
        <v/>
      </c>
      <c r="AU519" s="11" t="str">
        <f t="shared" si="537"/>
        <v/>
      </c>
      <c r="AV519" s="11" t="str">
        <f t="shared" si="537"/>
        <v/>
      </c>
      <c r="AW519" s="11" t="str">
        <f t="shared" si="537"/>
        <v/>
      </c>
      <c r="AX519" s="11" t="str">
        <f t="shared" si="537"/>
        <v/>
      </c>
      <c r="AY519" s="11" t="str">
        <f t="shared" si="537"/>
        <v/>
      </c>
      <c r="AZ519" s="11" t="str">
        <f t="shared" si="537"/>
        <v/>
      </c>
      <c r="BA519" s="11" t="str">
        <f t="shared" si="537"/>
        <v/>
      </c>
      <c r="BB519" s="11" t="str">
        <f t="shared" si="537"/>
        <v/>
      </c>
      <c r="BC519" s="11" t="str">
        <f t="shared" si="537"/>
        <v/>
      </c>
      <c r="BD519" s="11" t="str">
        <f t="shared" si="537"/>
        <v/>
      </c>
      <c r="BE519" s="11" t="str">
        <f t="shared" si="537"/>
        <v/>
      </c>
      <c r="BF519" s="11" t="str">
        <f t="shared" si="537"/>
        <v/>
      </c>
      <c r="BG519" s="11" t="str">
        <f t="shared" si="537"/>
        <v/>
      </c>
      <c r="BH519" s="11" t="str">
        <f t="shared" si="537"/>
        <v/>
      </c>
      <c r="BI519" s="11" t="str">
        <f t="shared" si="537"/>
        <v/>
      </c>
      <c r="BJ519" s="11" t="str">
        <f t="shared" si="537"/>
        <v/>
      </c>
      <c r="BK519" s="11" t="str">
        <f t="shared" si="537"/>
        <v/>
      </c>
      <c r="BL519" s="11" t="str">
        <f t="shared" si="537"/>
        <v/>
      </c>
    </row>
    <row r="520" spans="2:64" hidden="1" outlineLevel="1" x14ac:dyDescent="0.55000000000000004">
      <c r="B520" s="3" t="s">
        <v>21</v>
      </c>
      <c r="E520" s="11">
        <f t="shared" ref="E520:P520" si="538">IF(E519="X",$Z$68/12,D520)</f>
        <v>0</v>
      </c>
      <c r="F520" s="11">
        <f t="shared" si="538"/>
        <v>0</v>
      </c>
      <c r="G520" s="11">
        <f t="shared" si="538"/>
        <v>0</v>
      </c>
      <c r="H520" s="11">
        <f t="shared" si="538"/>
        <v>0</v>
      </c>
      <c r="I520" s="11">
        <f t="shared" si="538"/>
        <v>0</v>
      </c>
      <c r="J520" s="11">
        <f t="shared" si="538"/>
        <v>0</v>
      </c>
      <c r="K520" s="11">
        <f t="shared" si="538"/>
        <v>0</v>
      </c>
      <c r="L520" s="11">
        <f t="shared" si="538"/>
        <v>0</v>
      </c>
      <c r="M520" s="11">
        <f t="shared" si="538"/>
        <v>0</v>
      </c>
      <c r="N520" s="11">
        <f t="shared" si="538"/>
        <v>0</v>
      </c>
      <c r="O520" s="11">
        <f t="shared" si="538"/>
        <v>0</v>
      </c>
      <c r="P520" s="11">
        <f t="shared" si="538"/>
        <v>0</v>
      </c>
      <c r="Q520" s="11">
        <f>IF(Q519="X",$Z$68/12,P520*(1+$Z$69))</f>
        <v>0</v>
      </c>
      <c r="R520" s="11">
        <f t="shared" ref="R520:AB520" si="539">IF(R519="X",$Z$68/12,Q520)</f>
        <v>0</v>
      </c>
      <c r="S520" s="11">
        <f t="shared" si="539"/>
        <v>0</v>
      </c>
      <c r="T520" s="11">
        <f t="shared" si="539"/>
        <v>0</v>
      </c>
      <c r="U520" s="11">
        <f t="shared" si="539"/>
        <v>0</v>
      </c>
      <c r="V520" s="11">
        <f t="shared" si="539"/>
        <v>0</v>
      </c>
      <c r="W520" s="11">
        <f t="shared" si="539"/>
        <v>0</v>
      </c>
      <c r="X520" s="11">
        <f t="shared" si="539"/>
        <v>0</v>
      </c>
      <c r="Y520" s="11">
        <f t="shared" si="539"/>
        <v>0</v>
      </c>
      <c r="Z520" s="11">
        <f t="shared" si="539"/>
        <v>0</v>
      </c>
      <c r="AA520" s="11">
        <f t="shared" si="539"/>
        <v>0</v>
      </c>
      <c r="AB520" s="11">
        <f t="shared" si="539"/>
        <v>0</v>
      </c>
      <c r="AC520" s="11">
        <f>IF(AC519="X",$Z$68/12,AB520*(1+$Z$69))</f>
        <v>0</v>
      </c>
      <c r="AD520" s="11">
        <f t="shared" ref="AD520:AN520" si="540">IF(AD519="X",$Z$68/12,AC520)</f>
        <v>0</v>
      </c>
      <c r="AE520" s="11">
        <f t="shared" si="540"/>
        <v>0</v>
      </c>
      <c r="AF520" s="11">
        <f t="shared" si="540"/>
        <v>0</v>
      </c>
      <c r="AG520" s="11">
        <f t="shared" si="540"/>
        <v>0</v>
      </c>
      <c r="AH520" s="11">
        <f t="shared" si="540"/>
        <v>6250</v>
      </c>
      <c r="AI520" s="11">
        <f t="shared" si="540"/>
        <v>6250</v>
      </c>
      <c r="AJ520" s="11">
        <f t="shared" si="540"/>
        <v>6250</v>
      </c>
      <c r="AK520" s="11">
        <f t="shared" si="540"/>
        <v>6250</v>
      </c>
      <c r="AL520" s="11">
        <f t="shared" si="540"/>
        <v>6250</v>
      </c>
      <c r="AM520" s="11">
        <f t="shared" si="540"/>
        <v>6250</v>
      </c>
      <c r="AN520" s="11">
        <f t="shared" si="540"/>
        <v>6250</v>
      </c>
      <c r="AO520" s="11">
        <f>IF(AO519="X",$Z$68/12,AN520*(1+$Z$69))</f>
        <v>6437.5</v>
      </c>
      <c r="AP520" s="11">
        <f t="shared" ref="AP520:AZ520" si="541">IF(AP519="X",$Z$68/12,AO520)</f>
        <v>6437.5</v>
      </c>
      <c r="AQ520" s="11">
        <f t="shared" si="541"/>
        <v>6437.5</v>
      </c>
      <c r="AR520" s="11">
        <f t="shared" si="541"/>
        <v>6437.5</v>
      </c>
      <c r="AS520" s="11">
        <f t="shared" si="541"/>
        <v>6437.5</v>
      </c>
      <c r="AT520" s="11">
        <f t="shared" si="541"/>
        <v>6437.5</v>
      </c>
      <c r="AU520" s="11">
        <f t="shared" si="541"/>
        <v>6437.5</v>
      </c>
      <c r="AV520" s="11">
        <f t="shared" si="541"/>
        <v>6437.5</v>
      </c>
      <c r="AW520" s="11">
        <f t="shared" si="541"/>
        <v>6437.5</v>
      </c>
      <c r="AX520" s="11">
        <f t="shared" si="541"/>
        <v>6437.5</v>
      </c>
      <c r="AY520" s="11">
        <f t="shared" si="541"/>
        <v>6437.5</v>
      </c>
      <c r="AZ520" s="11">
        <f t="shared" si="541"/>
        <v>6437.5</v>
      </c>
      <c r="BA520" s="11">
        <f>IF(BA519="X",$Z$68/12,AZ520*(1+$Z$69))</f>
        <v>6630.625</v>
      </c>
      <c r="BB520" s="11">
        <f t="shared" ref="BB520:BL520" si="542">IF(BB519="X",$Z$68/12,BA520)</f>
        <v>6630.625</v>
      </c>
      <c r="BC520" s="11">
        <f t="shared" si="542"/>
        <v>6630.625</v>
      </c>
      <c r="BD520" s="11">
        <f t="shared" si="542"/>
        <v>6630.625</v>
      </c>
      <c r="BE520" s="11">
        <f t="shared" si="542"/>
        <v>6630.625</v>
      </c>
      <c r="BF520" s="11">
        <f t="shared" si="542"/>
        <v>6630.625</v>
      </c>
      <c r="BG520" s="11">
        <f t="shared" si="542"/>
        <v>6630.625</v>
      </c>
      <c r="BH520" s="11">
        <f t="shared" si="542"/>
        <v>6630.625</v>
      </c>
      <c r="BI520" s="11">
        <f t="shared" si="542"/>
        <v>6630.625</v>
      </c>
      <c r="BJ520" s="11">
        <f t="shared" si="542"/>
        <v>6630.625</v>
      </c>
      <c r="BK520" s="11">
        <f t="shared" si="542"/>
        <v>6630.625</v>
      </c>
      <c r="BL520" s="11">
        <f t="shared" si="542"/>
        <v>6630.625</v>
      </c>
    </row>
    <row r="521" spans="2:64" hidden="1" outlineLevel="1" x14ac:dyDescent="0.55000000000000004">
      <c r="E521" s="29"/>
      <c r="F521" s="29"/>
      <c r="G521" s="29"/>
      <c r="H521" s="29"/>
      <c r="I521" s="29"/>
      <c r="J521" s="89"/>
      <c r="K521" s="8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row>
    <row r="522" spans="2:64" hidden="1" outlineLevel="1" x14ac:dyDescent="0.55000000000000004">
      <c r="B522" s="3" t="s">
        <v>189</v>
      </c>
      <c r="E522" s="11" t="str">
        <f t="shared" ref="E522:AJ522" si="543">IF($AA$72=E510,IF($Z$72=E511,"X",""),"")</f>
        <v/>
      </c>
      <c r="F522" s="11" t="str">
        <f t="shared" si="543"/>
        <v/>
      </c>
      <c r="G522" s="11" t="str">
        <f t="shared" si="543"/>
        <v/>
      </c>
      <c r="H522" s="11" t="str">
        <f t="shared" si="543"/>
        <v/>
      </c>
      <c r="I522" s="11" t="str">
        <f t="shared" si="543"/>
        <v/>
      </c>
      <c r="J522" s="11" t="str">
        <f t="shared" si="543"/>
        <v/>
      </c>
      <c r="K522" s="11" t="str">
        <f t="shared" si="543"/>
        <v/>
      </c>
      <c r="L522" s="11" t="str">
        <f t="shared" si="543"/>
        <v/>
      </c>
      <c r="M522" s="11" t="str">
        <f t="shared" si="543"/>
        <v/>
      </c>
      <c r="N522" s="11" t="str">
        <f t="shared" si="543"/>
        <v/>
      </c>
      <c r="O522" s="11" t="str">
        <f t="shared" si="543"/>
        <v/>
      </c>
      <c r="P522" s="11" t="str">
        <f t="shared" si="543"/>
        <v>X</v>
      </c>
      <c r="Q522" s="11" t="str">
        <f t="shared" si="543"/>
        <v/>
      </c>
      <c r="R522" s="11" t="str">
        <f t="shared" si="543"/>
        <v/>
      </c>
      <c r="S522" s="11" t="str">
        <f t="shared" si="543"/>
        <v/>
      </c>
      <c r="T522" s="11" t="str">
        <f t="shared" si="543"/>
        <v/>
      </c>
      <c r="U522" s="11" t="str">
        <f t="shared" si="543"/>
        <v/>
      </c>
      <c r="V522" s="11" t="str">
        <f t="shared" si="543"/>
        <v/>
      </c>
      <c r="W522" s="11" t="str">
        <f t="shared" si="543"/>
        <v/>
      </c>
      <c r="X522" s="11" t="str">
        <f t="shared" si="543"/>
        <v/>
      </c>
      <c r="Y522" s="11" t="str">
        <f t="shared" si="543"/>
        <v/>
      </c>
      <c r="Z522" s="11" t="str">
        <f t="shared" si="543"/>
        <v/>
      </c>
      <c r="AA522" s="11" t="str">
        <f t="shared" si="543"/>
        <v/>
      </c>
      <c r="AB522" s="11" t="str">
        <f t="shared" si="543"/>
        <v/>
      </c>
      <c r="AC522" s="11" t="str">
        <f t="shared" si="543"/>
        <v/>
      </c>
      <c r="AD522" s="11" t="str">
        <f t="shared" si="543"/>
        <v/>
      </c>
      <c r="AE522" s="11" t="str">
        <f t="shared" si="543"/>
        <v/>
      </c>
      <c r="AF522" s="11" t="str">
        <f t="shared" si="543"/>
        <v/>
      </c>
      <c r="AG522" s="11" t="str">
        <f t="shared" si="543"/>
        <v/>
      </c>
      <c r="AH522" s="11" t="str">
        <f t="shared" si="543"/>
        <v/>
      </c>
      <c r="AI522" s="11" t="str">
        <f t="shared" si="543"/>
        <v/>
      </c>
      <c r="AJ522" s="11" t="str">
        <f t="shared" si="543"/>
        <v/>
      </c>
      <c r="AK522" s="11" t="str">
        <f t="shared" ref="AK522:BL522" si="544">IF($AA$72=AK510,IF($Z$72=AK511,"X",""),"")</f>
        <v/>
      </c>
      <c r="AL522" s="11" t="str">
        <f t="shared" si="544"/>
        <v/>
      </c>
      <c r="AM522" s="11" t="str">
        <f t="shared" si="544"/>
        <v/>
      </c>
      <c r="AN522" s="11" t="str">
        <f t="shared" si="544"/>
        <v/>
      </c>
      <c r="AO522" s="11" t="str">
        <f t="shared" si="544"/>
        <v/>
      </c>
      <c r="AP522" s="11" t="str">
        <f t="shared" si="544"/>
        <v/>
      </c>
      <c r="AQ522" s="11" t="str">
        <f t="shared" si="544"/>
        <v/>
      </c>
      <c r="AR522" s="11" t="str">
        <f t="shared" si="544"/>
        <v/>
      </c>
      <c r="AS522" s="11" t="str">
        <f t="shared" si="544"/>
        <v/>
      </c>
      <c r="AT522" s="11" t="str">
        <f t="shared" si="544"/>
        <v/>
      </c>
      <c r="AU522" s="11" t="str">
        <f t="shared" si="544"/>
        <v/>
      </c>
      <c r="AV522" s="11" t="str">
        <f t="shared" si="544"/>
        <v/>
      </c>
      <c r="AW522" s="11" t="str">
        <f t="shared" si="544"/>
        <v/>
      </c>
      <c r="AX522" s="11" t="str">
        <f t="shared" si="544"/>
        <v/>
      </c>
      <c r="AY522" s="11" t="str">
        <f t="shared" si="544"/>
        <v/>
      </c>
      <c r="AZ522" s="11" t="str">
        <f t="shared" si="544"/>
        <v/>
      </c>
      <c r="BA522" s="11" t="str">
        <f t="shared" si="544"/>
        <v/>
      </c>
      <c r="BB522" s="11" t="str">
        <f t="shared" si="544"/>
        <v/>
      </c>
      <c r="BC522" s="11" t="str">
        <f t="shared" si="544"/>
        <v/>
      </c>
      <c r="BD522" s="11" t="str">
        <f t="shared" si="544"/>
        <v/>
      </c>
      <c r="BE522" s="11" t="str">
        <f t="shared" si="544"/>
        <v/>
      </c>
      <c r="BF522" s="11" t="str">
        <f t="shared" si="544"/>
        <v/>
      </c>
      <c r="BG522" s="11" t="str">
        <f t="shared" si="544"/>
        <v/>
      </c>
      <c r="BH522" s="11" t="str">
        <f t="shared" si="544"/>
        <v/>
      </c>
      <c r="BI522" s="11" t="str">
        <f t="shared" si="544"/>
        <v/>
      </c>
      <c r="BJ522" s="11" t="str">
        <f t="shared" si="544"/>
        <v/>
      </c>
      <c r="BK522" s="11" t="str">
        <f t="shared" si="544"/>
        <v/>
      </c>
      <c r="BL522" s="11" t="str">
        <f t="shared" si="544"/>
        <v/>
      </c>
    </row>
    <row r="523" spans="2:64" hidden="1" outlineLevel="1" x14ac:dyDescent="0.55000000000000004">
      <c r="B523" s="3" t="s">
        <v>21</v>
      </c>
      <c r="E523" s="11">
        <f t="shared" ref="E523:P523" si="545">IF(E522="X",$Z$73/12,D523)</f>
        <v>0</v>
      </c>
      <c r="F523" s="11">
        <f t="shared" si="545"/>
        <v>0</v>
      </c>
      <c r="G523" s="11">
        <f t="shared" si="545"/>
        <v>0</v>
      </c>
      <c r="H523" s="11">
        <f t="shared" si="545"/>
        <v>0</v>
      </c>
      <c r="I523" s="11">
        <f t="shared" si="545"/>
        <v>0</v>
      </c>
      <c r="J523" s="11">
        <f t="shared" si="545"/>
        <v>0</v>
      </c>
      <c r="K523" s="11">
        <f t="shared" si="545"/>
        <v>0</v>
      </c>
      <c r="L523" s="11">
        <f t="shared" si="545"/>
        <v>0</v>
      </c>
      <c r="M523" s="11">
        <f t="shared" si="545"/>
        <v>0</v>
      </c>
      <c r="N523" s="11">
        <f t="shared" si="545"/>
        <v>0</v>
      </c>
      <c r="O523" s="11">
        <f t="shared" si="545"/>
        <v>0</v>
      </c>
      <c r="P523" s="11">
        <f t="shared" si="545"/>
        <v>3750</v>
      </c>
      <c r="Q523" s="11">
        <f>IF(Q522="X",$Z$73/12,P523*(1+$Z$74))</f>
        <v>3862.5</v>
      </c>
      <c r="R523" s="11">
        <f t="shared" ref="R523:AB523" si="546">IF(R522="X",$Z$73/12,Q523)</f>
        <v>3862.5</v>
      </c>
      <c r="S523" s="11">
        <f t="shared" si="546"/>
        <v>3862.5</v>
      </c>
      <c r="T523" s="11">
        <f t="shared" si="546"/>
        <v>3862.5</v>
      </c>
      <c r="U523" s="11">
        <f t="shared" si="546"/>
        <v>3862.5</v>
      </c>
      <c r="V523" s="11">
        <f t="shared" si="546"/>
        <v>3862.5</v>
      </c>
      <c r="W523" s="11">
        <f t="shared" si="546"/>
        <v>3862.5</v>
      </c>
      <c r="X523" s="11">
        <f t="shared" si="546"/>
        <v>3862.5</v>
      </c>
      <c r="Y523" s="11">
        <f t="shared" si="546"/>
        <v>3862.5</v>
      </c>
      <c r="Z523" s="11">
        <f t="shared" si="546"/>
        <v>3862.5</v>
      </c>
      <c r="AA523" s="11">
        <f t="shared" si="546"/>
        <v>3862.5</v>
      </c>
      <c r="AB523" s="11">
        <f t="shared" si="546"/>
        <v>3862.5</v>
      </c>
      <c r="AC523" s="11">
        <f>IF(AC522="X",$Z$73/12,AB523*(1+$Z$74))</f>
        <v>3978.375</v>
      </c>
      <c r="AD523" s="11">
        <f t="shared" ref="AD523:AN523" si="547">IF(AD522="X",$Z$73/12,AC523)</f>
        <v>3978.375</v>
      </c>
      <c r="AE523" s="11">
        <f t="shared" si="547"/>
        <v>3978.375</v>
      </c>
      <c r="AF523" s="11">
        <f t="shared" si="547"/>
        <v>3978.375</v>
      </c>
      <c r="AG523" s="11">
        <f t="shared" si="547"/>
        <v>3978.375</v>
      </c>
      <c r="AH523" s="11">
        <f t="shared" si="547"/>
        <v>3978.375</v>
      </c>
      <c r="AI523" s="11">
        <f t="shared" si="547"/>
        <v>3978.375</v>
      </c>
      <c r="AJ523" s="11">
        <f t="shared" si="547"/>
        <v>3978.375</v>
      </c>
      <c r="AK523" s="11">
        <f t="shared" si="547"/>
        <v>3978.375</v>
      </c>
      <c r="AL523" s="11">
        <f t="shared" si="547"/>
        <v>3978.375</v>
      </c>
      <c r="AM523" s="11">
        <f t="shared" si="547"/>
        <v>3978.375</v>
      </c>
      <c r="AN523" s="11">
        <f t="shared" si="547"/>
        <v>3978.375</v>
      </c>
      <c r="AO523" s="11">
        <f>IF(AO522="X",$Z$73/12,AN523*(1+$Z$74))</f>
        <v>4097.7262499999997</v>
      </c>
      <c r="AP523" s="11">
        <f t="shared" ref="AP523:AZ523" si="548">IF(AP522="X",$Z$73/12,AO523)</f>
        <v>4097.7262499999997</v>
      </c>
      <c r="AQ523" s="11">
        <f t="shared" si="548"/>
        <v>4097.7262499999997</v>
      </c>
      <c r="AR523" s="11">
        <f t="shared" si="548"/>
        <v>4097.7262499999997</v>
      </c>
      <c r="AS523" s="11">
        <f t="shared" si="548"/>
        <v>4097.7262499999997</v>
      </c>
      <c r="AT523" s="11">
        <f t="shared" si="548"/>
        <v>4097.7262499999997</v>
      </c>
      <c r="AU523" s="11">
        <f t="shared" si="548"/>
        <v>4097.7262499999997</v>
      </c>
      <c r="AV523" s="11">
        <f t="shared" si="548"/>
        <v>4097.7262499999997</v>
      </c>
      <c r="AW523" s="11">
        <f t="shared" si="548"/>
        <v>4097.7262499999997</v>
      </c>
      <c r="AX523" s="11">
        <f t="shared" si="548"/>
        <v>4097.7262499999997</v>
      </c>
      <c r="AY523" s="11">
        <f t="shared" si="548"/>
        <v>4097.7262499999997</v>
      </c>
      <c r="AZ523" s="11">
        <f t="shared" si="548"/>
        <v>4097.7262499999997</v>
      </c>
      <c r="BA523" s="11">
        <f>IF(BA522="X",$Z$73/12,AZ523*(1+$Z$74))</f>
        <v>4220.6580374999994</v>
      </c>
      <c r="BB523" s="11">
        <f t="shared" ref="BB523:BL523" si="549">IF(BB522="X",$Z$73/12,BA523)</f>
        <v>4220.6580374999994</v>
      </c>
      <c r="BC523" s="11">
        <f t="shared" si="549"/>
        <v>4220.6580374999994</v>
      </c>
      <c r="BD523" s="11">
        <f t="shared" si="549"/>
        <v>4220.6580374999994</v>
      </c>
      <c r="BE523" s="11">
        <f t="shared" si="549"/>
        <v>4220.6580374999994</v>
      </c>
      <c r="BF523" s="11">
        <f t="shared" si="549"/>
        <v>4220.6580374999994</v>
      </c>
      <c r="BG523" s="11">
        <f t="shared" si="549"/>
        <v>4220.6580374999994</v>
      </c>
      <c r="BH523" s="11">
        <f t="shared" si="549"/>
        <v>4220.6580374999994</v>
      </c>
      <c r="BI523" s="11">
        <f t="shared" si="549"/>
        <v>4220.6580374999994</v>
      </c>
      <c r="BJ523" s="11">
        <f t="shared" si="549"/>
        <v>4220.6580374999994</v>
      </c>
      <c r="BK523" s="11">
        <f t="shared" si="549"/>
        <v>4220.6580374999994</v>
      </c>
      <c r="BL523" s="11">
        <f t="shared" si="549"/>
        <v>4220.6580374999994</v>
      </c>
    </row>
    <row r="524" spans="2:64" hidden="1" outlineLevel="1" x14ac:dyDescent="0.55000000000000004">
      <c r="E524" s="29"/>
      <c r="F524" s="29"/>
      <c r="G524" s="29"/>
      <c r="H524" s="29"/>
      <c r="I524" s="29"/>
      <c r="J524" s="89"/>
      <c r="K524" s="8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row>
    <row r="525" spans="2:64" hidden="1" outlineLevel="1" x14ac:dyDescent="0.55000000000000004">
      <c r="B525" s="3" t="s">
        <v>190</v>
      </c>
      <c r="E525" s="11" t="str">
        <f t="shared" ref="E525:AJ525" si="550">IF($AA$77=E510,IF($Z$77=E511,"X",""),"")</f>
        <v/>
      </c>
      <c r="F525" s="11" t="str">
        <f t="shared" si="550"/>
        <v/>
      </c>
      <c r="G525" s="11" t="str">
        <f t="shared" si="550"/>
        <v/>
      </c>
      <c r="H525" s="11" t="str">
        <f t="shared" si="550"/>
        <v/>
      </c>
      <c r="I525" s="11" t="str">
        <f t="shared" si="550"/>
        <v/>
      </c>
      <c r="J525" s="11" t="str">
        <f t="shared" si="550"/>
        <v/>
      </c>
      <c r="K525" s="11" t="str">
        <f t="shared" si="550"/>
        <v/>
      </c>
      <c r="L525" s="11" t="str">
        <f t="shared" si="550"/>
        <v/>
      </c>
      <c r="M525" s="11" t="str">
        <f t="shared" si="550"/>
        <v/>
      </c>
      <c r="N525" s="11" t="str">
        <f t="shared" si="550"/>
        <v/>
      </c>
      <c r="O525" s="11" t="str">
        <f t="shared" si="550"/>
        <v/>
      </c>
      <c r="P525" s="11" t="str">
        <f t="shared" si="550"/>
        <v/>
      </c>
      <c r="Q525" s="11" t="str">
        <f t="shared" si="550"/>
        <v/>
      </c>
      <c r="R525" s="11" t="str">
        <f t="shared" si="550"/>
        <v/>
      </c>
      <c r="S525" s="11" t="str">
        <f t="shared" si="550"/>
        <v/>
      </c>
      <c r="T525" s="11" t="str">
        <f t="shared" si="550"/>
        <v/>
      </c>
      <c r="U525" s="11" t="str">
        <f t="shared" si="550"/>
        <v/>
      </c>
      <c r="V525" s="11" t="str">
        <f t="shared" si="550"/>
        <v/>
      </c>
      <c r="W525" s="11" t="str">
        <f t="shared" si="550"/>
        <v/>
      </c>
      <c r="X525" s="11" t="str">
        <f t="shared" si="550"/>
        <v/>
      </c>
      <c r="Y525" s="11" t="str">
        <f t="shared" si="550"/>
        <v/>
      </c>
      <c r="Z525" s="11" t="str">
        <f t="shared" si="550"/>
        <v/>
      </c>
      <c r="AA525" s="11" t="str">
        <f t="shared" si="550"/>
        <v/>
      </c>
      <c r="AB525" s="11" t="str">
        <f t="shared" si="550"/>
        <v/>
      </c>
      <c r="AC525" s="11" t="str">
        <f t="shared" si="550"/>
        <v/>
      </c>
      <c r="AD525" s="11" t="str">
        <f t="shared" si="550"/>
        <v/>
      </c>
      <c r="AE525" s="11" t="str">
        <f t="shared" si="550"/>
        <v/>
      </c>
      <c r="AF525" s="11" t="str">
        <f t="shared" si="550"/>
        <v/>
      </c>
      <c r="AG525" s="11" t="str">
        <f t="shared" si="550"/>
        <v/>
      </c>
      <c r="AH525" s="11" t="str">
        <f t="shared" si="550"/>
        <v/>
      </c>
      <c r="AI525" s="11" t="str">
        <f t="shared" si="550"/>
        <v/>
      </c>
      <c r="AJ525" s="11" t="str">
        <f t="shared" si="550"/>
        <v/>
      </c>
      <c r="AK525" s="11" t="str">
        <f t="shared" ref="AK525:BL525" si="551">IF($AA$77=AK510,IF($Z$77=AK511,"X",""),"")</f>
        <v/>
      </c>
      <c r="AL525" s="11" t="str">
        <f t="shared" si="551"/>
        <v/>
      </c>
      <c r="AM525" s="11" t="str">
        <f t="shared" si="551"/>
        <v/>
      </c>
      <c r="AN525" s="11" t="str">
        <f t="shared" si="551"/>
        <v/>
      </c>
      <c r="AO525" s="11" t="str">
        <f t="shared" si="551"/>
        <v/>
      </c>
      <c r="AP525" s="11" t="str">
        <f t="shared" si="551"/>
        <v/>
      </c>
      <c r="AQ525" s="11" t="str">
        <f t="shared" si="551"/>
        <v/>
      </c>
      <c r="AR525" s="11" t="str">
        <f t="shared" si="551"/>
        <v/>
      </c>
      <c r="AS525" s="11" t="str">
        <f t="shared" si="551"/>
        <v/>
      </c>
      <c r="AT525" s="11" t="str">
        <f t="shared" si="551"/>
        <v/>
      </c>
      <c r="AU525" s="11" t="str">
        <f t="shared" si="551"/>
        <v/>
      </c>
      <c r="AV525" s="11" t="str">
        <f t="shared" si="551"/>
        <v/>
      </c>
      <c r="AW525" s="11" t="str">
        <f t="shared" si="551"/>
        <v/>
      </c>
      <c r="AX525" s="11" t="str">
        <f t="shared" si="551"/>
        <v/>
      </c>
      <c r="AY525" s="11" t="str">
        <f t="shared" si="551"/>
        <v/>
      </c>
      <c r="AZ525" s="11" t="str">
        <f t="shared" si="551"/>
        <v/>
      </c>
      <c r="BA525" s="11" t="str">
        <f t="shared" si="551"/>
        <v/>
      </c>
      <c r="BB525" s="11" t="str">
        <f t="shared" si="551"/>
        <v/>
      </c>
      <c r="BC525" s="11" t="str">
        <f t="shared" si="551"/>
        <v/>
      </c>
      <c r="BD525" s="11" t="str">
        <f t="shared" si="551"/>
        <v/>
      </c>
      <c r="BE525" s="11" t="str">
        <f t="shared" si="551"/>
        <v/>
      </c>
      <c r="BF525" s="11" t="str">
        <f t="shared" si="551"/>
        <v/>
      </c>
      <c r="BG525" s="11" t="str">
        <f t="shared" si="551"/>
        <v/>
      </c>
      <c r="BH525" s="11" t="str">
        <f t="shared" si="551"/>
        <v/>
      </c>
      <c r="BI525" s="11" t="str">
        <f t="shared" si="551"/>
        <v/>
      </c>
      <c r="BJ525" s="11" t="str">
        <f t="shared" si="551"/>
        <v/>
      </c>
      <c r="BK525" s="11" t="str">
        <f t="shared" si="551"/>
        <v/>
      </c>
      <c r="BL525" s="11" t="str">
        <f t="shared" si="551"/>
        <v/>
      </c>
    </row>
    <row r="526" spans="2:64" hidden="1" outlineLevel="1" x14ac:dyDescent="0.55000000000000004">
      <c r="B526" s="3" t="s">
        <v>21</v>
      </c>
      <c r="E526" s="11">
        <f t="shared" ref="E526:P526" si="552">IF(E525="X",$Z$78/12,D526)</f>
        <v>0</v>
      </c>
      <c r="F526" s="11">
        <f t="shared" si="552"/>
        <v>0</v>
      </c>
      <c r="G526" s="11">
        <f t="shared" si="552"/>
        <v>0</v>
      </c>
      <c r="H526" s="11">
        <f t="shared" si="552"/>
        <v>0</v>
      </c>
      <c r="I526" s="11">
        <f t="shared" si="552"/>
        <v>0</v>
      </c>
      <c r="J526" s="11">
        <f t="shared" si="552"/>
        <v>0</v>
      </c>
      <c r="K526" s="11">
        <f t="shared" si="552"/>
        <v>0</v>
      </c>
      <c r="L526" s="11">
        <f t="shared" si="552"/>
        <v>0</v>
      </c>
      <c r="M526" s="11">
        <f t="shared" si="552"/>
        <v>0</v>
      </c>
      <c r="N526" s="11">
        <f t="shared" si="552"/>
        <v>0</v>
      </c>
      <c r="O526" s="11">
        <f t="shared" si="552"/>
        <v>0</v>
      </c>
      <c r="P526" s="11">
        <f t="shared" si="552"/>
        <v>0</v>
      </c>
      <c r="Q526" s="11">
        <f>IF(Q525="X",$Z$78/12,P526*(1+$Z$79))</f>
        <v>0</v>
      </c>
      <c r="R526" s="11">
        <f t="shared" ref="R526:AB526" si="553">IF(R525="X",$Z$78/12,Q526)</f>
        <v>0</v>
      </c>
      <c r="S526" s="11">
        <f t="shared" si="553"/>
        <v>0</v>
      </c>
      <c r="T526" s="11">
        <f t="shared" si="553"/>
        <v>0</v>
      </c>
      <c r="U526" s="11">
        <f t="shared" si="553"/>
        <v>0</v>
      </c>
      <c r="V526" s="11">
        <f t="shared" si="553"/>
        <v>0</v>
      </c>
      <c r="W526" s="11">
        <f t="shared" si="553"/>
        <v>0</v>
      </c>
      <c r="X526" s="11">
        <f t="shared" si="553"/>
        <v>0</v>
      </c>
      <c r="Y526" s="11">
        <f t="shared" si="553"/>
        <v>0</v>
      </c>
      <c r="Z526" s="11">
        <f t="shared" si="553"/>
        <v>0</v>
      </c>
      <c r="AA526" s="11">
        <f t="shared" si="553"/>
        <v>0</v>
      </c>
      <c r="AB526" s="11">
        <f t="shared" si="553"/>
        <v>0</v>
      </c>
      <c r="AC526" s="11">
        <f>IF(AC525="X",$Z$78/12,AB526*(1+$Z$79))</f>
        <v>0</v>
      </c>
      <c r="AD526" s="11">
        <f t="shared" ref="AD526:AN526" si="554">IF(AD525="X",$Z$78/12,AC526)</f>
        <v>0</v>
      </c>
      <c r="AE526" s="11">
        <f t="shared" si="554"/>
        <v>0</v>
      </c>
      <c r="AF526" s="11">
        <f t="shared" si="554"/>
        <v>0</v>
      </c>
      <c r="AG526" s="11">
        <f t="shared" si="554"/>
        <v>0</v>
      </c>
      <c r="AH526" s="11">
        <f t="shared" si="554"/>
        <v>0</v>
      </c>
      <c r="AI526" s="11">
        <f t="shared" si="554"/>
        <v>0</v>
      </c>
      <c r="AJ526" s="11">
        <f t="shared" si="554"/>
        <v>0</v>
      </c>
      <c r="AK526" s="11">
        <f t="shared" si="554"/>
        <v>0</v>
      </c>
      <c r="AL526" s="11">
        <f t="shared" si="554"/>
        <v>0</v>
      </c>
      <c r="AM526" s="11">
        <f t="shared" si="554"/>
        <v>0</v>
      </c>
      <c r="AN526" s="11">
        <f t="shared" si="554"/>
        <v>0</v>
      </c>
      <c r="AO526" s="11">
        <f>IF(AO525="X",$Z$78/12,AN526*(1+$Z$79))</f>
        <v>0</v>
      </c>
      <c r="AP526" s="11">
        <f t="shared" ref="AP526:AZ526" si="555">IF(AP525="X",$Z$78/12,AO526)</f>
        <v>0</v>
      </c>
      <c r="AQ526" s="11">
        <f t="shared" si="555"/>
        <v>0</v>
      </c>
      <c r="AR526" s="11">
        <f t="shared" si="555"/>
        <v>0</v>
      </c>
      <c r="AS526" s="11">
        <f t="shared" si="555"/>
        <v>0</v>
      </c>
      <c r="AT526" s="11">
        <f t="shared" si="555"/>
        <v>0</v>
      </c>
      <c r="AU526" s="11">
        <f t="shared" si="555"/>
        <v>0</v>
      </c>
      <c r="AV526" s="11">
        <f t="shared" si="555"/>
        <v>0</v>
      </c>
      <c r="AW526" s="11">
        <f t="shared" si="555"/>
        <v>0</v>
      </c>
      <c r="AX526" s="11">
        <f t="shared" si="555"/>
        <v>0</v>
      </c>
      <c r="AY526" s="11">
        <f t="shared" si="555"/>
        <v>0</v>
      </c>
      <c r="AZ526" s="11">
        <f t="shared" si="555"/>
        <v>0</v>
      </c>
      <c r="BA526" s="11">
        <f>IF(BA525="X",$Z$78/12,AZ526*(1+$Z$79))</f>
        <v>0</v>
      </c>
      <c r="BB526" s="11">
        <f t="shared" ref="BB526:BL526" si="556">IF(BB525="X",$Z$78/12,BA526)</f>
        <v>0</v>
      </c>
      <c r="BC526" s="11">
        <f t="shared" si="556"/>
        <v>0</v>
      </c>
      <c r="BD526" s="11">
        <f t="shared" si="556"/>
        <v>0</v>
      </c>
      <c r="BE526" s="11">
        <f t="shared" si="556"/>
        <v>0</v>
      </c>
      <c r="BF526" s="11">
        <f t="shared" si="556"/>
        <v>0</v>
      </c>
      <c r="BG526" s="11">
        <f t="shared" si="556"/>
        <v>0</v>
      </c>
      <c r="BH526" s="11">
        <f t="shared" si="556"/>
        <v>0</v>
      </c>
      <c r="BI526" s="11">
        <f t="shared" si="556"/>
        <v>0</v>
      </c>
      <c r="BJ526" s="11">
        <f t="shared" si="556"/>
        <v>0</v>
      </c>
      <c r="BK526" s="11">
        <f t="shared" si="556"/>
        <v>0</v>
      </c>
      <c r="BL526" s="11">
        <f t="shared" si="556"/>
        <v>0</v>
      </c>
    </row>
    <row r="527" spans="2:64" hidden="1" outlineLevel="1" x14ac:dyDescent="0.55000000000000004">
      <c r="E527" s="29"/>
      <c r="F527" s="29"/>
      <c r="G527" s="29"/>
      <c r="H527" s="29"/>
      <c r="I527" s="29"/>
      <c r="J527" s="89"/>
      <c r="K527" s="8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row>
    <row r="528" spans="2:64" hidden="1" outlineLevel="1" x14ac:dyDescent="0.55000000000000004">
      <c r="B528" s="3" t="s">
        <v>191</v>
      </c>
      <c r="E528" s="29" t="str">
        <f t="shared" ref="E528:AJ528" si="557">IF($AA$82=E510,IF($Z$82=E511,"X",""),"")</f>
        <v/>
      </c>
      <c r="F528" s="29" t="str">
        <f t="shared" si="557"/>
        <v/>
      </c>
      <c r="G528" s="29" t="str">
        <f t="shared" si="557"/>
        <v/>
      </c>
      <c r="H528" s="29" t="str">
        <f t="shared" si="557"/>
        <v/>
      </c>
      <c r="I528" s="29" t="str">
        <f t="shared" si="557"/>
        <v/>
      </c>
      <c r="J528" s="29" t="str">
        <f t="shared" si="557"/>
        <v/>
      </c>
      <c r="K528" s="29" t="str">
        <f t="shared" si="557"/>
        <v/>
      </c>
      <c r="L528" s="29" t="str">
        <f t="shared" si="557"/>
        <v/>
      </c>
      <c r="M528" s="29" t="str">
        <f t="shared" si="557"/>
        <v/>
      </c>
      <c r="N528" s="29" t="str">
        <f t="shared" si="557"/>
        <v/>
      </c>
      <c r="O528" s="29" t="str">
        <f t="shared" si="557"/>
        <v/>
      </c>
      <c r="P528" s="29" t="str">
        <f t="shared" si="557"/>
        <v/>
      </c>
      <c r="Q528" s="29" t="str">
        <f t="shared" si="557"/>
        <v/>
      </c>
      <c r="R528" s="29" t="str">
        <f t="shared" si="557"/>
        <v/>
      </c>
      <c r="S528" s="29" t="str">
        <f t="shared" si="557"/>
        <v/>
      </c>
      <c r="T528" s="29" t="str">
        <f t="shared" si="557"/>
        <v/>
      </c>
      <c r="U528" s="29" t="str">
        <f t="shared" si="557"/>
        <v/>
      </c>
      <c r="V528" s="29" t="str">
        <f t="shared" si="557"/>
        <v/>
      </c>
      <c r="W528" s="29" t="str">
        <f t="shared" si="557"/>
        <v/>
      </c>
      <c r="X528" s="29" t="str">
        <f t="shared" si="557"/>
        <v/>
      </c>
      <c r="Y528" s="29" t="str">
        <f t="shared" si="557"/>
        <v/>
      </c>
      <c r="Z528" s="29" t="str">
        <f t="shared" si="557"/>
        <v/>
      </c>
      <c r="AA528" s="29" t="str">
        <f t="shared" si="557"/>
        <v/>
      </c>
      <c r="AB528" s="29" t="str">
        <f t="shared" si="557"/>
        <v/>
      </c>
      <c r="AC528" s="29" t="str">
        <f t="shared" si="557"/>
        <v/>
      </c>
      <c r="AD528" s="29" t="str">
        <f t="shared" si="557"/>
        <v/>
      </c>
      <c r="AE528" s="29" t="str">
        <f t="shared" si="557"/>
        <v/>
      </c>
      <c r="AF528" s="29" t="str">
        <f t="shared" si="557"/>
        <v/>
      </c>
      <c r="AG528" s="29" t="str">
        <f t="shared" si="557"/>
        <v/>
      </c>
      <c r="AH528" s="29" t="str">
        <f t="shared" si="557"/>
        <v/>
      </c>
      <c r="AI528" s="29" t="str">
        <f t="shared" si="557"/>
        <v/>
      </c>
      <c r="AJ528" s="29" t="str">
        <f t="shared" si="557"/>
        <v/>
      </c>
      <c r="AK528" s="29" t="str">
        <f t="shared" ref="AK528:BL528" si="558">IF($AA$82=AK510,IF($Z$82=AK511,"X",""),"")</f>
        <v/>
      </c>
      <c r="AL528" s="29" t="str">
        <f t="shared" si="558"/>
        <v/>
      </c>
      <c r="AM528" s="29" t="str">
        <f t="shared" si="558"/>
        <v/>
      </c>
      <c r="AN528" s="29" t="str">
        <f t="shared" si="558"/>
        <v/>
      </c>
      <c r="AO528" s="29" t="str">
        <f t="shared" si="558"/>
        <v/>
      </c>
      <c r="AP528" s="29" t="str">
        <f t="shared" si="558"/>
        <v/>
      </c>
      <c r="AQ528" s="29" t="str">
        <f t="shared" si="558"/>
        <v/>
      </c>
      <c r="AR528" s="29" t="str">
        <f t="shared" si="558"/>
        <v/>
      </c>
      <c r="AS528" s="29" t="str">
        <f t="shared" si="558"/>
        <v/>
      </c>
      <c r="AT528" s="29" t="str">
        <f t="shared" si="558"/>
        <v/>
      </c>
      <c r="AU528" s="29" t="str">
        <f t="shared" si="558"/>
        <v/>
      </c>
      <c r="AV528" s="29" t="str">
        <f t="shared" si="558"/>
        <v/>
      </c>
      <c r="AW528" s="29" t="str">
        <f t="shared" si="558"/>
        <v/>
      </c>
      <c r="AX528" s="29" t="str">
        <f t="shared" si="558"/>
        <v/>
      </c>
      <c r="AY528" s="29" t="str">
        <f t="shared" si="558"/>
        <v/>
      </c>
      <c r="AZ528" s="29" t="str">
        <f t="shared" si="558"/>
        <v/>
      </c>
      <c r="BA528" s="29" t="str">
        <f t="shared" si="558"/>
        <v/>
      </c>
      <c r="BB528" s="29" t="str">
        <f t="shared" si="558"/>
        <v/>
      </c>
      <c r="BC528" s="29" t="str">
        <f t="shared" si="558"/>
        <v/>
      </c>
      <c r="BD528" s="29" t="str">
        <f t="shared" si="558"/>
        <v/>
      </c>
      <c r="BE528" s="29" t="str">
        <f t="shared" si="558"/>
        <v/>
      </c>
      <c r="BF528" s="29" t="str">
        <f t="shared" si="558"/>
        <v/>
      </c>
      <c r="BG528" s="29" t="str">
        <f t="shared" si="558"/>
        <v/>
      </c>
      <c r="BH528" s="29" t="str">
        <f t="shared" si="558"/>
        <v/>
      </c>
      <c r="BI528" s="29" t="str">
        <f t="shared" si="558"/>
        <v/>
      </c>
      <c r="BJ528" s="29" t="str">
        <f t="shared" si="558"/>
        <v/>
      </c>
      <c r="BK528" s="29" t="str">
        <f t="shared" si="558"/>
        <v/>
      </c>
      <c r="BL528" s="29" t="str">
        <f t="shared" si="558"/>
        <v/>
      </c>
    </row>
    <row r="529" spans="2:64" hidden="1" outlineLevel="1" x14ac:dyDescent="0.55000000000000004">
      <c r="B529" s="3" t="s">
        <v>21</v>
      </c>
      <c r="E529" s="11">
        <f t="shared" ref="E529:P529" si="559">IF(E528="X",$Z$83/12,D529)</f>
        <v>0</v>
      </c>
      <c r="F529" s="11">
        <f t="shared" si="559"/>
        <v>0</v>
      </c>
      <c r="G529" s="11">
        <f t="shared" si="559"/>
        <v>0</v>
      </c>
      <c r="H529" s="11">
        <f t="shared" si="559"/>
        <v>0</v>
      </c>
      <c r="I529" s="11">
        <f t="shared" si="559"/>
        <v>0</v>
      </c>
      <c r="J529" s="11">
        <f t="shared" si="559"/>
        <v>0</v>
      </c>
      <c r="K529" s="11">
        <f t="shared" si="559"/>
        <v>0</v>
      </c>
      <c r="L529" s="11">
        <f t="shared" si="559"/>
        <v>0</v>
      </c>
      <c r="M529" s="11">
        <f t="shared" si="559"/>
        <v>0</v>
      </c>
      <c r="N529" s="11">
        <f t="shared" si="559"/>
        <v>0</v>
      </c>
      <c r="O529" s="11">
        <f t="shared" si="559"/>
        <v>0</v>
      </c>
      <c r="P529" s="11">
        <f t="shared" si="559"/>
        <v>0</v>
      </c>
      <c r="Q529" s="11">
        <f>IF(Q528="X",$Z$83/12,P529*(1+$Z$84))</f>
        <v>0</v>
      </c>
      <c r="R529" s="11">
        <f t="shared" ref="R529:AB529" si="560">IF(R528="X",$Z$83/12,Q529)</f>
        <v>0</v>
      </c>
      <c r="S529" s="11">
        <f t="shared" si="560"/>
        <v>0</v>
      </c>
      <c r="T529" s="11">
        <f t="shared" si="560"/>
        <v>0</v>
      </c>
      <c r="U529" s="11">
        <f t="shared" si="560"/>
        <v>0</v>
      </c>
      <c r="V529" s="11">
        <f t="shared" si="560"/>
        <v>0</v>
      </c>
      <c r="W529" s="11">
        <f t="shared" si="560"/>
        <v>0</v>
      </c>
      <c r="X529" s="11">
        <f t="shared" si="560"/>
        <v>0</v>
      </c>
      <c r="Y529" s="11">
        <f t="shared" si="560"/>
        <v>0</v>
      </c>
      <c r="Z529" s="11">
        <f t="shared" si="560"/>
        <v>0</v>
      </c>
      <c r="AA529" s="11">
        <f t="shared" si="560"/>
        <v>0</v>
      </c>
      <c r="AB529" s="11">
        <f t="shared" si="560"/>
        <v>0</v>
      </c>
      <c r="AC529" s="11">
        <f>IF(AC528="X",$Z$83/12,AB529*(1+$Z$84))</f>
        <v>0</v>
      </c>
      <c r="AD529" s="11">
        <f t="shared" ref="AD529:AN529" si="561">IF(AD528="X",$Z$83/12,AC529)</f>
        <v>0</v>
      </c>
      <c r="AE529" s="11">
        <f t="shared" si="561"/>
        <v>0</v>
      </c>
      <c r="AF529" s="11">
        <f t="shared" si="561"/>
        <v>0</v>
      </c>
      <c r="AG529" s="11">
        <f t="shared" si="561"/>
        <v>0</v>
      </c>
      <c r="AH529" s="11">
        <f t="shared" si="561"/>
        <v>0</v>
      </c>
      <c r="AI529" s="11">
        <f t="shared" si="561"/>
        <v>0</v>
      </c>
      <c r="AJ529" s="11">
        <f t="shared" si="561"/>
        <v>0</v>
      </c>
      <c r="AK529" s="11">
        <f t="shared" si="561"/>
        <v>0</v>
      </c>
      <c r="AL529" s="11">
        <f t="shared" si="561"/>
        <v>0</v>
      </c>
      <c r="AM529" s="11">
        <f t="shared" si="561"/>
        <v>0</v>
      </c>
      <c r="AN529" s="11">
        <f t="shared" si="561"/>
        <v>0</v>
      </c>
      <c r="AO529" s="11">
        <f>IF(AO528="X",$Z$83/12,AN529*(1+$Z$84))</f>
        <v>0</v>
      </c>
      <c r="AP529" s="11">
        <f t="shared" ref="AP529:AZ529" si="562">IF(AP528="X",$Z$83/12,AO529)</f>
        <v>0</v>
      </c>
      <c r="AQ529" s="11">
        <f t="shared" si="562"/>
        <v>0</v>
      </c>
      <c r="AR529" s="11">
        <f t="shared" si="562"/>
        <v>0</v>
      </c>
      <c r="AS529" s="11">
        <f t="shared" si="562"/>
        <v>0</v>
      </c>
      <c r="AT529" s="11">
        <f t="shared" si="562"/>
        <v>0</v>
      </c>
      <c r="AU529" s="11">
        <f t="shared" si="562"/>
        <v>0</v>
      </c>
      <c r="AV529" s="11">
        <f t="shared" si="562"/>
        <v>0</v>
      </c>
      <c r="AW529" s="11">
        <f t="shared" si="562"/>
        <v>0</v>
      </c>
      <c r="AX529" s="11">
        <f t="shared" si="562"/>
        <v>0</v>
      </c>
      <c r="AY529" s="11">
        <f t="shared" si="562"/>
        <v>0</v>
      </c>
      <c r="AZ529" s="11">
        <f t="shared" si="562"/>
        <v>0</v>
      </c>
      <c r="BA529" s="11">
        <f>IF(BA528="X",$Z$83/12,AZ529*(1+$Z$84))</f>
        <v>0</v>
      </c>
      <c r="BB529" s="11">
        <f t="shared" ref="BB529:BL529" si="563">IF(BB528="X",$Z$83/12,BA529)</f>
        <v>0</v>
      </c>
      <c r="BC529" s="11">
        <f t="shared" si="563"/>
        <v>0</v>
      </c>
      <c r="BD529" s="11">
        <f t="shared" si="563"/>
        <v>0</v>
      </c>
      <c r="BE529" s="11">
        <f t="shared" si="563"/>
        <v>0</v>
      </c>
      <c r="BF529" s="11">
        <f t="shared" si="563"/>
        <v>0</v>
      </c>
      <c r="BG529" s="11">
        <f t="shared" si="563"/>
        <v>0</v>
      </c>
      <c r="BH529" s="11">
        <f t="shared" si="563"/>
        <v>0</v>
      </c>
      <c r="BI529" s="11">
        <f t="shared" si="563"/>
        <v>0</v>
      </c>
      <c r="BJ529" s="11">
        <f t="shared" si="563"/>
        <v>0</v>
      </c>
      <c r="BK529" s="11">
        <f t="shared" si="563"/>
        <v>0</v>
      </c>
      <c r="BL529" s="11">
        <f t="shared" si="563"/>
        <v>0</v>
      </c>
    </row>
    <row r="530" spans="2:64" hidden="1" outlineLevel="1" x14ac:dyDescent="0.55000000000000004">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row>
    <row r="531" spans="2:64" hidden="1" outlineLevel="1" x14ac:dyDescent="0.55000000000000004">
      <c r="B531" s="3" t="s">
        <v>192</v>
      </c>
      <c r="E531" s="11" t="str">
        <f t="shared" ref="E531:AJ531" si="564">IF($AA$87=E510,IF($Z$87=E511,"X",""),"")</f>
        <v/>
      </c>
      <c r="F531" s="11" t="str">
        <f t="shared" si="564"/>
        <v/>
      </c>
      <c r="G531" s="11" t="str">
        <f t="shared" si="564"/>
        <v/>
      </c>
      <c r="H531" s="11" t="str">
        <f t="shared" si="564"/>
        <v/>
      </c>
      <c r="I531" s="11" t="str">
        <f t="shared" si="564"/>
        <v/>
      </c>
      <c r="J531" s="11" t="str">
        <f t="shared" si="564"/>
        <v/>
      </c>
      <c r="K531" s="11" t="str">
        <f t="shared" si="564"/>
        <v/>
      </c>
      <c r="L531" s="11" t="str">
        <f t="shared" si="564"/>
        <v/>
      </c>
      <c r="M531" s="11" t="str">
        <f t="shared" si="564"/>
        <v/>
      </c>
      <c r="N531" s="11" t="str">
        <f t="shared" si="564"/>
        <v/>
      </c>
      <c r="O531" s="11" t="str">
        <f t="shared" si="564"/>
        <v/>
      </c>
      <c r="P531" s="11" t="str">
        <f t="shared" si="564"/>
        <v/>
      </c>
      <c r="Q531" s="11" t="str">
        <f t="shared" si="564"/>
        <v/>
      </c>
      <c r="R531" s="11" t="str">
        <f t="shared" si="564"/>
        <v/>
      </c>
      <c r="S531" s="11" t="str">
        <f t="shared" si="564"/>
        <v/>
      </c>
      <c r="T531" s="11" t="str">
        <f t="shared" si="564"/>
        <v/>
      </c>
      <c r="U531" s="11" t="str">
        <f t="shared" si="564"/>
        <v/>
      </c>
      <c r="V531" s="11" t="str">
        <f t="shared" si="564"/>
        <v/>
      </c>
      <c r="W531" s="11" t="str">
        <f t="shared" si="564"/>
        <v/>
      </c>
      <c r="X531" s="11" t="str">
        <f t="shared" si="564"/>
        <v/>
      </c>
      <c r="Y531" s="11" t="str">
        <f t="shared" si="564"/>
        <v/>
      </c>
      <c r="Z531" s="11" t="str">
        <f t="shared" si="564"/>
        <v/>
      </c>
      <c r="AA531" s="11" t="str">
        <f t="shared" si="564"/>
        <v/>
      </c>
      <c r="AB531" s="11" t="str">
        <f t="shared" si="564"/>
        <v/>
      </c>
      <c r="AC531" s="11" t="str">
        <f t="shared" si="564"/>
        <v/>
      </c>
      <c r="AD531" s="11" t="str">
        <f t="shared" si="564"/>
        <v/>
      </c>
      <c r="AE531" s="11" t="str">
        <f t="shared" si="564"/>
        <v/>
      </c>
      <c r="AF531" s="11" t="str">
        <f t="shared" si="564"/>
        <v/>
      </c>
      <c r="AG531" s="11" t="str">
        <f t="shared" si="564"/>
        <v/>
      </c>
      <c r="AH531" s="11" t="str">
        <f t="shared" si="564"/>
        <v/>
      </c>
      <c r="AI531" s="11" t="str">
        <f t="shared" si="564"/>
        <v/>
      </c>
      <c r="AJ531" s="11" t="str">
        <f t="shared" si="564"/>
        <v/>
      </c>
      <c r="AK531" s="11" t="str">
        <f t="shared" ref="AK531:BL531" si="565">IF($AA$87=AK510,IF($Z$87=AK511,"X",""),"")</f>
        <v/>
      </c>
      <c r="AL531" s="11" t="str">
        <f t="shared" si="565"/>
        <v/>
      </c>
      <c r="AM531" s="11" t="str">
        <f t="shared" si="565"/>
        <v/>
      </c>
      <c r="AN531" s="11" t="str">
        <f t="shared" si="565"/>
        <v/>
      </c>
      <c r="AO531" s="11" t="str">
        <f t="shared" si="565"/>
        <v/>
      </c>
      <c r="AP531" s="11" t="str">
        <f t="shared" si="565"/>
        <v/>
      </c>
      <c r="AQ531" s="11" t="str">
        <f t="shared" si="565"/>
        <v/>
      </c>
      <c r="AR531" s="11" t="str">
        <f t="shared" si="565"/>
        <v/>
      </c>
      <c r="AS531" s="11" t="str">
        <f t="shared" si="565"/>
        <v/>
      </c>
      <c r="AT531" s="11" t="str">
        <f t="shared" si="565"/>
        <v/>
      </c>
      <c r="AU531" s="11" t="str">
        <f t="shared" si="565"/>
        <v/>
      </c>
      <c r="AV531" s="11" t="str">
        <f t="shared" si="565"/>
        <v/>
      </c>
      <c r="AW531" s="11" t="str">
        <f t="shared" si="565"/>
        <v/>
      </c>
      <c r="AX531" s="11" t="str">
        <f t="shared" si="565"/>
        <v/>
      </c>
      <c r="AY531" s="11" t="str">
        <f t="shared" si="565"/>
        <v/>
      </c>
      <c r="AZ531" s="11" t="str">
        <f t="shared" si="565"/>
        <v/>
      </c>
      <c r="BA531" s="11" t="str">
        <f t="shared" si="565"/>
        <v/>
      </c>
      <c r="BB531" s="11" t="str">
        <f t="shared" si="565"/>
        <v/>
      </c>
      <c r="BC531" s="11" t="str">
        <f t="shared" si="565"/>
        <v/>
      </c>
      <c r="BD531" s="11" t="str">
        <f t="shared" si="565"/>
        <v/>
      </c>
      <c r="BE531" s="11" t="str">
        <f t="shared" si="565"/>
        <v/>
      </c>
      <c r="BF531" s="11" t="str">
        <f t="shared" si="565"/>
        <v/>
      </c>
      <c r="BG531" s="11" t="str">
        <f t="shared" si="565"/>
        <v/>
      </c>
      <c r="BH531" s="11" t="str">
        <f t="shared" si="565"/>
        <v/>
      </c>
      <c r="BI531" s="11" t="str">
        <f t="shared" si="565"/>
        <v/>
      </c>
      <c r="BJ531" s="11" t="str">
        <f t="shared" si="565"/>
        <v/>
      </c>
      <c r="BK531" s="11" t="str">
        <f t="shared" si="565"/>
        <v/>
      </c>
      <c r="BL531" s="11" t="str">
        <f t="shared" si="565"/>
        <v/>
      </c>
    </row>
    <row r="532" spans="2:64" hidden="1" outlineLevel="1" x14ac:dyDescent="0.55000000000000004">
      <c r="B532" s="3" t="s">
        <v>21</v>
      </c>
      <c r="E532" s="11">
        <f t="shared" ref="E532:P532" si="566">IF(E531="X",$Z$88/12,D532)</f>
        <v>0</v>
      </c>
      <c r="F532" s="11">
        <f t="shared" si="566"/>
        <v>0</v>
      </c>
      <c r="G532" s="11">
        <f t="shared" si="566"/>
        <v>0</v>
      </c>
      <c r="H532" s="11">
        <f t="shared" si="566"/>
        <v>0</v>
      </c>
      <c r="I532" s="11">
        <f t="shared" si="566"/>
        <v>0</v>
      </c>
      <c r="J532" s="11">
        <f t="shared" si="566"/>
        <v>0</v>
      </c>
      <c r="K532" s="11">
        <f t="shared" si="566"/>
        <v>0</v>
      </c>
      <c r="L532" s="11">
        <f t="shared" si="566"/>
        <v>0</v>
      </c>
      <c r="M532" s="11">
        <f t="shared" si="566"/>
        <v>0</v>
      </c>
      <c r="N532" s="11">
        <f t="shared" si="566"/>
        <v>0</v>
      </c>
      <c r="O532" s="11">
        <f t="shared" si="566"/>
        <v>0</v>
      </c>
      <c r="P532" s="11">
        <f t="shared" si="566"/>
        <v>0</v>
      </c>
      <c r="Q532" s="11">
        <f>IF(Q531="X",$Z$88/12,P532*(1+$Z$89))</f>
        <v>0</v>
      </c>
      <c r="R532" s="11">
        <f t="shared" ref="R532:AB532" si="567">IF(R531="X",$Z$88/12,Q532)</f>
        <v>0</v>
      </c>
      <c r="S532" s="11">
        <f t="shared" si="567"/>
        <v>0</v>
      </c>
      <c r="T532" s="11">
        <f t="shared" si="567"/>
        <v>0</v>
      </c>
      <c r="U532" s="11">
        <f t="shared" si="567"/>
        <v>0</v>
      </c>
      <c r="V532" s="11">
        <f t="shared" si="567"/>
        <v>0</v>
      </c>
      <c r="W532" s="11">
        <f t="shared" si="567"/>
        <v>0</v>
      </c>
      <c r="X532" s="11">
        <f t="shared" si="567"/>
        <v>0</v>
      </c>
      <c r="Y532" s="11">
        <f t="shared" si="567"/>
        <v>0</v>
      </c>
      <c r="Z532" s="11">
        <f t="shared" si="567"/>
        <v>0</v>
      </c>
      <c r="AA532" s="11">
        <f t="shared" si="567"/>
        <v>0</v>
      </c>
      <c r="AB532" s="11">
        <f t="shared" si="567"/>
        <v>0</v>
      </c>
      <c r="AC532" s="11">
        <f>IF(AC531="X",$Z$88/12,AB532*(1+$Z$89))</f>
        <v>0</v>
      </c>
      <c r="AD532" s="11">
        <f t="shared" ref="AD532:AN532" si="568">IF(AD531="X",$Z$88/12,AC532)</f>
        <v>0</v>
      </c>
      <c r="AE532" s="11">
        <f t="shared" si="568"/>
        <v>0</v>
      </c>
      <c r="AF532" s="11">
        <f t="shared" si="568"/>
        <v>0</v>
      </c>
      <c r="AG532" s="11">
        <f t="shared" si="568"/>
        <v>0</v>
      </c>
      <c r="AH532" s="11">
        <f t="shared" si="568"/>
        <v>0</v>
      </c>
      <c r="AI532" s="11">
        <f t="shared" si="568"/>
        <v>0</v>
      </c>
      <c r="AJ532" s="11">
        <f t="shared" si="568"/>
        <v>0</v>
      </c>
      <c r="AK532" s="11">
        <f t="shared" si="568"/>
        <v>0</v>
      </c>
      <c r="AL532" s="11">
        <f t="shared" si="568"/>
        <v>0</v>
      </c>
      <c r="AM532" s="11">
        <f t="shared" si="568"/>
        <v>0</v>
      </c>
      <c r="AN532" s="11">
        <f t="shared" si="568"/>
        <v>0</v>
      </c>
      <c r="AO532" s="11">
        <f>IF(AO531="X",$Z$88/12,AN532*(1+$Z$89))</f>
        <v>0</v>
      </c>
      <c r="AP532" s="11">
        <f t="shared" ref="AP532:AZ532" si="569">IF(AP531="X",$Z$88/12,AO532)</f>
        <v>0</v>
      </c>
      <c r="AQ532" s="11">
        <f t="shared" si="569"/>
        <v>0</v>
      </c>
      <c r="AR532" s="11">
        <f t="shared" si="569"/>
        <v>0</v>
      </c>
      <c r="AS532" s="11">
        <f t="shared" si="569"/>
        <v>0</v>
      </c>
      <c r="AT532" s="11">
        <f t="shared" si="569"/>
        <v>0</v>
      </c>
      <c r="AU532" s="11">
        <f t="shared" si="569"/>
        <v>0</v>
      </c>
      <c r="AV532" s="11">
        <f t="shared" si="569"/>
        <v>0</v>
      </c>
      <c r="AW532" s="11">
        <f t="shared" si="569"/>
        <v>0</v>
      </c>
      <c r="AX532" s="11">
        <f t="shared" si="569"/>
        <v>0</v>
      </c>
      <c r="AY532" s="11">
        <f t="shared" si="569"/>
        <v>0</v>
      </c>
      <c r="AZ532" s="11">
        <f t="shared" si="569"/>
        <v>0</v>
      </c>
      <c r="BA532" s="11">
        <f>IF(BA531="X",$Z$88/12,AZ532*(1+$Z$89))</f>
        <v>0</v>
      </c>
      <c r="BB532" s="11">
        <f t="shared" ref="BB532:BL532" si="570">IF(BB531="X",$Z$88/12,BA532)</f>
        <v>0</v>
      </c>
      <c r="BC532" s="11">
        <f t="shared" si="570"/>
        <v>0</v>
      </c>
      <c r="BD532" s="11">
        <f t="shared" si="570"/>
        <v>0</v>
      </c>
      <c r="BE532" s="11">
        <f t="shared" si="570"/>
        <v>0</v>
      </c>
      <c r="BF532" s="11">
        <f t="shared" si="570"/>
        <v>0</v>
      </c>
      <c r="BG532" s="11">
        <f t="shared" si="570"/>
        <v>0</v>
      </c>
      <c r="BH532" s="11">
        <f t="shared" si="570"/>
        <v>0</v>
      </c>
      <c r="BI532" s="11">
        <f t="shared" si="570"/>
        <v>0</v>
      </c>
      <c r="BJ532" s="11">
        <f t="shared" si="570"/>
        <v>0</v>
      </c>
      <c r="BK532" s="11">
        <f t="shared" si="570"/>
        <v>0</v>
      </c>
      <c r="BL532" s="11">
        <f t="shared" si="570"/>
        <v>0</v>
      </c>
    </row>
    <row r="533" spans="2:64" hidden="1" outlineLevel="1" x14ac:dyDescent="0.55000000000000004">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row>
    <row r="534" spans="2:64" hidden="1" outlineLevel="1" x14ac:dyDescent="0.55000000000000004">
      <c r="B534" s="3" t="s">
        <v>193</v>
      </c>
      <c r="E534" s="11" t="str">
        <f t="shared" ref="E534:AJ534" si="571">IF($AA$92=E510,IF($Z$92=E511,"X",""),"")</f>
        <v/>
      </c>
      <c r="F534" s="11" t="str">
        <f t="shared" si="571"/>
        <v/>
      </c>
      <c r="G534" s="11" t="str">
        <f t="shared" si="571"/>
        <v/>
      </c>
      <c r="H534" s="11" t="str">
        <f t="shared" si="571"/>
        <v/>
      </c>
      <c r="I534" s="11" t="str">
        <f t="shared" si="571"/>
        <v/>
      </c>
      <c r="J534" s="11" t="str">
        <f t="shared" si="571"/>
        <v/>
      </c>
      <c r="K534" s="11" t="str">
        <f t="shared" si="571"/>
        <v/>
      </c>
      <c r="L534" s="11" t="str">
        <f t="shared" si="571"/>
        <v/>
      </c>
      <c r="M534" s="11" t="str">
        <f t="shared" si="571"/>
        <v/>
      </c>
      <c r="N534" s="11" t="str">
        <f t="shared" si="571"/>
        <v/>
      </c>
      <c r="O534" s="11" t="str">
        <f t="shared" si="571"/>
        <v/>
      </c>
      <c r="P534" s="11" t="str">
        <f t="shared" si="571"/>
        <v/>
      </c>
      <c r="Q534" s="11" t="str">
        <f t="shared" si="571"/>
        <v/>
      </c>
      <c r="R534" s="11" t="str">
        <f t="shared" si="571"/>
        <v/>
      </c>
      <c r="S534" s="11" t="str">
        <f t="shared" si="571"/>
        <v/>
      </c>
      <c r="T534" s="11" t="str">
        <f t="shared" si="571"/>
        <v/>
      </c>
      <c r="U534" s="11" t="str">
        <f t="shared" si="571"/>
        <v/>
      </c>
      <c r="V534" s="11" t="str">
        <f t="shared" si="571"/>
        <v/>
      </c>
      <c r="W534" s="11" t="str">
        <f t="shared" si="571"/>
        <v/>
      </c>
      <c r="X534" s="11" t="str">
        <f t="shared" si="571"/>
        <v/>
      </c>
      <c r="Y534" s="11" t="str">
        <f t="shared" si="571"/>
        <v/>
      </c>
      <c r="Z534" s="11" t="str">
        <f t="shared" si="571"/>
        <v/>
      </c>
      <c r="AA534" s="11" t="str">
        <f t="shared" si="571"/>
        <v/>
      </c>
      <c r="AB534" s="11" t="str">
        <f t="shared" si="571"/>
        <v/>
      </c>
      <c r="AC534" s="11" t="str">
        <f t="shared" si="571"/>
        <v/>
      </c>
      <c r="AD534" s="11" t="str">
        <f t="shared" si="571"/>
        <v/>
      </c>
      <c r="AE534" s="11" t="str">
        <f t="shared" si="571"/>
        <v/>
      </c>
      <c r="AF534" s="11" t="str">
        <f t="shared" si="571"/>
        <v/>
      </c>
      <c r="AG534" s="11" t="str">
        <f t="shared" si="571"/>
        <v/>
      </c>
      <c r="AH534" s="11" t="str">
        <f t="shared" si="571"/>
        <v/>
      </c>
      <c r="AI534" s="11" t="str">
        <f t="shared" si="571"/>
        <v/>
      </c>
      <c r="AJ534" s="11" t="str">
        <f t="shared" si="571"/>
        <v/>
      </c>
      <c r="AK534" s="11" t="str">
        <f t="shared" ref="AK534:BL534" si="572">IF($AA$92=AK510,IF($Z$92=AK511,"X",""),"")</f>
        <v/>
      </c>
      <c r="AL534" s="11" t="str">
        <f t="shared" si="572"/>
        <v/>
      </c>
      <c r="AM534" s="11" t="str">
        <f t="shared" si="572"/>
        <v/>
      </c>
      <c r="AN534" s="11" t="str">
        <f t="shared" si="572"/>
        <v/>
      </c>
      <c r="AO534" s="11" t="str">
        <f t="shared" si="572"/>
        <v/>
      </c>
      <c r="AP534" s="11" t="str">
        <f t="shared" si="572"/>
        <v/>
      </c>
      <c r="AQ534" s="11" t="str">
        <f t="shared" si="572"/>
        <v/>
      </c>
      <c r="AR534" s="11" t="str">
        <f t="shared" si="572"/>
        <v/>
      </c>
      <c r="AS534" s="11" t="str">
        <f t="shared" si="572"/>
        <v/>
      </c>
      <c r="AT534" s="11" t="str">
        <f t="shared" si="572"/>
        <v/>
      </c>
      <c r="AU534" s="11" t="str">
        <f t="shared" si="572"/>
        <v/>
      </c>
      <c r="AV534" s="11" t="str">
        <f t="shared" si="572"/>
        <v/>
      </c>
      <c r="AW534" s="11" t="str">
        <f t="shared" si="572"/>
        <v/>
      </c>
      <c r="AX534" s="11" t="str">
        <f t="shared" si="572"/>
        <v/>
      </c>
      <c r="AY534" s="11" t="str">
        <f t="shared" si="572"/>
        <v/>
      </c>
      <c r="AZ534" s="11" t="str">
        <f t="shared" si="572"/>
        <v/>
      </c>
      <c r="BA534" s="11" t="str">
        <f t="shared" si="572"/>
        <v/>
      </c>
      <c r="BB534" s="11" t="str">
        <f t="shared" si="572"/>
        <v/>
      </c>
      <c r="BC534" s="11" t="str">
        <f t="shared" si="572"/>
        <v/>
      </c>
      <c r="BD534" s="11" t="str">
        <f t="shared" si="572"/>
        <v/>
      </c>
      <c r="BE534" s="11" t="str">
        <f t="shared" si="572"/>
        <v/>
      </c>
      <c r="BF534" s="11" t="str">
        <f t="shared" si="572"/>
        <v/>
      </c>
      <c r="BG534" s="11" t="str">
        <f t="shared" si="572"/>
        <v/>
      </c>
      <c r="BH534" s="11" t="str">
        <f t="shared" si="572"/>
        <v/>
      </c>
      <c r="BI534" s="11" t="str">
        <f t="shared" si="572"/>
        <v/>
      </c>
      <c r="BJ534" s="11" t="str">
        <f t="shared" si="572"/>
        <v/>
      </c>
      <c r="BK534" s="11" t="str">
        <f t="shared" si="572"/>
        <v/>
      </c>
      <c r="BL534" s="11" t="str">
        <f t="shared" si="572"/>
        <v/>
      </c>
    </row>
    <row r="535" spans="2:64" hidden="1" outlineLevel="1" x14ac:dyDescent="0.55000000000000004">
      <c r="B535" s="3" t="s">
        <v>21</v>
      </c>
      <c r="E535" s="11">
        <f t="shared" ref="E535:P535" si="573">IF(E534="X",$Z$93/12,D535)</f>
        <v>0</v>
      </c>
      <c r="F535" s="11">
        <f t="shared" si="573"/>
        <v>0</v>
      </c>
      <c r="G535" s="11">
        <f t="shared" si="573"/>
        <v>0</v>
      </c>
      <c r="H535" s="11">
        <f t="shared" si="573"/>
        <v>0</v>
      </c>
      <c r="I535" s="11">
        <f t="shared" si="573"/>
        <v>0</v>
      </c>
      <c r="J535" s="11">
        <f t="shared" si="573"/>
        <v>0</v>
      </c>
      <c r="K535" s="11">
        <f t="shared" si="573"/>
        <v>0</v>
      </c>
      <c r="L535" s="11">
        <f t="shared" si="573"/>
        <v>0</v>
      </c>
      <c r="M535" s="11">
        <f t="shared" si="573"/>
        <v>0</v>
      </c>
      <c r="N535" s="11">
        <f t="shared" si="573"/>
        <v>0</v>
      </c>
      <c r="O535" s="11">
        <f t="shared" si="573"/>
        <v>0</v>
      </c>
      <c r="P535" s="11">
        <f t="shared" si="573"/>
        <v>0</v>
      </c>
      <c r="Q535" s="11">
        <f>IF(Q534="X",$Z$93/12,P535*(1+$Z$94))</f>
        <v>0</v>
      </c>
      <c r="R535" s="11">
        <f t="shared" ref="R535:AB535" si="574">IF(R534="X",$Z$93/12,Q535)</f>
        <v>0</v>
      </c>
      <c r="S535" s="11">
        <f t="shared" si="574"/>
        <v>0</v>
      </c>
      <c r="T535" s="11">
        <f t="shared" si="574"/>
        <v>0</v>
      </c>
      <c r="U535" s="11">
        <f t="shared" si="574"/>
        <v>0</v>
      </c>
      <c r="V535" s="11">
        <f t="shared" si="574"/>
        <v>0</v>
      </c>
      <c r="W535" s="11">
        <f t="shared" si="574"/>
        <v>0</v>
      </c>
      <c r="X535" s="11">
        <f t="shared" si="574"/>
        <v>0</v>
      </c>
      <c r="Y535" s="11">
        <f t="shared" si="574"/>
        <v>0</v>
      </c>
      <c r="Z535" s="11">
        <f t="shared" si="574"/>
        <v>0</v>
      </c>
      <c r="AA535" s="11">
        <f t="shared" si="574"/>
        <v>0</v>
      </c>
      <c r="AB535" s="11">
        <f t="shared" si="574"/>
        <v>0</v>
      </c>
      <c r="AC535" s="11">
        <f>IF(AC534="X",$Z$93/12,AB535*(1+$Z$94))</f>
        <v>0</v>
      </c>
      <c r="AD535" s="11">
        <f t="shared" ref="AD535:AN535" si="575">IF(AD534="X",$Z$93/12,AC535)</f>
        <v>0</v>
      </c>
      <c r="AE535" s="11">
        <f t="shared" si="575"/>
        <v>0</v>
      </c>
      <c r="AF535" s="11">
        <f t="shared" si="575"/>
        <v>0</v>
      </c>
      <c r="AG535" s="11">
        <f t="shared" si="575"/>
        <v>0</v>
      </c>
      <c r="AH535" s="11">
        <f t="shared" si="575"/>
        <v>0</v>
      </c>
      <c r="AI535" s="11">
        <f t="shared" si="575"/>
        <v>0</v>
      </c>
      <c r="AJ535" s="11">
        <f t="shared" si="575"/>
        <v>0</v>
      </c>
      <c r="AK535" s="11">
        <f t="shared" si="575"/>
        <v>0</v>
      </c>
      <c r="AL535" s="11">
        <f t="shared" si="575"/>
        <v>0</v>
      </c>
      <c r="AM535" s="11">
        <f t="shared" si="575"/>
        <v>0</v>
      </c>
      <c r="AN535" s="11">
        <f t="shared" si="575"/>
        <v>0</v>
      </c>
      <c r="AO535" s="11">
        <f>IF(AO534="X",$Z$93/12,AN535*(1+$Z$94))</f>
        <v>0</v>
      </c>
      <c r="AP535" s="11">
        <f t="shared" ref="AP535:AZ535" si="576">IF(AP534="X",$Z$93/12,AO535)</f>
        <v>0</v>
      </c>
      <c r="AQ535" s="11">
        <f t="shared" si="576"/>
        <v>0</v>
      </c>
      <c r="AR535" s="11">
        <f t="shared" si="576"/>
        <v>0</v>
      </c>
      <c r="AS535" s="11">
        <f t="shared" si="576"/>
        <v>0</v>
      </c>
      <c r="AT535" s="11">
        <f t="shared" si="576"/>
        <v>0</v>
      </c>
      <c r="AU535" s="11">
        <f t="shared" si="576"/>
        <v>0</v>
      </c>
      <c r="AV535" s="11">
        <f t="shared" si="576"/>
        <v>0</v>
      </c>
      <c r="AW535" s="11">
        <f t="shared" si="576"/>
        <v>0</v>
      </c>
      <c r="AX535" s="11">
        <f t="shared" si="576"/>
        <v>0</v>
      </c>
      <c r="AY535" s="11">
        <f t="shared" si="576"/>
        <v>0</v>
      </c>
      <c r="AZ535" s="11">
        <f t="shared" si="576"/>
        <v>0</v>
      </c>
      <c r="BA535" s="11">
        <f>IF(BA534="X",$Z$93/12,AZ535*(1+$Z$94))</f>
        <v>0</v>
      </c>
      <c r="BB535" s="11">
        <f t="shared" ref="BB535:BL535" si="577">IF(BB534="X",$Z$93/12,BA535)</f>
        <v>0</v>
      </c>
      <c r="BC535" s="11">
        <f t="shared" si="577"/>
        <v>0</v>
      </c>
      <c r="BD535" s="11">
        <f t="shared" si="577"/>
        <v>0</v>
      </c>
      <c r="BE535" s="11">
        <f t="shared" si="577"/>
        <v>0</v>
      </c>
      <c r="BF535" s="11">
        <f t="shared" si="577"/>
        <v>0</v>
      </c>
      <c r="BG535" s="11">
        <f t="shared" si="577"/>
        <v>0</v>
      </c>
      <c r="BH535" s="11">
        <f t="shared" si="577"/>
        <v>0</v>
      </c>
      <c r="BI535" s="11">
        <f t="shared" si="577"/>
        <v>0</v>
      </c>
      <c r="BJ535" s="11">
        <f t="shared" si="577"/>
        <v>0</v>
      </c>
      <c r="BK535" s="11">
        <f t="shared" si="577"/>
        <v>0</v>
      </c>
      <c r="BL535" s="11">
        <f t="shared" si="577"/>
        <v>0</v>
      </c>
    </row>
    <row r="536" spans="2:64" hidden="1" outlineLevel="1" x14ac:dyDescent="0.55000000000000004">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row>
    <row r="537" spans="2:64" hidden="1" outlineLevel="1" x14ac:dyDescent="0.55000000000000004">
      <c r="B537" s="3" t="s">
        <v>194</v>
      </c>
      <c r="E537" s="11" t="str">
        <f t="shared" ref="E537:AJ537" si="578">IF($AA$97=E510,IF($Z$97=E511,"X",""),"")</f>
        <v/>
      </c>
      <c r="F537" s="11" t="str">
        <f t="shared" si="578"/>
        <v/>
      </c>
      <c r="G537" s="11" t="str">
        <f t="shared" si="578"/>
        <v/>
      </c>
      <c r="H537" s="11" t="str">
        <f t="shared" si="578"/>
        <v/>
      </c>
      <c r="I537" s="11" t="str">
        <f t="shared" si="578"/>
        <v/>
      </c>
      <c r="J537" s="11" t="str">
        <f t="shared" si="578"/>
        <v/>
      </c>
      <c r="K537" s="11" t="str">
        <f t="shared" si="578"/>
        <v/>
      </c>
      <c r="L537" s="11" t="str">
        <f t="shared" si="578"/>
        <v/>
      </c>
      <c r="M537" s="11" t="str">
        <f t="shared" si="578"/>
        <v/>
      </c>
      <c r="N537" s="11" t="str">
        <f t="shared" si="578"/>
        <v/>
      </c>
      <c r="O537" s="11" t="str">
        <f t="shared" si="578"/>
        <v/>
      </c>
      <c r="P537" s="11" t="str">
        <f t="shared" si="578"/>
        <v/>
      </c>
      <c r="Q537" s="11" t="str">
        <f t="shared" si="578"/>
        <v/>
      </c>
      <c r="R537" s="11" t="str">
        <f t="shared" si="578"/>
        <v/>
      </c>
      <c r="S537" s="11" t="str">
        <f t="shared" si="578"/>
        <v/>
      </c>
      <c r="T537" s="11" t="str">
        <f t="shared" si="578"/>
        <v/>
      </c>
      <c r="U537" s="11" t="str">
        <f t="shared" si="578"/>
        <v/>
      </c>
      <c r="V537" s="11" t="str">
        <f t="shared" si="578"/>
        <v/>
      </c>
      <c r="W537" s="11" t="str">
        <f t="shared" si="578"/>
        <v/>
      </c>
      <c r="X537" s="11" t="str">
        <f t="shared" si="578"/>
        <v/>
      </c>
      <c r="Y537" s="11" t="str">
        <f t="shared" si="578"/>
        <v/>
      </c>
      <c r="Z537" s="11" t="str">
        <f t="shared" si="578"/>
        <v/>
      </c>
      <c r="AA537" s="11" t="str">
        <f t="shared" si="578"/>
        <v/>
      </c>
      <c r="AB537" s="11" t="str">
        <f t="shared" si="578"/>
        <v/>
      </c>
      <c r="AC537" s="11" t="str">
        <f t="shared" si="578"/>
        <v/>
      </c>
      <c r="AD537" s="11" t="str">
        <f t="shared" si="578"/>
        <v/>
      </c>
      <c r="AE537" s="11" t="str">
        <f t="shared" si="578"/>
        <v/>
      </c>
      <c r="AF537" s="11" t="str">
        <f t="shared" si="578"/>
        <v/>
      </c>
      <c r="AG537" s="11" t="str">
        <f t="shared" si="578"/>
        <v/>
      </c>
      <c r="AH537" s="11" t="str">
        <f t="shared" si="578"/>
        <v/>
      </c>
      <c r="AI537" s="11" t="str">
        <f t="shared" si="578"/>
        <v/>
      </c>
      <c r="AJ537" s="11" t="str">
        <f t="shared" si="578"/>
        <v/>
      </c>
      <c r="AK537" s="11" t="str">
        <f t="shared" ref="AK537:BL537" si="579">IF($AA$97=AK510,IF($Z$97=AK511,"X",""),"")</f>
        <v/>
      </c>
      <c r="AL537" s="11" t="str">
        <f t="shared" si="579"/>
        <v/>
      </c>
      <c r="AM537" s="11" t="str">
        <f t="shared" si="579"/>
        <v/>
      </c>
      <c r="AN537" s="11" t="str">
        <f t="shared" si="579"/>
        <v/>
      </c>
      <c r="AO537" s="11" t="str">
        <f t="shared" si="579"/>
        <v/>
      </c>
      <c r="AP537" s="11" t="str">
        <f t="shared" si="579"/>
        <v/>
      </c>
      <c r="AQ537" s="11" t="str">
        <f t="shared" si="579"/>
        <v/>
      </c>
      <c r="AR537" s="11" t="str">
        <f t="shared" si="579"/>
        <v/>
      </c>
      <c r="AS537" s="11" t="str">
        <f t="shared" si="579"/>
        <v/>
      </c>
      <c r="AT537" s="11" t="str">
        <f t="shared" si="579"/>
        <v/>
      </c>
      <c r="AU537" s="11" t="str">
        <f t="shared" si="579"/>
        <v/>
      </c>
      <c r="AV537" s="11" t="str">
        <f t="shared" si="579"/>
        <v/>
      </c>
      <c r="AW537" s="11" t="str">
        <f t="shared" si="579"/>
        <v/>
      </c>
      <c r="AX537" s="11" t="str">
        <f t="shared" si="579"/>
        <v/>
      </c>
      <c r="AY537" s="11" t="str">
        <f t="shared" si="579"/>
        <v/>
      </c>
      <c r="AZ537" s="11" t="str">
        <f t="shared" si="579"/>
        <v/>
      </c>
      <c r="BA537" s="11" t="str">
        <f t="shared" si="579"/>
        <v/>
      </c>
      <c r="BB537" s="11" t="str">
        <f t="shared" si="579"/>
        <v/>
      </c>
      <c r="BC537" s="11" t="str">
        <f t="shared" si="579"/>
        <v/>
      </c>
      <c r="BD537" s="11" t="str">
        <f t="shared" si="579"/>
        <v/>
      </c>
      <c r="BE537" s="11" t="str">
        <f t="shared" si="579"/>
        <v/>
      </c>
      <c r="BF537" s="11" t="str">
        <f t="shared" si="579"/>
        <v/>
      </c>
      <c r="BG537" s="11" t="str">
        <f t="shared" si="579"/>
        <v/>
      </c>
      <c r="BH537" s="11" t="str">
        <f t="shared" si="579"/>
        <v/>
      </c>
      <c r="BI537" s="11" t="str">
        <f t="shared" si="579"/>
        <v/>
      </c>
      <c r="BJ537" s="11" t="str">
        <f t="shared" si="579"/>
        <v/>
      </c>
      <c r="BK537" s="11" t="str">
        <f t="shared" si="579"/>
        <v/>
      </c>
      <c r="BL537" s="11" t="str">
        <f t="shared" si="579"/>
        <v/>
      </c>
    </row>
    <row r="538" spans="2:64" hidden="1" outlineLevel="1" x14ac:dyDescent="0.55000000000000004">
      <c r="B538" s="3" t="s">
        <v>21</v>
      </c>
      <c r="E538" s="11">
        <f t="shared" ref="E538:P538" si="580">IF(E537="X",$Z$98/12,D538)</f>
        <v>0</v>
      </c>
      <c r="F538" s="11">
        <f t="shared" si="580"/>
        <v>0</v>
      </c>
      <c r="G538" s="11">
        <f t="shared" si="580"/>
        <v>0</v>
      </c>
      <c r="H538" s="11">
        <f t="shared" si="580"/>
        <v>0</v>
      </c>
      <c r="I538" s="11">
        <f t="shared" si="580"/>
        <v>0</v>
      </c>
      <c r="J538" s="11">
        <f t="shared" si="580"/>
        <v>0</v>
      </c>
      <c r="K538" s="11">
        <f t="shared" si="580"/>
        <v>0</v>
      </c>
      <c r="L538" s="11">
        <f t="shared" si="580"/>
        <v>0</v>
      </c>
      <c r="M538" s="11">
        <f t="shared" si="580"/>
        <v>0</v>
      </c>
      <c r="N538" s="11">
        <f t="shared" si="580"/>
        <v>0</v>
      </c>
      <c r="O538" s="11">
        <f t="shared" si="580"/>
        <v>0</v>
      </c>
      <c r="P538" s="11">
        <f t="shared" si="580"/>
        <v>0</v>
      </c>
      <c r="Q538" s="11">
        <f>IF(Q537="X",$Z$98/12,P538*(1+$Z$99))</f>
        <v>0</v>
      </c>
      <c r="R538" s="11">
        <f t="shared" ref="R538:AB538" si="581">IF(R537="X",$Z$98/12,Q538)</f>
        <v>0</v>
      </c>
      <c r="S538" s="11">
        <f t="shared" si="581"/>
        <v>0</v>
      </c>
      <c r="T538" s="11">
        <f t="shared" si="581"/>
        <v>0</v>
      </c>
      <c r="U538" s="11">
        <f t="shared" si="581"/>
        <v>0</v>
      </c>
      <c r="V538" s="11">
        <f t="shared" si="581"/>
        <v>0</v>
      </c>
      <c r="W538" s="11">
        <f t="shared" si="581"/>
        <v>0</v>
      </c>
      <c r="X538" s="11">
        <f t="shared" si="581"/>
        <v>0</v>
      </c>
      <c r="Y538" s="11">
        <f t="shared" si="581"/>
        <v>0</v>
      </c>
      <c r="Z538" s="11">
        <f t="shared" si="581"/>
        <v>0</v>
      </c>
      <c r="AA538" s="11">
        <f t="shared" si="581"/>
        <v>0</v>
      </c>
      <c r="AB538" s="11">
        <f t="shared" si="581"/>
        <v>0</v>
      </c>
      <c r="AC538" s="11">
        <f>IF(AC537="X",$Z$98/12,AB538*(1+$Z$99))</f>
        <v>0</v>
      </c>
      <c r="AD538" s="11">
        <f t="shared" ref="AD538:AN538" si="582">IF(AD537="X",$Z$98/12,AC538)</f>
        <v>0</v>
      </c>
      <c r="AE538" s="11">
        <f t="shared" si="582"/>
        <v>0</v>
      </c>
      <c r="AF538" s="11">
        <f t="shared" si="582"/>
        <v>0</v>
      </c>
      <c r="AG538" s="11">
        <f t="shared" si="582"/>
        <v>0</v>
      </c>
      <c r="AH538" s="11">
        <f t="shared" si="582"/>
        <v>0</v>
      </c>
      <c r="AI538" s="11">
        <f t="shared" si="582"/>
        <v>0</v>
      </c>
      <c r="AJ538" s="11">
        <f t="shared" si="582"/>
        <v>0</v>
      </c>
      <c r="AK538" s="11">
        <f t="shared" si="582"/>
        <v>0</v>
      </c>
      <c r="AL538" s="11">
        <f t="shared" si="582"/>
        <v>0</v>
      </c>
      <c r="AM538" s="11">
        <f t="shared" si="582"/>
        <v>0</v>
      </c>
      <c r="AN538" s="11">
        <f t="shared" si="582"/>
        <v>0</v>
      </c>
      <c r="AO538" s="11">
        <f>IF(AO537="X",$Z$98/12,AN538*(1+$Z$99))</f>
        <v>0</v>
      </c>
      <c r="AP538" s="11">
        <f t="shared" ref="AP538:AZ538" si="583">IF(AP537="X",$Z$98/12,AO538)</f>
        <v>0</v>
      </c>
      <c r="AQ538" s="11">
        <f t="shared" si="583"/>
        <v>0</v>
      </c>
      <c r="AR538" s="11">
        <f t="shared" si="583"/>
        <v>0</v>
      </c>
      <c r="AS538" s="11">
        <f t="shared" si="583"/>
        <v>0</v>
      </c>
      <c r="AT538" s="11">
        <f t="shared" si="583"/>
        <v>0</v>
      </c>
      <c r="AU538" s="11">
        <f t="shared" si="583"/>
        <v>0</v>
      </c>
      <c r="AV538" s="11">
        <f t="shared" si="583"/>
        <v>0</v>
      </c>
      <c r="AW538" s="11">
        <f t="shared" si="583"/>
        <v>0</v>
      </c>
      <c r="AX538" s="11">
        <f t="shared" si="583"/>
        <v>0</v>
      </c>
      <c r="AY538" s="11">
        <f t="shared" si="583"/>
        <v>0</v>
      </c>
      <c r="AZ538" s="11">
        <f t="shared" si="583"/>
        <v>0</v>
      </c>
      <c r="BA538" s="11">
        <f>IF(BA537="X",$Z$98/12,AZ538*(1+$Z$99))</f>
        <v>0</v>
      </c>
      <c r="BB538" s="11">
        <f t="shared" ref="BB538:BL538" si="584">IF(BB537="X",$Z$98/12,BA538)</f>
        <v>0</v>
      </c>
      <c r="BC538" s="11">
        <f t="shared" si="584"/>
        <v>0</v>
      </c>
      <c r="BD538" s="11">
        <f t="shared" si="584"/>
        <v>0</v>
      </c>
      <c r="BE538" s="11">
        <f t="shared" si="584"/>
        <v>0</v>
      </c>
      <c r="BF538" s="11">
        <f t="shared" si="584"/>
        <v>0</v>
      </c>
      <c r="BG538" s="11">
        <f t="shared" si="584"/>
        <v>0</v>
      </c>
      <c r="BH538" s="11">
        <f t="shared" si="584"/>
        <v>0</v>
      </c>
      <c r="BI538" s="11">
        <f t="shared" si="584"/>
        <v>0</v>
      </c>
      <c r="BJ538" s="11">
        <f t="shared" si="584"/>
        <v>0</v>
      </c>
      <c r="BK538" s="11">
        <f t="shared" si="584"/>
        <v>0</v>
      </c>
      <c r="BL538" s="11">
        <f t="shared" si="584"/>
        <v>0</v>
      </c>
    </row>
    <row r="539" spans="2:64" hidden="1" outlineLevel="1" x14ac:dyDescent="0.55000000000000004">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row>
    <row r="540" spans="2:64" hidden="1" outlineLevel="1" x14ac:dyDescent="0.55000000000000004">
      <c r="B540" s="3" t="s">
        <v>195</v>
      </c>
      <c r="E540" s="11" t="str">
        <f t="shared" ref="E540:AJ540" si="585">IF($AA$102=E510,IF($Z$102=E511,"X",""),"")</f>
        <v/>
      </c>
      <c r="F540" s="11" t="str">
        <f t="shared" si="585"/>
        <v/>
      </c>
      <c r="G540" s="11" t="str">
        <f t="shared" si="585"/>
        <v/>
      </c>
      <c r="H540" s="11" t="str">
        <f t="shared" si="585"/>
        <v/>
      </c>
      <c r="I540" s="11" t="str">
        <f t="shared" si="585"/>
        <v/>
      </c>
      <c r="J540" s="11" t="str">
        <f t="shared" si="585"/>
        <v/>
      </c>
      <c r="K540" s="11" t="str">
        <f t="shared" si="585"/>
        <v/>
      </c>
      <c r="L540" s="11" t="str">
        <f t="shared" si="585"/>
        <v/>
      </c>
      <c r="M540" s="11" t="str">
        <f t="shared" si="585"/>
        <v/>
      </c>
      <c r="N540" s="11" t="str">
        <f t="shared" si="585"/>
        <v/>
      </c>
      <c r="O540" s="11" t="str">
        <f t="shared" si="585"/>
        <v/>
      </c>
      <c r="P540" s="11" t="str">
        <f t="shared" si="585"/>
        <v/>
      </c>
      <c r="Q540" s="11" t="str">
        <f t="shared" si="585"/>
        <v/>
      </c>
      <c r="R540" s="11" t="str">
        <f t="shared" si="585"/>
        <v/>
      </c>
      <c r="S540" s="11" t="str">
        <f t="shared" si="585"/>
        <v/>
      </c>
      <c r="T540" s="11" t="str">
        <f t="shared" si="585"/>
        <v/>
      </c>
      <c r="U540" s="11" t="str">
        <f t="shared" si="585"/>
        <v/>
      </c>
      <c r="V540" s="11" t="str">
        <f t="shared" si="585"/>
        <v/>
      </c>
      <c r="W540" s="11" t="str">
        <f t="shared" si="585"/>
        <v/>
      </c>
      <c r="X540" s="11" t="str">
        <f t="shared" si="585"/>
        <v/>
      </c>
      <c r="Y540" s="11" t="str">
        <f t="shared" si="585"/>
        <v/>
      </c>
      <c r="Z540" s="11" t="str">
        <f t="shared" si="585"/>
        <v/>
      </c>
      <c r="AA540" s="11" t="str">
        <f t="shared" si="585"/>
        <v/>
      </c>
      <c r="AB540" s="11" t="str">
        <f t="shared" si="585"/>
        <v/>
      </c>
      <c r="AC540" s="11" t="str">
        <f t="shared" si="585"/>
        <v/>
      </c>
      <c r="AD540" s="11" t="str">
        <f t="shared" si="585"/>
        <v/>
      </c>
      <c r="AE540" s="11" t="str">
        <f t="shared" si="585"/>
        <v/>
      </c>
      <c r="AF540" s="11" t="str">
        <f t="shared" si="585"/>
        <v/>
      </c>
      <c r="AG540" s="11" t="str">
        <f t="shared" si="585"/>
        <v/>
      </c>
      <c r="AH540" s="11" t="str">
        <f t="shared" si="585"/>
        <v/>
      </c>
      <c r="AI540" s="11" t="str">
        <f t="shared" si="585"/>
        <v/>
      </c>
      <c r="AJ540" s="11" t="str">
        <f t="shared" si="585"/>
        <v/>
      </c>
      <c r="AK540" s="11" t="str">
        <f t="shared" ref="AK540:BL540" si="586">IF($AA$102=AK510,IF($Z$102=AK511,"X",""),"")</f>
        <v/>
      </c>
      <c r="AL540" s="11" t="str">
        <f t="shared" si="586"/>
        <v/>
      </c>
      <c r="AM540" s="11" t="str">
        <f t="shared" si="586"/>
        <v/>
      </c>
      <c r="AN540" s="11" t="str">
        <f t="shared" si="586"/>
        <v/>
      </c>
      <c r="AO540" s="11" t="str">
        <f t="shared" si="586"/>
        <v/>
      </c>
      <c r="AP540" s="11" t="str">
        <f t="shared" si="586"/>
        <v/>
      </c>
      <c r="AQ540" s="11" t="str">
        <f t="shared" si="586"/>
        <v/>
      </c>
      <c r="AR540" s="11" t="str">
        <f t="shared" si="586"/>
        <v/>
      </c>
      <c r="AS540" s="11" t="str">
        <f t="shared" si="586"/>
        <v/>
      </c>
      <c r="AT540" s="11" t="str">
        <f t="shared" si="586"/>
        <v/>
      </c>
      <c r="AU540" s="11" t="str">
        <f t="shared" si="586"/>
        <v/>
      </c>
      <c r="AV540" s="11" t="str">
        <f t="shared" si="586"/>
        <v/>
      </c>
      <c r="AW540" s="11" t="str">
        <f t="shared" si="586"/>
        <v/>
      </c>
      <c r="AX540" s="11" t="str">
        <f t="shared" si="586"/>
        <v/>
      </c>
      <c r="AY540" s="11" t="str">
        <f t="shared" si="586"/>
        <v/>
      </c>
      <c r="AZ540" s="11" t="str">
        <f t="shared" si="586"/>
        <v/>
      </c>
      <c r="BA540" s="11" t="str">
        <f t="shared" si="586"/>
        <v/>
      </c>
      <c r="BB540" s="11" t="str">
        <f t="shared" si="586"/>
        <v/>
      </c>
      <c r="BC540" s="11" t="str">
        <f t="shared" si="586"/>
        <v/>
      </c>
      <c r="BD540" s="11" t="str">
        <f t="shared" si="586"/>
        <v/>
      </c>
      <c r="BE540" s="11" t="str">
        <f t="shared" si="586"/>
        <v/>
      </c>
      <c r="BF540" s="11" t="str">
        <f t="shared" si="586"/>
        <v/>
      </c>
      <c r="BG540" s="11" t="str">
        <f t="shared" si="586"/>
        <v/>
      </c>
      <c r="BH540" s="11" t="str">
        <f t="shared" si="586"/>
        <v/>
      </c>
      <c r="BI540" s="11" t="str">
        <f t="shared" si="586"/>
        <v/>
      </c>
      <c r="BJ540" s="11" t="str">
        <f t="shared" si="586"/>
        <v/>
      </c>
      <c r="BK540" s="11" t="str">
        <f t="shared" si="586"/>
        <v/>
      </c>
      <c r="BL540" s="11" t="str">
        <f t="shared" si="586"/>
        <v/>
      </c>
    </row>
    <row r="541" spans="2:64" hidden="1" outlineLevel="1" x14ac:dyDescent="0.55000000000000004">
      <c r="B541" s="3" t="s">
        <v>21</v>
      </c>
      <c r="E541" s="11">
        <f t="shared" ref="E541:P541" si="587">IF(E540="X",$Z$103/12,D541)</f>
        <v>0</v>
      </c>
      <c r="F541" s="11">
        <f t="shared" si="587"/>
        <v>0</v>
      </c>
      <c r="G541" s="11">
        <f t="shared" si="587"/>
        <v>0</v>
      </c>
      <c r="H541" s="11">
        <f t="shared" si="587"/>
        <v>0</v>
      </c>
      <c r="I541" s="11">
        <f t="shared" si="587"/>
        <v>0</v>
      </c>
      <c r="J541" s="11">
        <f t="shared" si="587"/>
        <v>0</v>
      </c>
      <c r="K541" s="11">
        <f t="shared" si="587"/>
        <v>0</v>
      </c>
      <c r="L541" s="11">
        <f t="shared" si="587"/>
        <v>0</v>
      </c>
      <c r="M541" s="11">
        <f t="shared" si="587"/>
        <v>0</v>
      </c>
      <c r="N541" s="11">
        <f t="shared" si="587"/>
        <v>0</v>
      </c>
      <c r="O541" s="11">
        <f t="shared" si="587"/>
        <v>0</v>
      </c>
      <c r="P541" s="11">
        <f t="shared" si="587"/>
        <v>0</v>
      </c>
      <c r="Q541" s="11">
        <f>IF(Q540="X",$Z$103/12,P541*(1+$Z$104))</f>
        <v>0</v>
      </c>
      <c r="R541" s="11">
        <f t="shared" ref="R541:AB541" si="588">IF(R540="X",$Z$103/12,Q541)</f>
        <v>0</v>
      </c>
      <c r="S541" s="11">
        <f t="shared" si="588"/>
        <v>0</v>
      </c>
      <c r="T541" s="11">
        <f t="shared" si="588"/>
        <v>0</v>
      </c>
      <c r="U541" s="11">
        <f t="shared" si="588"/>
        <v>0</v>
      </c>
      <c r="V541" s="11">
        <f t="shared" si="588"/>
        <v>0</v>
      </c>
      <c r="W541" s="11">
        <f t="shared" si="588"/>
        <v>0</v>
      </c>
      <c r="X541" s="11">
        <f t="shared" si="588"/>
        <v>0</v>
      </c>
      <c r="Y541" s="11">
        <f t="shared" si="588"/>
        <v>0</v>
      </c>
      <c r="Z541" s="11">
        <f t="shared" si="588"/>
        <v>0</v>
      </c>
      <c r="AA541" s="11">
        <f t="shared" si="588"/>
        <v>0</v>
      </c>
      <c r="AB541" s="11">
        <f t="shared" si="588"/>
        <v>0</v>
      </c>
      <c r="AC541" s="11">
        <f>IF(AC540="X",$Z$103/12,AB541*(1+$Z$104))</f>
        <v>0</v>
      </c>
      <c r="AD541" s="11">
        <f t="shared" ref="AD541:AN541" si="589">IF(AD540="X",$Z$103/12,AC541)</f>
        <v>0</v>
      </c>
      <c r="AE541" s="11">
        <f t="shared" si="589"/>
        <v>0</v>
      </c>
      <c r="AF541" s="11">
        <f t="shared" si="589"/>
        <v>0</v>
      </c>
      <c r="AG541" s="11">
        <f t="shared" si="589"/>
        <v>0</v>
      </c>
      <c r="AH541" s="11">
        <f t="shared" si="589"/>
        <v>0</v>
      </c>
      <c r="AI541" s="11">
        <f t="shared" si="589"/>
        <v>0</v>
      </c>
      <c r="AJ541" s="11">
        <f t="shared" si="589"/>
        <v>0</v>
      </c>
      <c r="AK541" s="11">
        <f t="shared" si="589"/>
        <v>0</v>
      </c>
      <c r="AL541" s="11">
        <f t="shared" si="589"/>
        <v>0</v>
      </c>
      <c r="AM541" s="11">
        <f t="shared" si="589"/>
        <v>0</v>
      </c>
      <c r="AN541" s="11">
        <f t="shared" si="589"/>
        <v>0</v>
      </c>
      <c r="AO541" s="11">
        <f>IF(AO540="X",$Z$103/12,AN541*(1+$Z$104))</f>
        <v>0</v>
      </c>
      <c r="AP541" s="11">
        <f t="shared" ref="AP541:AZ541" si="590">IF(AP540="X",$Z$103/12,AO541)</f>
        <v>0</v>
      </c>
      <c r="AQ541" s="11">
        <f t="shared" si="590"/>
        <v>0</v>
      </c>
      <c r="AR541" s="11">
        <f t="shared" si="590"/>
        <v>0</v>
      </c>
      <c r="AS541" s="11">
        <f t="shared" si="590"/>
        <v>0</v>
      </c>
      <c r="AT541" s="11">
        <f t="shared" si="590"/>
        <v>0</v>
      </c>
      <c r="AU541" s="11">
        <f t="shared" si="590"/>
        <v>0</v>
      </c>
      <c r="AV541" s="11">
        <f t="shared" si="590"/>
        <v>0</v>
      </c>
      <c r="AW541" s="11">
        <f t="shared" si="590"/>
        <v>0</v>
      </c>
      <c r="AX541" s="11">
        <f t="shared" si="590"/>
        <v>0</v>
      </c>
      <c r="AY541" s="11">
        <f t="shared" si="590"/>
        <v>0</v>
      </c>
      <c r="AZ541" s="11">
        <f t="shared" si="590"/>
        <v>0</v>
      </c>
      <c r="BA541" s="11">
        <f>IF(BA540="X",$Z$103/12,AZ541*(1+$Z$104))</f>
        <v>0</v>
      </c>
      <c r="BB541" s="11">
        <f t="shared" ref="BB541:BL541" si="591">IF(BB540="X",$Z$103/12,BA541)</f>
        <v>0</v>
      </c>
      <c r="BC541" s="11">
        <f t="shared" si="591"/>
        <v>0</v>
      </c>
      <c r="BD541" s="11">
        <f t="shared" si="591"/>
        <v>0</v>
      </c>
      <c r="BE541" s="11">
        <f t="shared" si="591"/>
        <v>0</v>
      </c>
      <c r="BF541" s="11">
        <f t="shared" si="591"/>
        <v>0</v>
      </c>
      <c r="BG541" s="11">
        <f t="shared" si="591"/>
        <v>0</v>
      </c>
      <c r="BH541" s="11">
        <f t="shared" si="591"/>
        <v>0</v>
      </c>
      <c r="BI541" s="11">
        <f t="shared" si="591"/>
        <v>0</v>
      </c>
      <c r="BJ541" s="11">
        <f t="shared" si="591"/>
        <v>0</v>
      </c>
      <c r="BK541" s="11">
        <f t="shared" si="591"/>
        <v>0</v>
      </c>
      <c r="BL541" s="11">
        <f t="shared" si="591"/>
        <v>0</v>
      </c>
    </row>
    <row r="542" spans="2:64" hidden="1" outlineLevel="1" x14ac:dyDescent="0.55000000000000004">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row>
    <row r="543" spans="2:64" hidden="1" outlineLevel="1" x14ac:dyDescent="0.55000000000000004">
      <c r="B543" s="3" t="s">
        <v>196</v>
      </c>
      <c r="E543" s="11" t="str">
        <f t="shared" ref="E543:AJ543" si="592">IF($AA$107=E510,IF($Z$107=E511,"X",""),"")</f>
        <v/>
      </c>
      <c r="F543" s="11" t="str">
        <f t="shared" si="592"/>
        <v/>
      </c>
      <c r="G543" s="11" t="str">
        <f t="shared" si="592"/>
        <v/>
      </c>
      <c r="H543" s="11" t="str">
        <f t="shared" si="592"/>
        <v/>
      </c>
      <c r="I543" s="11" t="str">
        <f t="shared" si="592"/>
        <v/>
      </c>
      <c r="J543" s="11" t="str">
        <f t="shared" si="592"/>
        <v/>
      </c>
      <c r="K543" s="11" t="str">
        <f t="shared" si="592"/>
        <v/>
      </c>
      <c r="L543" s="11" t="str">
        <f t="shared" si="592"/>
        <v/>
      </c>
      <c r="M543" s="11" t="str">
        <f t="shared" si="592"/>
        <v/>
      </c>
      <c r="N543" s="11" t="str">
        <f t="shared" si="592"/>
        <v/>
      </c>
      <c r="O543" s="11" t="str">
        <f t="shared" si="592"/>
        <v/>
      </c>
      <c r="P543" s="11" t="str">
        <f t="shared" si="592"/>
        <v/>
      </c>
      <c r="Q543" s="11" t="str">
        <f t="shared" si="592"/>
        <v/>
      </c>
      <c r="R543" s="11" t="str">
        <f t="shared" si="592"/>
        <v/>
      </c>
      <c r="S543" s="11" t="str">
        <f t="shared" si="592"/>
        <v/>
      </c>
      <c r="T543" s="11" t="str">
        <f t="shared" si="592"/>
        <v/>
      </c>
      <c r="U543" s="11" t="str">
        <f t="shared" si="592"/>
        <v/>
      </c>
      <c r="V543" s="11" t="str">
        <f t="shared" si="592"/>
        <v/>
      </c>
      <c r="W543" s="11" t="str">
        <f t="shared" si="592"/>
        <v/>
      </c>
      <c r="X543" s="11" t="str">
        <f t="shared" si="592"/>
        <v/>
      </c>
      <c r="Y543" s="11" t="str">
        <f t="shared" si="592"/>
        <v/>
      </c>
      <c r="Z543" s="11" t="str">
        <f t="shared" si="592"/>
        <v/>
      </c>
      <c r="AA543" s="11" t="str">
        <f t="shared" si="592"/>
        <v/>
      </c>
      <c r="AB543" s="11" t="str">
        <f t="shared" si="592"/>
        <v/>
      </c>
      <c r="AC543" s="11" t="str">
        <f t="shared" si="592"/>
        <v/>
      </c>
      <c r="AD543" s="11" t="str">
        <f t="shared" si="592"/>
        <v/>
      </c>
      <c r="AE543" s="11" t="str">
        <f t="shared" si="592"/>
        <v/>
      </c>
      <c r="AF543" s="11" t="str">
        <f t="shared" si="592"/>
        <v/>
      </c>
      <c r="AG543" s="11" t="str">
        <f t="shared" si="592"/>
        <v/>
      </c>
      <c r="AH543" s="11" t="str">
        <f t="shared" si="592"/>
        <v/>
      </c>
      <c r="AI543" s="11" t="str">
        <f t="shared" si="592"/>
        <v/>
      </c>
      <c r="AJ543" s="11" t="str">
        <f t="shared" si="592"/>
        <v/>
      </c>
      <c r="AK543" s="11" t="str">
        <f t="shared" ref="AK543:BL543" si="593">IF($AA$107=AK510,IF($Z$107=AK511,"X",""),"")</f>
        <v/>
      </c>
      <c r="AL543" s="11" t="str">
        <f t="shared" si="593"/>
        <v/>
      </c>
      <c r="AM543" s="11" t="str">
        <f t="shared" si="593"/>
        <v/>
      </c>
      <c r="AN543" s="11" t="str">
        <f t="shared" si="593"/>
        <v/>
      </c>
      <c r="AO543" s="11" t="str">
        <f t="shared" si="593"/>
        <v/>
      </c>
      <c r="AP543" s="11" t="str">
        <f t="shared" si="593"/>
        <v/>
      </c>
      <c r="AQ543" s="11" t="str">
        <f t="shared" si="593"/>
        <v/>
      </c>
      <c r="AR543" s="11" t="str">
        <f t="shared" si="593"/>
        <v/>
      </c>
      <c r="AS543" s="11" t="str">
        <f t="shared" si="593"/>
        <v/>
      </c>
      <c r="AT543" s="11" t="str">
        <f t="shared" si="593"/>
        <v/>
      </c>
      <c r="AU543" s="11" t="str">
        <f t="shared" si="593"/>
        <v/>
      </c>
      <c r="AV543" s="11" t="str">
        <f t="shared" si="593"/>
        <v/>
      </c>
      <c r="AW543" s="11" t="str">
        <f t="shared" si="593"/>
        <v/>
      </c>
      <c r="AX543" s="11" t="str">
        <f t="shared" si="593"/>
        <v/>
      </c>
      <c r="AY543" s="11" t="str">
        <f t="shared" si="593"/>
        <v/>
      </c>
      <c r="AZ543" s="11" t="str">
        <f t="shared" si="593"/>
        <v/>
      </c>
      <c r="BA543" s="11" t="str">
        <f t="shared" si="593"/>
        <v/>
      </c>
      <c r="BB543" s="11" t="str">
        <f t="shared" si="593"/>
        <v/>
      </c>
      <c r="BC543" s="11" t="str">
        <f t="shared" si="593"/>
        <v/>
      </c>
      <c r="BD543" s="11" t="str">
        <f t="shared" si="593"/>
        <v/>
      </c>
      <c r="BE543" s="11" t="str">
        <f t="shared" si="593"/>
        <v/>
      </c>
      <c r="BF543" s="11" t="str">
        <f t="shared" si="593"/>
        <v/>
      </c>
      <c r="BG543" s="11" t="str">
        <f t="shared" si="593"/>
        <v/>
      </c>
      <c r="BH543" s="11" t="str">
        <f t="shared" si="593"/>
        <v/>
      </c>
      <c r="BI543" s="11" t="str">
        <f t="shared" si="593"/>
        <v/>
      </c>
      <c r="BJ543" s="11" t="str">
        <f t="shared" si="593"/>
        <v/>
      </c>
      <c r="BK543" s="11" t="str">
        <f t="shared" si="593"/>
        <v/>
      </c>
      <c r="BL543" s="11" t="str">
        <f t="shared" si="593"/>
        <v/>
      </c>
    </row>
    <row r="544" spans="2:64" hidden="1" outlineLevel="1" x14ac:dyDescent="0.55000000000000004">
      <c r="B544" s="3" t="s">
        <v>21</v>
      </c>
      <c r="E544" s="11">
        <f t="shared" ref="E544:P544" si="594">IF(E543="X",$Z$108/12,D544)</f>
        <v>0</v>
      </c>
      <c r="F544" s="11">
        <f t="shared" si="594"/>
        <v>0</v>
      </c>
      <c r="G544" s="11">
        <f t="shared" si="594"/>
        <v>0</v>
      </c>
      <c r="H544" s="11">
        <f t="shared" si="594"/>
        <v>0</v>
      </c>
      <c r="I544" s="11">
        <f t="shared" si="594"/>
        <v>0</v>
      </c>
      <c r="J544" s="11">
        <f t="shared" si="594"/>
        <v>0</v>
      </c>
      <c r="K544" s="11">
        <f t="shared" si="594"/>
        <v>0</v>
      </c>
      <c r="L544" s="11">
        <f t="shared" si="594"/>
        <v>0</v>
      </c>
      <c r="M544" s="11">
        <f t="shared" si="594"/>
        <v>0</v>
      </c>
      <c r="N544" s="11">
        <f t="shared" si="594"/>
        <v>0</v>
      </c>
      <c r="O544" s="11">
        <f t="shared" si="594"/>
        <v>0</v>
      </c>
      <c r="P544" s="11">
        <f t="shared" si="594"/>
        <v>0</v>
      </c>
      <c r="Q544" s="11">
        <f>IF(Q543="X",$Z$108/12,P544*(1+$Z$109))</f>
        <v>0</v>
      </c>
      <c r="R544" s="11">
        <f t="shared" ref="R544:AB544" si="595">IF(R543="X",$Z$108/12,Q544)</f>
        <v>0</v>
      </c>
      <c r="S544" s="11">
        <f t="shared" si="595"/>
        <v>0</v>
      </c>
      <c r="T544" s="11">
        <f t="shared" si="595"/>
        <v>0</v>
      </c>
      <c r="U544" s="11">
        <f t="shared" si="595"/>
        <v>0</v>
      </c>
      <c r="V544" s="11">
        <f t="shared" si="595"/>
        <v>0</v>
      </c>
      <c r="W544" s="11">
        <f t="shared" si="595"/>
        <v>0</v>
      </c>
      <c r="X544" s="11">
        <f t="shared" si="595"/>
        <v>0</v>
      </c>
      <c r="Y544" s="11">
        <f t="shared" si="595"/>
        <v>0</v>
      </c>
      <c r="Z544" s="11">
        <f t="shared" si="595"/>
        <v>0</v>
      </c>
      <c r="AA544" s="11">
        <f t="shared" si="595"/>
        <v>0</v>
      </c>
      <c r="AB544" s="11">
        <f t="shared" si="595"/>
        <v>0</v>
      </c>
      <c r="AC544" s="11">
        <f>IF(AC543="X",$Z$108/12,AB544*(1+$Z$109))</f>
        <v>0</v>
      </c>
      <c r="AD544" s="11">
        <f t="shared" ref="AD544:AN544" si="596">IF(AD543="X",$Z$108/12,AC544)</f>
        <v>0</v>
      </c>
      <c r="AE544" s="11">
        <f t="shared" si="596"/>
        <v>0</v>
      </c>
      <c r="AF544" s="11">
        <f t="shared" si="596"/>
        <v>0</v>
      </c>
      <c r="AG544" s="11">
        <f t="shared" si="596"/>
        <v>0</v>
      </c>
      <c r="AH544" s="11">
        <f t="shared" si="596"/>
        <v>0</v>
      </c>
      <c r="AI544" s="11">
        <f t="shared" si="596"/>
        <v>0</v>
      </c>
      <c r="AJ544" s="11">
        <f t="shared" si="596"/>
        <v>0</v>
      </c>
      <c r="AK544" s="11">
        <f t="shared" si="596"/>
        <v>0</v>
      </c>
      <c r="AL544" s="11">
        <f t="shared" si="596"/>
        <v>0</v>
      </c>
      <c r="AM544" s="11">
        <f t="shared" si="596"/>
        <v>0</v>
      </c>
      <c r="AN544" s="11">
        <f t="shared" si="596"/>
        <v>0</v>
      </c>
      <c r="AO544" s="11">
        <f>IF(AO543="X",$Z$108/12,AN544*(1+$Z$109))</f>
        <v>0</v>
      </c>
      <c r="AP544" s="11">
        <f t="shared" ref="AP544:AZ544" si="597">IF(AP543="X",$Z$108/12,AO544)</f>
        <v>0</v>
      </c>
      <c r="AQ544" s="11">
        <f t="shared" si="597"/>
        <v>0</v>
      </c>
      <c r="AR544" s="11">
        <f t="shared" si="597"/>
        <v>0</v>
      </c>
      <c r="AS544" s="11">
        <f t="shared" si="597"/>
        <v>0</v>
      </c>
      <c r="AT544" s="11">
        <f t="shared" si="597"/>
        <v>0</v>
      </c>
      <c r="AU544" s="11">
        <f t="shared" si="597"/>
        <v>0</v>
      </c>
      <c r="AV544" s="11">
        <f t="shared" si="597"/>
        <v>0</v>
      </c>
      <c r="AW544" s="11">
        <f t="shared" si="597"/>
        <v>0</v>
      </c>
      <c r="AX544" s="11">
        <f t="shared" si="597"/>
        <v>0</v>
      </c>
      <c r="AY544" s="11">
        <f t="shared" si="597"/>
        <v>0</v>
      </c>
      <c r="AZ544" s="11">
        <f t="shared" si="597"/>
        <v>0</v>
      </c>
      <c r="BA544" s="11">
        <f>IF(BA543="X",$Z$108/12,AZ544*(1+$Z$109))</f>
        <v>0</v>
      </c>
      <c r="BB544" s="11">
        <f t="shared" ref="BB544:BL544" si="598">IF(BB543="X",$Z$108/12,BA544)</f>
        <v>0</v>
      </c>
      <c r="BC544" s="11">
        <f t="shared" si="598"/>
        <v>0</v>
      </c>
      <c r="BD544" s="11">
        <f t="shared" si="598"/>
        <v>0</v>
      </c>
      <c r="BE544" s="11">
        <f t="shared" si="598"/>
        <v>0</v>
      </c>
      <c r="BF544" s="11">
        <f t="shared" si="598"/>
        <v>0</v>
      </c>
      <c r="BG544" s="11">
        <f t="shared" si="598"/>
        <v>0</v>
      </c>
      <c r="BH544" s="11">
        <f t="shared" si="598"/>
        <v>0</v>
      </c>
      <c r="BI544" s="11">
        <f t="shared" si="598"/>
        <v>0</v>
      </c>
      <c r="BJ544" s="11">
        <f t="shared" si="598"/>
        <v>0</v>
      </c>
      <c r="BK544" s="11">
        <f t="shared" si="598"/>
        <v>0</v>
      </c>
      <c r="BL544" s="11">
        <f t="shared" si="598"/>
        <v>0</v>
      </c>
    </row>
    <row r="545" spans="2:64" hidden="1" outlineLevel="1" x14ac:dyDescent="0.55000000000000004">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row>
    <row r="546" spans="2:64" hidden="1" outlineLevel="1" x14ac:dyDescent="0.55000000000000004">
      <c r="B546" s="3" t="s">
        <v>197</v>
      </c>
      <c r="E546" s="11" t="str">
        <f t="shared" ref="E546:AJ546" si="599">IF($AA$112=E510,IF($Z$112=E511,"X",""),"")</f>
        <v/>
      </c>
      <c r="F546" s="11" t="str">
        <f t="shared" si="599"/>
        <v/>
      </c>
      <c r="G546" s="11" t="str">
        <f t="shared" si="599"/>
        <v/>
      </c>
      <c r="H546" s="11" t="str">
        <f t="shared" si="599"/>
        <v/>
      </c>
      <c r="I546" s="11" t="str">
        <f t="shared" si="599"/>
        <v/>
      </c>
      <c r="J546" s="11" t="str">
        <f t="shared" si="599"/>
        <v/>
      </c>
      <c r="K546" s="11" t="str">
        <f t="shared" si="599"/>
        <v/>
      </c>
      <c r="L546" s="11" t="str">
        <f t="shared" si="599"/>
        <v/>
      </c>
      <c r="M546" s="11" t="str">
        <f t="shared" si="599"/>
        <v/>
      </c>
      <c r="N546" s="11" t="str">
        <f t="shared" si="599"/>
        <v/>
      </c>
      <c r="O546" s="11" t="str">
        <f t="shared" si="599"/>
        <v/>
      </c>
      <c r="P546" s="11" t="str">
        <f t="shared" si="599"/>
        <v/>
      </c>
      <c r="Q546" s="11" t="str">
        <f t="shared" si="599"/>
        <v/>
      </c>
      <c r="R546" s="11" t="str">
        <f t="shared" si="599"/>
        <v/>
      </c>
      <c r="S546" s="11" t="str">
        <f t="shared" si="599"/>
        <v/>
      </c>
      <c r="T546" s="11" t="str">
        <f t="shared" si="599"/>
        <v/>
      </c>
      <c r="U546" s="11" t="str">
        <f t="shared" si="599"/>
        <v/>
      </c>
      <c r="V546" s="11" t="str">
        <f t="shared" si="599"/>
        <v/>
      </c>
      <c r="W546" s="11" t="str">
        <f t="shared" si="599"/>
        <v/>
      </c>
      <c r="X546" s="11" t="str">
        <f t="shared" si="599"/>
        <v/>
      </c>
      <c r="Y546" s="11" t="str">
        <f t="shared" si="599"/>
        <v/>
      </c>
      <c r="Z546" s="11" t="str">
        <f t="shared" si="599"/>
        <v/>
      </c>
      <c r="AA546" s="11" t="str">
        <f t="shared" si="599"/>
        <v/>
      </c>
      <c r="AB546" s="11" t="str">
        <f t="shared" si="599"/>
        <v/>
      </c>
      <c r="AC546" s="11" t="str">
        <f t="shared" si="599"/>
        <v/>
      </c>
      <c r="AD546" s="11" t="str">
        <f t="shared" si="599"/>
        <v/>
      </c>
      <c r="AE546" s="11" t="str">
        <f t="shared" si="599"/>
        <v/>
      </c>
      <c r="AF546" s="11" t="str">
        <f t="shared" si="599"/>
        <v/>
      </c>
      <c r="AG546" s="11" t="str">
        <f t="shared" si="599"/>
        <v/>
      </c>
      <c r="AH546" s="11" t="str">
        <f t="shared" si="599"/>
        <v/>
      </c>
      <c r="AI546" s="11" t="str">
        <f t="shared" si="599"/>
        <v/>
      </c>
      <c r="AJ546" s="11" t="str">
        <f t="shared" si="599"/>
        <v/>
      </c>
      <c r="AK546" s="11" t="str">
        <f t="shared" ref="AK546:BL546" si="600">IF($AA$112=AK510,IF($Z$112=AK511,"X",""),"")</f>
        <v/>
      </c>
      <c r="AL546" s="11" t="str">
        <f t="shared" si="600"/>
        <v/>
      </c>
      <c r="AM546" s="11" t="str">
        <f t="shared" si="600"/>
        <v/>
      </c>
      <c r="AN546" s="11" t="str">
        <f t="shared" si="600"/>
        <v/>
      </c>
      <c r="AO546" s="11" t="str">
        <f t="shared" si="600"/>
        <v/>
      </c>
      <c r="AP546" s="11" t="str">
        <f t="shared" si="600"/>
        <v/>
      </c>
      <c r="AQ546" s="11" t="str">
        <f t="shared" si="600"/>
        <v/>
      </c>
      <c r="AR546" s="11" t="str">
        <f t="shared" si="600"/>
        <v/>
      </c>
      <c r="AS546" s="11" t="str">
        <f t="shared" si="600"/>
        <v/>
      </c>
      <c r="AT546" s="11" t="str">
        <f t="shared" si="600"/>
        <v/>
      </c>
      <c r="AU546" s="11" t="str">
        <f t="shared" si="600"/>
        <v/>
      </c>
      <c r="AV546" s="11" t="str">
        <f t="shared" si="600"/>
        <v/>
      </c>
      <c r="AW546" s="11" t="str">
        <f t="shared" si="600"/>
        <v/>
      </c>
      <c r="AX546" s="11" t="str">
        <f t="shared" si="600"/>
        <v/>
      </c>
      <c r="AY546" s="11" t="str">
        <f t="shared" si="600"/>
        <v/>
      </c>
      <c r="AZ546" s="11" t="str">
        <f t="shared" si="600"/>
        <v/>
      </c>
      <c r="BA546" s="11" t="str">
        <f t="shared" si="600"/>
        <v/>
      </c>
      <c r="BB546" s="11" t="str">
        <f t="shared" si="600"/>
        <v/>
      </c>
      <c r="BC546" s="11" t="str">
        <f t="shared" si="600"/>
        <v/>
      </c>
      <c r="BD546" s="11" t="str">
        <f t="shared" si="600"/>
        <v/>
      </c>
      <c r="BE546" s="11" t="str">
        <f t="shared" si="600"/>
        <v/>
      </c>
      <c r="BF546" s="11" t="str">
        <f t="shared" si="600"/>
        <v/>
      </c>
      <c r="BG546" s="11" t="str">
        <f t="shared" si="600"/>
        <v/>
      </c>
      <c r="BH546" s="11" t="str">
        <f t="shared" si="600"/>
        <v/>
      </c>
      <c r="BI546" s="11" t="str">
        <f t="shared" si="600"/>
        <v/>
      </c>
      <c r="BJ546" s="11" t="str">
        <f t="shared" si="600"/>
        <v/>
      </c>
      <c r="BK546" s="11" t="str">
        <f t="shared" si="600"/>
        <v/>
      </c>
      <c r="BL546" s="11" t="str">
        <f t="shared" si="600"/>
        <v/>
      </c>
    </row>
    <row r="547" spans="2:64" hidden="1" outlineLevel="1" x14ac:dyDescent="0.55000000000000004">
      <c r="B547" s="3" t="s">
        <v>21</v>
      </c>
      <c r="E547" s="11">
        <f t="shared" ref="E547:P547" si="601">IF(E546="X",$Z$113/12,D547)</f>
        <v>0</v>
      </c>
      <c r="F547" s="11">
        <f t="shared" si="601"/>
        <v>0</v>
      </c>
      <c r="G547" s="11">
        <f t="shared" si="601"/>
        <v>0</v>
      </c>
      <c r="H547" s="11">
        <f t="shared" si="601"/>
        <v>0</v>
      </c>
      <c r="I547" s="11">
        <f t="shared" si="601"/>
        <v>0</v>
      </c>
      <c r="J547" s="11">
        <f t="shared" si="601"/>
        <v>0</v>
      </c>
      <c r="K547" s="11">
        <f t="shared" si="601"/>
        <v>0</v>
      </c>
      <c r="L547" s="11">
        <f t="shared" si="601"/>
        <v>0</v>
      </c>
      <c r="M547" s="11">
        <f t="shared" si="601"/>
        <v>0</v>
      </c>
      <c r="N547" s="11">
        <f t="shared" si="601"/>
        <v>0</v>
      </c>
      <c r="O547" s="11">
        <f t="shared" si="601"/>
        <v>0</v>
      </c>
      <c r="P547" s="11">
        <f t="shared" si="601"/>
        <v>0</v>
      </c>
      <c r="Q547" s="11">
        <f>IF(Q546="X",$Z$113/12,P547*(1+$Z$114))</f>
        <v>0</v>
      </c>
      <c r="R547" s="11">
        <f t="shared" ref="R547:AB547" si="602">IF(R546="X",$Z$113/12,Q547)</f>
        <v>0</v>
      </c>
      <c r="S547" s="11">
        <f t="shared" si="602"/>
        <v>0</v>
      </c>
      <c r="T547" s="11">
        <f t="shared" si="602"/>
        <v>0</v>
      </c>
      <c r="U547" s="11">
        <f t="shared" si="602"/>
        <v>0</v>
      </c>
      <c r="V547" s="11">
        <f t="shared" si="602"/>
        <v>0</v>
      </c>
      <c r="W547" s="11">
        <f t="shared" si="602"/>
        <v>0</v>
      </c>
      <c r="X547" s="11">
        <f t="shared" si="602"/>
        <v>0</v>
      </c>
      <c r="Y547" s="11">
        <f t="shared" si="602"/>
        <v>0</v>
      </c>
      <c r="Z547" s="11">
        <f t="shared" si="602"/>
        <v>0</v>
      </c>
      <c r="AA547" s="11">
        <f t="shared" si="602"/>
        <v>0</v>
      </c>
      <c r="AB547" s="11">
        <f t="shared" si="602"/>
        <v>0</v>
      </c>
      <c r="AC547" s="11">
        <f>IF(AC546="X",$Z$113/12,AB547*(1+$Z$114))</f>
        <v>0</v>
      </c>
      <c r="AD547" s="11">
        <f t="shared" ref="AD547:AN547" si="603">IF(AD546="X",$Z$113/12,AC547)</f>
        <v>0</v>
      </c>
      <c r="AE547" s="11">
        <f t="shared" si="603"/>
        <v>0</v>
      </c>
      <c r="AF547" s="11">
        <f t="shared" si="603"/>
        <v>0</v>
      </c>
      <c r="AG547" s="11">
        <f t="shared" si="603"/>
        <v>0</v>
      </c>
      <c r="AH547" s="11">
        <f t="shared" si="603"/>
        <v>0</v>
      </c>
      <c r="AI547" s="11">
        <f t="shared" si="603"/>
        <v>0</v>
      </c>
      <c r="AJ547" s="11">
        <f t="shared" si="603"/>
        <v>0</v>
      </c>
      <c r="AK547" s="11">
        <f t="shared" si="603"/>
        <v>0</v>
      </c>
      <c r="AL547" s="11">
        <f t="shared" si="603"/>
        <v>0</v>
      </c>
      <c r="AM547" s="11">
        <f t="shared" si="603"/>
        <v>0</v>
      </c>
      <c r="AN547" s="11">
        <f t="shared" si="603"/>
        <v>0</v>
      </c>
      <c r="AO547" s="11">
        <f>IF(AO546="X",$Z$113/12,AN547*(1+$Z$114))</f>
        <v>0</v>
      </c>
      <c r="AP547" s="11">
        <f t="shared" ref="AP547:AZ547" si="604">IF(AP546="X",$Z$113/12,AO547)</f>
        <v>0</v>
      </c>
      <c r="AQ547" s="11">
        <f t="shared" si="604"/>
        <v>0</v>
      </c>
      <c r="AR547" s="11">
        <f t="shared" si="604"/>
        <v>0</v>
      </c>
      <c r="AS547" s="11">
        <f t="shared" si="604"/>
        <v>0</v>
      </c>
      <c r="AT547" s="11">
        <f t="shared" si="604"/>
        <v>0</v>
      </c>
      <c r="AU547" s="11">
        <f t="shared" si="604"/>
        <v>0</v>
      </c>
      <c r="AV547" s="11">
        <f t="shared" si="604"/>
        <v>0</v>
      </c>
      <c r="AW547" s="11">
        <f t="shared" si="604"/>
        <v>0</v>
      </c>
      <c r="AX547" s="11">
        <f t="shared" si="604"/>
        <v>0</v>
      </c>
      <c r="AY547" s="11">
        <f t="shared" si="604"/>
        <v>0</v>
      </c>
      <c r="AZ547" s="11">
        <f t="shared" si="604"/>
        <v>0</v>
      </c>
      <c r="BA547" s="11">
        <f>IF(BA546="X",$Z$113/12,AZ547*(1+$Z$114))</f>
        <v>0</v>
      </c>
      <c r="BB547" s="11">
        <f t="shared" ref="BB547:BL547" si="605">IF(BB546="X",$Z$113/12,BA547)</f>
        <v>0</v>
      </c>
      <c r="BC547" s="11">
        <f t="shared" si="605"/>
        <v>0</v>
      </c>
      <c r="BD547" s="11">
        <f t="shared" si="605"/>
        <v>0</v>
      </c>
      <c r="BE547" s="11">
        <f t="shared" si="605"/>
        <v>0</v>
      </c>
      <c r="BF547" s="11">
        <f t="shared" si="605"/>
        <v>0</v>
      </c>
      <c r="BG547" s="11">
        <f t="shared" si="605"/>
        <v>0</v>
      </c>
      <c r="BH547" s="11">
        <f t="shared" si="605"/>
        <v>0</v>
      </c>
      <c r="BI547" s="11">
        <f t="shared" si="605"/>
        <v>0</v>
      </c>
      <c r="BJ547" s="11">
        <f t="shared" si="605"/>
        <v>0</v>
      </c>
      <c r="BK547" s="11">
        <f t="shared" si="605"/>
        <v>0</v>
      </c>
      <c r="BL547" s="11">
        <f t="shared" si="605"/>
        <v>0</v>
      </c>
    </row>
    <row r="548" spans="2:64" hidden="1" outlineLevel="1" x14ac:dyDescent="0.55000000000000004">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row>
    <row r="549" spans="2:64" hidden="1" outlineLevel="1" x14ac:dyDescent="0.55000000000000004">
      <c r="B549" s="3" t="s">
        <v>198</v>
      </c>
      <c r="E549" s="11" t="str">
        <f t="shared" ref="E549:AJ549" si="606">IF($AA$117=E510,IF($Z$117=E511,"X",""),"")</f>
        <v/>
      </c>
      <c r="F549" s="11" t="str">
        <f t="shared" si="606"/>
        <v/>
      </c>
      <c r="G549" s="11" t="str">
        <f t="shared" si="606"/>
        <v/>
      </c>
      <c r="H549" s="11" t="str">
        <f t="shared" si="606"/>
        <v/>
      </c>
      <c r="I549" s="11" t="str">
        <f t="shared" si="606"/>
        <v/>
      </c>
      <c r="J549" s="11" t="str">
        <f t="shared" si="606"/>
        <v/>
      </c>
      <c r="K549" s="11" t="str">
        <f t="shared" si="606"/>
        <v/>
      </c>
      <c r="L549" s="11" t="str">
        <f t="shared" si="606"/>
        <v/>
      </c>
      <c r="M549" s="11" t="str">
        <f t="shared" si="606"/>
        <v/>
      </c>
      <c r="N549" s="11" t="str">
        <f t="shared" si="606"/>
        <v/>
      </c>
      <c r="O549" s="11" t="str">
        <f t="shared" si="606"/>
        <v/>
      </c>
      <c r="P549" s="11" t="str">
        <f t="shared" si="606"/>
        <v/>
      </c>
      <c r="Q549" s="11" t="str">
        <f t="shared" si="606"/>
        <v/>
      </c>
      <c r="R549" s="11" t="str">
        <f t="shared" si="606"/>
        <v/>
      </c>
      <c r="S549" s="11" t="str">
        <f t="shared" si="606"/>
        <v/>
      </c>
      <c r="T549" s="11" t="str">
        <f t="shared" si="606"/>
        <v/>
      </c>
      <c r="U549" s="11" t="str">
        <f t="shared" si="606"/>
        <v/>
      </c>
      <c r="V549" s="11" t="str">
        <f t="shared" si="606"/>
        <v/>
      </c>
      <c r="W549" s="11" t="str">
        <f t="shared" si="606"/>
        <v/>
      </c>
      <c r="X549" s="11" t="str">
        <f t="shared" si="606"/>
        <v/>
      </c>
      <c r="Y549" s="11" t="str">
        <f t="shared" si="606"/>
        <v/>
      </c>
      <c r="Z549" s="11" t="str">
        <f t="shared" si="606"/>
        <v/>
      </c>
      <c r="AA549" s="11" t="str">
        <f t="shared" si="606"/>
        <v/>
      </c>
      <c r="AB549" s="11" t="str">
        <f t="shared" si="606"/>
        <v/>
      </c>
      <c r="AC549" s="11" t="str">
        <f t="shared" si="606"/>
        <v/>
      </c>
      <c r="AD549" s="11" t="str">
        <f t="shared" si="606"/>
        <v/>
      </c>
      <c r="AE549" s="11" t="str">
        <f t="shared" si="606"/>
        <v/>
      </c>
      <c r="AF549" s="11" t="str">
        <f t="shared" si="606"/>
        <v/>
      </c>
      <c r="AG549" s="11" t="str">
        <f t="shared" si="606"/>
        <v/>
      </c>
      <c r="AH549" s="11" t="str">
        <f t="shared" si="606"/>
        <v/>
      </c>
      <c r="AI549" s="11" t="str">
        <f t="shared" si="606"/>
        <v/>
      </c>
      <c r="AJ549" s="11" t="str">
        <f t="shared" si="606"/>
        <v/>
      </c>
      <c r="AK549" s="11" t="str">
        <f t="shared" ref="AK549:BL549" si="607">IF($AA$117=AK510,IF($Z$117=AK511,"X",""),"")</f>
        <v/>
      </c>
      <c r="AL549" s="11" t="str">
        <f t="shared" si="607"/>
        <v/>
      </c>
      <c r="AM549" s="11" t="str">
        <f t="shared" si="607"/>
        <v/>
      </c>
      <c r="AN549" s="11" t="str">
        <f t="shared" si="607"/>
        <v/>
      </c>
      <c r="AO549" s="11" t="str">
        <f t="shared" si="607"/>
        <v/>
      </c>
      <c r="AP549" s="11" t="str">
        <f t="shared" si="607"/>
        <v/>
      </c>
      <c r="AQ549" s="11" t="str">
        <f t="shared" si="607"/>
        <v/>
      </c>
      <c r="AR549" s="11" t="str">
        <f t="shared" si="607"/>
        <v/>
      </c>
      <c r="AS549" s="11" t="str">
        <f t="shared" si="607"/>
        <v/>
      </c>
      <c r="AT549" s="11" t="str">
        <f t="shared" si="607"/>
        <v/>
      </c>
      <c r="AU549" s="11" t="str">
        <f t="shared" si="607"/>
        <v/>
      </c>
      <c r="AV549" s="11" t="str">
        <f t="shared" si="607"/>
        <v/>
      </c>
      <c r="AW549" s="11" t="str">
        <f t="shared" si="607"/>
        <v/>
      </c>
      <c r="AX549" s="11" t="str">
        <f t="shared" si="607"/>
        <v/>
      </c>
      <c r="AY549" s="11" t="str">
        <f t="shared" si="607"/>
        <v/>
      </c>
      <c r="AZ549" s="11" t="str">
        <f t="shared" si="607"/>
        <v/>
      </c>
      <c r="BA549" s="11" t="str">
        <f t="shared" si="607"/>
        <v/>
      </c>
      <c r="BB549" s="11" t="str">
        <f t="shared" si="607"/>
        <v/>
      </c>
      <c r="BC549" s="11" t="str">
        <f t="shared" si="607"/>
        <v/>
      </c>
      <c r="BD549" s="11" t="str">
        <f t="shared" si="607"/>
        <v/>
      </c>
      <c r="BE549" s="11" t="str">
        <f t="shared" si="607"/>
        <v/>
      </c>
      <c r="BF549" s="11" t="str">
        <f t="shared" si="607"/>
        <v/>
      </c>
      <c r="BG549" s="11" t="str">
        <f t="shared" si="607"/>
        <v/>
      </c>
      <c r="BH549" s="11" t="str">
        <f t="shared" si="607"/>
        <v/>
      </c>
      <c r="BI549" s="11" t="str">
        <f t="shared" si="607"/>
        <v/>
      </c>
      <c r="BJ549" s="11" t="str">
        <f t="shared" si="607"/>
        <v/>
      </c>
      <c r="BK549" s="11" t="str">
        <f t="shared" si="607"/>
        <v/>
      </c>
      <c r="BL549" s="11" t="str">
        <f t="shared" si="607"/>
        <v/>
      </c>
    </row>
    <row r="550" spans="2:64" hidden="1" outlineLevel="1" x14ac:dyDescent="0.55000000000000004">
      <c r="B550" s="3" t="s">
        <v>21</v>
      </c>
      <c r="E550" s="11">
        <f t="shared" ref="E550:P550" si="608">IF(E549="X",$Z$118/12,D550)</f>
        <v>0</v>
      </c>
      <c r="F550" s="11">
        <f t="shared" si="608"/>
        <v>0</v>
      </c>
      <c r="G550" s="11">
        <f t="shared" si="608"/>
        <v>0</v>
      </c>
      <c r="H550" s="11">
        <f t="shared" si="608"/>
        <v>0</v>
      </c>
      <c r="I550" s="11">
        <f t="shared" si="608"/>
        <v>0</v>
      </c>
      <c r="J550" s="11">
        <f t="shared" si="608"/>
        <v>0</v>
      </c>
      <c r="K550" s="11">
        <f t="shared" si="608"/>
        <v>0</v>
      </c>
      <c r="L550" s="11">
        <f t="shared" si="608"/>
        <v>0</v>
      </c>
      <c r="M550" s="11">
        <f t="shared" si="608"/>
        <v>0</v>
      </c>
      <c r="N550" s="11">
        <f t="shared" si="608"/>
        <v>0</v>
      </c>
      <c r="O550" s="11">
        <f t="shared" si="608"/>
        <v>0</v>
      </c>
      <c r="P550" s="11">
        <f t="shared" si="608"/>
        <v>0</v>
      </c>
      <c r="Q550" s="11">
        <f>IF(Q549="X",$Z$118/12,P550*(1+$Z$119))</f>
        <v>0</v>
      </c>
      <c r="R550" s="11">
        <f t="shared" ref="R550:AB550" si="609">IF(R549="X",$Z$118/12,Q550)</f>
        <v>0</v>
      </c>
      <c r="S550" s="11">
        <f t="shared" si="609"/>
        <v>0</v>
      </c>
      <c r="T550" s="11">
        <f t="shared" si="609"/>
        <v>0</v>
      </c>
      <c r="U550" s="11">
        <f t="shared" si="609"/>
        <v>0</v>
      </c>
      <c r="V550" s="11">
        <f t="shared" si="609"/>
        <v>0</v>
      </c>
      <c r="W550" s="11">
        <f t="shared" si="609"/>
        <v>0</v>
      </c>
      <c r="X550" s="11">
        <f t="shared" si="609"/>
        <v>0</v>
      </c>
      <c r="Y550" s="11">
        <f t="shared" si="609"/>
        <v>0</v>
      </c>
      <c r="Z550" s="11">
        <f t="shared" si="609"/>
        <v>0</v>
      </c>
      <c r="AA550" s="11">
        <f t="shared" si="609"/>
        <v>0</v>
      </c>
      <c r="AB550" s="11">
        <f t="shared" si="609"/>
        <v>0</v>
      </c>
      <c r="AC550" s="11">
        <f>IF(AC549="X",$Z$118/12,AB550*(1+$Z$119))</f>
        <v>0</v>
      </c>
      <c r="AD550" s="11">
        <f t="shared" ref="AD550:AN550" si="610">IF(AD549="X",$Z$118/12,AC550)</f>
        <v>0</v>
      </c>
      <c r="AE550" s="11">
        <f t="shared" si="610"/>
        <v>0</v>
      </c>
      <c r="AF550" s="11">
        <f t="shared" si="610"/>
        <v>0</v>
      </c>
      <c r="AG550" s="11">
        <f t="shared" si="610"/>
        <v>0</v>
      </c>
      <c r="AH550" s="11">
        <f t="shared" si="610"/>
        <v>0</v>
      </c>
      <c r="AI550" s="11">
        <f t="shared" si="610"/>
        <v>0</v>
      </c>
      <c r="AJ550" s="11">
        <f t="shared" si="610"/>
        <v>0</v>
      </c>
      <c r="AK550" s="11">
        <f t="shared" si="610"/>
        <v>0</v>
      </c>
      <c r="AL550" s="11">
        <f t="shared" si="610"/>
        <v>0</v>
      </c>
      <c r="AM550" s="11">
        <f t="shared" si="610"/>
        <v>0</v>
      </c>
      <c r="AN550" s="11">
        <f t="shared" si="610"/>
        <v>0</v>
      </c>
      <c r="AO550" s="11">
        <f>IF(AO549="X",$Z$118/12,AN550*(1+$Z$119))</f>
        <v>0</v>
      </c>
      <c r="AP550" s="11">
        <f t="shared" ref="AP550:AZ550" si="611">IF(AP549="X",$Z$118/12,AO550)</f>
        <v>0</v>
      </c>
      <c r="AQ550" s="11">
        <f t="shared" si="611"/>
        <v>0</v>
      </c>
      <c r="AR550" s="11">
        <f t="shared" si="611"/>
        <v>0</v>
      </c>
      <c r="AS550" s="11">
        <f t="shared" si="611"/>
        <v>0</v>
      </c>
      <c r="AT550" s="11">
        <f t="shared" si="611"/>
        <v>0</v>
      </c>
      <c r="AU550" s="11">
        <f t="shared" si="611"/>
        <v>0</v>
      </c>
      <c r="AV550" s="11">
        <f t="shared" si="611"/>
        <v>0</v>
      </c>
      <c r="AW550" s="11">
        <f t="shared" si="611"/>
        <v>0</v>
      </c>
      <c r="AX550" s="11">
        <f t="shared" si="611"/>
        <v>0</v>
      </c>
      <c r="AY550" s="11">
        <f t="shared" si="611"/>
        <v>0</v>
      </c>
      <c r="AZ550" s="11">
        <f t="shared" si="611"/>
        <v>0</v>
      </c>
      <c r="BA550" s="11">
        <f>IF(BA549="X",$Z$118/12,AZ550*(1+$Z$119))</f>
        <v>0</v>
      </c>
      <c r="BB550" s="11">
        <f t="shared" ref="BB550:BL550" si="612">IF(BB549="X",$Z$118/12,BA550)</f>
        <v>0</v>
      </c>
      <c r="BC550" s="11">
        <f t="shared" si="612"/>
        <v>0</v>
      </c>
      <c r="BD550" s="11">
        <f t="shared" si="612"/>
        <v>0</v>
      </c>
      <c r="BE550" s="11">
        <f t="shared" si="612"/>
        <v>0</v>
      </c>
      <c r="BF550" s="11">
        <f t="shared" si="612"/>
        <v>0</v>
      </c>
      <c r="BG550" s="11">
        <f t="shared" si="612"/>
        <v>0</v>
      </c>
      <c r="BH550" s="11">
        <f t="shared" si="612"/>
        <v>0</v>
      </c>
      <c r="BI550" s="11">
        <f t="shared" si="612"/>
        <v>0</v>
      </c>
      <c r="BJ550" s="11">
        <f t="shared" si="612"/>
        <v>0</v>
      </c>
      <c r="BK550" s="11">
        <f t="shared" si="612"/>
        <v>0</v>
      </c>
      <c r="BL550" s="11">
        <f t="shared" si="612"/>
        <v>0</v>
      </c>
    </row>
    <row r="551" spans="2:64" hidden="1" outlineLevel="1" x14ac:dyDescent="0.55000000000000004">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row>
    <row r="552" spans="2:64" hidden="1" outlineLevel="1" x14ac:dyDescent="0.55000000000000004">
      <c r="B552" s="3" t="s">
        <v>199</v>
      </c>
      <c r="E552" s="11" t="str">
        <f t="shared" ref="E552:AJ552" si="613">IF($AA$122=E510,IF($Z$122=E511,"X",""),"")</f>
        <v/>
      </c>
      <c r="F552" s="11" t="str">
        <f t="shared" si="613"/>
        <v/>
      </c>
      <c r="G552" s="11" t="str">
        <f t="shared" si="613"/>
        <v/>
      </c>
      <c r="H552" s="11" t="str">
        <f t="shared" si="613"/>
        <v/>
      </c>
      <c r="I552" s="11" t="str">
        <f t="shared" si="613"/>
        <v/>
      </c>
      <c r="J552" s="11" t="str">
        <f t="shared" si="613"/>
        <v/>
      </c>
      <c r="K552" s="11" t="str">
        <f t="shared" si="613"/>
        <v/>
      </c>
      <c r="L552" s="11" t="str">
        <f t="shared" si="613"/>
        <v/>
      </c>
      <c r="M552" s="11" t="str">
        <f t="shared" si="613"/>
        <v/>
      </c>
      <c r="N552" s="11" t="str">
        <f t="shared" si="613"/>
        <v/>
      </c>
      <c r="O552" s="11" t="str">
        <f t="shared" si="613"/>
        <v/>
      </c>
      <c r="P552" s="11" t="str">
        <f t="shared" si="613"/>
        <v/>
      </c>
      <c r="Q552" s="11" t="str">
        <f t="shared" si="613"/>
        <v/>
      </c>
      <c r="R552" s="11" t="str">
        <f t="shared" si="613"/>
        <v/>
      </c>
      <c r="S552" s="11" t="str">
        <f t="shared" si="613"/>
        <v/>
      </c>
      <c r="T552" s="11" t="str">
        <f t="shared" si="613"/>
        <v/>
      </c>
      <c r="U552" s="11" t="str">
        <f t="shared" si="613"/>
        <v/>
      </c>
      <c r="V552" s="11" t="str">
        <f t="shared" si="613"/>
        <v/>
      </c>
      <c r="W552" s="11" t="str">
        <f t="shared" si="613"/>
        <v/>
      </c>
      <c r="X552" s="11" t="str">
        <f t="shared" si="613"/>
        <v/>
      </c>
      <c r="Y552" s="11" t="str">
        <f t="shared" si="613"/>
        <v/>
      </c>
      <c r="Z552" s="11" t="str">
        <f t="shared" si="613"/>
        <v/>
      </c>
      <c r="AA552" s="11" t="str">
        <f t="shared" si="613"/>
        <v/>
      </c>
      <c r="AB552" s="11" t="str">
        <f t="shared" si="613"/>
        <v/>
      </c>
      <c r="AC552" s="11" t="str">
        <f t="shared" si="613"/>
        <v/>
      </c>
      <c r="AD552" s="11" t="str">
        <f t="shared" si="613"/>
        <v/>
      </c>
      <c r="AE552" s="11" t="str">
        <f t="shared" si="613"/>
        <v/>
      </c>
      <c r="AF552" s="11" t="str">
        <f t="shared" si="613"/>
        <v/>
      </c>
      <c r="AG552" s="11" t="str">
        <f t="shared" si="613"/>
        <v/>
      </c>
      <c r="AH552" s="11" t="str">
        <f t="shared" si="613"/>
        <v/>
      </c>
      <c r="AI552" s="11" t="str">
        <f t="shared" si="613"/>
        <v/>
      </c>
      <c r="AJ552" s="11" t="str">
        <f t="shared" si="613"/>
        <v/>
      </c>
      <c r="AK552" s="11" t="str">
        <f t="shared" ref="AK552:BL552" si="614">IF($AA$122=AK510,IF($Z$122=AK511,"X",""),"")</f>
        <v/>
      </c>
      <c r="AL552" s="11" t="str">
        <f t="shared" si="614"/>
        <v/>
      </c>
      <c r="AM552" s="11" t="str">
        <f t="shared" si="614"/>
        <v/>
      </c>
      <c r="AN552" s="11" t="str">
        <f t="shared" si="614"/>
        <v/>
      </c>
      <c r="AO552" s="11" t="str">
        <f t="shared" si="614"/>
        <v/>
      </c>
      <c r="AP552" s="11" t="str">
        <f t="shared" si="614"/>
        <v/>
      </c>
      <c r="AQ552" s="11" t="str">
        <f t="shared" si="614"/>
        <v/>
      </c>
      <c r="AR552" s="11" t="str">
        <f t="shared" si="614"/>
        <v/>
      </c>
      <c r="AS552" s="11" t="str">
        <f t="shared" si="614"/>
        <v/>
      </c>
      <c r="AT552" s="11" t="str">
        <f t="shared" si="614"/>
        <v/>
      </c>
      <c r="AU552" s="11" t="str">
        <f t="shared" si="614"/>
        <v/>
      </c>
      <c r="AV552" s="11" t="str">
        <f t="shared" si="614"/>
        <v/>
      </c>
      <c r="AW552" s="11" t="str">
        <f t="shared" si="614"/>
        <v/>
      </c>
      <c r="AX552" s="11" t="str">
        <f t="shared" si="614"/>
        <v/>
      </c>
      <c r="AY552" s="11" t="str">
        <f t="shared" si="614"/>
        <v/>
      </c>
      <c r="AZ552" s="11" t="str">
        <f t="shared" si="614"/>
        <v/>
      </c>
      <c r="BA552" s="11" t="str">
        <f t="shared" si="614"/>
        <v/>
      </c>
      <c r="BB552" s="11" t="str">
        <f t="shared" si="614"/>
        <v/>
      </c>
      <c r="BC552" s="11" t="str">
        <f t="shared" si="614"/>
        <v/>
      </c>
      <c r="BD552" s="11" t="str">
        <f t="shared" si="614"/>
        <v/>
      </c>
      <c r="BE552" s="11" t="str">
        <f t="shared" si="614"/>
        <v/>
      </c>
      <c r="BF552" s="11" t="str">
        <f t="shared" si="614"/>
        <v/>
      </c>
      <c r="BG552" s="11" t="str">
        <f t="shared" si="614"/>
        <v/>
      </c>
      <c r="BH552" s="11" t="str">
        <f t="shared" si="614"/>
        <v/>
      </c>
      <c r="BI552" s="11" t="str">
        <f t="shared" si="614"/>
        <v/>
      </c>
      <c r="BJ552" s="11" t="str">
        <f t="shared" si="614"/>
        <v/>
      </c>
      <c r="BK552" s="11" t="str">
        <f t="shared" si="614"/>
        <v/>
      </c>
      <c r="BL552" s="11" t="str">
        <f t="shared" si="614"/>
        <v/>
      </c>
    </row>
    <row r="553" spans="2:64" hidden="1" outlineLevel="1" x14ac:dyDescent="0.55000000000000004">
      <c r="B553" s="3" t="s">
        <v>21</v>
      </c>
      <c r="E553" s="11">
        <f t="shared" ref="E553:P553" si="615">IF(E552="X",$Z$123/12,D553)</f>
        <v>0</v>
      </c>
      <c r="F553" s="11">
        <f t="shared" si="615"/>
        <v>0</v>
      </c>
      <c r="G553" s="11">
        <f t="shared" si="615"/>
        <v>0</v>
      </c>
      <c r="H553" s="11">
        <f t="shared" si="615"/>
        <v>0</v>
      </c>
      <c r="I553" s="11">
        <f t="shared" si="615"/>
        <v>0</v>
      </c>
      <c r="J553" s="11">
        <f t="shared" si="615"/>
        <v>0</v>
      </c>
      <c r="K553" s="11">
        <f t="shared" si="615"/>
        <v>0</v>
      </c>
      <c r="L553" s="11">
        <f t="shared" si="615"/>
        <v>0</v>
      </c>
      <c r="M553" s="11">
        <f t="shared" si="615"/>
        <v>0</v>
      </c>
      <c r="N553" s="11">
        <f t="shared" si="615"/>
        <v>0</v>
      </c>
      <c r="O553" s="11">
        <f t="shared" si="615"/>
        <v>0</v>
      </c>
      <c r="P553" s="11">
        <f t="shared" si="615"/>
        <v>0</v>
      </c>
      <c r="Q553" s="11">
        <f>IF(Q552="X",$Z$123/12,P553*(1+$Z$124))</f>
        <v>0</v>
      </c>
      <c r="R553" s="11">
        <f t="shared" ref="R553:AB553" si="616">IF(R552="X",$Z$123/12,Q553)</f>
        <v>0</v>
      </c>
      <c r="S553" s="11">
        <f t="shared" si="616"/>
        <v>0</v>
      </c>
      <c r="T553" s="11">
        <f t="shared" si="616"/>
        <v>0</v>
      </c>
      <c r="U553" s="11">
        <f t="shared" si="616"/>
        <v>0</v>
      </c>
      <c r="V553" s="11">
        <f t="shared" si="616"/>
        <v>0</v>
      </c>
      <c r="W553" s="11">
        <f t="shared" si="616"/>
        <v>0</v>
      </c>
      <c r="X553" s="11">
        <f t="shared" si="616"/>
        <v>0</v>
      </c>
      <c r="Y553" s="11">
        <f t="shared" si="616"/>
        <v>0</v>
      </c>
      <c r="Z553" s="11">
        <f t="shared" si="616"/>
        <v>0</v>
      </c>
      <c r="AA553" s="11">
        <f t="shared" si="616"/>
        <v>0</v>
      </c>
      <c r="AB553" s="11">
        <f t="shared" si="616"/>
        <v>0</v>
      </c>
      <c r="AC553" s="11">
        <f>IF(AC552="X",$Z$123/12,AB553*(1+$Z$124))</f>
        <v>0</v>
      </c>
      <c r="AD553" s="11">
        <f t="shared" ref="AD553:AN553" si="617">IF(AD552="X",$Z$123/12,AC553)</f>
        <v>0</v>
      </c>
      <c r="AE553" s="11">
        <f t="shared" si="617"/>
        <v>0</v>
      </c>
      <c r="AF553" s="11">
        <f t="shared" si="617"/>
        <v>0</v>
      </c>
      <c r="AG553" s="11">
        <f t="shared" si="617"/>
        <v>0</v>
      </c>
      <c r="AH553" s="11">
        <f t="shared" si="617"/>
        <v>0</v>
      </c>
      <c r="AI553" s="11">
        <f t="shared" si="617"/>
        <v>0</v>
      </c>
      <c r="AJ553" s="11">
        <f t="shared" si="617"/>
        <v>0</v>
      </c>
      <c r="AK553" s="11">
        <f t="shared" si="617"/>
        <v>0</v>
      </c>
      <c r="AL553" s="11">
        <f t="shared" si="617"/>
        <v>0</v>
      </c>
      <c r="AM553" s="11">
        <f t="shared" si="617"/>
        <v>0</v>
      </c>
      <c r="AN553" s="11">
        <f t="shared" si="617"/>
        <v>0</v>
      </c>
      <c r="AO553" s="11">
        <f>IF(AO552="X",$Z$123/12,AN553*(1+$Z$124))</f>
        <v>0</v>
      </c>
      <c r="AP553" s="11">
        <f t="shared" ref="AP553:AZ553" si="618">IF(AP552="X",$Z$123/12,AO553)</f>
        <v>0</v>
      </c>
      <c r="AQ553" s="11">
        <f t="shared" si="618"/>
        <v>0</v>
      </c>
      <c r="AR553" s="11">
        <f t="shared" si="618"/>
        <v>0</v>
      </c>
      <c r="AS553" s="11">
        <f t="shared" si="618"/>
        <v>0</v>
      </c>
      <c r="AT553" s="11">
        <f t="shared" si="618"/>
        <v>0</v>
      </c>
      <c r="AU553" s="11">
        <f t="shared" si="618"/>
        <v>0</v>
      </c>
      <c r="AV553" s="11">
        <f t="shared" si="618"/>
        <v>0</v>
      </c>
      <c r="AW553" s="11">
        <f t="shared" si="618"/>
        <v>0</v>
      </c>
      <c r="AX553" s="11">
        <f t="shared" si="618"/>
        <v>0</v>
      </c>
      <c r="AY553" s="11">
        <f t="shared" si="618"/>
        <v>0</v>
      </c>
      <c r="AZ553" s="11">
        <f t="shared" si="618"/>
        <v>0</v>
      </c>
      <c r="BA553" s="11">
        <f>IF(BA552="X",$Z$123/12,AZ553*(1+$Z$124))</f>
        <v>0</v>
      </c>
      <c r="BB553" s="11">
        <f t="shared" ref="BB553:BL553" si="619">IF(BB552="X",$Z$123/12,BA553)</f>
        <v>0</v>
      </c>
      <c r="BC553" s="11">
        <f t="shared" si="619"/>
        <v>0</v>
      </c>
      <c r="BD553" s="11">
        <f t="shared" si="619"/>
        <v>0</v>
      </c>
      <c r="BE553" s="11">
        <f t="shared" si="619"/>
        <v>0</v>
      </c>
      <c r="BF553" s="11">
        <f t="shared" si="619"/>
        <v>0</v>
      </c>
      <c r="BG553" s="11">
        <f t="shared" si="619"/>
        <v>0</v>
      </c>
      <c r="BH553" s="11">
        <f t="shared" si="619"/>
        <v>0</v>
      </c>
      <c r="BI553" s="11">
        <f t="shared" si="619"/>
        <v>0</v>
      </c>
      <c r="BJ553" s="11">
        <f t="shared" si="619"/>
        <v>0</v>
      </c>
      <c r="BK553" s="11">
        <f t="shared" si="619"/>
        <v>0</v>
      </c>
      <c r="BL553" s="11">
        <f t="shared" si="619"/>
        <v>0</v>
      </c>
    </row>
    <row r="554" spans="2:64" hidden="1" outlineLevel="1" x14ac:dyDescent="0.55000000000000004">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row>
    <row r="555" spans="2:64" hidden="1" outlineLevel="1" x14ac:dyDescent="0.55000000000000004">
      <c r="B555" s="3" t="s">
        <v>200</v>
      </c>
      <c r="E555" s="11" t="str">
        <f t="shared" ref="E555:AJ555" si="620">IF($AA$127=E510,IF($Z$127=E511,"X",""),"")</f>
        <v/>
      </c>
      <c r="F555" s="11" t="str">
        <f t="shared" si="620"/>
        <v/>
      </c>
      <c r="G555" s="11" t="str">
        <f t="shared" si="620"/>
        <v/>
      </c>
      <c r="H555" s="11" t="str">
        <f t="shared" si="620"/>
        <v/>
      </c>
      <c r="I555" s="11" t="str">
        <f t="shared" si="620"/>
        <v/>
      </c>
      <c r="J555" s="11" t="str">
        <f t="shared" si="620"/>
        <v/>
      </c>
      <c r="K555" s="11" t="str">
        <f t="shared" si="620"/>
        <v/>
      </c>
      <c r="L555" s="11" t="str">
        <f t="shared" si="620"/>
        <v/>
      </c>
      <c r="M555" s="11" t="str">
        <f t="shared" si="620"/>
        <v/>
      </c>
      <c r="N555" s="11" t="str">
        <f t="shared" si="620"/>
        <v/>
      </c>
      <c r="O555" s="11" t="str">
        <f t="shared" si="620"/>
        <v/>
      </c>
      <c r="P555" s="11" t="str">
        <f t="shared" si="620"/>
        <v/>
      </c>
      <c r="Q555" s="11" t="str">
        <f t="shared" si="620"/>
        <v/>
      </c>
      <c r="R555" s="11" t="str">
        <f t="shared" si="620"/>
        <v/>
      </c>
      <c r="S555" s="11" t="str">
        <f t="shared" si="620"/>
        <v/>
      </c>
      <c r="T555" s="11" t="str">
        <f t="shared" si="620"/>
        <v/>
      </c>
      <c r="U555" s="11" t="str">
        <f t="shared" si="620"/>
        <v/>
      </c>
      <c r="V555" s="11" t="str">
        <f t="shared" si="620"/>
        <v/>
      </c>
      <c r="W555" s="11" t="str">
        <f t="shared" si="620"/>
        <v/>
      </c>
      <c r="X555" s="11" t="str">
        <f t="shared" si="620"/>
        <v/>
      </c>
      <c r="Y555" s="11" t="str">
        <f t="shared" si="620"/>
        <v/>
      </c>
      <c r="Z555" s="11" t="str">
        <f t="shared" si="620"/>
        <v/>
      </c>
      <c r="AA555" s="11" t="str">
        <f t="shared" si="620"/>
        <v/>
      </c>
      <c r="AB555" s="11" t="str">
        <f t="shared" si="620"/>
        <v/>
      </c>
      <c r="AC555" s="11" t="str">
        <f t="shared" si="620"/>
        <v/>
      </c>
      <c r="AD555" s="11" t="str">
        <f t="shared" si="620"/>
        <v/>
      </c>
      <c r="AE555" s="11" t="str">
        <f t="shared" si="620"/>
        <v/>
      </c>
      <c r="AF555" s="11" t="str">
        <f t="shared" si="620"/>
        <v/>
      </c>
      <c r="AG555" s="11" t="str">
        <f t="shared" si="620"/>
        <v/>
      </c>
      <c r="AH555" s="11" t="str">
        <f t="shared" si="620"/>
        <v/>
      </c>
      <c r="AI555" s="11" t="str">
        <f t="shared" si="620"/>
        <v/>
      </c>
      <c r="AJ555" s="11" t="str">
        <f t="shared" si="620"/>
        <v/>
      </c>
      <c r="AK555" s="11" t="str">
        <f t="shared" ref="AK555:BL555" si="621">IF($AA$127=AK510,IF($Z$127=AK511,"X",""),"")</f>
        <v/>
      </c>
      <c r="AL555" s="11" t="str">
        <f t="shared" si="621"/>
        <v/>
      </c>
      <c r="AM555" s="11" t="str">
        <f t="shared" si="621"/>
        <v/>
      </c>
      <c r="AN555" s="11" t="str">
        <f t="shared" si="621"/>
        <v/>
      </c>
      <c r="AO555" s="11" t="str">
        <f t="shared" si="621"/>
        <v/>
      </c>
      <c r="AP555" s="11" t="str">
        <f t="shared" si="621"/>
        <v/>
      </c>
      <c r="AQ555" s="11" t="str">
        <f t="shared" si="621"/>
        <v/>
      </c>
      <c r="AR555" s="11" t="str">
        <f t="shared" si="621"/>
        <v/>
      </c>
      <c r="AS555" s="11" t="str">
        <f t="shared" si="621"/>
        <v/>
      </c>
      <c r="AT555" s="11" t="str">
        <f t="shared" si="621"/>
        <v/>
      </c>
      <c r="AU555" s="11" t="str">
        <f t="shared" si="621"/>
        <v/>
      </c>
      <c r="AV555" s="11" t="str">
        <f t="shared" si="621"/>
        <v/>
      </c>
      <c r="AW555" s="11" t="str">
        <f t="shared" si="621"/>
        <v/>
      </c>
      <c r="AX555" s="11" t="str">
        <f t="shared" si="621"/>
        <v/>
      </c>
      <c r="AY555" s="11" t="str">
        <f t="shared" si="621"/>
        <v/>
      </c>
      <c r="AZ555" s="11" t="str">
        <f t="shared" si="621"/>
        <v/>
      </c>
      <c r="BA555" s="11" t="str">
        <f t="shared" si="621"/>
        <v/>
      </c>
      <c r="BB555" s="11" t="str">
        <f t="shared" si="621"/>
        <v/>
      </c>
      <c r="BC555" s="11" t="str">
        <f t="shared" si="621"/>
        <v/>
      </c>
      <c r="BD555" s="11" t="str">
        <f t="shared" si="621"/>
        <v/>
      </c>
      <c r="BE555" s="11" t="str">
        <f t="shared" si="621"/>
        <v/>
      </c>
      <c r="BF555" s="11" t="str">
        <f t="shared" si="621"/>
        <v/>
      </c>
      <c r="BG555" s="11" t="str">
        <f t="shared" si="621"/>
        <v/>
      </c>
      <c r="BH555" s="11" t="str">
        <f t="shared" si="621"/>
        <v/>
      </c>
      <c r="BI555" s="11" t="str">
        <f t="shared" si="621"/>
        <v/>
      </c>
      <c r="BJ555" s="11" t="str">
        <f t="shared" si="621"/>
        <v/>
      </c>
      <c r="BK555" s="11" t="str">
        <f t="shared" si="621"/>
        <v/>
      </c>
      <c r="BL555" s="11" t="str">
        <f t="shared" si="621"/>
        <v/>
      </c>
    </row>
    <row r="556" spans="2:64" hidden="1" outlineLevel="1" x14ac:dyDescent="0.55000000000000004">
      <c r="B556" s="3" t="s">
        <v>21</v>
      </c>
      <c r="E556" s="11">
        <f t="shared" ref="E556:P556" si="622">IF(E555="X",$Z$128/12,D556)</f>
        <v>0</v>
      </c>
      <c r="F556" s="11">
        <f t="shared" si="622"/>
        <v>0</v>
      </c>
      <c r="G556" s="11">
        <f t="shared" si="622"/>
        <v>0</v>
      </c>
      <c r="H556" s="11">
        <f t="shared" si="622"/>
        <v>0</v>
      </c>
      <c r="I556" s="11">
        <f t="shared" si="622"/>
        <v>0</v>
      </c>
      <c r="J556" s="11">
        <f t="shared" si="622"/>
        <v>0</v>
      </c>
      <c r="K556" s="11">
        <f t="shared" si="622"/>
        <v>0</v>
      </c>
      <c r="L556" s="11">
        <f t="shared" si="622"/>
        <v>0</v>
      </c>
      <c r="M556" s="11">
        <f t="shared" si="622"/>
        <v>0</v>
      </c>
      <c r="N556" s="11">
        <f t="shared" si="622"/>
        <v>0</v>
      </c>
      <c r="O556" s="11">
        <f t="shared" si="622"/>
        <v>0</v>
      </c>
      <c r="P556" s="11">
        <f t="shared" si="622"/>
        <v>0</v>
      </c>
      <c r="Q556" s="11">
        <f>IF(Q555="X",$Z$128/12,P556*(1+$Z$129))</f>
        <v>0</v>
      </c>
      <c r="R556" s="11">
        <f t="shared" ref="R556:AB556" si="623">IF(R555="X",$Z$128/12,Q556)</f>
        <v>0</v>
      </c>
      <c r="S556" s="11">
        <f t="shared" si="623"/>
        <v>0</v>
      </c>
      <c r="T556" s="11">
        <f t="shared" si="623"/>
        <v>0</v>
      </c>
      <c r="U556" s="11">
        <f t="shared" si="623"/>
        <v>0</v>
      </c>
      <c r="V556" s="11">
        <f t="shared" si="623"/>
        <v>0</v>
      </c>
      <c r="W556" s="11">
        <f t="shared" si="623"/>
        <v>0</v>
      </c>
      <c r="X556" s="11">
        <f t="shared" si="623"/>
        <v>0</v>
      </c>
      <c r="Y556" s="11">
        <f t="shared" si="623"/>
        <v>0</v>
      </c>
      <c r="Z556" s="11">
        <f t="shared" si="623"/>
        <v>0</v>
      </c>
      <c r="AA556" s="11">
        <f t="shared" si="623"/>
        <v>0</v>
      </c>
      <c r="AB556" s="11">
        <f t="shared" si="623"/>
        <v>0</v>
      </c>
      <c r="AC556" s="11">
        <f>IF(AC555="X",$Z$128/12,AB556*(1+$Z$129))</f>
        <v>0</v>
      </c>
      <c r="AD556" s="11">
        <f t="shared" ref="AD556:AN556" si="624">IF(AD555="X",$Z$128/12,AC556)</f>
        <v>0</v>
      </c>
      <c r="AE556" s="11">
        <f t="shared" si="624"/>
        <v>0</v>
      </c>
      <c r="AF556" s="11">
        <f t="shared" si="624"/>
        <v>0</v>
      </c>
      <c r="AG556" s="11">
        <f t="shared" si="624"/>
        <v>0</v>
      </c>
      <c r="AH556" s="11">
        <f t="shared" si="624"/>
        <v>0</v>
      </c>
      <c r="AI556" s="11">
        <f t="shared" si="624"/>
        <v>0</v>
      </c>
      <c r="AJ556" s="11">
        <f t="shared" si="624"/>
        <v>0</v>
      </c>
      <c r="AK556" s="11">
        <f t="shared" si="624"/>
        <v>0</v>
      </c>
      <c r="AL556" s="11">
        <f t="shared" si="624"/>
        <v>0</v>
      </c>
      <c r="AM556" s="11">
        <f t="shared" si="624"/>
        <v>0</v>
      </c>
      <c r="AN556" s="11">
        <f t="shared" si="624"/>
        <v>0</v>
      </c>
      <c r="AO556" s="11">
        <f>IF(AO555="X",$Z$128/12,AN556*(1+$Z$129))</f>
        <v>0</v>
      </c>
      <c r="AP556" s="11">
        <f t="shared" ref="AP556:AZ556" si="625">IF(AP555="X",$Z$128/12,AO556)</f>
        <v>0</v>
      </c>
      <c r="AQ556" s="11">
        <f t="shared" si="625"/>
        <v>0</v>
      </c>
      <c r="AR556" s="11">
        <f t="shared" si="625"/>
        <v>0</v>
      </c>
      <c r="AS556" s="11">
        <f t="shared" si="625"/>
        <v>0</v>
      </c>
      <c r="AT556" s="11">
        <f t="shared" si="625"/>
        <v>0</v>
      </c>
      <c r="AU556" s="11">
        <f t="shared" si="625"/>
        <v>0</v>
      </c>
      <c r="AV556" s="11">
        <f t="shared" si="625"/>
        <v>0</v>
      </c>
      <c r="AW556" s="11">
        <f t="shared" si="625"/>
        <v>0</v>
      </c>
      <c r="AX556" s="11">
        <f t="shared" si="625"/>
        <v>0</v>
      </c>
      <c r="AY556" s="11">
        <f t="shared" si="625"/>
        <v>0</v>
      </c>
      <c r="AZ556" s="11">
        <f t="shared" si="625"/>
        <v>0</v>
      </c>
      <c r="BA556" s="11">
        <f>IF(BA555="X",$Z$128/12,AZ556*(1+$Z$129))</f>
        <v>0</v>
      </c>
      <c r="BB556" s="11">
        <f t="shared" ref="BB556:BL556" si="626">IF(BB555="X",$Z$128/12,BA556)</f>
        <v>0</v>
      </c>
      <c r="BC556" s="11">
        <f t="shared" si="626"/>
        <v>0</v>
      </c>
      <c r="BD556" s="11">
        <f t="shared" si="626"/>
        <v>0</v>
      </c>
      <c r="BE556" s="11">
        <f t="shared" si="626"/>
        <v>0</v>
      </c>
      <c r="BF556" s="11">
        <f t="shared" si="626"/>
        <v>0</v>
      </c>
      <c r="BG556" s="11">
        <f t="shared" si="626"/>
        <v>0</v>
      </c>
      <c r="BH556" s="11">
        <f t="shared" si="626"/>
        <v>0</v>
      </c>
      <c r="BI556" s="11">
        <f t="shared" si="626"/>
        <v>0</v>
      </c>
      <c r="BJ556" s="11">
        <f t="shared" si="626"/>
        <v>0</v>
      </c>
      <c r="BK556" s="11">
        <f t="shared" si="626"/>
        <v>0</v>
      </c>
      <c r="BL556" s="11">
        <f t="shared" si="626"/>
        <v>0</v>
      </c>
    </row>
    <row r="557" spans="2:64" hidden="1" outlineLevel="1" x14ac:dyDescent="0.55000000000000004">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row>
    <row r="558" spans="2:64" hidden="1" outlineLevel="1" x14ac:dyDescent="0.55000000000000004">
      <c r="B558" s="3" t="s">
        <v>201</v>
      </c>
      <c r="E558" s="11" t="str">
        <f t="shared" ref="E558:AJ558" si="627">IF($AA$132=E510,IF($Z$132=E511,"X",""),"")</f>
        <v/>
      </c>
      <c r="F558" s="11" t="str">
        <f t="shared" si="627"/>
        <v/>
      </c>
      <c r="G558" s="11" t="str">
        <f t="shared" si="627"/>
        <v/>
      </c>
      <c r="H558" s="11" t="str">
        <f t="shared" si="627"/>
        <v/>
      </c>
      <c r="I558" s="11" t="str">
        <f t="shared" si="627"/>
        <v/>
      </c>
      <c r="J558" s="11" t="str">
        <f t="shared" si="627"/>
        <v/>
      </c>
      <c r="K558" s="11" t="str">
        <f t="shared" si="627"/>
        <v/>
      </c>
      <c r="L558" s="11" t="str">
        <f t="shared" si="627"/>
        <v/>
      </c>
      <c r="M558" s="11" t="str">
        <f t="shared" si="627"/>
        <v/>
      </c>
      <c r="N558" s="11" t="str">
        <f t="shared" si="627"/>
        <v/>
      </c>
      <c r="O558" s="11" t="str">
        <f t="shared" si="627"/>
        <v/>
      </c>
      <c r="P558" s="11" t="str">
        <f t="shared" si="627"/>
        <v/>
      </c>
      <c r="Q558" s="11" t="str">
        <f t="shared" si="627"/>
        <v/>
      </c>
      <c r="R558" s="11" t="str">
        <f t="shared" si="627"/>
        <v/>
      </c>
      <c r="S558" s="11" t="str">
        <f t="shared" si="627"/>
        <v/>
      </c>
      <c r="T558" s="11" t="str">
        <f t="shared" si="627"/>
        <v/>
      </c>
      <c r="U558" s="11" t="str">
        <f t="shared" si="627"/>
        <v/>
      </c>
      <c r="V558" s="11" t="str">
        <f t="shared" si="627"/>
        <v/>
      </c>
      <c r="W558" s="11" t="str">
        <f t="shared" si="627"/>
        <v/>
      </c>
      <c r="X558" s="11" t="str">
        <f t="shared" si="627"/>
        <v/>
      </c>
      <c r="Y558" s="11" t="str">
        <f t="shared" si="627"/>
        <v/>
      </c>
      <c r="Z558" s="11" t="str">
        <f t="shared" si="627"/>
        <v/>
      </c>
      <c r="AA558" s="11" t="str">
        <f t="shared" si="627"/>
        <v/>
      </c>
      <c r="AB558" s="11" t="str">
        <f t="shared" si="627"/>
        <v/>
      </c>
      <c r="AC558" s="11" t="str">
        <f t="shared" si="627"/>
        <v/>
      </c>
      <c r="AD558" s="11" t="str">
        <f t="shared" si="627"/>
        <v/>
      </c>
      <c r="AE558" s="11" t="str">
        <f t="shared" si="627"/>
        <v/>
      </c>
      <c r="AF558" s="11" t="str">
        <f t="shared" si="627"/>
        <v/>
      </c>
      <c r="AG558" s="11" t="str">
        <f t="shared" si="627"/>
        <v/>
      </c>
      <c r="AH558" s="11" t="str">
        <f t="shared" si="627"/>
        <v/>
      </c>
      <c r="AI558" s="11" t="str">
        <f t="shared" si="627"/>
        <v/>
      </c>
      <c r="AJ558" s="11" t="str">
        <f t="shared" si="627"/>
        <v/>
      </c>
      <c r="AK558" s="11" t="str">
        <f t="shared" ref="AK558:BL558" si="628">IF($AA$132=AK510,IF($Z$132=AK511,"X",""),"")</f>
        <v/>
      </c>
      <c r="AL558" s="11" t="str">
        <f t="shared" si="628"/>
        <v/>
      </c>
      <c r="AM558" s="11" t="str">
        <f t="shared" si="628"/>
        <v/>
      </c>
      <c r="AN558" s="11" t="str">
        <f t="shared" si="628"/>
        <v/>
      </c>
      <c r="AO558" s="11" t="str">
        <f t="shared" si="628"/>
        <v/>
      </c>
      <c r="AP558" s="11" t="str">
        <f t="shared" si="628"/>
        <v/>
      </c>
      <c r="AQ558" s="11" t="str">
        <f t="shared" si="628"/>
        <v/>
      </c>
      <c r="AR558" s="11" t="str">
        <f t="shared" si="628"/>
        <v/>
      </c>
      <c r="AS558" s="11" t="str">
        <f t="shared" si="628"/>
        <v/>
      </c>
      <c r="AT558" s="11" t="str">
        <f t="shared" si="628"/>
        <v/>
      </c>
      <c r="AU558" s="11" t="str">
        <f t="shared" si="628"/>
        <v/>
      </c>
      <c r="AV558" s="11" t="str">
        <f t="shared" si="628"/>
        <v/>
      </c>
      <c r="AW558" s="11" t="str">
        <f t="shared" si="628"/>
        <v/>
      </c>
      <c r="AX558" s="11" t="str">
        <f t="shared" si="628"/>
        <v/>
      </c>
      <c r="AY558" s="11" t="str">
        <f t="shared" si="628"/>
        <v/>
      </c>
      <c r="AZ558" s="11" t="str">
        <f t="shared" si="628"/>
        <v/>
      </c>
      <c r="BA558" s="11" t="str">
        <f t="shared" si="628"/>
        <v/>
      </c>
      <c r="BB558" s="11" t="str">
        <f t="shared" si="628"/>
        <v/>
      </c>
      <c r="BC558" s="11" t="str">
        <f t="shared" si="628"/>
        <v/>
      </c>
      <c r="BD558" s="11" t="str">
        <f t="shared" si="628"/>
        <v/>
      </c>
      <c r="BE558" s="11" t="str">
        <f t="shared" si="628"/>
        <v/>
      </c>
      <c r="BF558" s="11" t="str">
        <f t="shared" si="628"/>
        <v/>
      </c>
      <c r="BG558" s="11" t="str">
        <f t="shared" si="628"/>
        <v/>
      </c>
      <c r="BH558" s="11" t="str">
        <f t="shared" si="628"/>
        <v/>
      </c>
      <c r="BI558" s="11" t="str">
        <f t="shared" si="628"/>
        <v/>
      </c>
      <c r="BJ558" s="11" t="str">
        <f t="shared" si="628"/>
        <v/>
      </c>
      <c r="BK558" s="11" t="str">
        <f t="shared" si="628"/>
        <v/>
      </c>
      <c r="BL558" s="11" t="str">
        <f t="shared" si="628"/>
        <v/>
      </c>
    </row>
    <row r="559" spans="2:64" hidden="1" outlineLevel="1" x14ac:dyDescent="0.55000000000000004">
      <c r="B559" s="3" t="s">
        <v>134</v>
      </c>
      <c r="E559" s="11">
        <f t="shared" ref="E559:P559" si="629">IF(E558="X",$Z$133/12,D559)</f>
        <v>0</v>
      </c>
      <c r="F559" s="11">
        <f t="shared" si="629"/>
        <v>0</v>
      </c>
      <c r="G559" s="11">
        <f t="shared" si="629"/>
        <v>0</v>
      </c>
      <c r="H559" s="11">
        <f t="shared" si="629"/>
        <v>0</v>
      </c>
      <c r="I559" s="11">
        <f t="shared" si="629"/>
        <v>0</v>
      </c>
      <c r="J559" s="11">
        <f t="shared" si="629"/>
        <v>0</v>
      </c>
      <c r="K559" s="11">
        <f t="shared" si="629"/>
        <v>0</v>
      </c>
      <c r="L559" s="11">
        <f t="shared" si="629"/>
        <v>0</v>
      </c>
      <c r="M559" s="11">
        <f t="shared" si="629"/>
        <v>0</v>
      </c>
      <c r="N559" s="11">
        <f t="shared" si="629"/>
        <v>0</v>
      </c>
      <c r="O559" s="11">
        <f t="shared" si="629"/>
        <v>0</v>
      </c>
      <c r="P559" s="11">
        <f t="shared" si="629"/>
        <v>0</v>
      </c>
      <c r="Q559" s="11">
        <f>IF(Q558="X",$Z$133/12,P559*(1+$Z$134))</f>
        <v>0</v>
      </c>
      <c r="R559" s="11">
        <f t="shared" ref="R559:AB559" si="630">IF(R558="X",$Z$133/12,Q559)</f>
        <v>0</v>
      </c>
      <c r="S559" s="11">
        <f t="shared" si="630"/>
        <v>0</v>
      </c>
      <c r="T559" s="11">
        <f t="shared" si="630"/>
        <v>0</v>
      </c>
      <c r="U559" s="11">
        <f t="shared" si="630"/>
        <v>0</v>
      </c>
      <c r="V559" s="11">
        <f t="shared" si="630"/>
        <v>0</v>
      </c>
      <c r="W559" s="11">
        <f t="shared" si="630"/>
        <v>0</v>
      </c>
      <c r="X559" s="11">
        <f t="shared" si="630"/>
        <v>0</v>
      </c>
      <c r="Y559" s="11">
        <f t="shared" si="630"/>
        <v>0</v>
      </c>
      <c r="Z559" s="11">
        <f t="shared" si="630"/>
        <v>0</v>
      </c>
      <c r="AA559" s="11">
        <f t="shared" si="630"/>
        <v>0</v>
      </c>
      <c r="AB559" s="11">
        <f t="shared" si="630"/>
        <v>0</v>
      </c>
      <c r="AC559" s="11">
        <f>IF(AC558="X",$Z$133/12,AB559*(1+$Z$134))</f>
        <v>0</v>
      </c>
      <c r="AD559" s="11">
        <f t="shared" ref="AD559:AN559" si="631">IF(AD558="X",$Z$133/12,AC559)</f>
        <v>0</v>
      </c>
      <c r="AE559" s="11">
        <f t="shared" si="631"/>
        <v>0</v>
      </c>
      <c r="AF559" s="11">
        <f t="shared" si="631"/>
        <v>0</v>
      </c>
      <c r="AG559" s="11">
        <f t="shared" si="631"/>
        <v>0</v>
      </c>
      <c r="AH559" s="11">
        <f t="shared" si="631"/>
        <v>0</v>
      </c>
      <c r="AI559" s="11">
        <f t="shared" si="631"/>
        <v>0</v>
      </c>
      <c r="AJ559" s="11">
        <f t="shared" si="631"/>
        <v>0</v>
      </c>
      <c r="AK559" s="11">
        <f t="shared" si="631"/>
        <v>0</v>
      </c>
      <c r="AL559" s="11">
        <f t="shared" si="631"/>
        <v>0</v>
      </c>
      <c r="AM559" s="11">
        <f t="shared" si="631"/>
        <v>0</v>
      </c>
      <c r="AN559" s="11">
        <f t="shared" si="631"/>
        <v>0</v>
      </c>
      <c r="AO559" s="11">
        <f>IF(AO558="X",$Z$133/12,AN559*(1+$Z$134))</f>
        <v>0</v>
      </c>
      <c r="AP559" s="11">
        <f t="shared" ref="AP559:AZ559" si="632">IF(AP558="X",$Z$133/12,AO559)</f>
        <v>0</v>
      </c>
      <c r="AQ559" s="11">
        <f t="shared" si="632"/>
        <v>0</v>
      </c>
      <c r="AR559" s="11">
        <f t="shared" si="632"/>
        <v>0</v>
      </c>
      <c r="AS559" s="11">
        <f t="shared" si="632"/>
        <v>0</v>
      </c>
      <c r="AT559" s="11">
        <f t="shared" si="632"/>
        <v>0</v>
      </c>
      <c r="AU559" s="11">
        <f t="shared" si="632"/>
        <v>0</v>
      </c>
      <c r="AV559" s="11">
        <f t="shared" si="632"/>
        <v>0</v>
      </c>
      <c r="AW559" s="11">
        <f t="shared" si="632"/>
        <v>0</v>
      </c>
      <c r="AX559" s="11">
        <f t="shared" si="632"/>
        <v>0</v>
      </c>
      <c r="AY559" s="11">
        <f t="shared" si="632"/>
        <v>0</v>
      </c>
      <c r="AZ559" s="11">
        <f t="shared" si="632"/>
        <v>0</v>
      </c>
      <c r="BA559" s="11">
        <f>IF(BA558="X",$Z$133/12,AZ559*(1+$Z$134))</f>
        <v>0</v>
      </c>
      <c r="BB559" s="11">
        <f t="shared" ref="BB559:BL559" si="633">IF(BB558="X",$Z$133/12,BA559)</f>
        <v>0</v>
      </c>
      <c r="BC559" s="11">
        <f t="shared" si="633"/>
        <v>0</v>
      </c>
      <c r="BD559" s="11">
        <f t="shared" si="633"/>
        <v>0</v>
      </c>
      <c r="BE559" s="11">
        <f t="shared" si="633"/>
        <v>0</v>
      </c>
      <c r="BF559" s="11">
        <f t="shared" si="633"/>
        <v>0</v>
      </c>
      <c r="BG559" s="11">
        <f t="shared" si="633"/>
        <v>0</v>
      </c>
      <c r="BH559" s="11">
        <f t="shared" si="633"/>
        <v>0</v>
      </c>
      <c r="BI559" s="11">
        <f t="shared" si="633"/>
        <v>0</v>
      </c>
      <c r="BJ559" s="11">
        <f t="shared" si="633"/>
        <v>0</v>
      </c>
      <c r="BK559" s="11">
        <f t="shared" si="633"/>
        <v>0</v>
      </c>
      <c r="BL559" s="11">
        <f t="shared" si="633"/>
        <v>0</v>
      </c>
    </row>
    <row r="560" spans="2:64" hidden="1" outlineLevel="1" x14ac:dyDescent="0.55000000000000004"/>
    <row r="561" spans="2:64" hidden="1" outlineLevel="1" x14ac:dyDescent="0.55000000000000004">
      <c r="B561" s="4" t="s">
        <v>322</v>
      </c>
      <c r="C561" s="4"/>
      <c r="D561" s="4"/>
      <c r="E561" s="13">
        <f>E514+E517+E520+E523+E526+E529+E532+E535+E538+E541+E544+E547+E550+E553+E556+E559</f>
        <v>0</v>
      </c>
      <c r="F561" s="13">
        <f t="shared" ref="F561:BL561" si="634">F514+F517+F520+F523+F526+F529+F532+F535+F538+F541+F544+F547+F550+F553+F556+F559</f>
        <v>0</v>
      </c>
      <c r="G561" s="13">
        <f t="shared" si="634"/>
        <v>0</v>
      </c>
      <c r="H561" s="13">
        <f t="shared" si="634"/>
        <v>0</v>
      </c>
      <c r="I561" s="13">
        <f t="shared" si="634"/>
        <v>0</v>
      </c>
      <c r="J561" s="13">
        <f t="shared" si="634"/>
        <v>0</v>
      </c>
      <c r="K561" s="13">
        <f t="shared" si="634"/>
        <v>0</v>
      </c>
      <c r="L561" s="13">
        <f t="shared" si="634"/>
        <v>0</v>
      </c>
      <c r="M561" s="13">
        <f t="shared" si="634"/>
        <v>0</v>
      </c>
      <c r="N561" s="13">
        <f t="shared" si="634"/>
        <v>0</v>
      </c>
      <c r="O561" s="13">
        <f t="shared" si="634"/>
        <v>0</v>
      </c>
      <c r="P561" s="13">
        <f t="shared" si="634"/>
        <v>3750</v>
      </c>
      <c r="Q561" s="13">
        <f t="shared" si="634"/>
        <v>8862.5</v>
      </c>
      <c r="R561" s="13">
        <f t="shared" si="634"/>
        <v>8862.5</v>
      </c>
      <c r="S561" s="13">
        <f t="shared" si="634"/>
        <v>8862.5</v>
      </c>
      <c r="T561" s="13">
        <f t="shared" si="634"/>
        <v>8862.5</v>
      </c>
      <c r="U561" s="13">
        <f t="shared" si="634"/>
        <v>13862.5</v>
      </c>
      <c r="V561" s="13">
        <f t="shared" si="634"/>
        <v>13862.5</v>
      </c>
      <c r="W561" s="13">
        <f t="shared" si="634"/>
        <v>13862.5</v>
      </c>
      <c r="X561" s="13">
        <f t="shared" si="634"/>
        <v>13862.5</v>
      </c>
      <c r="Y561" s="13">
        <f t="shared" si="634"/>
        <v>13862.5</v>
      </c>
      <c r="Z561" s="13">
        <f t="shared" si="634"/>
        <v>13862.5</v>
      </c>
      <c r="AA561" s="13">
        <f t="shared" si="634"/>
        <v>13862.5</v>
      </c>
      <c r="AB561" s="13">
        <f t="shared" si="634"/>
        <v>13862.5</v>
      </c>
      <c r="AC561" s="13">
        <f t="shared" si="634"/>
        <v>14478.375</v>
      </c>
      <c r="AD561" s="13">
        <f t="shared" si="634"/>
        <v>14478.375</v>
      </c>
      <c r="AE561" s="13">
        <f t="shared" si="634"/>
        <v>14478.375</v>
      </c>
      <c r="AF561" s="13">
        <f t="shared" si="634"/>
        <v>14478.375</v>
      </c>
      <c r="AG561" s="13">
        <f t="shared" si="634"/>
        <v>14478.375</v>
      </c>
      <c r="AH561" s="13">
        <f t="shared" si="634"/>
        <v>20728.375</v>
      </c>
      <c r="AI561" s="13">
        <f t="shared" si="634"/>
        <v>20728.375</v>
      </c>
      <c r="AJ561" s="13">
        <f t="shared" si="634"/>
        <v>20728.375</v>
      </c>
      <c r="AK561" s="13">
        <f t="shared" si="634"/>
        <v>20728.375</v>
      </c>
      <c r="AL561" s="13">
        <f t="shared" si="634"/>
        <v>20728.375</v>
      </c>
      <c r="AM561" s="13">
        <f t="shared" si="634"/>
        <v>20728.375</v>
      </c>
      <c r="AN561" s="13">
        <f t="shared" si="634"/>
        <v>20728.375</v>
      </c>
      <c r="AO561" s="13">
        <f t="shared" si="634"/>
        <v>21560.22625</v>
      </c>
      <c r="AP561" s="13">
        <f t="shared" si="634"/>
        <v>21560.22625</v>
      </c>
      <c r="AQ561" s="13">
        <f t="shared" si="634"/>
        <v>21560.22625</v>
      </c>
      <c r="AR561" s="13">
        <f t="shared" si="634"/>
        <v>21560.22625</v>
      </c>
      <c r="AS561" s="13">
        <f t="shared" si="634"/>
        <v>21560.22625</v>
      </c>
      <c r="AT561" s="13">
        <f t="shared" si="634"/>
        <v>21560.22625</v>
      </c>
      <c r="AU561" s="13">
        <f t="shared" si="634"/>
        <v>21560.22625</v>
      </c>
      <c r="AV561" s="13">
        <f t="shared" si="634"/>
        <v>21560.22625</v>
      </c>
      <c r="AW561" s="13">
        <f t="shared" si="634"/>
        <v>21560.22625</v>
      </c>
      <c r="AX561" s="13">
        <f t="shared" si="634"/>
        <v>21560.22625</v>
      </c>
      <c r="AY561" s="13">
        <f t="shared" si="634"/>
        <v>21560.22625</v>
      </c>
      <c r="AZ561" s="13">
        <f t="shared" si="634"/>
        <v>21560.22625</v>
      </c>
      <c r="BA561" s="13">
        <f t="shared" si="634"/>
        <v>22427.533037499998</v>
      </c>
      <c r="BB561" s="13">
        <f t="shared" si="634"/>
        <v>22427.533037499998</v>
      </c>
      <c r="BC561" s="13">
        <f t="shared" si="634"/>
        <v>22427.533037499998</v>
      </c>
      <c r="BD561" s="13">
        <f t="shared" si="634"/>
        <v>22427.533037499998</v>
      </c>
      <c r="BE561" s="13">
        <f t="shared" si="634"/>
        <v>22427.533037499998</v>
      </c>
      <c r="BF561" s="13">
        <f t="shared" si="634"/>
        <v>22427.533037499998</v>
      </c>
      <c r="BG561" s="13">
        <f t="shared" si="634"/>
        <v>22427.533037499998</v>
      </c>
      <c r="BH561" s="13">
        <f t="shared" si="634"/>
        <v>22427.533037499998</v>
      </c>
      <c r="BI561" s="13">
        <f t="shared" si="634"/>
        <v>22427.533037499998</v>
      </c>
      <c r="BJ561" s="13">
        <f t="shared" si="634"/>
        <v>22427.533037499998</v>
      </c>
      <c r="BK561" s="13">
        <f t="shared" si="634"/>
        <v>22427.533037499998</v>
      </c>
      <c r="BL561" s="13">
        <f t="shared" si="634"/>
        <v>22427.533037499998</v>
      </c>
    </row>
    <row r="562" spans="2:64" hidden="1" outlineLevel="1" x14ac:dyDescent="0.55000000000000004">
      <c r="B562" s="3" t="s">
        <v>317</v>
      </c>
      <c r="C562" s="4"/>
      <c r="D562" s="4"/>
      <c r="E562" s="13">
        <f>E561*$AA$54</f>
        <v>0</v>
      </c>
      <c r="F562" s="13">
        <f t="shared" ref="F562:BL562" si="635">F561*$AA$54</f>
        <v>0</v>
      </c>
      <c r="G562" s="13">
        <f t="shared" si="635"/>
        <v>0</v>
      </c>
      <c r="H562" s="13">
        <f t="shared" si="635"/>
        <v>0</v>
      </c>
      <c r="I562" s="13">
        <f t="shared" si="635"/>
        <v>0</v>
      </c>
      <c r="J562" s="13">
        <f t="shared" si="635"/>
        <v>0</v>
      </c>
      <c r="K562" s="13">
        <f t="shared" si="635"/>
        <v>0</v>
      </c>
      <c r="L562" s="13">
        <f t="shared" si="635"/>
        <v>0</v>
      </c>
      <c r="M562" s="13">
        <f t="shared" si="635"/>
        <v>0</v>
      </c>
      <c r="N562" s="13">
        <f t="shared" si="635"/>
        <v>0</v>
      </c>
      <c r="O562" s="13">
        <f t="shared" si="635"/>
        <v>0</v>
      </c>
      <c r="P562" s="13">
        <f t="shared" si="635"/>
        <v>937.5</v>
      </c>
      <c r="Q562" s="13">
        <f t="shared" si="635"/>
        <v>2215.625</v>
      </c>
      <c r="R562" s="13">
        <f t="shared" si="635"/>
        <v>2215.625</v>
      </c>
      <c r="S562" s="13">
        <f t="shared" si="635"/>
        <v>2215.625</v>
      </c>
      <c r="T562" s="13">
        <f t="shared" si="635"/>
        <v>2215.625</v>
      </c>
      <c r="U562" s="13">
        <f t="shared" si="635"/>
        <v>3465.625</v>
      </c>
      <c r="V562" s="13">
        <f t="shared" si="635"/>
        <v>3465.625</v>
      </c>
      <c r="W562" s="13">
        <f t="shared" si="635"/>
        <v>3465.625</v>
      </c>
      <c r="X562" s="13">
        <f t="shared" si="635"/>
        <v>3465.625</v>
      </c>
      <c r="Y562" s="13">
        <f t="shared" si="635"/>
        <v>3465.625</v>
      </c>
      <c r="Z562" s="13">
        <f t="shared" si="635"/>
        <v>3465.625</v>
      </c>
      <c r="AA562" s="13">
        <f t="shared" si="635"/>
        <v>3465.625</v>
      </c>
      <c r="AB562" s="13">
        <f t="shared" si="635"/>
        <v>3465.625</v>
      </c>
      <c r="AC562" s="13">
        <f t="shared" si="635"/>
        <v>3619.59375</v>
      </c>
      <c r="AD562" s="13">
        <f t="shared" si="635"/>
        <v>3619.59375</v>
      </c>
      <c r="AE562" s="13">
        <f t="shared" si="635"/>
        <v>3619.59375</v>
      </c>
      <c r="AF562" s="13">
        <f t="shared" si="635"/>
        <v>3619.59375</v>
      </c>
      <c r="AG562" s="13">
        <f t="shared" si="635"/>
        <v>3619.59375</v>
      </c>
      <c r="AH562" s="13">
        <f t="shared" si="635"/>
        <v>5182.09375</v>
      </c>
      <c r="AI562" s="13">
        <f t="shared" si="635"/>
        <v>5182.09375</v>
      </c>
      <c r="AJ562" s="13">
        <f t="shared" si="635"/>
        <v>5182.09375</v>
      </c>
      <c r="AK562" s="13">
        <f t="shared" si="635"/>
        <v>5182.09375</v>
      </c>
      <c r="AL562" s="13">
        <f t="shared" si="635"/>
        <v>5182.09375</v>
      </c>
      <c r="AM562" s="13">
        <f t="shared" si="635"/>
        <v>5182.09375</v>
      </c>
      <c r="AN562" s="13">
        <f t="shared" si="635"/>
        <v>5182.09375</v>
      </c>
      <c r="AO562" s="13">
        <f t="shared" si="635"/>
        <v>5390.0565624999999</v>
      </c>
      <c r="AP562" s="13">
        <f t="shared" si="635"/>
        <v>5390.0565624999999</v>
      </c>
      <c r="AQ562" s="13">
        <f t="shared" si="635"/>
        <v>5390.0565624999999</v>
      </c>
      <c r="AR562" s="13">
        <f t="shared" si="635"/>
        <v>5390.0565624999999</v>
      </c>
      <c r="AS562" s="13">
        <f t="shared" si="635"/>
        <v>5390.0565624999999</v>
      </c>
      <c r="AT562" s="13">
        <f t="shared" si="635"/>
        <v>5390.0565624999999</v>
      </c>
      <c r="AU562" s="13">
        <f t="shared" si="635"/>
        <v>5390.0565624999999</v>
      </c>
      <c r="AV562" s="13">
        <f t="shared" si="635"/>
        <v>5390.0565624999999</v>
      </c>
      <c r="AW562" s="13">
        <f t="shared" si="635"/>
        <v>5390.0565624999999</v>
      </c>
      <c r="AX562" s="13">
        <f t="shared" si="635"/>
        <v>5390.0565624999999</v>
      </c>
      <c r="AY562" s="13">
        <f t="shared" si="635"/>
        <v>5390.0565624999999</v>
      </c>
      <c r="AZ562" s="13">
        <f t="shared" si="635"/>
        <v>5390.0565624999999</v>
      </c>
      <c r="BA562" s="13">
        <f t="shared" si="635"/>
        <v>5606.8832593749994</v>
      </c>
      <c r="BB562" s="13">
        <f t="shared" si="635"/>
        <v>5606.8832593749994</v>
      </c>
      <c r="BC562" s="13">
        <f t="shared" si="635"/>
        <v>5606.8832593749994</v>
      </c>
      <c r="BD562" s="13">
        <f t="shared" si="635"/>
        <v>5606.8832593749994</v>
      </c>
      <c r="BE562" s="13">
        <f t="shared" si="635"/>
        <v>5606.8832593749994</v>
      </c>
      <c r="BF562" s="13">
        <f t="shared" si="635"/>
        <v>5606.8832593749994</v>
      </c>
      <c r="BG562" s="13">
        <f t="shared" si="635"/>
        <v>5606.8832593749994</v>
      </c>
      <c r="BH562" s="13">
        <f t="shared" si="635"/>
        <v>5606.8832593749994</v>
      </c>
      <c r="BI562" s="13">
        <f t="shared" si="635"/>
        <v>5606.8832593749994</v>
      </c>
      <c r="BJ562" s="13">
        <f t="shared" si="635"/>
        <v>5606.8832593749994</v>
      </c>
      <c r="BK562" s="13">
        <f t="shared" si="635"/>
        <v>5606.8832593749994</v>
      </c>
      <c r="BL562" s="13">
        <f t="shared" si="635"/>
        <v>5606.8832593749994</v>
      </c>
    </row>
    <row r="563" spans="2:64" hidden="1" outlineLevel="1" x14ac:dyDescent="0.55000000000000004">
      <c r="B563" s="4" t="s">
        <v>202</v>
      </c>
      <c r="E563" s="11">
        <f>SUM(E561:E562)</f>
        <v>0</v>
      </c>
      <c r="F563" s="11">
        <f t="shared" ref="F563:BL563" si="636">SUM(F561:F562)</f>
        <v>0</v>
      </c>
      <c r="G563" s="11">
        <f t="shared" si="636"/>
        <v>0</v>
      </c>
      <c r="H563" s="11">
        <f t="shared" si="636"/>
        <v>0</v>
      </c>
      <c r="I563" s="11">
        <f t="shared" si="636"/>
        <v>0</v>
      </c>
      <c r="J563" s="11">
        <f t="shared" si="636"/>
        <v>0</v>
      </c>
      <c r="K563" s="11">
        <f t="shared" si="636"/>
        <v>0</v>
      </c>
      <c r="L563" s="11">
        <f t="shared" si="636"/>
        <v>0</v>
      </c>
      <c r="M563" s="11">
        <f t="shared" si="636"/>
        <v>0</v>
      </c>
      <c r="N563" s="11">
        <f t="shared" si="636"/>
        <v>0</v>
      </c>
      <c r="O563" s="11">
        <f t="shared" si="636"/>
        <v>0</v>
      </c>
      <c r="P563" s="11">
        <f t="shared" si="636"/>
        <v>4687.5</v>
      </c>
      <c r="Q563" s="11">
        <f t="shared" si="636"/>
        <v>11078.125</v>
      </c>
      <c r="R563" s="11">
        <f t="shared" si="636"/>
        <v>11078.125</v>
      </c>
      <c r="S563" s="11">
        <f t="shared" si="636"/>
        <v>11078.125</v>
      </c>
      <c r="T563" s="11">
        <f t="shared" si="636"/>
        <v>11078.125</v>
      </c>
      <c r="U563" s="11">
        <f t="shared" si="636"/>
        <v>17328.125</v>
      </c>
      <c r="V563" s="11">
        <f t="shared" si="636"/>
        <v>17328.125</v>
      </c>
      <c r="W563" s="11">
        <f t="shared" si="636"/>
        <v>17328.125</v>
      </c>
      <c r="X563" s="11">
        <f t="shared" si="636"/>
        <v>17328.125</v>
      </c>
      <c r="Y563" s="11">
        <f t="shared" si="636"/>
        <v>17328.125</v>
      </c>
      <c r="Z563" s="11">
        <f t="shared" si="636"/>
        <v>17328.125</v>
      </c>
      <c r="AA563" s="11">
        <f t="shared" si="636"/>
        <v>17328.125</v>
      </c>
      <c r="AB563" s="11">
        <f t="shared" si="636"/>
        <v>17328.125</v>
      </c>
      <c r="AC563" s="11">
        <f t="shared" si="636"/>
        <v>18097.96875</v>
      </c>
      <c r="AD563" s="11">
        <f t="shared" si="636"/>
        <v>18097.96875</v>
      </c>
      <c r="AE563" s="11">
        <f t="shared" si="636"/>
        <v>18097.96875</v>
      </c>
      <c r="AF563" s="11">
        <f t="shared" si="636"/>
        <v>18097.96875</v>
      </c>
      <c r="AG563" s="11">
        <f t="shared" si="636"/>
        <v>18097.96875</v>
      </c>
      <c r="AH563" s="11">
        <f t="shared" si="636"/>
        <v>25910.46875</v>
      </c>
      <c r="AI563" s="11">
        <f t="shared" si="636"/>
        <v>25910.46875</v>
      </c>
      <c r="AJ563" s="11">
        <f t="shared" si="636"/>
        <v>25910.46875</v>
      </c>
      <c r="AK563" s="11">
        <f t="shared" si="636"/>
        <v>25910.46875</v>
      </c>
      <c r="AL563" s="11">
        <f t="shared" si="636"/>
        <v>25910.46875</v>
      </c>
      <c r="AM563" s="11">
        <f t="shared" si="636"/>
        <v>25910.46875</v>
      </c>
      <c r="AN563" s="11">
        <f t="shared" si="636"/>
        <v>25910.46875</v>
      </c>
      <c r="AO563" s="11">
        <f t="shared" si="636"/>
        <v>26950.282812500001</v>
      </c>
      <c r="AP563" s="11">
        <f t="shared" si="636"/>
        <v>26950.282812500001</v>
      </c>
      <c r="AQ563" s="11">
        <f t="shared" si="636"/>
        <v>26950.282812500001</v>
      </c>
      <c r="AR563" s="11">
        <f t="shared" si="636"/>
        <v>26950.282812500001</v>
      </c>
      <c r="AS563" s="11">
        <f t="shared" si="636"/>
        <v>26950.282812500001</v>
      </c>
      <c r="AT563" s="11">
        <f t="shared" si="636"/>
        <v>26950.282812500001</v>
      </c>
      <c r="AU563" s="11">
        <f t="shared" si="636"/>
        <v>26950.282812500001</v>
      </c>
      <c r="AV563" s="11">
        <f t="shared" si="636"/>
        <v>26950.282812500001</v>
      </c>
      <c r="AW563" s="11">
        <f t="shared" si="636"/>
        <v>26950.282812500001</v>
      </c>
      <c r="AX563" s="11">
        <f t="shared" si="636"/>
        <v>26950.282812500001</v>
      </c>
      <c r="AY563" s="11">
        <f t="shared" si="636"/>
        <v>26950.282812500001</v>
      </c>
      <c r="AZ563" s="11">
        <f t="shared" si="636"/>
        <v>26950.282812500001</v>
      </c>
      <c r="BA563" s="11">
        <f t="shared" si="636"/>
        <v>28034.416296874995</v>
      </c>
      <c r="BB563" s="11">
        <f t="shared" si="636"/>
        <v>28034.416296874995</v>
      </c>
      <c r="BC563" s="11">
        <f t="shared" si="636"/>
        <v>28034.416296874995</v>
      </c>
      <c r="BD563" s="11">
        <f t="shared" si="636"/>
        <v>28034.416296874995</v>
      </c>
      <c r="BE563" s="11">
        <f t="shared" si="636"/>
        <v>28034.416296874995</v>
      </c>
      <c r="BF563" s="11">
        <f t="shared" si="636"/>
        <v>28034.416296874995</v>
      </c>
      <c r="BG563" s="11">
        <f t="shared" si="636"/>
        <v>28034.416296874995</v>
      </c>
      <c r="BH563" s="11">
        <f t="shared" si="636"/>
        <v>28034.416296874995</v>
      </c>
      <c r="BI563" s="11">
        <f t="shared" si="636"/>
        <v>28034.416296874995</v>
      </c>
      <c r="BJ563" s="11">
        <f t="shared" si="636"/>
        <v>28034.416296874995</v>
      </c>
      <c r="BK563" s="11">
        <f t="shared" si="636"/>
        <v>28034.416296874995</v>
      </c>
      <c r="BL563" s="11">
        <f t="shared" si="636"/>
        <v>28034.416296874995</v>
      </c>
    </row>
    <row r="564" spans="2:64" s="4" customFormat="1" hidden="1" outlineLevel="1" x14ac:dyDescent="0.55000000000000004">
      <c r="B564" s="4" t="s">
        <v>315</v>
      </c>
      <c r="E564" s="13">
        <f>COUNTIF(E513:E556,"&gt;0")+IF(E559=0,0,$Z$135)</f>
        <v>0</v>
      </c>
      <c r="F564" s="13">
        <f t="shared" ref="F564:P564" si="637">COUNTIF(F513:F556,"&gt;0")+IF(F559=0,0,$Z$135)</f>
        <v>0</v>
      </c>
      <c r="G564" s="13">
        <f t="shared" si="637"/>
        <v>0</v>
      </c>
      <c r="H564" s="13">
        <f t="shared" si="637"/>
        <v>0</v>
      </c>
      <c r="I564" s="13">
        <f t="shared" si="637"/>
        <v>0</v>
      </c>
      <c r="J564" s="13">
        <f t="shared" si="637"/>
        <v>0</v>
      </c>
      <c r="K564" s="13">
        <f t="shared" si="637"/>
        <v>0</v>
      </c>
      <c r="L564" s="13">
        <f t="shared" si="637"/>
        <v>0</v>
      </c>
      <c r="M564" s="13">
        <f t="shared" si="637"/>
        <v>0</v>
      </c>
      <c r="N564" s="13">
        <f t="shared" si="637"/>
        <v>0</v>
      </c>
      <c r="O564" s="13">
        <f t="shared" si="637"/>
        <v>0</v>
      </c>
      <c r="P564" s="13">
        <f t="shared" si="637"/>
        <v>1</v>
      </c>
      <c r="Q564" s="13">
        <f>COUNTIF(Q513:Q556,"&gt;0")+IF(Q559=0,0,$Z$135)</f>
        <v>2</v>
      </c>
      <c r="R564" s="13">
        <f t="shared" ref="R564:BL564" si="638">COUNTIF(R513:R556,"&gt;0")+IF(R559=0,0,$Z$135)</f>
        <v>2</v>
      </c>
      <c r="S564" s="13">
        <f t="shared" si="638"/>
        <v>2</v>
      </c>
      <c r="T564" s="13">
        <f t="shared" si="638"/>
        <v>2</v>
      </c>
      <c r="U564" s="13">
        <f t="shared" si="638"/>
        <v>3</v>
      </c>
      <c r="V564" s="13">
        <f t="shared" si="638"/>
        <v>3</v>
      </c>
      <c r="W564" s="13">
        <f t="shared" si="638"/>
        <v>3</v>
      </c>
      <c r="X564" s="13">
        <f t="shared" si="638"/>
        <v>3</v>
      </c>
      <c r="Y564" s="13">
        <f t="shared" si="638"/>
        <v>3</v>
      </c>
      <c r="Z564" s="13">
        <f t="shared" si="638"/>
        <v>3</v>
      </c>
      <c r="AA564" s="13">
        <f t="shared" si="638"/>
        <v>3</v>
      </c>
      <c r="AB564" s="13">
        <f t="shared" si="638"/>
        <v>3</v>
      </c>
      <c r="AC564" s="13">
        <f t="shared" si="638"/>
        <v>3</v>
      </c>
      <c r="AD564" s="13">
        <f t="shared" si="638"/>
        <v>3</v>
      </c>
      <c r="AE564" s="13">
        <f t="shared" si="638"/>
        <v>3</v>
      </c>
      <c r="AF564" s="13">
        <f t="shared" si="638"/>
        <v>3</v>
      </c>
      <c r="AG564" s="13">
        <f t="shared" si="638"/>
        <v>3</v>
      </c>
      <c r="AH564" s="13">
        <f t="shared" si="638"/>
        <v>4</v>
      </c>
      <c r="AI564" s="13">
        <f t="shared" si="638"/>
        <v>4</v>
      </c>
      <c r="AJ564" s="13">
        <f t="shared" si="638"/>
        <v>4</v>
      </c>
      <c r="AK564" s="13">
        <f t="shared" si="638"/>
        <v>4</v>
      </c>
      <c r="AL564" s="13">
        <f t="shared" si="638"/>
        <v>4</v>
      </c>
      <c r="AM564" s="13">
        <f t="shared" si="638"/>
        <v>4</v>
      </c>
      <c r="AN564" s="13">
        <f t="shared" si="638"/>
        <v>4</v>
      </c>
      <c r="AO564" s="13">
        <f t="shared" si="638"/>
        <v>4</v>
      </c>
      <c r="AP564" s="13">
        <f t="shared" si="638"/>
        <v>4</v>
      </c>
      <c r="AQ564" s="13">
        <f t="shared" si="638"/>
        <v>4</v>
      </c>
      <c r="AR564" s="13">
        <f t="shared" si="638"/>
        <v>4</v>
      </c>
      <c r="AS564" s="13">
        <f t="shared" si="638"/>
        <v>4</v>
      </c>
      <c r="AT564" s="13">
        <f t="shared" si="638"/>
        <v>4</v>
      </c>
      <c r="AU564" s="13">
        <f t="shared" si="638"/>
        <v>4</v>
      </c>
      <c r="AV564" s="13">
        <f t="shared" si="638"/>
        <v>4</v>
      </c>
      <c r="AW564" s="13">
        <f t="shared" si="638"/>
        <v>4</v>
      </c>
      <c r="AX564" s="13">
        <f t="shared" si="638"/>
        <v>4</v>
      </c>
      <c r="AY564" s="13">
        <f t="shared" si="638"/>
        <v>4</v>
      </c>
      <c r="AZ564" s="13">
        <f t="shared" si="638"/>
        <v>4</v>
      </c>
      <c r="BA564" s="13">
        <f t="shared" si="638"/>
        <v>4</v>
      </c>
      <c r="BB564" s="13">
        <f t="shared" si="638"/>
        <v>4</v>
      </c>
      <c r="BC564" s="13">
        <f t="shared" si="638"/>
        <v>4</v>
      </c>
      <c r="BD564" s="13">
        <f t="shared" si="638"/>
        <v>4</v>
      </c>
      <c r="BE564" s="13">
        <f t="shared" si="638"/>
        <v>4</v>
      </c>
      <c r="BF564" s="13">
        <f t="shared" si="638"/>
        <v>4</v>
      </c>
      <c r="BG564" s="13">
        <f t="shared" si="638"/>
        <v>4</v>
      </c>
      <c r="BH564" s="13">
        <f t="shared" si="638"/>
        <v>4</v>
      </c>
      <c r="BI564" s="13">
        <f t="shared" si="638"/>
        <v>4</v>
      </c>
      <c r="BJ564" s="13">
        <f t="shared" si="638"/>
        <v>4</v>
      </c>
      <c r="BK564" s="13">
        <f t="shared" si="638"/>
        <v>4</v>
      </c>
      <c r="BL564" s="13">
        <f t="shared" si="638"/>
        <v>4</v>
      </c>
    </row>
    <row r="565" spans="2:64" hidden="1" outlineLevel="1" x14ac:dyDescent="0.55000000000000004"/>
    <row r="566" spans="2:64" hidden="1" outlineLevel="1" x14ac:dyDescent="0.55000000000000004">
      <c r="B566" s="3" t="s">
        <v>39</v>
      </c>
      <c r="C566" s="4"/>
      <c r="D566" s="4"/>
      <c r="E566" s="23">
        <f t="shared" ref="E566:AJ566" si="639">COUNTIF(E513:E556,"X")*$AA$53+(IF(E558="X",$Z$135*$AA$53,0))</f>
        <v>0</v>
      </c>
      <c r="F566" s="23">
        <f t="shared" si="639"/>
        <v>0</v>
      </c>
      <c r="G566" s="23">
        <f t="shared" si="639"/>
        <v>0</v>
      </c>
      <c r="H566" s="23">
        <f t="shared" si="639"/>
        <v>0</v>
      </c>
      <c r="I566" s="23">
        <f t="shared" si="639"/>
        <v>0</v>
      </c>
      <c r="J566" s="23">
        <f t="shared" si="639"/>
        <v>0</v>
      </c>
      <c r="K566" s="23">
        <f t="shared" si="639"/>
        <v>0</v>
      </c>
      <c r="L566" s="23">
        <f t="shared" si="639"/>
        <v>0</v>
      </c>
      <c r="M566" s="23">
        <f t="shared" si="639"/>
        <v>0</v>
      </c>
      <c r="N566" s="23">
        <f t="shared" si="639"/>
        <v>0</v>
      </c>
      <c r="O566" s="23">
        <f t="shared" si="639"/>
        <v>0</v>
      </c>
      <c r="P566" s="23">
        <f t="shared" si="639"/>
        <v>5000</v>
      </c>
      <c r="Q566" s="23">
        <f t="shared" si="639"/>
        <v>5000</v>
      </c>
      <c r="R566" s="23">
        <f t="shared" si="639"/>
        <v>0</v>
      </c>
      <c r="S566" s="23">
        <f t="shared" si="639"/>
        <v>0</v>
      </c>
      <c r="T566" s="23">
        <f t="shared" si="639"/>
        <v>0</v>
      </c>
      <c r="U566" s="23">
        <f t="shared" si="639"/>
        <v>5000</v>
      </c>
      <c r="V566" s="23">
        <f t="shared" si="639"/>
        <v>0</v>
      </c>
      <c r="W566" s="23">
        <f t="shared" si="639"/>
        <v>0</v>
      </c>
      <c r="X566" s="23">
        <f t="shared" si="639"/>
        <v>0</v>
      </c>
      <c r="Y566" s="23">
        <f t="shared" si="639"/>
        <v>0</v>
      </c>
      <c r="Z566" s="23">
        <f t="shared" si="639"/>
        <v>0</v>
      </c>
      <c r="AA566" s="23">
        <f t="shared" si="639"/>
        <v>0</v>
      </c>
      <c r="AB566" s="23">
        <f t="shared" si="639"/>
        <v>0</v>
      </c>
      <c r="AC566" s="23">
        <f t="shared" si="639"/>
        <v>0</v>
      </c>
      <c r="AD566" s="23">
        <f t="shared" si="639"/>
        <v>0</v>
      </c>
      <c r="AE566" s="23">
        <f t="shared" si="639"/>
        <v>0</v>
      </c>
      <c r="AF566" s="23">
        <f t="shared" si="639"/>
        <v>0</v>
      </c>
      <c r="AG566" s="23">
        <f t="shared" si="639"/>
        <v>0</v>
      </c>
      <c r="AH566" s="23">
        <f t="shared" si="639"/>
        <v>5000</v>
      </c>
      <c r="AI566" s="23">
        <f t="shared" si="639"/>
        <v>0</v>
      </c>
      <c r="AJ566" s="23">
        <f t="shared" si="639"/>
        <v>0</v>
      </c>
      <c r="AK566" s="23">
        <f t="shared" ref="AK566:BL566" si="640">COUNTIF(AK513:AK556,"X")*$AA$53+(IF(AK558="X",$Z$135*$AA$53,0))</f>
        <v>0</v>
      </c>
      <c r="AL566" s="23">
        <f t="shared" si="640"/>
        <v>0</v>
      </c>
      <c r="AM566" s="23">
        <f t="shared" si="640"/>
        <v>0</v>
      </c>
      <c r="AN566" s="23">
        <f t="shared" si="640"/>
        <v>0</v>
      </c>
      <c r="AO566" s="23">
        <f t="shared" si="640"/>
        <v>0</v>
      </c>
      <c r="AP566" s="23">
        <f t="shared" si="640"/>
        <v>0</v>
      </c>
      <c r="AQ566" s="23">
        <f t="shared" si="640"/>
        <v>0</v>
      </c>
      <c r="AR566" s="23">
        <f t="shared" si="640"/>
        <v>0</v>
      </c>
      <c r="AS566" s="23">
        <f t="shared" si="640"/>
        <v>0</v>
      </c>
      <c r="AT566" s="23">
        <f t="shared" si="640"/>
        <v>0</v>
      </c>
      <c r="AU566" s="23">
        <f t="shared" si="640"/>
        <v>0</v>
      </c>
      <c r="AV566" s="23">
        <f t="shared" si="640"/>
        <v>0</v>
      </c>
      <c r="AW566" s="23">
        <f t="shared" si="640"/>
        <v>0</v>
      </c>
      <c r="AX566" s="23">
        <f t="shared" si="640"/>
        <v>0</v>
      </c>
      <c r="AY566" s="23">
        <f t="shared" si="640"/>
        <v>0</v>
      </c>
      <c r="AZ566" s="23">
        <f t="shared" si="640"/>
        <v>0</v>
      </c>
      <c r="BA566" s="23">
        <f t="shared" si="640"/>
        <v>0</v>
      </c>
      <c r="BB566" s="23">
        <f t="shared" si="640"/>
        <v>0</v>
      </c>
      <c r="BC566" s="23">
        <f t="shared" si="640"/>
        <v>0</v>
      </c>
      <c r="BD566" s="23">
        <f t="shared" si="640"/>
        <v>0</v>
      </c>
      <c r="BE566" s="23">
        <f t="shared" si="640"/>
        <v>0</v>
      </c>
      <c r="BF566" s="23">
        <f t="shared" si="640"/>
        <v>0</v>
      </c>
      <c r="BG566" s="23">
        <f t="shared" si="640"/>
        <v>0</v>
      </c>
      <c r="BH566" s="23">
        <f t="shared" si="640"/>
        <v>0</v>
      </c>
      <c r="BI566" s="23">
        <f t="shared" si="640"/>
        <v>0</v>
      </c>
      <c r="BJ566" s="23">
        <f t="shared" si="640"/>
        <v>0</v>
      </c>
      <c r="BK566" s="23">
        <f t="shared" si="640"/>
        <v>0</v>
      </c>
      <c r="BL566" s="23">
        <f t="shared" si="640"/>
        <v>0</v>
      </c>
    </row>
    <row r="567" spans="2:64" hidden="1" outlineLevel="1" x14ac:dyDescent="0.55000000000000004"/>
    <row r="568" spans="2:64" hidden="1" outlineLevel="1" x14ac:dyDescent="0.55000000000000004">
      <c r="B568" s="15" t="s">
        <v>203</v>
      </c>
      <c r="E568" s="16">
        <f>E510</f>
        <v>2021</v>
      </c>
      <c r="F568" s="17">
        <f>E568</f>
        <v>2021</v>
      </c>
      <c r="G568" s="17">
        <f t="shared" ref="G568:P568" si="641">F568</f>
        <v>2021</v>
      </c>
      <c r="H568" s="17">
        <f t="shared" si="641"/>
        <v>2021</v>
      </c>
      <c r="I568" s="17">
        <f t="shared" si="641"/>
        <v>2021</v>
      </c>
      <c r="J568" s="17">
        <f t="shared" si="641"/>
        <v>2021</v>
      </c>
      <c r="K568" s="17">
        <f t="shared" si="641"/>
        <v>2021</v>
      </c>
      <c r="L568" s="17">
        <f t="shared" si="641"/>
        <v>2021</v>
      </c>
      <c r="M568" s="17">
        <f t="shared" si="641"/>
        <v>2021</v>
      </c>
      <c r="N568" s="17">
        <f t="shared" si="641"/>
        <v>2021</v>
      </c>
      <c r="O568" s="17">
        <f t="shared" si="641"/>
        <v>2021</v>
      </c>
      <c r="P568" s="17">
        <f t="shared" si="641"/>
        <v>2021</v>
      </c>
      <c r="Q568" s="19">
        <f>E568+1</f>
        <v>2022</v>
      </c>
      <c r="R568" s="20">
        <f>Q568</f>
        <v>2022</v>
      </c>
      <c r="S568" s="20">
        <f t="shared" ref="S568:AB568" si="642">R568</f>
        <v>2022</v>
      </c>
      <c r="T568" s="20">
        <f t="shared" si="642"/>
        <v>2022</v>
      </c>
      <c r="U568" s="20">
        <f t="shared" si="642"/>
        <v>2022</v>
      </c>
      <c r="V568" s="20">
        <f t="shared" si="642"/>
        <v>2022</v>
      </c>
      <c r="W568" s="20">
        <f t="shared" si="642"/>
        <v>2022</v>
      </c>
      <c r="X568" s="20">
        <f t="shared" si="642"/>
        <v>2022</v>
      </c>
      <c r="Y568" s="20">
        <f t="shared" si="642"/>
        <v>2022</v>
      </c>
      <c r="Z568" s="20">
        <f t="shared" si="642"/>
        <v>2022</v>
      </c>
      <c r="AA568" s="20">
        <f t="shared" si="642"/>
        <v>2022</v>
      </c>
      <c r="AB568" s="20">
        <f t="shared" si="642"/>
        <v>2022</v>
      </c>
      <c r="AC568" s="16">
        <f>Q568+1</f>
        <v>2023</v>
      </c>
      <c r="AD568" s="17">
        <f>AC568</f>
        <v>2023</v>
      </c>
      <c r="AE568" s="17">
        <f t="shared" ref="AE568:AN568" si="643">AD568</f>
        <v>2023</v>
      </c>
      <c r="AF568" s="17">
        <f t="shared" si="643"/>
        <v>2023</v>
      </c>
      <c r="AG568" s="17">
        <f t="shared" si="643"/>
        <v>2023</v>
      </c>
      <c r="AH568" s="17">
        <f t="shared" si="643"/>
        <v>2023</v>
      </c>
      <c r="AI568" s="17">
        <f t="shared" si="643"/>
        <v>2023</v>
      </c>
      <c r="AJ568" s="17">
        <f t="shared" si="643"/>
        <v>2023</v>
      </c>
      <c r="AK568" s="17">
        <f t="shared" si="643"/>
        <v>2023</v>
      </c>
      <c r="AL568" s="17">
        <f t="shared" si="643"/>
        <v>2023</v>
      </c>
      <c r="AM568" s="17">
        <f t="shared" si="643"/>
        <v>2023</v>
      </c>
      <c r="AN568" s="17">
        <f t="shared" si="643"/>
        <v>2023</v>
      </c>
      <c r="AO568" s="19">
        <f>AC568+1</f>
        <v>2024</v>
      </c>
      <c r="AP568" s="20">
        <f>AO568</f>
        <v>2024</v>
      </c>
      <c r="AQ568" s="20">
        <f t="shared" ref="AQ568:AZ568" si="644">AP568</f>
        <v>2024</v>
      </c>
      <c r="AR568" s="20">
        <f t="shared" si="644"/>
        <v>2024</v>
      </c>
      <c r="AS568" s="20">
        <f t="shared" si="644"/>
        <v>2024</v>
      </c>
      <c r="AT568" s="20">
        <f t="shared" si="644"/>
        <v>2024</v>
      </c>
      <c r="AU568" s="20">
        <f t="shared" si="644"/>
        <v>2024</v>
      </c>
      <c r="AV568" s="20">
        <f t="shared" si="644"/>
        <v>2024</v>
      </c>
      <c r="AW568" s="20">
        <f t="shared" si="644"/>
        <v>2024</v>
      </c>
      <c r="AX568" s="20">
        <f t="shared" si="644"/>
        <v>2024</v>
      </c>
      <c r="AY568" s="20">
        <f t="shared" si="644"/>
        <v>2024</v>
      </c>
      <c r="AZ568" s="20">
        <f t="shared" si="644"/>
        <v>2024</v>
      </c>
      <c r="BA568" s="16">
        <f>AO568+1</f>
        <v>2025</v>
      </c>
      <c r="BB568" s="17">
        <f>BA568</f>
        <v>2025</v>
      </c>
      <c r="BC568" s="17">
        <f t="shared" ref="BC568:BL568" si="645">BB568</f>
        <v>2025</v>
      </c>
      <c r="BD568" s="17">
        <f t="shared" si="645"/>
        <v>2025</v>
      </c>
      <c r="BE568" s="17">
        <f t="shared" si="645"/>
        <v>2025</v>
      </c>
      <c r="BF568" s="17">
        <f t="shared" si="645"/>
        <v>2025</v>
      </c>
      <c r="BG568" s="17">
        <f t="shared" si="645"/>
        <v>2025</v>
      </c>
      <c r="BH568" s="17">
        <f t="shared" si="645"/>
        <v>2025</v>
      </c>
      <c r="BI568" s="17">
        <f t="shared" si="645"/>
        <v>2025</v>
      </c>
      <c r="BJ568" s="17">
        <f t="shared" si="645"/>
        <v>2025</v>
      </c>
      <c r="BK568" s="17">
        <f t="shared" si="645"/>
        <v>2025</v>
      </c>
      <c r="BL568" s="17">
        <f t="shared" si="645"/>
        <v>2025</v>
      </c>
    </row>
    <row r="569" spans="2:64" hidden="1" outlineLevel="1" x14ac:dyDescent="0.55000000000000004">
      <c r="E569" s="10">
        <v>1</v>
      </c>
      <c r="F569" s="10">
        <f t="shared" ref="F569:P569" si="646">E569+1</f>
        <v>2</v>
      </c>
      <c r="G569" s="10">
        <f t="shared" si="646"/>
        <v>3</v>
      </c>
      <c r="H569" s="10">
        <f t="shared" si="646"/>
        <v>4</v>
      </c>
      <c r="I569" s="10">
        <f t="shared" si="646"/>
        <v>5</v>
      </c>
      <c r="J569" s="10">
        <f t="shared" si="646"/>
        <v>6</v>
      </c>
      <c r="K569" s="10">
        <f t="shared" si="646"/>
        <v>7</v>
      </c>
      <c r="L569" s="10">
        <f t="shared" si="646"/>
        <v>8</v>
      </c>
      <c r="M569" s="10">
        <f t="shared" si="646"/>
        <v>9</v>
      </c>
      <c r="N569" s="10">
        <f t="shared" si="646"/>
        <v>10</v>
      </c>
      <c r="O569" s="10">
        <f t="shared" si="646"/>
        <v>11</v>
      </c>
      <c r="P569" s="10">
        <f t="shared" si="646"/>
        <v>12</v>
      </c>
      <c r="Q569" s="22">
        <v>1</v>
      </c>
      <c r="R569" s="22">
        <f t="shared" ref="R569:AB569" si="647">Q569+1</f>
        <v>2</v>
      </c>
      <c r="S569" s="22">
        <f t="shared" si="647"/>
        <v>3</v>
      </c>
      <c r="T569" s="22">
        <f t="shared" si="647"/>
        <v>4</v>
      </c>
      <c r="U569" s="22">
        <f t="shared" si="647"/>
        <v>5</v>
      </c>
      <c r="V569" s="22">
        <f t="shared" si="647"/>
        <v>6</v>
      </c>
      <c r="W569" s="22">
        <f t="shared" si="647"/>
        <v>7</v>
      </c>
      <c r="X569" s="22">
        <f t="shared" si="647"/>
        <v>8</v>
      </c>
      <c r="Y569" s="22">
        <f t="shared" si="647"/>
        <v>9</v>
      </c>
      <c r="Z569" s="22">
        <f t="shared" si="647"/>
        <v>10</v>
      </c>
      <c r="AA569" s="22">
        <f t="shared" si="647"/>
        <v>11</v>
      </c>
      <c r="AB569" s="22">
        <f t="shared" si="647"/>
        <v>12</v>
      </c>
      <c r="AC569" s="10">
        <v>1</v>
      </c>
      <c r="AD569" s="10">
        <f t="shared" ref="AD569:AN569" si="648">AC569+1</f>
        <v>2</v>
      </c>
      <c r="AE569" s="10">
        <f t="shared" si="648"/>
        <v>3</v>
      </c>
      <c r="AF569" s="10">
        <f t="shared" si="648"/>
        <v>4</v>
      </c>
      <c r="AG569" s="10">
        <f t="shared" si="648"/>
        <v>5</v>
      </c>
      <c r="AH569" s="10">
        <f t="shared" si="648"/>
        <v>6</v>
      </c>
      <c r="AI569" s="10">
        <f t="shared" si="648"/>
        <v>7</v>
      </c>
      <c r="AJ569" s="10">
        <f t="shared" si="648"/>
        <v>8</v>
      </c>
      <c r="AK569" s="10">
        <f t="shared" si="648"/>
        <v>9</v>
      </c>
      <c r="AL569" s="10">
        <f t="shared" si="648"/>
        <v>10</v>
      </c>
      <c r="AM569" s="10">
        <f t="shared" si="648"/>
        <v>11</v>
      </c>
      <c r="AN569" s="10">
        <f t="shared" si="648"/>
        <v>12</v>
      </c>
      <c r="AO569" s="22">
        <v>1</v>
      </c>
      <c r="AP569" s="22">
        <f t="shared" ref="AP569:AZ569" si="649">AO569+1</f>
        <v>2</v>
      </c>
      <c r="AQ569" s="22">
        <f t="shared" si="649"/>
        <v>3</v>
      </c>
      <c r="AR569" s="22">
        <f t="shared" si="649"/>
        <v>4</v>
      </c>
      <c r="AS569" s="22">
        <f t="shared" si="649"/>
        <v>5</v>
      </c>
      <c r="AT569" s="22">
        <f t="shared" si="649"/>
        <v>6</v>
      </c>
      <c r="AU569" s="22">
        <f t="shared" si="649"/>
        <v>7</v>
      </c>
      <c r="AV569" s="22">
        <f t="shared" si="649"/>
        <v>8</v>
      </c>
      <c r="AW569" s="22">
        <f t="shared" si="649"/>
        <v>9</v>
      </c>
      <c r="AX569" s="22">
        <f t="shared" si="649"/>
        <v>10</v>
      </c>
      <c r="AY569" s="22">
        <f t="shared" si="649"/>
        <v>11</v>
      </c>
      <c r="AZ569" s="22">
        <f t="shared" si="649"/>
        <v>12</v>
      </c>
      <c r="BA569" s="10">
        <v>1</v>
      </c>
      <c r="BB569" s="10">
        <f t="shared" ref="BB569:BL569" si="650">BA569+1</f>
        <v>2</v>
      </c>
      <c r="BC569" s="10">
        <f t="shared" si="650"/>
        <v>3</v>
      </c>
      <c r="BD569" s="10">
        <f t="shared" si="650"/>
        <v>4</v>
      </c>
      <c r="BE569" s="10">
        <f t="shared" si="650"/>
        <v>5</v>
      </c>
      <c r="BF569" s="10">
        <f t="shared" si="650"/>
        <v>6</v>
      </c>
      <c r="BG569" s="10">
        <f t="shared" si="650"/>
        <v>7</v>
      </c>
      <c r="BH569" s="10">
        <f t="shared" si="650"/>
        <v>8</v>
      </c>
      <c r="BI569" s="10">
        <f t="shared" si="650"/>
        <v>9</v>
      </c>
      <c r="BJ569" s="10">
        <f t="shared" si="650"/>
        <v>10</v>
      </c>
      <c r="BK569" s="10">
        <f t="shared" si="650"/>
        <v>11</v>
      </c>
      <c r="BL569" s="10">
        <f t="shared" si="650"/>
        <v>12</v>
      </c>
    </row>
    <row r="570" spans="2:64" hidden="1" outlineLevel="1" x14ac:dyDescent="0.55000000000000004"/>
    <row r="571" spans="2:64" hidden="1" outlineLevel="1" x14ac:dyDescent="0.55000000000000004">
      <c r="B571" s="3" t="s">
        <v>204</v>
      </c>
      <c r="E571" s="29" t="str">
        <f t="shared" ref="E571:AJ571" si="651">IF($AH$57=E568,IF($AG$57=E569,"X",""),"")</f>
        <v/>
      </c>
      <c r="F571" s="29" t="str">
        <f t="shared" si="651"/>
        <v/>
      </c>
      <c r="G571" s="29" t="str">
        <f t="shared" si="651"/>
        <v/>
      </c>
      <c r="H571" s="29" t="str">
        <f t="shared" si="651"/>
        <v/>
      </c>
      <c r="I571" s="29" t="str">
        <f t="shared" si="651"/>
        <v/>
      </c>
      <c r="J571" s="29" t="str">
        <f t="shared" si="651"/>
        <v/>
      </c>
      <c r="K571" s="29" t="str">
        <f t="shared" si="651"/>
        <v/>
      </c>
      <c r="L571" s="29" t="str">
        <f t="shared" si="651"/>
        <v/>
      </c>
      <c r="M571" s="29" t="str">
        <f t="shared" si="651"/>
        <v/>
      </c>
      <c r="N571" s="29" t="str">
        <f t="shared" si="651"/>
        <v/>
      </c>
      <c r="O571" s="29" t="str">
        <f t="shared" si="651"/>
        <v/>
      </c>
      <c r="P571" s="29" t="str">
        <f t="shared" si="651"/>
        <v/>
      </c>
      <c r="Q571" s="29" t="str">
        <f t="shared" si="651"/>
        <v/>
      </c>
      <c r="R571" s="29" t="str">
        <f t="shared" si="651"/>
        <v/>
      </c>
      <c r="S571" s="29" t="str">
        <f t="shared" si="651"/>
        <v/>
      </c>
      <c r="T571" s="29" t="str">
        <f t="shared" si="651"/>
        <v/>
      </c>
      <c r="U571" s="29" t="str">
        <f t="shared" si="651"/>
        <v/>
      </c>
      <c r="V571" s="29" t="str">
        <f t="shared" si="651"/>
        <v/>
      </c>
      <c r="W571" s="29" t="str">
        <f t="shared" si="651"/>
        <v/>
      </c>
      <c r="X571" s="29" t="str">
        <f t="shared" si="651"/>
        <v/>
      </c>
      <c r="Y571" s="29" t="str">
        <f t="shared" si="651"/>
        <v/>
      </c>
      <c r="Z571" s="29" t="str">
        <f t="shared" si="651"/>
        <v/>
      </c>
      <c r="AA571" s="29" t="str">
        <f t="shared" si="651"/>
        <v/>
      </c>
      <c r="AB571" s="29" t="str">
        <f t="shared" si="651"/>
        <v/>
      </c>
      <c r="AC571" s="29" t="str">
        <f t="shared" si="651"/>
        <v/>
      </c>
      <c r="AD571" s="29" t="str">
        <f t="shared" si="651"/>
        <v/>
      </c>
      <c r="AE571" s="29" t="str">
        <f t="shared" si="651"/>
        <v/>
      </c>
      <c r="AF571" s="29" t="str">
        <f t="shared" si="651"/>
        <v/>
      </c>
      <c r="AG571" s="29" t="str">
        <f t="shared" si="651"/>
        <v/>
      </c>
      <c r="AH571" s="29" t="str">
        <f t="shared" si="651"/>
        <v/>
      </c>
      <c r="AI571" s="29" t="str">
        <f t="shared" si="651"/>
        <v/>
      </c>
      <c r="AJ571" s="29" t="str">
        <f t="shared" si="651"/>
        <v/>
      </c>
      <c r="AK571" s="29" t="str">
        <f t="shared" ref="AK571:BL571" si="652">IF($AH$57=AK568,IF($AG$57=AK569,"X",""),"")</f>
        <v/>
      </c>
      <c r="AL571" s="29" t="str">
        <f t="shared" si="652"/>
        <v/>
      </c>
      <c r="AM571" s="29" t="str">
        <f t="shared" si="652"/>
        <v/>
      </c>
      <c r="AN571" s="29" t="str">
        <f t="shared" si="652"/>
        <v/>
      </c>
      <c r="AO571" s="29" t="str">
        <f t="shared" si="652"/>
        <v/>
      </c>
      <c r="AP571" s="29" t="str">
        <f t="shared" si="652"/>
        <v/>
      </c>
      <c r="AQ571" s="29" t="str">
        <f t="shared" si="652"/>
        <v/>
      </c>
      <c r="AR571" s="29" t="str">
        <f t="shared" si="652"/>
        <v/>
      </c>
      <c r="AS571" s="29" t="str">
        <f t="shared" si="652"/>
        <v/>
      </c>
      <c r="AT571" s="29" t="str">
        <f t="shared" si="652"/>
        <v/>
      </c>
      <c r="AU571" s="29" t="str">
        <f t="shared" si="652"/>
        <v/>
      </c>
      <c r="AV571" s="29" t="str">
        <f t="shared" si="652"/>
        <v/>
      </c>
      <c r="AW571" s="29" t="str">
        <f t="shared" si="652"/>
        <v/>
      </c>
      <c r="AX571" s="29" t="str">
        <f t="shared" si="652"/>
        <v/>
      </c>
      <c r="AY571" s="29" t="str">
        <f t="shared" si="652"/>
        <v/>
      </c>
      <c r="AZ571" s="29" t="str">
        <f t="shared" si="652"/>
        <v/>
      </c>
      <c r="BA571" s="29" t="str">
        <f t="shared" si="652"/>
        <v/>
      </c>
      <c r="BB571" s="29" t="str">
        <f t="shared" si="652"/>
        <v/>
      </c>
      <c r="BC571" s="29" t="str">
        <f t="shared" si="652"/>
        <v/>
      </c>
      <c r="BD571" s="29" t="str">
        <f t="shared" si="652"/>
        <v/>
      </c>
      <c r="BE571" s="29" t="str">
        <f t="shared" si="652"/>
        <v/>
      </c>
      <c r="BF571" s="29" t="str">
        <f t="shared" si="652"/>
        <v/>
      </c>
      <c r="BG571" s="29" t="str">
        <f t="shared" si="652"/>
        <v/>
      </c>
      <c r="BH571" s="29" t="str">
        <f t="shared" si="652"/>
        <v/>
      </c>
      <c r="BI571" s="29" t="str">
        <f t="shared" si="652"/>
        <v/>
      </c>
      <c r="BJ571" s="29" t="str">
        <f t="shared" si="652"/>
        <v/>
      </c>
      <c r="BK571" s="29" t="str">
        <f t="shared" si="652"/>
        <v/>
      </c>
      <c r="BL571" s="29" t="str">
        <f t="shared" si="652"/>
        <v/>
      </c>
    </row>
    <row r="572" spans="2:64" hidden="1" outlineLevel="1" x14ac:dyDescent="0.55000000000000004">
      <c r="B572" s="3" t="s">
        <v>21</v>
      </c>
      <c r="E572" s="11">
        <f t="shared" ref="E572:P572" si="653">IF(E571="X",$AG$58/12,D572)</f>
        <v>0</v>
      </c>
      <c r="F572" s="11">
        <f t="shared" si="653"/>
        <v>0</v>
      </c>
      <c r="G572" s="11">
        <f t="shared" si="653"/>
        <v>0</v>
      </c>
      <c r="H572" s="11">
        <f t="shared" si="653"/>
        <v>0</v>
      </c>
      <c r="I572" s="11">
        <f t="shared" si="653"/>
        <v>0</v>
      </c>
      <c r="J572" s="11">
        <f t="shared" si="653"/>
        <v>0</v>
      </c>
      <c r="K572" s="11">
        <f t="shared" si="653"/>
        <v>0</v>
      </c>
      <c r="L572" s="11">
        <f t="shared" si="653"/>
        <v>0</v>
      </c>
      <c r="M572" s="11">
        <f t="shared" si="653"/>
        <v>0</v>
      </c>
      <c r="N572" s="11">
        <f t="shared" si="653"/>
        <v>0</v>
      </c>
      <c r="O572" s="11">
        <f t="shared" si="653"/>
        <v>0</v>
      </c>
      <c r="P572" s="11">
        <f t="shared" si="653"/>
        <v>0</v>
      </c>
      <c r="Q572" s="11">
        <f>IF(Q571="X",$AG$58/12,P572*(1+$AG$59))</f>
        <v>0</v>
      </c>
      <c r="R572" s="11">
        <f t="shared" ref="R572:AB572" si="654">IF(R571="X",$AG$58/12,Q572)</f>
        <v>0</v>
      </c>
      <c r="S572" s="11">
        <f t="shared" si="654"/>
        <v>0</v>
      </c>
      <c r="T572" s="11">
        <f t="shared" si="654"/>
        <v>0</v>
      </c>
      <c r="U572" s="11">
        <f t="shared" si="654"/>
        <v>0</v>
      </c>
      <c r="V572" s="11">
        <f t="shared" si="654"/>
        <v>0</v>
      </c>
      <c r="W572" s="11">
        <f t="shared" si="654"/>
        <v>0</v>
      </c>
      <c r="X572" s="11">
        <f t="shared" si="654"/>
        <v>0</v>
      </c>
      <c r="Y572" s="11">
        <f t="shared" si="654"/>
        <v>0</v>
      </c>
      <c r="Z572" s="11">
        <f t="shared" si="654"/>
        <v>0</v>
      </c>
      <c r="AA572" s="11">
        <f t="shared" si="654"/>
        <v>0</v>
      </c>
      <c r="AB572" s="11">
        <f t="shared" si="654"/>
        <v>0</v>
      </c>
      <c r="AC572" s="11">
        <f>IF(AC571="X",$AG$58/12,AB572*(1+$AG$59))</f>
        <v>0</v>
      </c>
      <c r="AD572" s="11">
        <f t="shared" ref="AD572:AN572" si="655">IF(AD571="X",$AG$58/12,AC572)</f>
        <v>0</v>
      </c>
      <c r="AE572" s="11">
        <f t="shared" si="655"/>
        <v>0</v>
      </c>
      <c r="AF572" s="11">
        <f t="shared" si="655"/>
        <v>0</v>
      </c>
      <c r="AG572" s="11">
        <f t="shared" si="655"/>
        <v>0</v>
      </c>
      <c r="AH572" s="11">
        <f t="shared" si="655"/>
        <v>0</v>
      </c>
      <c r="AI572" s="11">
        <f t="shared" si="655"/>
        <v>0</v>
      </c>
      <c r="AJ572" s="11">
        <f t="shared" si="655"/>
        <v>0</v>
      </c>
      <c r="AK572" s="11">
        <f t="shared" si="655"/>
        <v>0</v>
      </c>
      <c r="AL572" s="11">
        <f t="shared" si="655"/>
        <v>0</v>
      </c>
      <c r="AM572" s="11">
        <f t="shared" si="655"/>
        <v>0</v>
      </c>
      <c r="AN572" s="11">
        <f t="shared" si="655"/>
        <v>0</v>
      </c>
      <c r="AO572" s="11">
        <f>IF(AO571="X",$AG$58/12,AN572*(1+$AG$59))</f>
        <v>0</v>
      </c>
      <c r="AP572" s="11">
        <f t="shared" ref="AP572:AZ572" si="656">IF(AP571="X",$AG$58/12,AO572)</f>
        <v>0</v>
      </c>
      <c r="AQ572" s="11">
        <f t="shared" si="656"/>
        <v>0</v>
      </c>
      <c r="AR572" s="11">
        <f t="shared" si="656"/>
        <v>0</v>
      </c>
      <c r="AS572" s="11">
        <f t="shared" si="656"/>
        <v>0</v>
      </c>
      <c r="AT572" s="11">
        <f t="shared" si="656"/>
        <v>0</v>
      </c>
      <c r="AU572" s="11">
        <f t="shared" si="656"/>
        <v>0</v>
      </c>
      <c r="AV572" s="11">
        <f t="shared" si="656"/>
        <v>0</v>
      </c>
      <c r="AW572" s="11">
        <f t="shared" si="656"/>
        <v>0</v>
      </c>
      <c r="AX572" s="11">
        <f t="shared" si="656"/>
        <v>0</v>
      </c>
      <c r="AY572" s="11">
        <f t="shared" si="656"/>
        <v>0</v>
      </c>
      <c r="AZ572" s="11">
        <f t="shared" si="656"/>
        <v>0</v>
      </c>
      <c r="BA572" s="11">
        <f>IF(BA571="X",$AG$58/12,AZ572*(1+$AG$59))</f>
        <v>0</v>
      </c>
      <c r="BB572" s="11">
        <f t="shared" ref="BB572:BL572" si="657">IF(BB571="X",$AG$58/12,BA572)</f>
        <v>0</v>
      </c>
      <c r="BC572" s="11">
        <f t="shared" si="657"/>
        <v>0</v>
      </c>
      <c r="BD572" s="11">
        <f t="shared" si="657"/>
        <v>0</v>
      </c>
      <c r="BE572" s="11">
        <f t="shared" si="657"/>
        <v>0</v>
      </c>
      <c r="BF572" s="11">
        <f t="shared" si="657"/>
        <v>0</v>
      </c>
      <c r="BG572" s="11">
        <f t="shared" si="657"/>
        <v>0</v>
      </c>
      <c r="BH572" s="11">
        <f t="shared" si="657"/>
        <v>0</v>
      </c>
      <c r="BI572" s="11">
        <f t="shared" si="657"/>
        <v>0</v>
      </c>
      <c r="BJ572" s="11">
        <f t="shared" si="657"/>
        <v>0</v>
      </c>
      <c r="BK572" s="11">
        <f t="shared" si="657"/>
        <v>0</v>
      </c>
      <c r="BL572" s="11">
        <f t="shared" si="657"/>
        <v>0</v>
      </c>
    </row>
    <row r="573" spans="2:64" hidden="1" outlineLevel="1" x14ac:dyDescent="0.55000000000000004">
      <c r="E573" s="29"/>
      <c r="F573" s="29"/>
      <c r="G573" s="29"/>
      <c r="H573" s="29"/>
      <c r="I573" s="29"/>
      <c r="J573" s="89"/>
      <c r="K573" s="8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row>
    <row r="574" spans="2:64" hidden="1" outlineLevel="1" x14ac:dyDescent="0.55000000000000004">
      <c r="B574" s="3" t="s">
        <v>205</v>
      </c>
      <c r="E574" s="11" t="str">
        <f t="shared" ref="E574:AJ574" si="658">IF($AH$62=E568,IF($AG$62=E569,"X",""),"")</f>
        <v/>
      </c>
      <c r="F574" s="11" t="str">
        <f t="shared" si="658"/>
        <v/>
      </c>
      <c r="G574" s="11" t="str">
        <f t="shared" si="658"/>
        <v/>
      </c>
      <c r="H574" s="11" t="str">
        <f t="shared" si="658"/>
        <v/>
      </c>
      <c r="I574" s="11" t="str">
        <f t="shared" si="658"/>
        <v/>
      </c>
      <c r="J574" s="11" t="str">
        <f t="shared" si="658"/>
        <v/>
      </c>
      <c r="K574" s="11" t="str">
        <f t="shared" si="658"/>
        <v/>
      </c>
      <c r="L574" s="11" t="str">
        <f t="shared" si="658"/>
        <v/>
      </c>
      <c r="M574" s="11" t="str">
        <f t="shared" si="658"/>
        <v/>
      </c>
      <c r="N574" s="11" t="str">
        <f t="shared" si="658"/>
        <v/>
      </c>
      <c r="O574" s="11" t="str">
        <f t="shared" si="658"/>
        <v/>
      </c>
      <c r="P574" s="11" t="str">
        <f t="shared" si="658"/>
        <v/>
      </c>
      <c r="Q574" s="11" t="str">
        <f t="shared" si="658"/>
        <v/>
      </c>
      <c r="R574" s="11" t="str">
        <f t="shared" si="658"/>
        <v/>
      </c>
      <c r="S574" s="11" t="str">
        <f t="shared" si="658"/>
        <v/>
      </c>
      <c r="T574" s="11" t="str">
        <f t="shared" si="658"/>
        <v/>
      </c>
      <c r="U574" s="11" t="str">
        <f t="shared" si="658"/>
        <v/>
      </c>
      <c r="V574" s="11" t="str">
        <f t="shared" si="658"/>
        <v/>
      </c>
      <c r="W574" s="11" t="str">
        <f t="shared" si="658"/>
        <v/>
      </c>
      <c r="X574" s="11" t="str">
        <f t="shared" si="658"/>
        <v/>
      </c>
      <c r="Y574" s="11" t="str">
        <f t="shared" si="658"/>
        <v/>
      </c>
      <c r="Z574" s="11" t="str">
        <f t="shared" si="658"/>
        <v/>
      </c>
      <c r="AA574" s="11" t="str">
        <f t="shared" si="658"/>
        <v/>
      </c>
      <c r="AB574" s="11" t="str">
        <f t="shared" si="658"/>
        <v/>
      </c>
      <c r="AC574" s="11" t="str">
        <f t="shared" si="658"/>
        <v/>
      </c>
      <c r="AD574" s="11" t="str">
        <f t="shared" si="658"/>
        <v/>
      </c>
      <c r="AE574" s="11" t="str">
        <f t="shared" si="658"/>
        <v/>
      </c>
      <c r="AF574" s="11" t="str">
        <f t="shared" si="658"/>
        <v/>
      </c>
      <c r="AG574" s="11" t="str">
        <f t="shared" si="658"/>
        <v/>
      </c>
      <c r="AH574" s="11" t="str">
        <f t="shared" si="658"/>
        <v/>
      </c>
      <c r="AI574" s="11" t="str">
        <f t="shared" si="658"/>
        <v/>
      </c>
      <c r="AJ574" s="11" t="str">
        <f t="shared" si="658"/>
        <v/>
      </c>
      <c r="AK574" s="11" t="str">
        <f t="shared" ref="AK574:BL574" si="659">IF($AH$62=AK568,IF($AG$62=AK569,"X",""),"")</f>
        <v/>
      </c>
      <c r="AL574" s="11" t="str">
        <f t="shared" si="659"/>
        <v/>
      </c>
      <c r="AM574" s="11" t="str">
        <f t="shared" si="659"/>
        <v/>
      </c>
      <c r="AN574" s="11" t="str">
        <f t="shared" si="659"/>
        <v/>
      </c>
      <c r="AO574" s="11" t="str">
        <f t="shared" si="659"/>
        <v/>
      </c>
      <c r="AP574" s="11" t="str">
        <f t="shared" si="659"/>
        <v/>
      </c>
      <c r="AQ574" s="11" t="str">
        <f t="shared" si="659"/>
        <v/>
      </c>
      <c r="AR574" s="11" t="str">
        <f t="shared" si="659"/>
        <v/>
      </c>
      <c r="AS574" s="11" t="str">
        <f t="shared" si="659"/>
        <v/>
      </c>
      <c r="AT574" s="11" t="str">
        <f t="shared" si="659"/>
        <v/>
      </c>
      <c r="AU574" s="11" t="str">
        <f t="shared" si="659"/>
        <v/>
      </c>
      <c r="AV574" s="11" t="str">
        <f t="shared" si="659"/>
        <v/>
      </c>
      <c r="AW574" s="11" t="str">
        <f t="shared" si="659"/>
        <v/>
      </c>
      <c r="AX574" s="11" t="str">
        <f t="shared" si="659"/>
        <v/>
      </c>
      <c r="AY574" s="11" t="str">
        <f t="shared" si="659"/>
        <v/>
      </c>
      <c r="AZ574" s="11" t="str">
        <f t="shared" si="659"/>
        <v/>
      </c>
      <c r="BA574" s="11" t="str">
        <f t="shared" si="659"/>
        <v/>
      </c>
      <c r="BB574" s="11" t="str">
        <f t="shared" si="659"/>
        <v/>
      </c>
      <c r="BC574" s="11" t="str">
        <f t="shared" si="659"/>
        <v/>
      </c>
      <c r="BD574" s="11" t="str">
        <f t="shared" si="659"/>
        <v/>
      </c>
      <c r="BE574" s="11" t="str">
        <f t="shared" si="659"/>
        <v/>
      </c>
      <c r="BF574" s="11" t="str">
        <f t="shared" si="659"/>
        <v/>
      </c>
      <c r="BG574" s="11" t="str">
        <f t="shared" si="659"/>
        <v/>
      </c>
      <c r="BH574" s="11" t="str">
        <f t="shared" si="659"/>
        <v/>
      </c>
      <c r="BI574" s="11" t="str">
        <f t="shared" si="659"/>
        <v/>
      </c>
      <c r="BJ574" s="11" t="str">
        <f t="shared" si="659"/>
        <v/>
      </c>
      <c r="BK574" s="11" t="str">
        <f t="shared" si="659"/>
        <v/>
      </c>
      <c r="BL574" s="11" t="str">
        <f t="shared" si="659"/>
        <v/>
      </c>
    </row>
    <row r="575" spans="2:64" hidden="1" outlineLevel="1" x14ac:dyDescent="0.55000000000000004">
      <c r="B575" s="3" t="s">
        <v>21</v>
      </c>
      <c r="E575" s="11">
        <f t="shared" ref="E575:P575" si="660">IF(E574="X",$AG$63/12,D575)</f>
        <v>0</v>
      </c>
      <c r="F575" s="11">
        <f t="shared" si="660"/>
        <v>0</v>
      </c>
      <c r="G575" s="11">
        <f t="shared" si="660"/>
        <v>0</v>
      </c>
      <c r="H575" s="11">
        <f t="shared" si="660"/>
        <v>0</v>
      </c>
      <c r="I575" s="11">
        <f t="shared" si="660"/>
        <v>0</v>
      </c>
      <c r="J575" s="11">
        <f t="shared" si="660"/>
        <v>0</v>
      </c>
      <c r="K575" s="11">
        <f t="shared" si="660"/>
        <v>0</v>
      </c>
      <c r="L575" s="11">
        <f t="shared" si="660"/>
        <v>0</v>
      </c>
      <c r="M575" s="11">
        <f t="shared" si="660"/>
        <v>0</v>
      </c>
      <c r="N575" s="11">
        <f t="shared" si="660"/>
        <v>0</v>
      </c>
      <c r="O575" s="11">
        <f t="shared" si="660"/>
        <v>0</v>
      </c>
      <c r="P575" s="11">
        <f t="shared" si="660"/>
        <v>0</v>
      </c>
      <c r="Q575" s="11">
        <f>IF(Q574="X",$AG$63/12,P575*(1+$AG$64))</f>
        <v>0</v>
      </c>
      <c r="R575" s="11">
        <f t="shared" ref="R575:AB575" si="661">IF(R574="X",$AG$63/12,Q575)</f>
        <v>0</v>
      </c>
      <c r="S575" s="11">
        <f t="shared" si="661"/>
        <v>0</v>
      </c>
      <c r="T575" s="11">
        <f t="shared" si="661"/>
        <v>0</v>
      </c>
      <c r="U575" s="11">
        <f t="shared" si="661"/>
        <v>0</v>
      </c>
      <c r="V575" s="11">
        <f t="shared" si="661"/>
        <v>0</v>
      </c>
      <c r="W575" s="11">
        <f t="shared" si="661"/>
        <v>0</v>
      </c>
      <c r="X575" s="11">
        <f t="shared" si="661"/>
        <v>0</v>
      </c>
      <c r="Y575" s="11">
        <f t="shared" si="661"/>
        <v>0</v>
      </c>
      <c r="Z575" s="11">
        <f t="shared" si="661"/>
        <v>0</v>
      </c>
      <c r="AA575" s="11">
        <f t="shared" si="661"/>
        <v>0</v>
      </c>
      <c r="AB575" s="11">
        <f t="shared" si="661"/>
        <v>0</v>
      </c>
      <c r="AC575" s="11">
        <f>IF(AC574="X",$AG$63/12,AB575*(1+$AG$64))</f>
        <v>0</v>
      </c>
      <c r="AD575" s="11">
        <f t="shared" ref="AD575:AN575" si="662">IF(AD574="X",$AG$63/12,AC575)</f>
        <v>0</v>
      </c>
      <c r="AE575" s="11">
        <f t="shared" si="662"/>
        <v>0</v>
      </c>
      <c r="AF575" s="11">
        <f t="shared" si="662"/>
        <v>0</v>
      </c>
      <c r="AG575" s="11">
        <f t="shared" si="662"/>
        <v>0</v>
      </c>
      <c r="AH575" s="11">
        <f t="shared" si="662"/>
        <v>0</v>
      </c>
      <c r="AI575" s="11">
        <f t="shared" si="662"/>
        <v>0</v>
      </c>
      <c r="AJ575" s="11">
        <f t="shared" si="662"/>
        <v>0</v>
      </c>
      <c r="AK575" s="11">
        <f t="shared" si="662"/>
        <v>0</v>
      </c>
      <c r="AL575" s="11">
        <f t="shared" si="662"/>
        <v>0</v>
      </c>
      <c r="AM575" s="11">
        <f t="shared" si="662"/>
        <v>0</v>
      </c>
      <c r="AN575" s="11">
        <f t="shared" si="662"/>
        <v>0</v>
      </c>
      <c r="AO575" s="11">
        <f>IF(AO574="X",$AG$63/12,AN575*(1+$AG$64))</f>
        <v>0</v>
      </c>
      <c r="AP575" s="11">
        <f t="shared" ref="AP575:AZ575" si="663">IF(AP574="X",$AG$63/12,AO575)</f>
        <v>0</v>
      </c>
      <c r="AQ575" s="11">
        <f t="shared" si="663"/>
        <v>0</v>
      </c>
      <c r="AR575" s="11">
        <f t="shared" si="663"/>
        <v>0</v>
      </c>
      <c r="AS575" s="11">
        <f t="shared" si="663"/>
        <v>0</v>
      </c>
      <c r="AT575" s="11">
        <f t="shared" si="663"/>
        <v>0</v>
      </c>
      <c r="AU575" s="11">
        <f t="shared" si="663"/>
        <v>0</v>
      </c>
      <c r="AV575" s="11">
        <f t="shared" si="663"/>
        <v>0</v>
      </c>
      <c r="AW575" s="11">
        <f t="shared" si="663"/>
        <v>0</v>
      </c>
      <c r="AX575" s="11">
        <f t="shared" si="663"/>
        <v>0</v>
      </c>
      <c r="AY575" s="11">
        <f t="shared" si="663"/>
        <v>0</v>
      </c>
      <c r="AZ575" s="11">
        <f t="shared" si="663"/>
        <v>0</v>
      </c>
      <c r="BA575" s="11">
        <f>IF(BA574="X",$AG$63/12,AZ575*(1+$AG$64))</f>
        <v>0</v>
      </c>
      <c r="BB575" s="11">
        <f t="shared" ref="BB575:BL575" si="664">IF(BB574="X",$AG$63/12,BA575)</f>
        <v>0</v>
      </c>
      <c r="BC575" s="11">
        <f t="shared" si="664"/>
        <v>0</v>
      </c>
      <c r="BD575" s="11">
        <f t="shared" si="664"/>
        <v>0</v>
      </c>
      <c r="BE575" s="11">
        <f t="shared" si="664"/>
        <v>0</v>
      </c>
      <c r="BF575" s="11">
        <f t="shared" si="664"/>
        <v>0</v>
      </c>
      <c r="BG575" s="11">
        <f t="shared" si="664"/>
        <v>0</v>
      </c>
      <c r="BH575" s="11">
        <f t="shared" si="664"/>
        <v>0</v>
      </c>
      <c r="BI575" s="11">
        <f t="shared" si="664"/>
        <v>0</v>
      </c>
      <c r="BJ575" s="11">
        <f t="shared" si="664"/>
        <v>0</v>
      </c>
      <c r="BK575" s="11">
        <f t="shared" si="664"/>
        <v>0</v>
      </c>
      <c r="BL575" s="11">
        <f t="shared" si="664"/>
        <v>0</v>
      </c>
    </row>
    <row r="576" spans="2:64" hidden="1" outlineLevel="1" x14ac:dyDescent="0.55000000000000004">
      <c r="E576" s="29"/>
      <c r="F576" s="29"/>
      <c r="G576" s="29"/>
      <c r="H576" s="29"/>
      <c r="I576" s="29"/>
      <c r="J576" s="89"/>
      <c r="K576" s="8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row>
    <row r="577" spans="2:64" hidden="1" outlineLevel="1" x14ac:dyDescent="0.55000000000000004">
      <c r="B577" s="3" t="s">
        <v>206</v>
      </c>
      <c r="E577" s="11" t="str">
        <f t="shared" ref="E577:AJ577" si="665">IF($AH$67=E568,IF($AG$67=E569,"X",""),"")</f>
        <v/>
      </c>
      <c r="F577" s="11" t="str">
        <f t="shared" si="665"/>
        <v/>
      </c>
      <c r="G577" s="11" t="str">
        <f t="shared" si="665"/>
        <v/>
      </c>
      <c r="H577" s="11" t="str">
        <f t="shared" si="665"/>
        <v/>
      </c>
      <c r="I577" s="11" t="str">
        <f t="shared" si="665"/>
        <v/>
      </c>
      <c r="J577" s="11" t="str">
        <f t="shared" si="665"/>
        <v/>
      </c>
      <c r="K577" s="11" t="str">
        <f t="shared" si="665"/>
        <v/>
      </c>
      <c r="L577" s="11" t="str">
        <f t="shared" si="665"/>
        <v/>
      </c>
      <c r="M577" s="11" t="str">
        <f t="shared" si="665"/>
        <v/>
      </c>
      <c r="N577" s="11" t="str">
        <f t="shared" si="665"/>
        <v/>
      </c>
      <c r="O577" s="11" t="str">
        <f t="shared" si="665"/>
        <v/>
      </c>
      <c r="P577" s="11" t="str">
        <f t="shared" si="665"/>
        <v/>
      </c>
      <c r="Q577" s="11" t="str">
        <f t="shared" si="665"/>
        <v/>
      </c>
      <c r="R577" s="11" t="str">
        <f t="shared" si="665"/>
        <v/>
      </c>
      <c r="S577" s="11" t="str">
        <f t="shared" si="665"/>
        <v/>
      </c>
      <c r="T577" s="11" t="str">
        <f t="shared" si="665"/>
        <v/>
      </c>
      <c r="U577" s="11" t="str">
        <f t="shared" si="665"/>
        <v/>
      </c>
      <c r="V577" s="11" t="str">
        <f t="shared" si="665"/>
        <v/>
      </c>
      <c r="W577" s="11" t="str">
        <f t="shared" si="665"/>
        <v/>
      </c>
      <c r="X577" s="11" t="str">
        <f t="shared" si="665"/>
        <v/>
      </c>
      <c r="Y577" s="11" t="str">
        <f t="shared" si="665"/>
        <v/>
      </c>
      <c r="Z577" s="11" t="str">
        <f t="shared" si="665"/>
        <v/>
      </c>
      <c r="AA577" s="11" t="str">
        <f t="shared" si="665"/>
        <v/>
      </c>
      <c r="AB577" s="11" t="str">
        <f t="shared" si="665"/>
        <v/>
      </c>
      <c r="AC577" s="11" t="str">
        <f t="shared" si="665"/>
        <v/>
      </c>
      <c r="AD577" s="11" t="str">
        <f t="shared" si="665"/>
        <v/>
      </c>
      <c r="AE577" s="11" t="str">
        <f t="shared" si="665"/>
        <v/>
      </c>
      <c r="AF577" s="11" t="str">
        <f t="shared" si="665"/>
        <v/>
      </c>
      <c r="AG577" s="11" t="str">
        <f t="shared" si="665"/>
        <v/>
      </c>
      <c r="AH577" s="11" t="str">
        <f t="shared" si="665"/>
        <v/>
      </c>
      <c r="AI577" s="11" t="str">
        <f t="shared" si="665"/>
        <v/>
      </c>
      <c r="AJ577" s="11" t="str">
        <f t="shared" si="665"/>
        <v/>
      </c>
      <c r="AK577" s="11" t="str">
        <f t="shared" ref="AK577:BL577" si="666">IF($AH$67=AK568,IF($AG$67=AK569,"X",""),"")</f>
        <v/>
      </c>
      <c r="AL577" s="11" t="str">
        <f t="shared" si="666"/>
        <v/>
      </c>
      <c r="AM577" s="11" t="str">
        <f t="shared" si="666"/>
        <v/>
      </c>
      <c r="AN577" s="11" t="str">
        <f t="shared" si="666"/>
        <v/>
      </c>
      <c r="AO577" s="11" t="str">
        <f t="shared" si="666"/>
        <v/>
      </c>
      <c r="AP577" s="11" t="str">
        <f t="shared" si="666"/>
        <v/>
      </c>
      <c r="AQ577" s="11" t="str">
        <f t="shared" si="666"/>
        <v/>
      </c>
      <c r="AR577" s="11" t="str">
        <f t="shared" si="666"/>
        <v/>
      </c>
      <c r="AS577" s="11" t="str">
        <f t="shared" si="666"/>
        <v/>
      </c>
      <c r="AT577" s="11" t="str">
        <f t="shared" si="666"/>
        <v/>
      </c>
      <c r="AU577" s="11" t="str">
        <f t="shared" si="666"/>
        <v/>
      </c>
      <c r="AV577" s="11" t="str">
        <f t="shared" si="666"/>
        <v/>
      </c>
      <c r="AW577" s="11" t="str">
        <f t="shared" si="666"/>
        <v/>
      </c>
      <c r="AX577" s="11" t="str">
        <f t="shared" si="666"/>
        <v/>
      </c>
      <c r="AY577" s="11" t="str">
        <f t="shared" si="666"/>
        <v/>
      </c>
      <c r="AZ577" s="11" t="str">
        <f t="shared" si="666"/>
        <v/>
      </c>
      <c r="BA577" s="11" t="str">
        <f t="shared" si="666"/>
        <v/>
      </c>
      <c r="BB577" s="11" t="str">
        <f t="shared" si="666"/>
        <v/>
      </c>
      <c r="BC577" s="11" t="str">
        <f t="shared" si="666"/>
        <v/>
      </c>
      <c r="BD577" s="11" t="str">
        <f t="shared" si="666"/>
        <v/>
      </c>
      <c r="BE577" s="11" t="str">
        <f t="shared" si="666"/>
        <v/>
      </c>
      <c r="BF577" s="11" t="str">
        <f t="shared" si="666"/>
        <v/>
      </c>
      <c r="BG577" s="11" t="str">
        <f t="shared" si="666"/>
        <v/>
      </c>
      <c r="BH577" s="11" t="str">
        <f t="shared" si="666"/>
        <v/>
      </c>
      <c r="BI577" s="11" t="str">
        <f t="shared" si="666"/>
        <v/>
      </c>
      <c r="BJ577" s="11" t="str">
        <f t="shared" si="666"/>
        <v/>
      </c>
      <c r="BK577" s="11" t="str">
        <f t="shared" si="666"/>
        <v/>
      </c>
      <c r="BL577" s="11" t="str">
        <f t="shared" si="666"/>
        <v/>
      </c>
    </row>
    <row r="578" spans="2:64" hidden="1" outlineLevel="1" x14ac:dyDescent="0.55000000000000004">
      <c r="B578" s="3" t="s">
        <v>21</v>
      </c>
      <c r="E578" s="11">
        <f t="shared" ref="E578:P578" si="667">IF(E577="X",$AG$68/12,D578)</f>
        <v>0</v>
      </c>
      <c r="F578" s="11">
        <f t="shared" si="667"/>
        <v>0</v>
      </c>
      <c r="G578" s="11">
        <f t="shared" si="667"/>
        <v>0</v>
      </c>
      <c r="H578" s="11">
        <f t="shared" si="667"/>
        <v>0</v>
      </c>
      <c r="I578" s="11">
        <f t="shared" si="667"/>
        <v>0</v>
      </c>
      <c r="J578" s="11">
        <f t="shared" si="667"/>
        <v>0</v>
      </c>
      <c r="K578" s="11">
        <f t="shared" si="667"/>
        <v>0</v>
      </c>
      <c r="L578" s="11">
        <f t="shared" si="667"/>
        <v>0</v>
      </c>
      <c r="M578" s="11">
        <f t="shared" si="667"/>
        <v>0</v>
      </c>
      <c r="N578" s="11">
        <f t="shared" si="667"/>
        <v>0</v>
      </c>
      <c r="O578" s="11">
        <f t="shared" si="667"/>
        <v>0</v>
      </c>
      <c r="P578" s="11">
        <f t="shared" si="667"/>
        <v>0</v>
      </c>
      <c r="Q578" s="11">
        <f>IF(Q577="X",$AG$68/12,P578*(1+$AG$69))</f>
        <v>0</v>
      </c>
      <c r="R578" s="11">
        <f t="shared" ref="R578:AB578" si="668">IF(R577="X",$AG$68/12,Q578)</f>
        <v>0</v>
      </c>
      <c r="S578" s="11">
        <f t="shared" si="668"/>
        <v>0</v>
      </c>
      <c r="T578" s="11">
        <f t="shared" si="668"/>
        <v>0</v>
      </c>
      <c r="U578" s="11">
        <f t="shared" si="668"/>
        <v>0</v>
      </c>
      <c r="V578" s="11">
        <f t="shared" si="668"/>
        <v>0</v>
      </c>
      <c r="W578" s="11">
        <f t="shared" si="668"/>
        <v>0</v>
      </c>
      <c r="X578" s="11">
        <f t="shared" si="668"/>
        <v>0</v>
      </c>
      <c r="Y578" s="11">
        <f t="shared" si="668"/>
        <v>0</v>
      </c>
      <c r="Z578" s="11">
        <f t="shared" si="668"/>
        <v>0</v>
      </c>
      <c r="AA578" s="11">
        <f t="shared" si="668"/>
        <v>0</v>
      </c>
      <c r="AB578" s="11">
        <f t="shared" si="668"/>
        <v>0</v>
      </c>
      <c r="AC578" s="11">
        <f>IF(AC577="X",$AG$68/12,AB578*(1+$AG$69))</f>
        <v>0</v>
      </c>
      <c r="AD578" s="11">
        <f t="shared" ref="AD578:AN578" si="669">IF(AD577="X",$AG$68/12,AC578)</f>
        <v>0</v>
      </c>
      <c r="AE578" s="11">
        <f t="shared" si="669"/>
        <v>0</v>
      </c>
      <c r="AF578" s="11">
        <f t="shared" si="669"/>
        <v>0</v>
      </c>
      <c r="AG578" s="11">
        <f t="shared" si="669"/>
        <v>0</v>
      </c>
      <c r="AH578" s="11">
        <f t="shared" si="669"/>
        <v>0</v>
      </c>
      <c r="AI578" s="11">
        <f t="shared" si="669"/>
        <v>0</v>
      </c>
      <c r="AJ578" s="11">
        <f t="shared" si="669"/>
        <v>0</v>
      </c>
      <c r="AK578" s="11">
        <f t="shared" si="669"/>
        <v>0</v>
      </c>
      <c r="AL578" s="11">
        <f t="shared" si="669"/>
        <v>0</v>
      </c>
      <c r="AM578" s="11">
        <f t="shared" si="669"/>
        <v>0</v>
      </c>
      <c r="AN578" s="11">
        <f t="shared" si="669"/>
        <v>0</v>
      </c>
      <c r="AO578" s="11">
        <f>IF(AO577="X",$AG$68/12,AN578*(1+$AG$69))</f>
        <v>0</v>
      </c>
      <c r="AP578" s="11">
        <f t="shared" ref="AP578:AZ578" si="670">IF(AP577="X",$AG$68/12,AO578)</f>
        <v>0</v>
      </c>
      <c r="AQ578" s="11">
        <f t="shared" si="670"/>
        <v>0</v>
      </c>
      <c r="AR578" s="11">
        <f t="shared" si="670"/>
        <v>0</v>
      </c>
      <c r="AS578" s="11">
        <f t="shared" si="670"/>
        <v>0</v>
      </c>
      <c r="AT578" s="11">
        <f t="shared" si="670"/>
        <v>0</v>
      </c>
      <c r="AU578" s="11">
        <f t="shared" si="670"/>
        <v>0</v>
      </c>
      <c r="AV578" s="11">
        <f t="shared" si="670"/>
        <v>0</v>
      </c>
      <c r="AW578" s="11">
        <f t="shared" si="670"/>
        <v>0</v>
      </c>
      <c r="AX578" s="11">
        <f t="shared" si="670"/>
        <v>0</v>
      </c>
      <c r="AY578" s="11">
        <f t="shared" si="670"/>
        <v>0</v>
      </c>
      <c r="AZ578" s="11">
        <f t="shared" si="670"/>
        <v>0</v>
      </c>
      <c r="BA578" s="11">
        <f>IF(BA577="X",$AG$68/12,AZ578*(1+$AG$69))</f>
        <v>0</v>
      </c>
      <c r="BB578" s="11">
        <f t="shared" ref="BB578:BL578" si="671">IF(BB577="X",$AG$68/12,BA578)</f>
        <v>0</v>
      </c>
      <c r="BC578" s="11">
        <f t="shared" si="671"/>
        <v>0</v>
      </c>
      <c r="BD578" s="11">
        <f t="shared" si="671"/>
        <v>0</v>
      </c>
      <c r="BE578" s="11">
        <f t="shared" si="671"/>
        <v>0</v>
      </c>
      <c r="BF578" s="11">
        <f t="shared" si="671"/>
        <v>0</v>
      </c>
      <c r="BG578" s="11">
        <f t="shared" si="671"/>
        <v>0</v>
      </c>
      <c r="BH578" s="11">
        <f t="shared" si="671"/>
        <v>0</v>
      </c>
      <c r="BI578" s="11">
        <f t="shared" si="671"/>
        <v>0</v>
      </c>
      <c r="BJ578" s="11">
        <f t="shared" si="671"/>
        <v>0</v>
      </c>
      <c r="BK578" s="11">
        <f t="shared" si="671"/>
        <v>0</v>
      </c>
      <c r="BL578" s="11">
        <f t="shared" si="671"/>
        <v>0</v>
      </c>
    </row>
    <row r="579" spans="2:64" hidden="1" outlineLevel="1" x14ac:dyDescent="0.55000000000000004">
      <c r="E579" s="29"/>
      <c r="F579" s="29"/>
      <c r="G579" s="29"/>
      <c r="H579" s="29"/>
      <c r="I579" s="29"/>
      <c r="J579" s="89"/>
      <c r="K579" s="8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row>
    <row r="580" spans="2:64" hidden="1" outlineLevel="1" x14ac:dyDescent="0.55000000000000004">
      <c r="B580" s="3" t="s">
        <v>207</v>
      </c>
      <c r="E580" s="11" t="str">
        <f t="shared" ref="E580:AJ580" si="672">IF($AH$72=E568,IF($AG$72=E569,"X",""),"")</f>
        <v/>
      </c>
      <c r="F580" s="11" t="str">
        <f t="shared" si="672"/>
        <v/>
      </c>
      <c r="G580" s="11" t="str">
        <f t="shared" si="672"/>
        <v/>
      </c>
      <c r="H580" s="11" t="str">
        <f t="shared" si="672"/>
        <v/>
      </c>
      <c r="I580" s="11" t="str">
        <f t="shared" si="672"/>
        <v/>
      </c>
      <c r="J580" s="11" t="str">
        <f t="shared" si="672"/>
        <v/>
      </c>
      <c r="K580" s="11" t="str">
        <f t="shared" si="672"/>
        <v/>
      </c>
      <c r="L580" s="11" t="str">
        <f t="shared" si="672"/>
        <v/>
      </c>
      <c r="M580" s="11" t="str">
        <f t="shared" si="672"/>
        <v/>
      </c>
      <c r="N580" s="11" t="str">
        <f t="shared" si="672"/>
        <v/>
      </c>
      <c r="O580" s="11" t="str">
        <f t="shared" si="672"/>
        <v/>
      </c>
      <c r="P580" s="11" t="str">
        <f t="shared" si="672"/>
        <v/>
      </c>
      <c r="Q580" s="11" t="str">
        <f t="shared" si="672"/>
        <v/>
      </c>
      <c r="R580" s="11" t="str">
        <f t="shared" si="672"/>
        <v/>
      </c>
      <c r="S580" s="11" t="str">
        <f t="shared" si="672"/>
        <v/>
      </c>
      <c r="T580" s="11" t="str">
        <f t="shared" si="672"/>
        <v/>
      </c>
      <c r="U580" s="11" t="str">
        <f t="shared" si="672"/>
        <v/>
      </c>
      <c r="V580" s="11" t="str">
        <f t="shared" si="672"/>
        <v/>
      </c>
      <c r="W580" s="11" t="str">
        <f t="shared" si="672"/>
        <v/>
      </c>
      <c r="X580" s="11" t="str">
        <f t="shared" si="672"/>
        <v/>
      </c>
      <c r="Y580" s="11" t="str">
        <f t="shared" si="672"/>
        <v/>
      </c>
      <c r="Z580" s="11" t="str">
        <f t="shared" si="672"/>
        <v/>
      </c>
      <c r="AA580" s="11" t="str">
        <f t="shared" si="672"/>
        <v/>
      </c>
      <c r="AB580" s="11" t="str">
        <f t="shared" si="672"/>
        <v/>
      </c>
      <c r="AC580" s="11" t="str">
        <f t="shared" si="672"/>
        <v/>
      </c>
      <c r="AD580" s="11" t="str">
        <f t="shared" si="672"/>
        <v/>
      </c>
      <c r="AE580" s="11" t="str">
        <f t="shared" si="672"/>
        <v/>
      </c>
      <c r="AF580" s="11" t="str">
        <f t="shared" si="672"/>
        <v/>
      </c>
      <c r="AG580" s="11" t="str">
        <f t="shared" si="672"/>
        <v/>
      </c>
      <c r="AH580" s="11" t="str">
        <f t="shared" si="672"/>
        <v/>
      </c>
      <c r="AI580" s="11" t="str">
        <f t="shared" si="672"/>
        <v/>
      </c>
      <c r="AJ580" s="11" t="str">
        <f t="shared" si="672"/>
        <v/>
      </c>
      <c r="AK580" s="11" t="str">
        <f t="shared" ref="AK580:BL580" si="673">IF($AH$72=AK568,IF($AG$72=AK569,"X",""),"")</f>
        <v/>
      </c>
      <c r="AL580" s="11" t="str">
        <f t="shared" si="673"/>
        <v/>
      </c>
      <c r="AM580" s="11" t="str">
        <f t="shared" si="673"/>
        <v/>
      </c>
      <c r="AN580" s="11" t="str">
        <f t="shared" si="673"/>
        <v/>
      </c>
      <c r="AO580" s="11" t="str">
        <f t="shared" si="673"/>
        <v/>
      </c>
      <c r="AP580" s="11" t="str">
        <f t="shared" si="673"/>
        <v/>
      </c>
      <c r="AQ580" s="11" t="str">
        <f t="shared" si="673"/>
        <v/>
      </c>
      <c r="AR580" s="11" t="str">
        <f t="shared" si="673"/>
        <v/>
      </c>
      <c r="AS580" s="11" t="str">
        <f t="shared" si="673"/>
        <v/>
      </c>
      <c r="AT580" s="11" t="str">
        <f t="shared" si="673"/>
        <v/>
      </c>
      <c r="AU580" s="11" t="str">
        <f t="shared" si="673"/>
        <v/>
      </c>
      <c r="AV580" s="11" t="str">
        <f t="shared" si="673"/>
        <v/>
      </c>
      <c r="AW580" s="11" t="str">
        <f t="shared" si="673"/>
        <v/>
      </c>
      <c r="AX580" s="11" t="str">
        <f t="shared" si="673"/>
        <v/>
      </c>
      <c r="AY580" s="11" t="str">
        <f t="shared" si="673"/>
        <v/>
      </c>
      <c r="AZ580" s="11" t="str">
        <f t="shared" si="673"/>
        <v/>
      </c>
      <c r="BA580" s="11" t="str">
        <f t="shared" si="673"/>
        <v/>
      </c>
      <c r="BB580" s="11" t="str">
        <f t="shared" si="673"/>
        <v/>
      </c>
      <c r="BC580" s="11" t="str">
        <f t="shared" si="673"/>
        <v/>
      </c>
      <c r="BD580" s="11" t="str">
        <f t="shared" si="673"/>
        <v/>
      </c>
      <c r="BE580" s="11" t="str">
        <f t="shared" si="673"/>
        <v/>
      </c>
      <c r="BF580" s="11" t="str">
        <f t="shared" si="673"/>
        <v/>
      </c>
      <c r="BG580" s="11" t="str">
        <f t="shared" si="673"/>
        <v/>
      </c>
      <c r="BH580" s="11" t="str">
        <f t="shared" si="673"/>
        <v/>
      </c>
      <c r="BI580" s="11" t="str">
        <f t="shared" si="673"/>
        <v/>
      </c>
      <c r="BJ580" s="11" t="str">
        <f t="shared" si="673"/>
        <v/>
      </c>
      <c r="BK580" s="11" t="str">
        <f t="shared" si="673"/>
        <v/>
      </c>
      <c r="BL580" s="11" t="str">
        <f t="shared" si="673"/>
        <v/>
      </c>
    </row>
    <row r="581" spans="2:64" hidden="1" outlineLevel="1" x14ac:dyDescent="0.55000000000000004">
      <c r="B581" s="3" t="s">
        <v>21</v>
      </c>
      <c r="E581" s="11">
        <f t="shared" ref="E581:P581" si="674">IF(E580="X",$AG$73/12,D581)</f>
        <v>0</v>
      </c>
      <c r="F581" s="11">
        <f t="shared" si="674"/>
        <v>0</v>
      </c>
      <c r="G581" s="11">
        <f t="shared" si="674"/>
        <v>0</v>
      </c>
      <c r="H581" s="11">
        <f t="shared" si="674"/>
        <v>0</v>
      </c>
      <c r="I581" s="11">
        <f t="shared" si="674"/>
        <v>0</v>
      </c>
      <c r="J581" s="11">
        <f t="shared" si="674"/>
        <v>0</v>
      </c>
      <c r="K581" s="11">
        <f t="shared" si="674"/>
        <v>0</v>
      </c>
      <c r="L581" s="11">
        <f t="shared" si="674"/>
        <v>0</v>
      </c>
      <c r="M581" s="11">
        <f t="shared" si="674"/>
        <v>0</v>
      </c>
      <c r="N581" s="11">
        <f t="shared" si="674"/>
        <v>0</v>
      </c>
      <c r="O581" s="11">
        <f t="shared" si="674"/>
        <v>0</v>
      </c>
      <c r="P581" s="11">
        <f t="shared" si="674"/>
        <v>0</v>
      </c>
      <c r="Q581" s="11">
        <f>IF(Q580="X",$AG$73/12,P581*(1+$AG$74))</f>
        <v>0</v>
      </c>
      <c r="R581" s="11">
        <f t="shared" ref="R581:AB581" si="675">IF(R580="X",$AG$73/12,Q581)</f>
        <v>0</v>
      </c>
      <c r="S581" s="11">
        <f t="shared" si="675"/>
        <v>0</v>
      </c>
      <c r="T581" s="11">
        <f t="shared" si="675"/>
        <v>0</v>
      </c>
      <c r="U581" s="11">
        <f t="shared" si="675"/>
        <v>0</v>
      </c>
      <c r="V581" s="11">
        <f t="shared" si="675"/>
        <v>0</v>
      </c>
      <c r="W581" s="11">
        <f t="shared" si="675"/>
        <v>0</v>
      </c>
      <c r="X581" s="11">
        <f t="shared" si="675"/>
        <v>0</v>
      </c>
      <c r="Y581" s="11">
        <f t="shared" si="675"/>
        <v>0</v>
      </c>
      <c r="Z581" s="11">
        <f t="shared" si="675"/>
        <v>0</v>
      </c>
      <c r="AA581" s="11">
        <f t="shared" si="675"/>
        <v>0</v>
      </c>
      <c r="AB581" s="11">
        <f t="shared" si="675"/>
        <v>0</v>
      </c>
      <c r="AC581" s="11">
        <f>IF(AC580="X",$AG$73/12,AB581*(1+$AG$74))</f>
        <v>0</v>
      </c>
      <c r="AD581" s="11">
        <f t="shared" ref="AD581:AN581" si="676">IF(AD580="X",$AG$73/12,AC581)</f>
        <v>0</v>
      </c>
      <c r="AE581" s="11">
        <f t="shared" si="676"/>
        <v>0</v>
      </c>
      <c r="AF581" s="11">
        <f t="shared" si="676"/>
        <v>0</v>
      </c>
      <c r="AG581" s="11">
        <f t="shared" si="676"/>
        <v>0</v>
      </c>
      <c r="AH581" s="11">
        <f t="shared" si="676"/>
        <v>0</v>
      </c>
      <c r="AI581" s="11">
        <f t="shared" si="676"/>
        <v>0</v>
      </c>
      <c r="AJ581" s="11">
        <f t="shared" si="676"/>
        <v>0</v>
      </c>
      <c r="AK581" s="11">
        <f t="shared" si="676"/>
        <v>0</v>
      </c>
      <c r="AL581" s="11">
        <f t="shared" si="676"/>
        <v>0</v>
      </c>
      <c r="AM581" s="11">
        <f t="shared" si="676"/>
        <v>0</v>
      </c>
      <c r="AN581" s="11">
        <f t="shared" si="676"/>
        <v>0</v>
      </c>
      <c r="AO581" s="11">
        <f>IF(AO580="X",$AG$73/12,AN581*(1+$AG$74))</f>
        <v>0</v>
      </c>
      <c r="AP581" s="11">
        <f t="shared" ref="AP581:AZ581" si="677">IF(AP580="X",$AG$73/12,AO581)</f>
        <v>0</v>
      </c>
      <c r="AQ581" s="11">
        <f t="shared" si="677"/>
        <v>0</v>
      </c>
      <c r="AR581" s="11">
        <f t="shared" si="677"/>
        <v>0</v>
      </c>
      <c r="AS581" s="11">
        <f t="shared" si="677"/>
        <v>0</v>
      </c>
      <c r="AT581" s="11">
        <f t="shared" si="677"/>
        <v>0</v>
      </c>
      <c r="AU581" s="11">
        <f t="shared" si="677"/>
        <v>0</v>
      </c>
      <c r="AV581" s="11">
        <f t="shared" si="677"/>
        <v>0</v>
      </c>
      <c r="AW581" s="11">
        <f t="shared" si="677"/>
        <v>0</v>
      </c>
      <c r="AX581" s="11">
        <f t="shared" si="677"/>
        <v>0</v>
      </c>
      <c r="AY581" s="11">
        <f t="shared" si="677"/>
        <v>0</v>
      </c>
      <c r="AZ581" s="11">
        <f t="shared" si="677"/>
        <v>0</v>
      </c>
      <c r="BA581" s="11">
        <f>IF(BA580="X",$AG$73/12,AZ581*(1+$AG$74))</f>
        <v>0</v>
      </c>
      <c r="BB581" s="11">
        <f t="shared" ref="BB581:BL581" si="678">IF(BB580="X",$AG$73/12,BA581)</f>
        <v>0</v>
      </c>
      <c r="BC581" s="11">
        <f t="shared" si="678"/>
        <v>0</v>
      </c>
      <c r="BD581" s="11">
        <f t="shared" si="678"/>
        <v>0</v>
      </c>
      <c r="BE581" s="11">
        <f t="shared" si="678"/>
        <v>0</v>
      </c>
      <c r="BF581" s="11">
        <f t="shared" si="678"/>
        <v>0</v>
      </c>
      <c r="BG581" s="11">
        <f t="shared" si="678"/>
        <v>0</v>
      </c>
      <c r="BH581" s="11">
        <f t="shared" si="678"/>
        <v>0</v>
      </c>
      <c r="BI581" s="11">
        <f t="shared" si="678"/>
        <v>0</v>
      </c>
      <c r="BJ581" s="11">
        <f t="shared" si="678"/>
        <v>0</v>
      </c>
      <c r="BK581" s="11">
        <f t="shared" si="678"/>
        <v>0</v>
      </c>
      <c r="BL581" s="11">
        <f t="shared" si="678"/>
        <v>0</v>
      </c>
    </row>
    <row r="582" spans="2:64" hidden="1" outlineLevel="1" x14ac:dyDescent="0.55000000000000004">
      <c r="E582" s="29"/>
      <c r="F582" s="29"/>
      <c r="G582" s="29"/>
      <c r="H582" s="29"/>
      <c r="I582" s="29"/>
      <c r="J582" s="89"/>
      <c r="K582" s="8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row>
    <row r="583" spans="2:64" hidden="1" outlineLevel="1" x14ac:dyDescent="0.55000000000000004">
      <c r="B583" s="3" t="s">
        <v>208</v>
      </c>
      <c r="E583" s="11" t="str">
        <f t="shared" ref="E583:AJ583" si="679">IF($AH$77=E568,IF($AG$77=E569,"X",""),"")</f>
        <v/>
      </c>
      <c r="F583" s="11" t="str">
        <f t="shared" si="679"/>
        <v/>
      </c>
      <c r="G583" s="11" t="str">
        <f t="shared" si="679"/>
        <v/>
      </c>
      <c r="H583" s="11" t="str">
        <f t="shared" si="679"/>
        <v/>
      </c>
      <c r="I583" s="11" t="str">
        <f t="shared" si="679"/>
        <v/>
      </c>
      <c r="J583" s="11" t="str">
        <f t="shared" si="679"/>
        <v/>
      </c>
      <c r="K583" s="11" t="str">
        <f t="shared" si="679"/>
        <v/>
      </c>
      <c r="L583" s="11" t="str">
        <f t="shared" si="679"/>
        <v/>
      </c>
      <c r="M583" s="11" t="str">
        <f t="shared" si="679"/>
        <v/>
      </c>
      <c r="N583" s="11" t="str">
        <f t="shared" si="679"/>
        <v/>
      </c>
      <c r="O583" s="11" t="str">
        <f t="shared" si="679"/>
        <v/>
      </c>
      <c r="P583" s="11" t="str">
        <f t="shared" si="679"/>
        <v/>
      </c>
      <c r="Q583" s="11" t="str">
        <f t="shared" si="679"/>
        <v/>
      </c>
      <c r="R583" s="11" t="str">
        <f t="shared" si="679"/>
        <v/>
      </c>
      <c r="S583" s="11" t="str">
        <f t="shared" si="679"/>
        <v/>
      </c>
      <c r="T583" s="11" t="str">
        <f t="shared" si="679"/>
        <v/>
      </c>
      <c r="U583" s="11" t="str">
        <f t="shared" si="679"/>
        <v/>
      </c>
      <c r="V583" s="11" t="str">
        <f t="shared" si="679"/>
        <v/>
      </c>
      <c r="W583" s="11" t="str">
        <f t="shared" si="679"/>
        <v/>
      </c>
      <c r="X583" s="11" t="str">
        <f t="shared" si="679"/>
        <v/>
      </c>
      <c r="Y583" s="11" t="str">
        <f t="shared" si="679"/>
        <v/>
      </c>
      <c r="Z583" s="11" t="str">
        <f t="shared" si="679"/>
        <v/>
      </c>
      <c r="AA583" s="11" t="str">
        <f t="shared" si="679"/>
        <v/>
      </c>
      <c r="AB583" s="11" t="str">
        <f t="shared" si="679"/>
        <v/>
      </c>
      <c r="AC583" s="11" t="str">
        <f t="shared" si="679"/>
        <v/>
      </c>
      <c r="AD583" s="11" t="str">
        <f t="shared" si="679"/>
        <v/>
      </c>
      <c r="AE583" s="11" t="str">
        <f t="shared" si="679"/>
        <v/>
      </c>
      <c r="AF583" s="11" t="str">
        <f t="shared" si="679"/>
        <v/>
      </c>
      <c r="AG583" s="11" t="str">
        <f t="shared" si="679"/>
        <v/>
      </c>
      <c r="AH583" s="11" t="str">
        <f t="shared" si="679"/>
        <v/>
      </c>
      <c r="AI583" s="11" t="str">
        <f t="shared" si="679"/>
        <v/>
      </c>
      <c r="AJ583" s="11" t="str">
        <f t="shared" si="679"/>
        <v/>
      </c>
      <c r="AK583" s="11" t="str">
        <f t="shared" ref="AK583:BL583" si="680">IF($AH$77=AK568,IF($AG$77=AK569,"X",""),"")</f>
        <v/>
      </c>
      <c r="AL583" s="11" t="str">
        <f t="shared" si="680"/>
        <v/>
      </c>
      <c r="AM583" s="11" t="str">
        <f t="shared" si="680"/>
        <v/>
      </c>
      <c r="AN583" s="11" t="str">
        <f t="shared" si="680"/>
        <v/>
      </c>
      <c r="AO583" s="11" t="str">
        <f t="shared" si="680"/>
        <v/>
      </c>
      <c r="AP583" s="11" t="str">
        <f t="shared" si="680"/>
        <v/>
      </c>
      <c r="AQ583" s="11" t="str">
        <f t="shared" si="680"/>
        <v/>
      </c>
      <c r="AR583" s="11" t="str">
        <f t="shared" si="680"/>
        <v/>
      </c>
      <c r="AS583" s="11" t="str">
        <f t="shared" si="680"/>
        <v/>
      </c>
      <c r="AT583" s="11" t="str">
        <f t="shared" si="680"/>
        <v/>
      </c>
      <c r="AU583" s="11" t="str">
        <f t="shared" si="680"/>
        <v/>
      </c>
      <c r="AV583" s="11" t="str">
        <f t="shared" si="680"/>
        <v/>
      </c>
      <c r="AW583" s="11" t="str">
        <f t="shared" si="680"/>
        <v/>
      </c>
      <c r="AX583" s="11" t="str">
        <f t="shared" si="680"/>
        <v/>
      </c>
      <c r="AY583" s="11" t="str">
        <f t="shared" si="680"/>
        <v/>
      </c>
      <c r="AZ583" s="11" t="str">
        <f t="shared" si="680"/>
        <v/>
      </c>
      <c r="BA583" s="11" t="str">
        <f t="shared" si="680"/>
        <v/>
      </c>
      <c r="BB583" s="11" t="str">
        <f t="shared" si="680"/>
        <v/>
      </c>
      <c r="BC583" s="11" t="str">
        <f t="shared" si="680"/>
        <v/>
      </c>
      <c r="BD583" s="11" t="str">
        <f t="shared" si="680"/>
        <v/>
      </c>
      <c r="BE583" s="11" t="str">
        <f t="shared" si="680"/>
        <v/>
      </c>
      <c r="BF583" s="11" t="str">
        <f t="shared" si="680"/>
        <v/>
      </c>
      <c r="BG583" s="11" t="str">
        <f t="shared" si="680"/>
        <v/>
      </c>
      <c r="BH583" s="11" t="str">
        <f t="shared" si="680"/>
        <v/>
      </c>
      <c r="BI583" s="11" t="str">
        <f t="shared" si="680"/>
        <v/>
      </c>
      <c r="BJ583" s="11" t="str">
        <f t="shared" si="680"/>
        <v/>
      </c>
      <c r="BK583" s="11" t="str">
        <f t="shared" si="680"/>
        <v/>
      </c>
      <c r="BL583" s="11" t="str">
        <f t="shared" si="680"/>
        <v/>
      </c>
    </row>
    <row r="584" spans="2:64" hidden="1" outlineLevel="1" x14ac:dyDescent="0.55000000000000004">
      <c r="B584" s="3" t="s">
        <v>21</v>
      </c>
      <c r="E584" s="11">
        <f t="shared" ref="E584:P584" si="681">IF(E583="X",$AG$78/12,D584)</f>
        <v>0</v>
      </c>
      <c r="F584" s="11">
        <f t="shared" si="681"/>
        <v>0</v>
      </c>
      <c r="G584" s="11">
        <f t="shared" si="681"/>
        <v>0</v>
      </c>
      <c r="H584" s="11">
        <f t="shared" si="681"/>
        <v>0</v>
      </c>
      <c r="I584" s="11">
        <f t="shared" si="681"/>
        <v>0</v>
      </c>
      <c r="J584" s="11">
        <f t="shared" si="681"/>
        <v>0</v>
      </c>
      <c r="K584" s="11">
        <f t="shared" si="681"/>
        <v>0</v>
      </c>
      <c r="L584" s="11">
        <f t="shared" si="681"/>
        <v>0</v>
      </c>
      <c r="M584" s="11">
        <f t="shared" si="681"/>
        <v>0</v>
      </c>
      <c r="N584" s="11">
        <f t="shared" si="681"/>
        <v>0</v>
      </c>
      <c r="O584" s="11">
        <f t="shared" si="681"/>
        <v>0</v>
      </c>
      <c r="P584" s="11">
        <f t="shared" si="681"/>
        <v>0</v>
      </c>
      <c r="Q584" s="11">
        <f>IF(Q583="X",$AG$78/12,P584*(1+$AG$79))</f>
        <v>0</v>
      </c>
      <c r="R584" s="11">
        <f t="shared" ref="R584:AB584" si="682">IF(R583="X",$AG$78/12,Q584)</f>
        <v>0</v>
      </c>
      <c r="S584" s="11">
        <f t="shared" si="682"/>
        <v>0</v>
      </c>
      <c r="T584" s="11">
        <f t="shared" si="682"/>
        <v>0</v>
      </c>
      <c r="U584" s="11">
        <f t="shared" si="682"/>
        <v>0</v>
      </c>
      <c r="V584" s="11">
        <f t="shared" si="682"/>
        <v>0</v>
      </c>
      <c r="W584" s="11">
        <f t="shared" si="682"/>
        <v>0</v>
      </c>
      <c r="X584" s="11">
        <f t="shared" si="682"/>
        <v>0</v>
      </c>
      <c r="Y584" s="11">
        <f t="shared" si="682"/>
        <v>0</v>
      </c>
      <c r="Z584" s="11">
        <f t="shared" si="682"/>
        <v>0</v>
      </c>
      <c r="AA584" s="11">
        <f t="shared" si="682"/>
        <v>0</v>
      </c>
      <c r="AB584" s="11">
        <f t="shared" si="682"/>
        <v>0</v>
      </c>
      <c r="AC584" s="11">
        <f>IF(AC583="X",$AG$78/12,AB584*(1+$AG$79))</f>
        <v>0</v>
      </c>
      <c r="AD584" s="11">
        <f t="shared" ref="AD584:AN584" si="683">IF(AD583="X",$AG$78/12,AC584)</f>
        <v>0</v>
      </c>
      <c r="AE584" s="11">
        <f t="shared" si="683"/>
        <v>0</v>
      </c>
      <c r="AF584" s="11">
        <f t="shared" si="683"/>
        <v>0</v>
      </c>
      <c r="AG584" s="11">
        <f t="shared" si="683"/>
        <v>0</v>
      </c>
      <c r="AH584" s="11">
        <f t="shared" si="683"/>
        <v>0</v>
      </c>
      <c r="AI584" s="11">
        <f t="shared" si="683"/>
        <v>0</v>
      </c>
      <c r="AJ584" s="11">
        <f t="shared" si="683"/>
        <v>0</v>
      </c>
      <c r="AK584" s="11">
        <f t="shared" si="683"/>
        <v>0</v>
      </c>
      <c r="AL584" s="11">
        <f t="shared" si="683"/>
        <v>0</v>
      </c>
      <c r="AM584" s="11">
        <f t="shared" si="683"/>
        <v>0</v>
      </c>
      <c r="AN584" s="11">
        <f t="shared" si="683"/>
        <v>0</v>
      </c>
      <c r="AO584" s="11">
        <f>IF(AO583="X",$AG$78/12,AN584*(1+$AG$79))</f>
        <v>0</v>
      </c>
      <c r="AP584" s="11">
        <f t="shared" ref="AP584:AZ584" si="684">IF(AP583="X",$AG$78/12,AO584)</f>
        <v>0</v>
      </c>
      <c r="AQ584" s="11">
        <f t="shared" si="684"/>
        <v>0</v>
      </c>
      <c r="AR584" s="11">
        <f t="shared" si="684"/>
        <v>0</v>
      </c>
      <c r="AS584" s="11">
        <f t="shared" si="684"/>
        <v>0</v>
      </c>
      <c r="AT584" s="11">
        <f t="shared" si="684"/>
        <v>0</v>
      </c>
      <c r="AU584" s="11">
        <f t="shared" si="684"/>
        <v>0</v>
      </c>
      <c r="AV584" s="11">
        <f t="shared" si="684"/>
        <v>0</v>
      </c>
      <c r="AW584" s="11">
        <f t="shared" si="684"/>
        <v>0</v>
      </c>
      <c r="AX584" s="11">
        <f t="shared" si="684"/>
        <v>0</v>
      </c>
      <c r="AY584" s="11">
        <f t="shared" si="684"/>
        <v>0</v>
      </c>
      <c r="AZ584" s="11">
        <f t="shared" si="684"/>
        <v>0</v>
      </c>
      <c r="BA584" s="11">
        <f>IF(BA583="X",$AG$78/12,AZ584*(1+$AG$79))</f>
        <v>0</v>
      </c>
      <c r="BB584" s="11">
        <f t="shared" ref="BB584:BL584" si="685">IF(BB583="X",$AG$78/12,BA584)</f>
        <v>0</v>
      </c>
      <c r="BC584" s="11">
        <f t="shared" si="685"/>
        <v>0</v>
      </c>
      <c r="BD584" s="11">
        <f t="shared" si="685"/>
        <v>0</v>
      </c>
      <c r="BE584" s="11">
        <f t="shared" si="685"/>
        <v>0</v>
      </c>
      <c r="BF584" s="11">
        <f t="shared" si="685"/>
        <v>0</v>
      </c>
      <c r="BG584" s="11">
        <f t="shared" si="685"/>
        <v>0</v>
      </c>
      <c r="BH584" s="11">
        <f t="shared" si="685"/>
        <v>0</v>
      </c>
      <c r="BI584" s="11">
        <f t="shared" si="685"/>
        <v>0</v>
      </c>
      <c r="BJ584" s="11">
        <f t="shared" si="685"/>
        <v>0</v>
      </c>
      <c r="BK584" s="11">
        <f t="shared" si="685"/>
        <v>0</v>
      </c>
      <c r="BL584" s="11">
        <f t="shared" si="685"/>
        <v>0</v>
      </c>
    </row>
    <row r="585" spans="2:64" hidden="1" outlineLevel="1" x14ac:dyDescent="0.55000000000000004">
      <c r="E585" s="29"/>
      <c r="F585" s="29"/>
      <c r="G585" s="29"/>
      <c r="H585" s="29"/>
      <c r="I585" s="29"/>
      <c r="J585" s="89"/>
      <c r="K585" s="8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row>
    <row r="586" spans="2:64" hidden="1" outlineLevel="1" x14ac:dyDescent="0.55000000000000004">
      <c r="B586" s="3" t="s">
        <v>209</v>
      </c>
      <c r="E586" s="29" t="str">
        <f t="shared" ref="E586:AJ586" si="686">IF($AH$82=E568,IF($AG$82=E569,"X",""),"")</f>
        <v/>
      </c>
      <c r="F586" s="29" t="str">
        <f t="shared" si="686"/>
        <v/>
      </c>
      <c r="G586" s="29" t="str">
        <f t="shared" si="686"/>
        <v/>
      </c>
      <c r="H586" s="29" t="str">
        <f t="shared" si="686"/>
        <v/>
      </c>
      <c r="I586" s="29" t="str">
        <f t="shared" si="686"/>
        <v/>
      </c>
      <c r="J586" s="29" t="str">
        <f t="shared" si="686"/>
        <v/>
      </c>
      <c r="K586" s="29" t="str">
        <f t="shared" si="686"/>
        <v/>
      </c>
      <c r="L586" s="29" t="str">
        <f t="shared" si="686"/>
        <v/>
      </c>
      <c r="M586" s="29" t="str">
        <f t="shared" si="686"/>
        <v/>
      </c>
      <c r="N586" s="29" t="str">
        <f t="shared" si="686"/>
        <v/>
      </c>
      <c r="O586" s="29" t="str">
        <f t="shared" si="686"/>
        <v/>
      </c>
      <c r="P586" s="29" t="str">
        <f t="shared" si="686"/>
        <v/>
      </c>
      <c r="Q586" s="29" t="str">
        <f t="shared" si="686"/>
        <v/>
      </c>
      <c r="R586" s="29" t="str">
        <f t="shared" si="686"/>
        <v/>
      </c>
      <c r="S586" s="29" t="str">
        <f t="shared" si="686"/>
        <v/>
      </c>
      <c r="T586" s="29" t="str">
        <f t="shared" si="686"/>
        <v/>
      </c>
      <c r="U586" s="29" t="str">
        <f t="shared" si="686"/>
        <v/>
      </c>
      <c r="V586" s="29" t="str">
        <f t="shared" si="686"/>
        <v/>
      </c>
      <c r="W586" s="29" t="str">
        <f t="shared" si="686"/>
        <v/>
      </c>
      <c r="X586" s="29" t="str">
        <f t="shared" si="686"/>
        <v/>
      </c>
      <c r="Y586" s="29" t="str">
        <f t="shared" si="686"/>
        <v/>
      </c>
      <c r="Z586" s="29" t="str">
        <f t="shared" si="686"/>
        <v/>
      </c>
      <c r="AA586" s="29" t="str">
        <f t="shared" si="686"/>
        <v/>
      </c>
      <c r="AB586" s="29" t="str">
        <f t="shared" si="686"/>
        <v/>
      </c>
      <c r="AC586" s="29" t="str">
        <f t="shared" si="686"/>
        <v/>
      </c>
      <c r="AD586" s="29" t="str">
        <f t="shared" si="686"/>
        <v/>
      </c>
      <c r="AE586" s="29" t="str">
        <f t="shared" si="686"/>
        <v/>
      </c>
      <c r="AF586" s="29" t="str">
        <f t="shared" si="686"/>
        <v/>
      </c>
      <c r="AG586" s="29" t="str">
        <f t="shared" si="686"/>
        <v/>
      </c>
      <c r="AH586" s="29" t="str">
        <f t="shared" si="686"/>
        <v/>
      </c>
      <c r="AI586" s="29" t="str">
        <f t="shared" si="686"/>
        <v/>
      </c>
      <c r="AJ586" s="29" t="str">
        <f t="shared" si="686"/>
        <v/>
      </c>
      <c r="AK586" s="29" t="str">
        <f t="shared" ref="AK586:BL586" si="687">IF($AH$82=AK568,IF($AG$82=AK569,"X",""),"")</f>
        <v/>
      </c>
      <c r="AL586" s="29" t="str">
        <f t="shared" si="687"/>
        <v/>
      </c>
      <c r="AM586" s="29" t="str">
        <f t="shared" si="687"/>
        <v/>
      </c>
      <c r="AN586" s="29" t="str">
        <f t="shared" si="687"/>
        <v/>
      </c>
      <c r="AO586" s="29" t="str">
        <f t="shared" si="687"/>
        <v/>
      </c>
      <c r="AP586" s="29" t="str">
        <f t="shared" si="687"/>
        <v/>
      </c>
      <c r="AQ586" s="29" t="str">
        <f t="shared" si="687"/>
        <v/>
      </c>
      <c r="AR586" s="29" t="str">
        <f t="shared" si="687"/>
        <v/>
      </c>
      <c r="AS586" s="29" t="str">
        <f t="shared" si="687"/>
        <v/>
      </c>
      <c r="AT586" s="29" t="str">
        <f t="shared" si="687"/>
        <v/>
      </c>
      <c r="AU586" s="29" t="str">
        <f t="shared" si="687"/>
        <v/>
      </c>
      <c r="AV586" s="29" t="str">
        <f t="shared" si="687"/>
        <v/>
      </c>
      <c r="AW586" s="29" t="str">
        <f t="shared" si="687"/>
        <v/>
      </c>
      <c r="AX586" s="29" t="str">
        <f t="shared" si="687"/>
        <v/>
      </c>
      <c r="AY586" s="29" t="str">
        <f t="shared" si="687"/>
        <v/>
      </c>
      <c r="AZ586" s="29" t="str">
        <f t="shared" si="687"/>
        <v/>
      </c>
      <c r="BA586" s="29" t="str">
        <f t="shared" si="687"/>
        <v/>
      </c>
      <c r="BB586" s="29" t="str">
        <f t="shared" si="687"/>
        <v/>
      </c>
      <c r="BC586" s="29" t="str">
        <f t="shared" si="687"/>
        <v/>
      </c>
      <c r="BD586" s="29" t="str">
        <f t="shared" si="687"/>
        <v/>
      </c>
      <c r="BE586" s="29" t="str">
        <f t="shared" si="687"/>
        <v/>
      </c>
      <c r="BF586" s="29" t="str">
        <f t="shared" si="687"/>
        <v/>
      </c>
      <c r="BG586" s="29" t="str">
        <f t="shared" si="687"/>
        <v/>
      </c>
      <c r="BH586" s="29" t="str">
        <f t="shared" si="687"/>
        <v/>
      </c>
      <c r="BI586" s="29" t="str">
        <f t="shared" si="687"/>
        <v/>
      </c>
      <c r="BJ586" s="29" t="str">
        <f t="shared" si="687"/>
        <v/>
      </c>
      <c r="BK586" s="29" t="str">
        <f t="shared" si="687"/>
        <v/>
      </c>
      <c r="BL586" s="29" t="str">
        <f t="shared" si="687"/>
        <v/>
      </c>
    </row>
    <row r="587" spans="2:64" hidden="1" outlineLevel="1" x14ac:dyDescent="0.55000000000000004">
      <c r="B587" s="3" t="s">
        <v>21</v>
      </c>
      <c r="E587" s="11">
        <f t="shared" ref="E587:P587" si="688">IF(E586="X",$AG$83/12,D587)</f>
        <v>0</v>
      </c>
      <c r="F587" s="11">
        <f t="shared" si="688"/>
        <v>0</v>
      </c>
      <c r="G587" s="11">
        <f t="shared" si="688"/>
        <v>0</v>
      </c>
      <c r="H587" s="11">
        <f t="shared" si="688"/>
        <v>0</v>
      </c>
      <c r="I587" s="11">
        <f t="shared" si="688"/>
        <v>0</v>
      </c>
      <c r="J587" s="11">
        <f t="shared" si="688"/>
        <v>0</v>
      </c>
      <c r="K587" s="11">
        <f t="shared" si="688"/>
        <v>0</v>
      </c>
      <c r="L587" s="11">
        <f t="shared" si="688"/>
        <v>0</v>
      </c>
      <c r="M587" s="11">
        <f t="shared" si="688"/>
        <v>0</v>
      </c>
      <c r="N587" s="11">
        <f t="shared" si="688"/>
        <v>0</v>
      </c>
      <c r="O587" s="11">
        <f t="shared" si="688"/>
        <v>0</v>
      </c>
      <c r="P587" s="11">
        <f t="shared" si="688"/>
        <v>0</v>
      </c>
      <c r="Q587" s="11">
        <f>IF(Q586="X",$AG$83/12,P587*(1+$AG$84))</f>
        <v>0</v>
      </c>
      <c r="R587" s="11">
        <f t="shared" ref="R587:AB587" si="689">IF(R586="X",$AG$83/12,Q587)</f>
        <v>0</v>
      </c>
      <c r="S587" s="11">
        <f t="shared" si="689"/>
        <v>0</v>
      </c>
      <c r="T587" s="11">
        <f t="shared" si="689"/>
        <v>0</v>
      </c>
      <c r="U587" s="11">
        <f t="shared" si="689"/>
        <v>0</v>
      </c>
      <c r="V587" s="11">
        <f t="shared" si="689"/>
        <v>0</v>
      </c>
      <c r="W587" s="11">
        <f t="shared" si="689"/>
        <v>0</v>
      </c>
      <c r="X587" s="11">
        <f t="shared" si="689"/>
        <v>0</v>
      </c>
      <c r="Y587" s="11">
        <f t="shared" si="689"/>
        <v>0</v>
      </c>
      <c r="Z587" s="11">
        <f t="shared" si="689"/>
        <v>0</v>
      </c>
      <c r="AA587" s="11">
        <f t="shared" si="689"/>
        <v>0</v>
      </c>
      <c r="AB587" s="11">
        <f t="shared" si="689"/>
        <v>0</v>
      </c>
      <c r="AC587" s="11">
        <f>IF(AC586="X",$AG$83/12,AB587*(1+$AG$84))</f>
        <v>0</v>
      </c>
      <c r="AD587" s="11">
        <f t="shared" ref="AD587:AN587" si="690">IF(AD586="X",$AG$83/12,AC587)</f>
        <v>0</v>
      </c>
      <c r="AE587" s="11">
        <f t="shared" si="690"/>
        <v>0</v>
      </c>
      <c r="AF587" s="11">
        <f t="shared" si="690"/>
        <v>0</v>
      </c>
      <c r="AG587" s="11">
        <f t="shared" si="690"/>
        <v>0</v>
      </c>
      <c r="AH587" s="11">
        <f t="shared" si="690"/>
        <v>0</v>
      </c>
      <c r="AI587" s="11">
        <f t="shared" si="690"/>
        <v>0</v>
      </c>
      <c r="AJ587" s="11">
        <f t="shared" si="690"/>
        <v>0</v>
      </c>
      <c r="AK587" s="11">
        <f t="shared" si="690"/>
        <v>0</v>
      </c>
      <c r="AL587" s="11">
        <f t="shared" si="690"/>
        <v>0</v>
      </c>
      <c r="AM587" s="11">
        <f t="shared" si="690"/>
        <v>0</v>
      </c>
      <c r="AN587" s="11">
        <f t="shared" si="690"/>
        <v>0</v>
      </c>
      <c r="AO587" s="11">
        <f>IF(AO586="X",$AG$83/12,AN587*(1+$AG$84))</f>
        <v>0</v>
      </c>
      <c r="AP587" s="11">
        <f t="shared" ref="AP587:AZ587" si="691">IF(AP586="X",$AG$83/12,AO587)</f>
        <v>0</v>
      </c>
      <c r="AQ587" s="11">
        <f t="shared" si="691"/>
        <v>0</v>
      </c>
      <c r="AR587" s="11">
        <f t="shared" si="691"/>
        <v>0</v>
      </c>
      <c r="AS587" s="11">
        <f t="shared" si="691"/>
        <v>0</v>
      </c>
      <c r="AT587" s="11">
        <f t="shared" si="691"/>
        <v>0</v>
      </c>
      <c r="AU587" s="11">
        <f t="shared" si="691"/>
        <v>0</v>
      </c>
      <c r="AV587" s="11">
        <f t="shared" si="691"/>
        <v>0</v>
      </c>
      <c r="AW587" s="11">
        <f t="shared" si="691"/>
        <v>0</v>
      </c>
      <c r="AX587" s="11">
        <f t="shared" si="691"/>
        <v>0</v>
      </c>
      <c r="AY587" s="11">
        <f t="shared" si="691"/>
        <v>0</v>
      </c>
      <c r="AZ587" s="11">
        <f t="shared" si="691"/>
        <v>0</v>
      </c>
      <c r="BA587" s="11">
        <f>IF(BA586="X",$AG$83/12,AZ587*(1+$AG$84))</f>
        <v>0</v>
      </c>
      <c r="BB587" s="11">
        <f t="shared" ref="BB587:BL587" si="692">IF(BB586="X",$AG$83/12,BA587)</f>
        <v>0</v>
      </c>
      <c r="BC587" s="11">
        <f t="shared" si="692"/>
        <v>0</v>
      </c>
      <c r="BD587" s="11">
        <f t="shared" si="692"/>
        <v>0</v>
      </c>
      <c r="BE587" s="11">
        <f t="shared" si="692"/>
        <v>0</v>
      </c>
      <c r="BF587" s="11">
        <f t="shared" si="692"/>
        <v>0</v>
      </c>
      <c r="BG587" s="11">
        <f t="shared" si="692"/>
        <v>0</v>
      </c>
      <c r="BH587" s="11">
        <f t="shared" si="692"/>
        <v>0</v>
      </c>
      <c r="BI587" s="11">
        <f t="shared" si="692"/>
        <v>0</v>
      </c>
      <c r="BJ587" s="11">
        <f t="shared" si="692"/>
        <v>0</v>
      </c>
      <c r="BK587" s="11">
        <f t="shared" si="692"/>
        <v>0</v>
      </c>
      <c r="BL587" s="11">
        <f t="shared" si="692"/>
        <v>0</v>
      </c>
    </row>
    <row r="588" spans="2:64" hidden="1" outlineLevel="1" x14ac:dyDescent="0.55000000000000004">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row>
    <row r="589" spans="2:64" hidden="1" outlineLevel="1" x14ac:dyDescent="0.55000000000000004">
      <c r="B589" s="3" t="s">
        <v>210</v>
      </c>
      <c r="E589" s="11" t="str">
        <f t="shared" ref="E589:AJ589" si="693">IF($AH$87=E568,IF($AG$87=E569,"X",""),"")</f>
        <v/>
      </c>
      <c r="F589" s="11" t="str">
        <f t="shared" si="693"/>
        <v/>
      </c>
      <c r="G589" s="11" t="str">
        <f t="shared" si="693"/>
        <v/>
      </c>
      <c r="H589" s="11" t="str">
        <f t="shared" si="693"/>
        <v/>
      </c>
      <c r="I589" s="11" t="str">
        <f t="shared" si="693"/>
        <v/>
      </c>
      <c r="J589" s="11" t="str">
        <f t="shared" si="693"/>
        <v/>
      </c>
      <c r="K589" s="11" t="str">
        <f t="shared" si="693"/>
        <v/>
      </c>
      <c r="L589" s="11" t="str">
        <f t="shared" si="693"/>
        <v/>
      </c>
      <c r="M589" s="11" t="str">
        <f t="shared" si="693"/>
        <v/>
      </c>
      <c r="N589" s="11" t="str">
        <f t="shared" si="693"/>
        <v/>
      </c>
      <c r="O589" s="11" t="str">
        <f t="shared" si="693"/>
        <v/>
      </c>
      <c r="P589" s="11" t="str">
        <f t="shared" si="693"/>
        <v/>
      </c>
      <c r="Q589" s="11" t="str">
        <f t="shared" si="693"/>
        <v/>
      </c>
      <c r="R589" s="11" t="str">
        <f t="shared" si="693"/>
        <v/>
      </c>
      <c r="S589" s="11" t="str">
        <f t="shared" si="693"/>
        <v/>
      </c>
      <c r="T589" s="11" t="str">
        <f t="shared" si="693"/>
        <v/>
      </c>
      <c r="U589" s="11" t="str">
        <f t="shared" si="693"/>
        <v/>
      </c>
      <c r="V589" s="11" t="str">
        <f t="shared" si="693"/>
        <v/>
      </c>
      <c r="W589" s="11" t="str">
        <f t="shared" si="693"/>
        <v/>
      </c>
      <c r="X589" s="11" t="str">
        <f t="shared" si="693"/>
        <v/>
      </c>
      <c r="Y589" s="11" t="str">
        <f t="shared" si="693"/>
        <v/>
      </c>
      <c r="Z589" s="11" t="str">
        <f t="shared" si="693"/>
        <v/>
      </c>
      <c r="AA589" s="11" t="str">
        <f t="shared" si="693"/>
        <v/>
      </c>
      <c r="AB589" s="11" t="str">
        <f t="shared" si="693"/>
        <v/>
      </c>
      <c r="AC589" s="11" t="str">
        <f t="shared" si="693"/>
        <v/>
      </c>
      <c r="AD589" s="11" t="str">
        <f t="shared" si="693"/>
        <v/>
      </c>
      <c r="AE589" s="11" t="str">
        <f t="shared" si="693"/>
        <v/>
      </c>
      <c r="AF589" s="11" t="str">
        <f t="shared" si="693"/>
        <v/>
      </c>
      <c r="AG589" s="11" t="str">
        <f t="shared" si="693"/>
        <v/>
      </c>
      <c r="AH589" s="11" t="str">
        <f t="shared" si="693"/>
        <v/>
      </c>
      <c r="AI589" s="11" t="str">
        <f t="shared" si="693"/>
        <v/>
      </c>
      <c r="AJ589" s="11" t="str">
        <f t="shared" si="693"/>
        <v/>
      </c>
      <c r="AK589" s="11" t="str">
        <f t="shared" ref="AK589:BL589" si="694">IF($AH$87=AK568,IF($AG$87=AK569,"X",""),"")</f>
        <v/>
      </c>
      <c r="AL589" s="11" t="str">
        <f t="shared" si="694"/>
        <v/>
      </c>
      <c r="AM589" s="11" t="str">
        <f t="shared" si="694"/>
        <v/>
      </c>
      <c r="AN589" s="11" t="str">
        <f t="shared" si="694"/>
        <v/>
      </c>
      <c r="AO589" s="11" t="str">
        <f t="shared" si="694"/>
        <v/>
      </c>
      <c r="AP589" s="11" t="str">
        <f t="shared" si="694"/>
        <v/>
      </c>
      <c r="AQ589" s="11" t="str">
        <f t="shared" si="694"/>
        <v/>
      </c>
      <c r="AR589" s="11" t="str">
        <f t="shared" si="694"/>
        <v/>
      </c>
      <c r="AS589" s="11" t="str">
        <f t="shared" si="694"/>
        <v/>
      </c>
      <c r="AT589" s="11" t="str">
        <f t="shared" si="694"/>
        <v/>
      </c>
      <c r="AU589" s="11" t="str">
        <f t="shared" si="694"/>
        <v/>
      </c>
      <c r="AV589" s="11" t="str">
        <f t="shared" si="694"/>
        <v/>
      </c>
      <c r="AW589" s="11" t="str">
        <f t="shared" si="694"/>
        <v/>
      </c>
      <c r="AX589" s="11" t="str">
        <f t="shared" si="694"/>
        <v/>
      </c>
      <c r="AY589" s="11" t="str">
        <f t="shared" si="694"/>
        <v/>
      </c>
      <c r="AZ589" s="11" t="str">
        <f t="shared" si="694"/>
        <v/>
      </c>
      <c r="BA589" s="11" t="str">
        <f t="shared" si="694"/>
        <v/>
      </c>
      <c r="BB589" s="11" t="str">
        <f t="shared" si="694"/>
        <v/>
      </c>
      <c r="BC589" s="11" t="str">
        <f t="shared" si="694"/>
        <v/>
      </c>
      <c r="BD589" s="11" t="str">
        <f t="shared" si="694"/>
        <v/>
      </c>
      <c r="BE589" s="11" t="str">
        <f t="shared" si="694"/>
        <v/>
      </c>
      <c r="BF589" s="11" t="str">
        <f t="shared" si="694"/>
        <v/>
      </c>
      <c r="BG589" s="11" t="str">
        <f t="shared" si="694"/>
        <v/>
      </c>
      <c r="BH589" s="11" t="str">
        <f t="shared" si="694"/>
        <v/>
      </c>
      <c r="BI589" s="11" t="str">
        <f t="shared" si="694"/>
        <v/>
      </c>
      <c r="BJ589" s="11" t="str">
        <f t="shared" si="694"/>
        <v/>
      </c>
      <c r="BK589" s="11" t="str">
        <f t="shared" si="694"/>
        <v/>
      </c>
      <c r="BL589" s="11" t="str">
        <f t="shared" si="694"/>
        <v/>
      </c>
    </row>
    <row r="590" spans="2:64" hidden="1" outlineLevel="1" x14ac:dyDescent="0.55000000000000004">
      <c r="B590" s="3" t="s">
        <v>21</v>
      </c>
      <c r="E590" s="11">
        <f t="shared" ref="E590:P590" si="695">IF(E589="X",$AG$88/12,D590)</f>
        <v>0</v>
      </c>
      <c r="F590" s="11">
        <f t="shared" si="695"/>
        <v>0</v>
      </c>
      <c r="G590" s="11">
        <f t="shared" si="695"/>
        <v>0</v>
      </c>
      <c r="H590" s="11">
        <f t="shared" si="695"/>
        <v>0</v>
      </c>
      <c r="I590" s="11">
        <f t="shared" si="695"/>
        <v>0</v>
      </c>
      <c r="J590" s="11">
        <f t="shared" si="695"/>
        <v>0</v>
      </c>
      <c r="K590" s="11">
        <f t="shared" si="695"/>
        <v>0</v>
      </c>
      <c r="L590" s="11">
        <f t="shared" si="695"/>
        <v>0</v>
      </c>
      <c r="M590" s="11">
        <f t="shared" si="695"/>
        <v>0</v>
      </c>
      <c r="N590" s="11">
        <f t="shared" si="695"/>
        <v>0</v>
      </c>
      <c r="O590" s="11">
        <f t="shared" si="695"/>
        <v>0</v>
      </c>
      <c r="P590" s="11">
        <f t="shared" si="695"/>
        <v>0</v>
      </c>
      <c r="Q590" s="11">
        <f>IF(Q589="X",$AG$88/12,P590*(1+$AG$89))</f>
        <v>0</v>
      </c>
      <c r="R590" s="11">
        <f t="shared" ref="R590:AB590" si="696">IF(R589="X",$AG$88/12,Q590)</f>
        <v>0</v>
      </c>
      <c r="S590" s="11">
        <f t="shared" si="696"/>
        <v>0</v>
      </c>
      <c r="T590" s="11">
        <f t="shared" si="696"/>
        <v>0</v>
      </c>
      <c r="U590" s="11">
        <f t="shared" si="696"/>
        <v>0</v>
      </c>
      <c r="V590" s="11">
        <f t="shared" si="696"/>
        <v>0</v>
      </c>
      <c r="W590" s="11">
        <f t="shared" si="696"/>
        <v>0</v>
      </c>
      <c r="X590" s="11">
        <f t="shared" si="696"/>
        <v>0</v>
      </c>
      <c r="Y590" s="11">
        <f t="shared" si="696"/>
        <v>0</v>
      </c>
      <c r="Z590" s="11">
        <f t="shared" si="696"/>
        <v>0</v>
      </c>
      <c r="AA590" s="11">
        <f t="shared" si="696"/>
        <v>0</v>
      </c>
      <c r="AB590" s="11">
        <f t="shared" si="696"/>
        <v>0</v>
      </c>
      <c r="AC590" s="11">
        <f>IF(AC589="X",$AG$88/12,AB590*(1+$AG$89))</f>
        <v>0</v>
      </c>
      <c r="AD590" s="11">
        <f t="shared" ref="AD590:AN590" si="697">IF(AD589="X",$AG$88/12,AC590)</f>
        <v>0</v>
      </c>
      <c r="AE590" s="11">
        <f t="shared" si="697"/>
        <v>0</v>
      </c>
      <c r="AF590" s="11">
        <f t="shared" si="697"/>
        <v>0</v>
      </c>
      <c r="AG590" s="11">
        <f t="shared" si="697"/>
        <v>0</v>
      </c>
      <c r="AH590" s="11">
        <f t="shared" si="697"/>
        <v>0</v>
      </c>
      <c r="AI590" s="11">
        <f t="shared" si="697"/>
        <v>0</v>
      </c>
      <c r="AJ590" s="11">
        <f t="shared" si="697"/>
        <v>0</v>
      </c>
      <c r="AK590" s="11">
        <f t="shared" si="697"/>
        <v>0</v>
      </c>
      <c r="AL590" s="11">
        <f t="shared" si="697"/>
        <v>0</v>
      </c>
      <c r="AM590" s="11">
        <f t="shared" si="697"/>
        <v>0</v>
      </c>
      <c r="AN590" s="11">
        <f t="shared" si="697"/>
        <v>0</v>
      </c>
      <c r="AO590" s="11">
        <f>IF(AO589="X",$AG$88/12,AN590*(1+$AG$89))</f>
        <v>0</v>
      </c>
      <c r="AP590" s="11">
        <f t="shared" ref="AP590:AZ590" si="698">IF(AP589="X",$AG$88/12,AO590)</f>
        <v>0</v>
      </c>
      <c r="AQ590" s="11">
        <f t="shared" si="698"/>
        <v>0</v>
      </c>
      <c r="AR590" s="11">
        <f t="shared" si="698"/>
        <v>0</v>
      </c>
      <c r="AS590" s="11">
        <f t="shared" si="698"/>
        <v>0</v>
      </c>
      <c r="AT590" s="11">
        <f t="shared" si="698"/>
        <v>0</v>
      </c>
      <c r="AU590" s="11">
        <f t="shared" si="698"/>
        <v>0</v>
      </c>
      <c r="AV590" s="11">
        <f t="shared" si="698"/>
        <v>0</v>
      </c>
      <c r="AW590" s="11">
        <f t="shared" si="698"/>
        <v>0</v>
      </c>
      <c r="AX590" s="11">
        <f t="shared" si="698"/>
        <v>0</v>
      </c>
      <c r="AY590" s="11">
        <f t="shared" si="698"/>
        <v>0</v>
      </c>
      <c r="AZ590" s="11">
        <f t="shared" si="698"/>
        <v>0</v>
      </c>
      <c r="BA590" s="11">
        <f>IF(BA589="X",$AG$88/12,AZ590*(1+$AG$89))</f>
        <v>0</v>
      </c>
      <c r="BB590" s="11">
        <f t="shared" ref="BB590:BL590" si="699">IF(BB589="X",$AG$88/12,BA590)</f>
        <v>0</v>
      </c>
      <c r="BC590" s="11">
        <f t="shared" si="699"/>
        <v>0</v>
      </c>
      <c r="BD590" s="11">
        <f t="shared" si="699"/>
        <v>0</v>
      </c>
      <c r="BE590" s="11">
        <f t="shared" si="699"/>
        <v>0</v>
      </c>
      <c r="BF590" s="11">
        <f t="shared" si="699"/>
        <v>0</v>
      </c>
      <c r="BG590" s="11">
        <f t="shared" si="699"/>
        <v>0</v>
      </c>
      <c r="BH590" s="11">
        <f t="shared" si="699"/>
        <v>0</v>
      </c>
      <c r="BI590" s="11">
        <f t="shared" si="699"/>
        <v>0</v>
      </c>
      <c r="BJ590" s="11">
        <f t="shared" si="699"/>
        <v>0</v>
      </c>
      <c r="BK590" s="11">
        <f t="shared" si="699"/>
        <v>0</v>
      </c>
      <c r="BL590" s="11">
        <f t="shared" si="699"/>
        <v>0</v>
      </c>
    </row>
    <row r="591" spans="2:64" hidden="1" outlineLevel="1" x14ac:dyDescent="0.55000000000000004">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row>
    <row r="592" spans="2:64" hidden="1" outlineLevel="1" x14ac:dyDescent="0.55000000000000004">
      <c r="B592" s="3" t="s">
        <v>211</v>
      </c>
      <c r="E592" s="11" t="str">
        <f t="shared" ref="E592:AJ592" si="700">IF($AH$92=E568,IF($AG$92=E569,"X",""),"")</f>
        <v/>
      </c>
      <c r="F592" s="11" t="str">
        <f t="shared" si="700"/>
        <v/>
      </c>
      <c r="G592" s="11" t="str">
        <f t="shared" si="700"/>
        <v/>
      </c>
      <c r="H592" s="11" t="str">
        <f t="shared" si="700"/>
        <v/>
      </c>
      <c r="I592" s="11" t="str">
        <f t="shared" si="700"/>
        <v/>
      </c>
      <c r="J592" s="11" t="str">
        <f t="shared" si="700"/>
        <v/>
      </c>
      <c r="K592" s="11" t="str">
        <f t="shared" si="700"/>
        <v/>
      </c>
      <c r="L592" s="11" t="str">
        <f t="shared" si="700"/>
        <v/>
      </c>
      <c r="M592" s="11" t="str">
        <f t="shared" si="700"/>
        <v/>
      </c>
      <c r="N592" s="11" t="str">
        <f t="shared" si="700"/>
        <v/>
      </c>
      <c r="O592" s="11" t="str">
        <f t="shared" si="700"/>
        <v/>
      </c>
      <c r="P592" s="11" t="str">
        <f t="shared" si="700"/>
        <v/>
      </c>
      <c r="Q592" s="11" t="str">
        <f t="shared" si="700"/>
        <v/>
      </c>
      <c r="R592" s="11" t="str">
        <f t="shared" si="700"/>
        <v/>
      </c>
      <c r="S592" s="11" t="str">
        <f t="shared" si="700"/>
        <v/>
      </c>
      <c r="T592" s="11" t="str">
        <f t="shared" si="700"/>
        <v/>
      </c>
      <c r="U592" s="11" t="str">
        <f t="shared" si="700"/>
        <v/>
      </c>
      <c r="V592" s="11" t="str">
        <f t="shared" si="700"/>
        <v/>
      </c>
      <c r="W592" s="11" t="str">
        <f t="shared" si="700"/>
        <v/>
      </c>
      <c r="X592" s="11" t="str">
        <f t="shared" si="700"/>
        <v/>
      </c>
      <c r="Y592" s="11" t="str">
        <f t="shared" si="700"/>
        <v/>
      </c>
      <c r="Z592" s="11" t="str">
        <f t="shared" si="700"/>
        <v/>
      </c>
      <c r="AA592" s="11" t="str">
        <f t="shared" si="700"/>
        <v/>
      </c>
      <c r="AB592" s="11" t="str">
        <f t="shared" si="700"/>
        <v/>
      </c>
      <c r="AC592" s="11" t="str">
        <f t="shared" si="700"/>
        <v/>
      </c>
      <c r="AD592" s="11" t="str">
        <f t="shared" si="700"/>
        <v/>
      </c>
      <c r="AE592" s="11" t="str">
        <f t="shared" si="700"/>
        <v/>
      </c>
      <c r="AF592" s="11" t="str">
        <f t="shared" si="700"/>
        <v/>
      </c>
      <c r="AG592" s="11" t="str">
        <f t="shared" si="700"/>
        <v/>
      </c>
      <c r="AH592" s="11" t="str">
        <f t="shared" si="700"/>
        <v/>
      </c>
      <c r="AI592" s="11" t="str">
        <f t="shared" si="700"/>
        <v/>
      </c>
      <c r="AJ592" s="11" t="str">
        <f t="shared" si="700"/>
        <v/>
      </c>
      <c r="AK592" s="11" t="str">
        <f t="shared" ref="AK592:BL592" si="701">IF($AH$92=AK568,IF($AG$92=AK569,"X",""),"")</f>
        <v/>
      </c>
      <c r="AL592" s="11" t="str">
        <f t="shared" si="701"/>
        <v/>
      </c>
      <c r="AM592" s="11" t="str">
        <f t="shared" si="701"/>
        <v/>
      </c>
      <c r="AN592" s="11" t="str">
        <f t="shared" si="701"/>
        <v/>
      </c>
      <c r="AO592" s="11" t="str">
        <f t="shared" si="701"/>
        <v/>
      </c>
      <c r="AP592" s="11" t="str">
        <f t="shared" si="701"/>
        <v/>
      </c>
      <c r="AQ592" s="11" t="str">
        <f t="shared" si="701"/>
        <v/>
      </c>
      <c r="AR592" s="11" t="str">
        <f t="shared" si="701"/>
        <v/>
      </c>
      <c r="AS592" s="11" t="str">
        <f t="shared" si="701"/>
        <v/>
      </c>
      <c r="AT592" s="11" t="str">
        <f t="shared" si="701"/>
        <v/>
      </c>
      <c r="AU592" s="11" t="str">
        <f t="shared" si="701"/>
        <v/>
      </c>
      <c r="AV592" s="11" t="str">
        <f t="shared" si="701"/>
        <v/>
      </c>
      <c r="AW592" s="11" t="str">
        <f t="shared" si="701"/>
        <v/>
      </c>
      <c r="AX592" s="11" t="str">
        <f t="shared" si="701"/>
        <v/>
      </c>
      <c r="AY592" s="11" t="str">
        <f t="shared" si="701"/>
        <v/>
      </c>
      <c r="AZ592" s="11" t="str">
        <f t="shared" si="701"/>
        <v/>
      </c>
      <c r="BA592" s="11" t="str">
        <f t="shared" si="701"/>
        <v/>
      </c>
      <c r="BB592" s="11" t="str">
        <f t="shared" si="701"/>
        <v/>
      </c>
      <c r="BC592" s="11" t="str">
        <f t="shared" si="701"/>
        <v/>
      </c>
      <c r="BD592" s="11" t="str">
        <f t="shared" si="701"/>
        <v/>
      </c>
      <c r="BE592" s="11" t="str">
        <f t="shared" si="701"/>
        <v/>
      </c>
      <c r="BF592" s="11" t="str">
        <f t="shared" si="701"/>
        <v/>
      </c>
      <c r="BG592" s="11" t="str">
        <f t="shared" si="701"/>
        <v/>
      </c>
      <c r="BH592" s="11" t="str">
        <f t="shared" si="701"/>
        <v/>
      </c>
      <c r="BI592" s="11" t="str">
        <f t="shared" si="701"/>
        <v/>
      </c>
      <c r="BJ592" s="11" t="str">
        <f t="shared" si="701"/>
        <v/>
      </c>
      <c r="BK592" s="11" t="str">
        <f t="shared" si="701"/>
        <v/>
      </c>
      <c r="BL592" s="11" t="str">
        <f t="shared" si="701"/>
        <v/>
      </c>
    </row>
    <row r="593" spans="2:64" hidden="1" outlineLevel="1" x14ac:dyDescent="0.55000000000000004">
      <c r="B593" s="3" t="s">
        <v>21</v>
      </c>
      <c r="E593" s="11">
        <f t="shared" ref="E593:P593" si="702">IF(E592="X",$AG$93/12,D593)</f>
        <v>0</v>
      </c>
      <c r="F593" s="11">
        <f t="shared" si="702"/>
        <v>0</v>
      </c>
      <c r="G593" s="11">
        <f t="shared" si="702"/>
        <v>0</v>
      </c>
      <c r="H593" s="11">
        <f t="shared" si="702"/>
        <v>0</v>
      </c>
      <c r="I593" s="11">
        <f t="shared" si="702"/>
        <v>0</v>
      </c>
      <c r="J593" s="11">
        <f t="shared" si="702"/>
        <v>0</v>
      </c>
      <c r="K593" s="11">
        <f t="shared" si="702"/>
        <v>0</v>
      </c>
      <c r="L593" s="11">
        <f t="shared" si="702"/>
        <v>0</v>
      </c>
      <c r="M593" s="11">
        <f t="shared" si="702"/>
        <v>0</v>
      </c>
      <c r="N593" s="11">
        <f t="shared" si="702"/>
        <v>0</v>
      </c>
      <c r="O593" s="11">
        <f t="shared" si="702"/>
        <v>0</v>
      </c>
      <c r="P593" s="11">
        <f t="shared" si="702"/>
        <v>0</v>
      </c>
      <c r="Q593" s="11">
        <f>IF(Q592="X",$AG$93/12,P593*(1+$AG$94))</f>
        <v>0</v>
      </c>
      <c r="R593" s="11">
        <f t="shared" ref="R593:AB593" si="703">IF(R592="X",$AG$93/12,Q593)</f>
        <v>0</v>
      </c>
      <c r="S593" s="11">
        <f t="shared" si="703"/>
        <v>0</v>
      </c>
      <c r="T593" s="11">
        <f t="shared" si="703"/>
        <v>0</v>
      </c>
      <c r="U593" s="11">
        <f t="shared" si="703"/>
        <v>0</v>
      </c>
      <c r="V593" s="11">
        <f t="shared" si="703"/>
        <v>0</v>
      </c>
      <c r="W593" s="11">
        <f t="shared" si="703"/>
        <v>0</v>
      </c>
      <c r="X593" s="11">
        <f t="shared" si="703"/>
        <v>0</v>
      </c>
      <c r="Y593" s="11">
        <f t="shared" si="703"/>
        <v>0</v>
      </c>
      <c r="Z593" s="11">
        <f t="shared" si="703"/>
        <v>0</v>
      </c>
      <c r="AA593" s="11">
        <f t="shared" si="703"/>
        <v>0</v>
      </c>
      <c r="AB593" s="11">
        <f t="shared" si="703"/>
        <v>0</v>
      </c>
      <c r="AC593" s="11">
        <f>IF(AC592="X",$AG$93/12,AB593*(1+$AG$94))</f>
        <v>0</v>
      </c>
      <c r="AD593" s="11">
        <f t="shared" ref="AD593:AN593" si="704">IF(AD592="X",$AG$93/12,AC593)</f>
        <v>0</v>
      </c>
      <c r="AE593" s="11">
        <f t="shared" si="704"/>
        <v>0</v>
      </c>
      <c r="AF593" s="11">
        <f t="shared" si="704"/>
        <v>0</v>
      </c>
      <c r="AG593" s="11">
        <f t="shared" si="704"/>
        <v>0</v>
      </c>
      <c r="AH593" s="11">
        <f t="shared" si="704"/>
        <v>0</v>
      </c>
      <c r="AI593" s="11">
        <f t="shared" si="704"/>
        <v>0</v>
      </c>
      <c r="AJ593" s="11">
        <f t="shared" si="704"/>
        <v>0</v>
      </c>
      <c r="AK593" s="11">
        <f t="shared" si="704"/>
        <v>0</v>
      </c>
      <c r="AL593" s="11">
        <f t="shared" si="704"/>
        <v>0</v>
      </c>
      <c r="AM593" s="11">
        <f t="shared" si="704"/>
        <v>0</v>
      </c>
      <c r="AN593" s="11">
        <f t="shared" si="704"/>
        <v>0</v>
      </c>
      <c r="AO593" s="11">
        <f>IF(AO592="X",$AG$93/12,AN593*(1+$AG$94))</f>
        <v>0</v>
      </c>
      <c r="AP593" s="11">
        <f t="shared" ref="AP593:AZ593" si="705">IF(AP592="X",$AG$93/12,AO593)</f>
        <v>0</v>
      </c>
      <c r="AQ593" s="11">
        <f t="shared" si="705"/>
        <v>0</v>
      </c>
      <c r="AR593" s="11">
        <f t="shared" si="705"/>
        <v>0</v>
      </c>
      <c r="AS593" s="11">
        <f t="shared" si="705"/>
        <v>0</v>
      </c>
      <c r="AT593" s="11">
        <f t="shared" si="705"/>
        <v>0</v>
      </c>
      <c r="AU593" s="11">
        <f t="shared" si="705"/>
        <v>0</v>
      </c>
      <c r="AV593" s="11">
        <f t="shared" si="705"/>
        <v>0</v>
      </c>
      <c r="AW593" s="11">
        <f t="shared" si="705"/>
        <v>0</v>
      </c>
      <c r="AX593" s="11">
        <f t="shared" si="705"/>
        <v>0</v>
      </c>
      <c r="AY593" s="11">
        <f t="shared" si="705"/>
        <v>0</v>
      </c>
      <c r="AZ593" s="11">
        <f t="shared" si="705"/>
        <v>0</v>
      </c>
      <c r="BA593" s="11">
        <f>IF(BA592="X",$AG$93/12,AZ593*(1+$AG$94))</f>
        <v>0</v>
      </c>
      <c r="BB593" s="11">
        <f t="shared" ref="BB593:BL593" si="706">IF(BB592="X",$AG$93/12,BA593)</f>
        <v>0</v>
      </c>
      <c r="BC593" s="11">
        <f t="shared" si="706"/>
        <v>0</v>
      </c>
      <c r="BD593" s="11">
        <f t="shared" si="706"/>
        <v>0</v>
      </c>
      <c r="BE593" s="11">
        <f t="shared" si="706"/>
        <v>0</v>
      </c>
      <c r="BF593" s="11">
        <f t="shared" si="706"/>
        <v>0</v>
      </c>
      <c r="BG593" s="11">
        <f t="shared" si="706"/>
        <v>0</v>
      </c>
      <c r="BH593" s="11">
        <f t="shared" si="706"/>
        <v>0</v>
      </c>
      <c r="BI593" s="11">
        <f t="shared" si="706"/>
        <v>0</v>
      </c>
      <c r="BJ593" s="11">
        <f t="shared" si="706"/>
        <v>0</v>
      </c>
      <c r="BK593" s="11">
        <f t="shared" si="706"/>
        <v>0</v>
      </c>
      <c r="BL593" s="11">
        <f t="shared" si="706"/>
        <v>0</v>
      </c>
    </row>
    <row r="594" spans="2:64" hidden="1" outlineLevel="1" x14ac:dyDescent="0.55000000000000004">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row>
    <row r="595" spans="2:64" hidden="1" outlineLevel="1" x14ac:dyDescent="0.55000000000000004">
      <c r="B595" s="3" t="s">
        <v>212</v>
      </c>
      <c r="E595" s="11" t="str">
        <f t="shared" ref="E595:AJ595" si="707">IF($AH$97=E568,IF($AG$97=E569,"X",""),"")</f>
        <v/>
      </c>
      <c r="F595" s="11" t="str">
        <f t="shared" si="707"/>
        <v/>
      </c>
      <c r="G595" s="11" t="str">
        <f t="shared" si="707"/>
        <v/>
      </c>
      <c r="H595" s="11" t="str">
        <f t="shared" si="707"/>
        <v/>
      </c>
      <c r="I595" s="11" t="str">
        <f t="shared" si="707"/>
        <v/>
      </c>
      <c r="J595" s="11" t="str">
        <f t="shared" si="707"/>
        <v/>
      </c>
      <c r="K595" s="11" t="str">
        <f t="shared" si="707"/>
        <v/>
      </c>
      <c r="L595" s="11" t="str">
        <f t="shared" si="707"/>
        <v/>
      </c>
      <c r="M595" s="11" t="str">
        <f t="shared" si="707"/>
        <v/>
      </c>
      <c r="N595" s="11" t="str">
        <f t="shared" si="707"/>
        <v/>
      </c>
      <c r="O595" s="11" t="str">
        <f t="shared" si="707"/>
        <v/>
      </c>
      <c r="P595" s="11" t="str">
        <f t="shared" si="707"/>
        <v/>
      </c>
      <c r="Q595" s="11" t="str">
        <f t="shared" si="707"/>
        <v/>
      </c>
      <c r="R595" s="11" t="str">
        <f t="shared" si="707"/>
        <v/>
      </c>
      <c r="S595" s="11" t="str">
        <f t="shared" si="707"/>
        <v/>
      </c>
      <c r="T595" s="11" t="str">
        <f t="shared" si="707"/>
        <v/>
      </c>
      <c r="U595" s="11" t="str">
        <f t="shared" si="707"/>
        <v/>
      </c>
      <c r="V595" s="11" t="str">
        <f t="shared" si="707"/>
        <v/>
      </c>
      <c r="W595" s="11" t="str">
        <f t="shared" si="707"/>
        <v/>
      </c>
      <c r="X595" s="11" t="str">
        <f t="shared" si="707"/>
        <v/>
      </c>
      <c r="Y595" s="11" t="str">
        <f t="shared" si="707"/>
        <v/>
      </c>
      <c r="Z595" s="11" t="str">
        <f t="shared" si="707"/>
        <v/>
      </c>
      <c r="AA595" s="11" t="str">
        <f t="shared" si="707"/>
        <v/>
      </c>
      <c r="AB595" s="11" t="str">
        <f t="shared" si="707"/>
        <v/>
      </c>
      <c r="AC595" s="11" t="str">
        <f t="shared" si="707"/>
        <v/>
      </c>
      <c r="AD595" s="11" t="str">
        <f t="shared" si="707"/>
        <v/>
      </c>
      <c r="AE595" s="11" t="str">
        <f t="shared" si="707"/>
        <v/>
      </c>
      <c r="AF595" s="11" t="str">
        <f t="shared" si="707"/>
        <v/>
      </c>
      <c r="AG595" s="11" t="str">
        <f t="shared" si="707"/>
        <v/>
      </c>
      <c r="AH595" s="11" t="str">
        <f t="shared" si="707"/>
        <v/>
      </c>
      <c r="AI595" s="11" t="str">
        <f t="shared" si="707"/>
        <v/>
      </c>
      <c r="AJ595" s="11" t="str">
        <f t="shared" si="707"/>
        <v/>
      </c>
      <c r="AK595" s="11" t="str">
        <f t="shared" ref="AK595:BL595" si="708">IF($AH$97=AK568,IF($AG$97=AK569,"X",""),"")</f>
        <v/>
      </c>
      <c r="AL595" s="11" t="str">
        <f t="shared" si="708"/>
        <v/>
      </c>
      <c r="AM595" s="11" t="str">
        <f t="shared" si="708"/>
        <v/>
      </c>
      <c r="AN595" s="11" t="str">
        <f t="shared" si="708"/>
        <v/>
      </c>
      <c r="AO595" s="11" t="str">
        <f t="shared" si="708"/>
        <v/>
      </c>
      <c r="AP595" s="11" t="str">
        <f t="shared" si="708"/>
        <v/>
      </c>
      <c r="AQ595" s="11" t="str">
        <f t="shared" si="708"/>
        <v/>
      </c>
      <c r="AR595" s="11" t="str">
        <f t="shared" si="708"/>
        <v/>
      </c>
      <c r="AS595" s="11" t="str">
        <f t="shared" si="708"/>
        <v/>
      </c>
      <c r="AT595" s="11" t="str">
        <f t="shared" si="708"/>
        <v/>
      </c>
      <c r="AU595" s="11" t="str">
        <f t="shared" si="708"/>
        <v/>
      </c>
      <c r="AV595" s="11" t="str">
        <f t="shared" si="708"/>
        <v/>
      </c>
      <c r="AW595" s="11" t="str">
        <f t="shared" si="708"/>
        <v/>
      </c>
      <c r="AX595" s="11" t="str">
        <f t="shared" si="708"/>
        <v/>
      </c>
      <c r="AY595" s="11" t="str">
        <f t="shared" si="708"/>
        <v/>
      </c>
      <c r="AZ595" s="11" t="str">
        <f t="shared" si="708"/>
        <v/>
      </c>
      <c r="BA595" s="11" t="str">
        <f t="shared" si="708"/>
        <v/>
      </c>
      <c r="BB595" s="11" t="str">
        <f t="shared" si="708"/>
        <v/>
      </c>
      <c r="BC595" s="11" t="str">
        <f t="shared" si="708"/>
        <v/>
      </c>
      <c r="BD595" s="11" t="str">
        <f t="shared" si="708"/>
        <v/>
      </c>
      <c r="BE595" s="11" t="str">
        <f t="shared" si="708"/>
        <v/>
      </c>
      <c r="BF595" s="11" t="str">
        <f t="shared" si="708"/>
        <v/>
      </c>
      <c r="BG595" s="11" t="str">
        <f t="shared" si="708"/>
        <v/>
      </c>
      <c r="BH595" s="11" t="str">
        <f t="shared" si="708"/>
        <v/>
      </c>
      <c r="BI595" s="11" t="str">
        <f t="shared" si="708"/>
        <v/>
      </c>
      <c r="BJ595" s="11" t="str">
        <f t="shared" si="708"/>
        <v/>
      </c>
      <c r="BK595" s="11" t="str">
        <f t="shared" si="708"/>
        <v/>
      </c>
      <c r="BL595" s="11" t="str">
        <f t="shared" si="708"/>
        <v/>
      </c>
    </row>
    <row r="596" spans="2:64" hidden="1" outlineLevel="1" x14ac:dyDescent="0.55000000000000004">
      <c r="B596" s="3" t="s">
        <v>21</v>
      </c>
      <c r="E596" s="11">
        <f t="shared" ref="E596:P596" si="709">IF(E595="X",$AG$98/12,D596)</f>
        <v>0</v>
      </c>
      <c r="F596" s="11">
        <f t="shared" si="709"/>
        <v>0</v>
      </c>
      <c r="G596" s="11">
        <f t="shared" si="709"/>
        <v>0</v>
      </c>
      <c r="H596" s="11">
        <f t="shared" si="709"/>
        <v>0</v>
      </c>
      <c r="I596" s="11">
        <f t="shared" si="709"/>
        <v>0</v>
      </c>
      <c r="J596" s="11">
        <f t="shared" si="709"/>
        <v>0</v>
      </c>
      <c r="K596" s="11">
        <f t="shared" si="709"/>
        <v>0</v>
      </c>
      <c r="L596" s="11">
        <f t="shared" si="709"/>
        <v>0</v>
      </c>
      <c r="M596" s="11">
        <f t="shared" si="709"/>
        <v>0</v>
      </c>
      <c r="N596" s="11">
        <f t="shared" si="709"/>
        <v>0</v>
      </c>
      <c r="O596" s="11">
        <f t="shared" si="709"/>
        <v>0</v>
      </c>
      <c r="P596" s="11">
        <f t="shared" si="709"/>
        <v>0</v>
      </c>
      <c r="Q596" s="11">
        <f>IF(Q595="X",$AG$98/12,P596*(1+$AG$99))</f>
        <v>0</v>
      </c>
      <c r="R596" s="11">
        <f t="shared" ref="R596:AB596" si="710">IF(R595="X",$AG$98/12,Q596)</f>
        <v>0</v>
      </c>
      <c r="S596" s="11">
        <f t="shared" si="710"/>
        <v>0</v>
      </c>
      <c r="T596" s="11">
        <f t="shared" si="710"/>
        <v>0</v>
      </c>
      <c r="U596" s="11">
        <f t="shared" si="710"/>
        <v>0</v>
      </c>
      <c r="V596" s="11">
        <f t="shared" si="710"/>
        <v>0</v>
      </c>
      <c r="W596" s="11">
        <f t="shared" si="710"/>
        <v>0</v>
      </c>
      <c r="X596" s="11">
        <f t="shared" si="710"/>
        <v>0</v>
      </c>
      <c r="Y596" s="11">
        <f t="shared" si="710"/>
        <v>0</v>
      </c>
      <c r="Z596" s="11">
        <f t="shared" si="710"/>
        <v>0</v>
      </c>
      <c r="AA596" s="11">
        <f t="shared" si="710"/>
        <v>0</v>
      </c>
      <c r="AB596" s="11">
        <f t="shared" si="710"/>
        <v>0</v>
      </c>
      <c r="AC596" s="11">
        <f>IF(AC595="X",$AG$98/12,AB596*(1+$AG$99))</f>
        <v>0</v>
      </c>
      <c r="AD596" s="11">
        <f t="shared" ref="AD596:AN596" si="711">IF(AD595="X",$AG$98/12,AC596)</f>
        <v>0</v>
      </c>
      <c r="AE596" s="11">
        <f t="shared" si="711"/>
        <v>0</v>
      </c>
      <c r="AF596" s="11">
        <f t="shared" si="711"/>
        <v>0</v>
      </c>
      <c r="AG596" s="11">
        <f t="shared" si="711"/>
        <v>0</v>
      </c>
      <c r="AH596" s="11">
        <f t="shared" si="711"/>
        <v>0</v>
      </c>
      <c r="AI596" s="11">
        <f t="shared" si="711"/>
        <v>0</v>
      </c>
      <c r="AJ596" s="11">
        <f t="shared" si="711"/>
        <v>0</v>
      </c>
      <c r="AK596" s="11">
        <f t="shared" si="711"/>
        <v>0</v>
      </c>
      <c r="AL596" s="11">
        <f t="shared" si="711"/>
        <v>0</v>
      </c>
      <c r="AM596" s="11">
        <f t="shared" si="711"/>
        <v>0</v>
      </c>
      <c r="AN596" s="11">
        <f t="shared" si="711"/>
        <v>0</v>
      </c>
      <c r="AO596" s="11">
        <f>IF(AO595="X",$AG$98/12,AN596*(1+$AG$99))</f>
        <v>0</v>
      </c>
      <c r="AP596" s="11">
        <f t="shared" ref="AP596:AZ596" si="712">IF(AP595="X",$AG$98/12,AO596)</f>
        <v>0</v>
      </c>
      <c r="AQ596" s="11">
        <f t="shared" si="712"/>
        <v>0</v>
      </c>
      <c r="AR596" s="11">
        <f t="shared" si="712"/>
        <v>0</v>
      </c>
      <c r="AS596" s="11">
        <f t="shared" si="712"/>
        <v>0</v>
      </c>
      <c r="AT596" s="11">
        <f t="shared" si="712"/>
        <v>0</v>
      </c>
      <c r="AU596" s="11">
        <f t="shared" si="712"/>
        <v>0</v>
      </c>
      <c r="AV596" s="11">
        <f t="shared" si="712"/>
        <v>0</v>
      </c>
      <c r="AW596" s="11">
        <f t="shared" si="712"/>
        <v>0</v>
      </c>
      <c r="AX596" s="11">
        <f t="shared" si="712"/>
        <v>0</v>
      </c>
      <c r="AY596" s="11">
        <f t="shared" si="712"/>
        <v>0</v>
      </c>
      <c r="AZ596" s="11">
        <f t="shared" si="712"/>
        <v>0</v>
      </c>
      <c r="BA596" s="11">
        <f>IF(BA595="X",$AG$98/12,AZ596*(1+$AG$99))</f>
        <v>0</v>
      </c>
      <c r="BB596" s="11">
        <f t="shared" ref="BB596:BL596" si="713">IF(BB595="X",$AG$98/12,BA596)</f>
        <v>0</v>
      </c>
      <c r="BC596" s="11">
        <f t="shared" si="713"/>
        <v>0</v>
      </c>
      <c r="BD596" s="11">
        <f t="shared" si="713"/>
        <v>0</v>
      </c>
      <c r="BE596" s="11">
        <f t="shared" si="713"/>
        <v>0</v>
      </c>
      <c r="BF596" s="11">
        <f t="shared" si="713"/>
        <v>0</v>
      </c>
      <c r="BG596" s="11">
        <f t="shared" si="713"/>
        <v>0</v>
      </c>
      <c r="BH596" s="11">
        <f t="shared" si="713"/>
        <v>0</v>
      </c>
      <c r="BI596" s="11">
        <f t="shared" si="713"/>
        <v>0</v>
      </c>
      <c r="BJ596" s="11">
        <f t="shared" si="713"/>
        <v>0</v>
      </c>
      <c r="BK596" s="11">
        <f t="shared" si="713"/>
        <v>0</v>
      </c>
      <c r="BL596" s="11">
        <f t="shared" si="713"/>
        <v>0</v>
      </c>
    </row>
    <row r="597" spans="2:64" hidden="1" outlineLevel="1" x14ac:dyDescent="0.55000000000000004">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row>
    <row r="598" spans="2:64" hidden="1" outlineLevel="1" x14ac:dyDescent="0.55000000000000004">
      <c r="B598" s="3" t="s">
        <v>213</v>
      </c>
      <c r="E598" s="11" t="str">
        <f t="shared" ref="E598:AJ598" si="714">IF($AH$102=E568,IF($AG$102=E569,"X",""),"")</f>
        <v/>
      </c>
      <c r="F598" s="11" t="str">
        <f t="shared" si="714"/>
        <v/>
      </c>
      <c r="G598" s="11" t="str">
        <f t="shared" si="714"/>
        <v/>
      </c>
      <c r="H598" s="11" t="str">
        <f t="shared" si="714"/>
        <v/>
      </c>
      <c r="I598" s="11" t="str">
        <f t="shared" si="714"/>
        <v/>
      </c>
      <c r="J598" s="11" t="str">
        <f t="shared" si="714"/>
        <v/>
      </c>
      <c r="K598" s="11" t="str">
        <f t="shared" si="714"/>
        <v/>
      </c>
      <c r="L598" s="11" t="str">
        <f t="shared" si="714"/>
        <v/>
      </c>
      <c r="M598" s="11" t="str">
        <f t="shared" si="714"/>
        <v/>
      </c>
      <c r="N598" s="11" t="str">
        <f t="shared" si="714"/>
        <v/>
      </c>
      <c r="O598" s="11" t="str">
        <f t="shared" si="714"/>
        <v/>
      </c>
      <c r="P598" s="11" t="str">
        <f t="shared" si="714"/>
        <v/>
      </c>
      <c r="Q598" s="11" t="str">
        <f t="shared" si="714"/>
        <v/>
      </c>
      <c r="R598" s="11" t="str">
        <f t="shared" si="714"/>
        <v/>
      </c>
      <c r="S598" s="11" t="str">
        <f t="shared" si="714"/>
        <v/>
      </c>
      <c r="T598" s="11" t="str">
        <f t="shared" si="714"/>
        <v/>
      </c>
      <c r="U598" s="11" t="str">
        <f t="shared" si="714"/>
        <v/>
      </c>
      <c r="V598" s="11" t="str">
        <f t="shared" si="714"/>
        <v/>
      </c>
      <c r="W598" s="11" t="str">
        <f t="shared" si="714"/>
        <v/>
      </c>
      <c r="X598" s="11" t="str">
        <f t="shared" si="714"/>
        <v/>
      </c>
      <c r="Y598" s="11" t="str">
        <f t="shared" si="714"/>
        <v/>
      </c>
      <c r="Z598" s="11" t="str">
        <f t="shared" si="714"/>
        <v/>
      </c>
      <c r="AA598" s="11" t="str">
        <f t="shared" si="714"/>
        <v/>
      </c>
      <c r="AB598" s="11" t="str">
        <f t="shared" si="714"/>
        <v/>
      </c>
      <c r="AC598" s="11" t="str">
        <f t="shared" si="714"/>
        <v/>
      </c>
      <c r="AD598" s="11" t="str">
        <f t="shared" si="714"/>
        <v/>
      </c>
      <c r="AE598" s="11" t="str">
        <f t="shared" si="714"/>
        <v/>
      </c>
      <c r="AF598" s="11" t="str">
        <f t="shared" si="714"/>
        <v/>
      </c>
      <c r="AG598" s="11" t="str">
        <f t="shared" si="714"/>
        <v/>
      </c>
      <c r="AH598" s="11" t="str">
        <f t="shared" si="714"/>
        <v/>
      </c>
      <c r="AI598" s="11" t="str">
        <f t="shared" si="714"/>
        <v/>
      </c>
      <c r="AJ598" s="11" t="str">
        <f t="shared" si="714"/>
        <v/>
      </c>
      <c r="AK598" s="11" t="str">
        <f t="shared" ref="AK598:BL598" si="715">IF($AH$102=AK568,IF($AG$102=AK569,"X",""),"")</f>
        <v/>
      </c>
      <c r="AL598" s="11" t="str">
        <f t="shared" si="715"/>
        <v/>
      </c>
      <c r="AM598" s="11" t="str">
        <f t="shared" si="715"/>
        <v/>
      </c>
      <c r="AN598" s="11" t="str">
        <f t="shared" si="715"/>
        <v/>
      </c>
      <c r="AO598" s="11" t="str">
        <f t="shared" si="715"/>
        <v/>
      </c>
      <c r="AP598" s="11" t="str">
        <f t="shared" si="715"/>
        <v/>
      </c>
      <c r="AQ598" s="11" t="str">
        <f t="shared" si="715"/>
        <v/>
      </c>
      <c r="AR598" s="11" t="str">
        <f t="shared" si="715"/>
        <v/>
      </c>
      <c r="AS598" s="11" t="str">
        <f t="shared" si="715"/>
        <v/>
      </c>
      <c r="AT598" s="11" t="str">
        <f t="shared" si="715"/>
        <v/>
      </c>
      <c r="AU598" s="11" t="str">
        <f t="shared" si="715"/>
        <v/>
      </c>
      <c r="AV598" s="11" t="str">
        <f t="shared" si="715"/>
        <v/>
      </c>
      <c r="AW598" s="11" t="str">
        <f t="shared" si="715"/>
        <v/>
      </c>
      <c r="AX598" s="11" t="str">
        <f t="shared" si="715"/>
        <v/>
      </c>
      <c r="AY598" s="11" t="str">
        <f t="shared" si="715"/>
        <v/>
      </c>
      <c r="AZ598" s="11" t="str">
        <f t="shared" si="715"/>
        <v/>
      </c>
      <c r="BA598" s="11" t="str">
        <f t="shared" si="715"/>
        <v/>
      </c>
      <c r="BB598" s="11" t="str">
        <f t="shared" si="715"/>
        <v/>
      </c>
      <c r="BC598" s="11" t="str">
        <f t="shared" si="715"/>
        <v/>
      </c>
      <c r="BD598" s="11" t="str">
        <f t="shared" si="715"/>
        <v/>
      </c>
      <c r="BE598" s="11" t="str">
        <f t="shared" si="715"/>
        <v/>
      </c>
      <c r="BF598" s="11" t="str">
        <f t="shared" si="715"/>
        <v/>
      </c>
      <c r="BG598" s="11" t="str">
        <f t="shared" si="715"/>
        <v/>
      </c>
      <c r="BH598" s="11" t="str">
        <f t="shared" si="715"/>
        <v/>
      </c>
      <c r="BI598" s="11" t="str">
        <f t="shared" si="715"/>
        <v/>
      </c>
      <c r="BJ598" s="11" t="str">
        <f t="shared" si="715"/>
        <v/>
      </c>
      <c r="BK598" s="11" t="str">
        <f t="shared" si="715"/>
        <v/>
      </c>
      <c r="BL598" s="11" t="str">
        <f t="shared" si="715"/>
        <v/>
      </c>
    </row>
    <row r="599" spans="2:64" hidden="1" outlineLevel="1" x14ac:dyDescent="0.55000000000000004">
      <c r="B599" s="3" t="s">
        <v>21</v>
      </c>
      <c r="E599" s="11">
        <f t="shared" ref="E599:P599" si="716">IF(E598="X",$AG$103/12,D599)</f>
        <v>0</v>
      </c>
      <c r="F599" s="11">
        <f t="shared" si="716"/>
        <v>0</v>
      </c>
      <c r="G599" s="11">
        <f t="shared" si="716"/>
        <v>0</v>
      </c>
      <c r="H599" s="11">
        <f t="shared" si="716"/>
        <v>0</v>
      </c>
      <c r="I599" s="11">
        <f t="shared" si="716"/>
        <v>0</v>
      </c>
      <c r="J599" s="11">
        <f t="shared" si="716"/>
        <v>0</v>
      </c>
      <c r="K599" s="11">
        <f t="shared" si="716"/>
        <v>0</v>
      </c>
      <c r="L599" s="11">
        <f t="shared" si="716"/>
        <v>0</v>
      </c>
      <c r="M599" s="11">
        <f t="shared" si="716"/>
        <v>0</v>
      </c>
      <c r="N599" s="11">
        <f t="shared" si="716"/>
        <v>0</v>
      </c>
      <c r="O599" s="11">
        <f t="shared" si="716"/>
        <v>0</v>
      </c>
      <c r="P599" s="11">
        <f t="shared" si="716"/>
        <v>0</v>
      </c>
      <c r="Q599" s="11">
        <f>IF(Q598="X",$AG$103/12,P599*(1+$AG$104))</f>
        <v>0</v>
      </c>
      <c r="R599" s="11">
        <f t="shared" ref="R599:AB599" si="717">IF(R598="X",$AG$103/12,Q599)</f>
        <v>0</v>
      </c>
      <c r="S599" s="11">
        <f t="shared" si="717"/>
        <v>0</v>
      </c>
      <c r="T599" s="11">
        <f t="shared" si="717"/>
        <v>0</v>
      </c>
      <c r="U599" s="11">
        <f t="shared" si="717"/>
        <v>0</v>
      </c>
      <c r="V599" s="11">
        <f t="shared" si="717"/>
        <v>0</v>
      </c>
      <c r="W599" s="11">
        <f t="shared" si="717"/>
        <v>0</v>
      </c>
      <c r="X599" s="11">
        <f t="shared" si="717"/>
        <v>0</v>
      </c>
      <c r="Y599" s="11">
        <f t="shared" si="717"/>
        <v>0</v>
      </c>
      <c r="Z599" s="11">
        <f t="shared" si="717"/>
        <v>0</v>
      </c>
      <c r="AA599" s="11">
        <f t="shared" si="717"/>
        <v>0</v>
      </c>
      <c r="AB599" s="11">
        <f t="shared" si="717"/>
        <v>0</v>
      </c>
      <c r="AC599" s="11">
        <f>IF(AC598="X",$AG$103/12,AB599*(1+$AG$104))</f>
        <v>0</v>
      </c>
      <c r="AD599" s="11">
        <f t="shared" ref="AD599:AN599" si="718">IF(AD598="X",$AG$103/12,AC599)</f>
        <v>0</v>
      </c>
      <c r="AE599" s="11">
        <f t="shared" si="718"/>
        <v>0</v>
      </c>
      <c r="AF599" s="11">
        <f t="shared" si="718"/>
        <v>0</v>
      </c>
      <c r="AG599" s="11">
        <f t="shared" si="718"/>
        <v>0</v>
      </c>
      <c r="AH599" s="11">
        <f t="shared" si="718"/>
        <v>0</v>
      </c>
      <c r="AI599" s="11">
        <f t="shared" si="718"/>
        <v>0</v>
      </c>
      <c r="AJ599" s="11">
        <f t="shared" si="718"/>
        <v>0</v>
      </c>
      <c r="AK599" s="11">
        <f t="shared" si="718"/>
        <v>0</v>
      </c>
      <c r="AL599" s="11">
        <f t="shared" si="718"/>
        <v>0</v>
      </c>
      <c r="AM599" s="11">
        <f t="shared" si="718"/>
        <v>0</v>
      </c>
      <c r="AN599" s="11">
        <f t="shared" si="718"/>
        <v>0</v>
      </c>
      <c r="AO599" s="11">
        <f>IF(AO598="X",$AG$103/12,AN599*(1+$AG$104))</f>
        <v>0</v>
      </c>
      <c r="AP599" s="11">
        <f t="shared" ref="AP599:AZ599" si="719">IF(AP598="X",$AG$103/12,AO599)</f>
        <v>0</v>
      </c>
      <c r="AQ599" s="11">
        <f t="shared" si="719"/>
        <v>0</v>
      </c>
      <c r="AR599" s="11">
        <f t="shared" si="719"/>
        <v>0</v>
      </c>
      <c r="AS599" s="11">
        <f t="shared" si="719"/>
        <v>0</v>
      </c>
      <c r="AT599" s="11">
        <f t="shared" si="719"/>
        <v>0</v>
      </c>
      <c r="AU599" s="11">
        <f t="shared" si="719"/>
        <v>0</v>
      </c>
      <c r="AV599" s="11">
        <f t="shared" si="719"/>
        <v>0</v>
      </c>
      <c r="AW599" s="11">
        <f t="shared" si="719"/>
        <v>0</v>
      </c>
      <c r="AX599" s="11">
        <f t="shared" si="719"/>
        <v>0</v>
      </c>
      <c r="AY599" s="11">
        <f t="shared" si="719"/>
        <v>0</v>
      </c>
      <c r="AZ599" s="11">
        <f t="shared" si="719"/>
        <v>0</v>
      </c>
      <c r="BA599" s="11">
        <f>IF(BA598="X",$AG$103/12,AZ599*(1+$AG$104))</f>
        <v>0</v>
      </c>
      <c r="BB599" s="11">
        <f t="shared" ref="BB599:BL599" si="720">IF(BB598="X",$AG$103/12,BA599)</f>
        <v>0</v>
      </c>
      <c r="BC599" s="11">
        <f t="shared" si="720"/>
        <v>0</v>
      </c>
      <c r="BD599" s="11">
        <f t="shared" si="720"/>
        <v>0</v>
      </c>
      <c r="BE599" s="11">
        <f t="shared" si="720"/>
        <v>0</v>
      </c>
      <c r="BF599" s="11">
        <f t="shared" si="720"/>
        <v>0</v>
      </c>
      <c r="BG599" s="11">
        <f t="shared" si="720"/>
        <v>0</v>
      </c>
      <c r="BH599" s="11">
        <f t="shared" si="720"/>
        <v>0</v>
      </c>
      <c r="BI599" s="11">
        <f t="shared" si="720"/>
        <v>0</v>
      </c>
      <c r="BJ599" s="11">
        <f t="shared" si="720"/>
        <v>0</v>
      </c>
      <c r="BK599" s="11">
        <f t="shared" si="720"/>
        <v>0</v>
      </c>
      <c r="BL599" s="11">
        <f t="shared" si="720"/>
        <v>0</v>
      </c>
    </row>
    <row r="600" spans="2:64" hidden="1" outlineLevel="1" x14ac:dyDescent="0.55000000000000004">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row>
    <row r="601" spans="2:64" hidden="1" outlineLevel="1" x14ac:dyDescent="0.55000000000000004">
      <c r="B601" s="3" t="s">
        <v>214</v>
      </c>
      <c r="E601" s="11" t="str">
        <f t="shared" ref="E601:AJ601" si="721">IF($AH$107=E568,IF($AG$107=E569,"X",""),"")</f>
        <v/>
      </c>
      <c r="F601" s="11" t="str">
        <f t="shared" si="721"/>
        <v/>
      </c>
      <c r="G601" s="11" t="str">
        <f t="shared" si="721"/>
        <v/>
      </c>
      <c r="H601" s="11" t="str">
        <f t="shared" si="721"/>
        <v/>
      </c>
      <c r="I601" s="11" t="str">
        <f t="shared" si="721"/>
        <v/>
      </c>
      <c r="J601" s="11" t="str">
        <f t="shared" si="721"/>
        <v/>
      </c>
      <c r="K601" s="11" t="str">
        <f t="shared" si="721"/>
        <v/>
      </c>
      <c r="L601" s="11" t="str">
        <f t="shared" si="721"/>
        <v/>
      </c>
      <c r="M601" s="11" t="str">
        <f t="shared" si="721"/>
        <v/>
      </c>
      <c r="N601" s="11" t="str">
        <f t="shared" si="721"/>
        <v/>
      </c>
      <c r="O601" s="11" t="str">
        <f t="shared" si="721"/>
        <v/>
      </c>
      <c r="P601" s="11" t="str">
        <f t="shared" si="721"/>
        <v/>
      </c>
      <c r="Q601" s="11" t="str">
        <f t="shared" si="721"/>
        <v/>
      </c>
      <c r="R601" s="11" t="str">
        <f t="shared" si="721"/>
        <v/>
      </c>
      <c r="S601" s="11" t="str">
        <f t="shared" si="721"/>
        <v/>
      </c>
      <c r="T601" s="11" t="str">
        <f t="shared" si="721"/>
        <v/>
      </c>
      <c r="U601" s="11" t="str">
        <f t="shared" si="721"/>
        <v/>
      </c>
      <c r="V601" s="11" t="str">
        <f t="shared" si="721"/>
        <v/>
      </c>
      <c r="W601" s="11" t="str">
        <f t="shared" si="721"/>
        <v/>
      </c>
      <c r="X601" s="11" t="str">
        <f t="shared" si="721"/>
        <v/>
      </c>
      <c r="Y601" s="11" t="str">
        <f t="shared" si="721"/>
        <v/>
      </c>
      <c r="Z601" s="11" t="str">
        <f t="shared" si="721"/>
        <v/>
      </c>
      <c r="AA601" s="11" t="str">
        <f t="shared" si="721"/>
        <v/>
      </c>
      <c r="AB601" s="11" t="str">
        <f t="shared" si="721"/>
        <v/>
      </c>
      <c r="AC601" s="11" t="str">
        <f t="shared" si="721"/>
        <v/>
      </c>
      <c r="AD601" s="11" t="str">
        <f t="shared" si="721"/>
        <v/>
      </c>
      <c r="AE601" s="11" t="str">
        <f t="shared" si="721"/>
        <v/>
      </c>
      <c r="AF601" s="11" t="str">
        <f t="shared" si="721"/>
        <v/>
      </c>
      <c r="AG601" s="11" t="str">
        <f t="shared" si="721"/>
        <v/>
      </c>
      <c r="AH601" s="11" t="str">
        <f t="shared" si="721"/>
        <v/>
      </c>
      <c r="AI601" s="11" t="str">
        <f t="shared" si="721"/>
        <v/>
      </c>
      <c r="AJ601" s="11" t="str">
        <f t="shared" si="721"/>
        <v/>
      </c>
      <c r="AK601" s="11" t="str">
        <f t="shared" ref="AK601:BL601" si="722">IF($AH$107=AK568,IF($AG$107=AK569,"X",""),"")</f>
        <v/>
      </c>
      <c r="AL601" s="11" t="str">
        <f t="shared" si="722"/>
        <v/>
      </c>
      <c r="AM601" s="11" t="str">
        <f t="shared" si="722"/>
        <v/>
      </c>
      <c r="AN601" s="11" t="str">
        <f t="shared" si="722"/>
        <v/>
      </c>
      <c r="AO601" s="11" t="str">
        <f t="shared" si="722"/>
        <v/>
      </c>
      <c r="AP601" s="11" t="str">
        <f t="shared" si="722"/>
        <v/>
      </c>
      <c r="AQ601" s="11" t="str">
        <f t="shared" si="722"/>
        <v/>
      </c>
      <c r="AR601" s="11" t="str">
        <f t="shared" si="722"/>
        <v/>
      </c>
      <c r="AS601" s="11" t="str">
        <f t="shared" si="722"/>
        <v/>
      </c>
      <c r="AT601" s="11" t="str">
        <f t="shared" si="722"/>
        <v/>
      </c>
      <c r="AU601" s="11" t="str">
        <f t="shared" si="722"/>
        <v/>
      </c>
      <c r="AV601" s="11" t="str">
        <f t="shared" si="722"/>
        <v/>
      </c>
      <c r="AW601" s="11" t="str">
        <f t="shared" si="722"/>
        <v/>
      </c>
      <c r="AX601" s="11" t="str">
        <f t="shared" si="722"/>
        <v/>
      </c>
      <c r="AY601" s="11" t="str">
        <f t="shared" si="722"/>
        <v/>
      </c>
      <c r="AZ601" s="11" t="str">
        <f t="shared" si="722"/>
        <v/>
      </c>
      <c r="BA601" s="11" t="str">
        <f t="shared" si="722"/>
        <v/>
      </c>
      <c r="BB601" s="11" t="str">
        <f t="shared" si="722"/>
        <v/>
      </c>
      <c r="BC601" s="11" t="str">
        <f t="shared" si="722"/>
        <v/>
      </c>
      <c r="BD601" s="11" t="str">
        <f t="shared" si="722"/>
        <v/>
      </c>
      <c r="BE601" s="11" t="str">
        <f t="shared" si="722"/>
        <v/>
      </c>
      <c r="BF601" s="11" t="str">
        <f t="shared" si="722"/>
        <v/>
      </c>
      <c r="BG601" s="11" t="str">
        <f t="shared" si="722"/>
        <v/>
      </c>
      <c r="BH601" s="11" t="str">
        <f t="shared" si="722"/>
        <v/>
      </c>
      <c r="BI601" s="11" t="str">
        <f t="shared" si="722"/>
        <v/>
      </c>
      <c r="BJ601" s="11" t="str">
        <f t="shared" si="722"/>
        <v/>
      </c>
      <c r="BK601" s="11" t="str">
        <f t="shared" si="722"/>
        <v/>
      </c>
      <c r="BL601" s="11" t="str">
        <f t="shared" si="722"/>
        <v/>
      </c>
    </row>
    <row r="602" spans="2:64" hidden="1" outlineLevel="1" x14ac:dyDescent="0.55000000000000004">
      <c r="B602" s="3" t="s">
        <v>21</v>
      </c>
      <c r="E602" s="11">
        <f t="shared" ref="E602:P602" si="723">IF(E601="X",$AG$108/12,D602)</f>
        <v>0</v>
      </c>
      <c r="F602" s="11">
        <f t="shared" si="723"/>
        <v>0</v>
      </c>
      <c r="G602" s="11">
        <f t="shared" si="723"/>
        <v>0</v>
      </c>
      <c r="H602" s="11">
        <f t="shared" si="723"/>
        <v>0</v>
      </c>
      <c r="I602" s="11">
        <f t="shared" si="723"/>
        <v>0</v>
      </c>
      <c r="J602" s="11">
        <f t="shared" si="723"/>
        <v>0</v>
      </c>
      <c r="K602" s="11">
        <f t="shared" si="723"/>
        <v>0</v>
      </c>
      <c r="L602" s="11">
        <f t="shared" si="723"/>
        <v>0</v>
      </c>
      <c r="M602" s="11">
        <f t="shared" si="723"/>
        <v>0</v>
      </c>
      <c r="N602" s="11">
        <f t="shared" si="723"/>
        <v>0</v>
      </c>
      <c r="O602" s="11">
        <f t="shared" si="723"/>
        <v>0</v>
      </c>
      <c r="P602" s="11">
        <f t="shared" si="723"/>
        <v>0</v>
      </c>
      <c r="Q602" s="11">
        <f>IF(Q601="X",$AG$108/12,P602*(1+$AG$109))</f>
        <v>0</v>
      </c>
      <c r="R602" s="11">
        <f t="shared" ref="R602:AB602" si="724">IF(R601="X",$AG$108/12,Q602)</f>
        <v>0</v>
      </c>
      <c r="S602" s="11">
        <f t="shared" si="724"/>
        <v>0</v>
      </c>
      <c r="T602" s="11">
        <f t="shared" si="724"/>
        <v>0</v>
      </c>
      <c r="U602" s="11">
        <f t="shared" si="724"/>
        <v>0</v>
      </c>
      <c r="V602" s="11">
        <f t="shared" si="724"/>
        <v>0</v>
      </c>
      <c r="W602" s="11">
        <f t="shared" si="724"/>
        <v>0</v>
      </c>
      <c r="X602" s="11">
        <f t="shared" si="724"/>
        <v>0</v>
      </c>
      <c r="Y602" s="11">
        <f t="shared" si="724"/>
        <v>0</v>
      </c>
      <c r="Z602" s="11">
        <f t="shared" si="724"/>
        <v>0</v>
      </c>
      <c r="AA602" s="11">
        <f t="shared" si="724"/>
        <v>0</v>
      </c>
      <c r="AB602" s="11">
        <f t="shared" si="724"/>
        <v>0</v>
      </c>
      <c r="AC602" s="11">
        <f>IF(AC601="X",$AG$108/12,AB602*(1+$AG$109))</f>
        <v>0</v>
      </c>
      <c r="AD602" s="11">
        <f t="shared" ref="AD602:AN602" si="725">IF(AD601="X",$AG$108/12,AC602)</f>
        <v>0</v>
      </c>
      <c r="AE602" s="11">
        <f t="shared" si="725"/>
        <v>0</v>
      </c>
      <c r="AF602" s="11">
        <f t="shared" si="725"/>
        <v>0</v>
      </c>
      <c r="AG602" s="11">
        <f t="shared" si="725"/>
        <v>0</v>
      </c>
      <c r="AH602" s="11">
        <f t="shared" si="725"/>
        <v>0</v>
      </c>
      <c r="AI602" s="11">
        <f t="shared" si="725"/>
        <v>0</v>
      </c>
      <c r="AJ602" s="11">
        <f t="shared" si="725"/>
        <v>0</v>
      </c>
      <c r="AK602" s="11">
        <f t="shared" si="725"/>
        <v>0</v>
      </c>
      <c r="AL602" s="11">
        <f t="shared" si="725"/>
        <v>0</v>
      </c>
      <c r="AM602" s="11">
        <f t="shared" si="725"/>
        <v>0</v>
      </c>
      <c r="AN602" s="11">
        <f t="shared" si="725"/>
        <v>0</v>
      </c>
      <c r="AO602" s="11">
        <f>IF(AO601="X",$AG$108/12,AN602*(1+$AG$109))</f>
        <v>0</v>
      </c>
      <c r="AP602" s="11">
        <f t="shared" ref="AP602:AZ602" si="726">IF(AP601="X",$AG$108/12,AO602)</f>
        <v>0</v>
      </c>
      <c r="AQ602" s="11">
        <f t="shared" si="726"/>
        <v>0</v>
      </c>
      <c r="AR602" s="11">
        <f t="shared" si="726"/>
        <v>0</v>
      </c>
      <c r="AS602" s="11">
        <f t="shared" si="726"/>
        <v>0</v>
      </c>
      <c r="AT602" s="11">
        <f t="shared" si="726"/>
        <v>0</v>
      </c>
      <c r="AU602" s="11">
        <f t="shared" si="726"/>
        <v>0</v>
      </c>
      <c r="AV602" s="11">
        <f t="shared" si="726"/>
        <v>0</v>
      </c>
      <c r="AW602" s="11">
        <f t="shared" si="726"/>
        <v>0</v>
      </c>
      <c r="AX602" s="11">
        <f t="shared" si="726"/>
        <v>0</v>
      </c>
      <c r="AY602" s="11">
        <f t="shared" si="726"/>
        <v>0</v>
      </c>
      <c r="AZ602" s="11">
        <f t="shared" si="726"/>
        <v>0</v>
      </c>
      <c r="BA602" s="11">
        <f>IF(BA601="X",$AG$108/12,AZ602*(1+$AG$109))</f>
        <v>0</v>
      </c>
      <c r="BB602" s="11">
        <f t="shared" ref="BB602:BL602" si="727">IF(BB601="X",$AG$108/12,BA602)</f>
        <v>0</v>
      </c>
      <c r="BC602" s="11">
        <f t="shared" si="727"/>
        <v>0</v>
      </c>
      <c r="BD602" s="11">
        <f t="shared" si="727"/>
        <v>0</v>
      </c>
      <c r="BE602" s="11">
        <f t="shared" si="727"/>
        <v>0</v>
      </c>
      <c r="BF602" s="11">
        <f t="shared" si="727"/>
        <v>0</v>
      </c>
      <c r="BG602" s="11">
        <f t="shared" si="727"/>
        <v>0</v>
      </c>
      <c r="BH602" s="11">
        <f t="shared" si="727"/>
        <v>0</v>
      </c>
      <c r="BI602" s="11">
        <f t="shared" si="727"/>
        <v>0</v>
      </c>
      <c r="BJ602" s="11">
        <f t="shared" si="727"/>
        <v>0</v>
      </c>
      <c r="BK602" s="11">
        <f t="shared" si="727"/>
        <v>0</v>
      </c>
      <c r="BL602" s="11">
        <f t="shared" si="727"/>
        <v>0</v>
      </c>
    </row>
    <row r="603" spans="2:64" hidden="1" outlineLevel="1" x14ac:dyDescent="0.55000000000000004">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row>
    <row r="604" spans="2:64" hidden="1" outlineLevel="1" x14ac:dyDescent="0.55000000000000004">
      <c r="B604" s="3" t="s">
        <v>215</v>
      </c>
      <c r="E604" s="11" t="str">
        <f t="shared" ref="E604:AJ604" si="728">IF($AH$112=E568,IF($AG$112=E569,"X",""),"")</f>
        <v/>
      </c>
      <c r="F604" s="11" t="str">
        <f t="shared" si="728"/>
        <v/>
      </c>
      <c r="G604" s="11" t="str">
        <f t="shared" si="728"/>
        <v/>
      </c>
      <c r="H604" s="11" t="str">
        <f t="shared" si="728"/>
        <v/>
      </c>
      <c r="I604" s="11" t="str">
        <f t="shared" si="728"/>
        <v/>
      </c>
      <c r="J604" s="11" t="str">
        <f t="shared" si="728"/>
        <v/>
      </c>
      <c r="K604" s="11" t="str">
        <f t="shared" si="728"/>
        <v/>
      </c>
      <c r="L604" s="11" t="str">
        <f t="shared" si="728"/>
        <v/>
      </c>
      <c r="M604" s="11" t="str">
        <f t="shared" si="728"/>
        <v/>
      </c>
      <c r="N604" s="11" t="str">
        <f t="shared" si="728"/>
        <v/>
      </c>
      <c r="O604" s="11" t="str">
        <f t="shared" si="728"/>
        <v/>
      </c>
      <c r="P604" s="11" t="str">
        <f t="shared" si="728"/>
        <v/>
      </c>
      <c r="Q604" s="11" t="str">
        <f t="shared" si="728"/>
        <v/>
      </c>
      <c r="R604" s="11" t="str">
        <f t="shared" si="728"/>
        <v/>
      </c>
      <c r="S604" s="11" t="str">
        <f t="shared" si="728"/>
        <v/>
      </c>
      <c r="T604" s="11" t="str">
        <f t="shared" si="728"/>
        <v/>
      </c>
      <c r="U604" s="11" t="str">
        <f t="shared" si="728"/>
        <v/>
      </c>
      <c r="V604" s="11" t="str">
        <f t="shared" si="728"/>
        <v/>
      </c>
      <c r="W604" s="11" t="str">
        <f t="shared" si="728"/>
        <v/>
      </c>
      <c r="X604" s="11" t="str">
        <f t="shared" si="728"/>
        <v/>
      </c>
      <c r="Y604" s="11" t="str">
        <f t="shared" si="728"/>
        <v/>
      </c>
      <c r="Z604" s="11" t="str">
        <f t="shared" si="728"/>
        <v/>
      </c>
      <c r="AA604" s="11" t="str">
        <f t="shared" si="728"/>
        <v/>
      </c>
      <c r="AB604" s="11" t="str">
        <f t="shared" si="728"/>
        <v/>
      </c>
      <c r="AC604" s="11" t="str">
        <f t="shared" si="728"/>
        <v/>
      </c>
      <c r="AD604" s="11" t="str">
        <f t="shared" si="728"/>
        <v/>
      </c>
      <c r="AE604" s="11" t="str">
        <f t="shared" si="728"/>
        <v/>
      </c>
      <c r="AF604" s="11" t="str">
        <f t="shared" si="728"/>
        <v/>
      </c>
      <c r="AG604" s="11" t="str">
        <f t="shared" si="728"/>
        <v/>
      </c>
      <c r="AH604" s="11" t="str">
        <f t="shared" si="728"/>
        <v/>
      </c>
      <c r="AI604" s="11" t="str">
        <f t="shared" si="728"/>
        <v/>
      </c>
      <c r="AJ604" s="11" t="str">
        <f t="shared" si="728"/>
        <v/>
      </c>
      <c r="AK604" s="11" t="str">
        <f t="shared" ref="AK604:BL604" si="729">IF($AH$112=AK568,IF($AG$112=AK569,"X",""),"")</f>
        <v/>
      </c>
      <c r="AL604" s="11" t="str">
        <f t="shared" si="729"/>
        <v/>
      </c>
      <c r="AM604" s="11" t="str">
        <f t="shared" si="729"/>
        <v/>
      </c>
      <c r="AN604" s="11" t="str">
        <f t="shared" si="729"/>
        <v/>
      </c>
      <c r="AO604" s="11" t="str">
        <f t="shared" si="729"/>
        <v/>
      </c>
      <c r="AP604" s="11" t="str">
        <f t="shared" si="729"/>
        <v/>
      </c>
      <c r="AQ604" s="11" t="str">
        <f t="shared" si="729"/>
        <v/>
      </c>
      <c r="AR604" s="11" t="str">
        <f t="shared" si="729"/>
        <v/>
      </c>
      <c r="AS604" s="11" t="str">
        <f t="shared" si="729"/>
        <v/>
      </c>
      <c r="AT604" s="11" t="str">
        <f t="shared" si="729"/>
        <v/>
      </c>
      <c r="AU604" s="11" t="str">
        <f t="shared" si="729"/>
        <v/>
      </c>
      <c r="AV604" s="11" t="str">
        <f t="shared" si="729"/>
        <v/>
      </c>
      <c r="AW604" s="11" t="str">
        <f t="shared" si="729"/>
        <v/>
      </c>
      <c r="AX604" s="11" t="str">
        <f t="shared" si="729"/>
        <v/>
      </c>
      <c r="AY604" s="11" t="str">
        <f t="shared" si="729"/>
        <v/>
      </c>
      <c r="AZ604" s="11" t="str">
        <f t="shared" si="729"/>
        <v/>
      </c>
      <c r="BA604" s="11" t="str">
        <f t="shared" si="729"/>
        <v/>
      </c>
      <c r="BB604" s="11" t="str">
        <f t="shared" si="729"/>
        <v/>
      </c>
      <c r="BC604" s="11" t="str">
        <f t="shared" si="729"/>
        <v/>
      </c>
      <c r="BD604" s="11" t="str">
        <f t="shared" si="729"/>
        <v/>
      </c>
      <c r="BE604" s="11" t="str">
        <f t="shared" si="729"/>
        <v/>
      </c>
      <c r="BF604" s="11" t="str">
        <f t="shared" si="729"/>
        <v/>
      </c>
      <c r="BG604" s="11" t="str">
        <f t="shared" si="729"/>
        <v/>
      </c>
      <c r="BH604" s="11" t="str">
        <f t="shared" si="729"/>
        <v/>
      </c>
      <c r="BI604" s="11" t="str">
        <f t="shared" si="729"/>
        <v/>
      </c>
      <c r="BJ604" s="11" t="str">
        <f t="shared" si="729"/>
        <v/>
      </c>
      <c r="BK604" s="11" t="str">
        <f t="shared" si="729"/>
        <v/>
      </c>
      <c r="BL604" s="11" t="str">
        <f t="shared" si="729"/>
        <v/>
      </c>
    </row>
    <row r="605" spans="2:64" hidden="1" outlineLevel="1" x14ac:dyDescent="0.55000000000000004">
      <c r="B605" s="3" t="s">
        <v>21</v>
      </c>
      <c r="E605" s="11">
        <f t="shared" ref="E605:P605" si="730">IF(E604="X",$AG$113/12,D605)</f>
        <v>0</v>
      </c>
      <c r="F605" s="11">
        <f t="shared" si="730"/>
        <v>0</v>
      </c>
      <c r="G605" s="11">
        <f t="shared" si="730"/>
        <v>0</v>
      </c>
      <c r="H605" s="11">
        <f t="shared" si="730"/>
        <v>0</v>
      </c>
      <c r="I605" s="11">
        <f t="shared" si="730"/>
        <v>0</v>
      </c>
      <c r="J605" s="11">
        <f t="shared" si="730"/>
        <v>0</v>
      </c>
      <c r="K605" s="11">
        <f t="shared" si="730"/>
        <v>0</v>
      </c>
      <c r="L605" s="11">
        <f t="shared" si="730"/>
        <v>0</v>
      </c>
      <c r="M605" s="11">
        <f t="shared" si="730"/>
        <v>0</v>
      </c>
      <c r="N605" s="11">
        <f t="shared" si="730"/>
        <v>0</v>
      </c>
      <c r="O605" s="11">
        <f t="shared" si="730"/>
        <v>0</v>
      </c>
      <c r="P605" s="11">
        <f t="shared" si="730"/>
        <v>0</v>
      </c>
      <c r="Q605" s="11">
        <f>IF(Q604="X",$AG$113/12,P605*(1+$AG$114))</f>
        <v>0</v>
      </c>
      <c r="R605" s="11">
        <f t="shared" ref="R605:AB605" si="731">IF(R604="X",$AG$113/12,Q605)</f>
        <v>0</v>
      </c>
      <c r="S605" s="11">
        <f t="shared" si="731"/>
        <v>0</v>
      </c>
      <c r="T605" s="11">
        <f t="shared" si="731"/>
        <v>0</v>
      </c>
      <c r="U605" s="11">
        <f t="shared" si="731"/>
        <v>0</v>
      </c>
      <c r="V605" s="11">
        <f t="shared" si="731"/>
        <v>0</v>
      </c>
      <c r="W605" s="11">
        <f t="shared" si="731"/>
        <v>0</v>
      </c>
      <c r="X605" s="11">
        <f t="shared" si="731"/>
        <v>0</v>
      </c>
      <c r="Y605" s="11">
        <f t="shared" si="731"/>
        <v>0</v>
      </c>
      <c r="Z605" s="11">
        <f t="shared" si="731"/>
        <v>0</v>
      </c>
      <c r="AA605" s="11">
        <f t="shared" si="731"/>
        <v>0</v>
      </c>
      <c r="AB605" s="11">
        <f t="shared" si="731"/>
        <v>0</v>
      </c>
      <c r="AC605" s="11">
        <f>IF(AC604="X",$AG$113/12,AB605*(1+$AG$114))</f>
        <v>0</v>
      </c>
      <c r="AD605" s="11">
        <f t="shared" ref="AD605:AN605" si="732">IF(AD604="X",$AG$113/12,AC605)</f>
        <v>0</v>
      </c>
      <c r="AE605" s="11">
        <f t="shared" si="732"/>
        <v>0</v>
      </c>
      <c r="AF605" s="11">
        <f t="shared" si="732"/>
        <v>0</v>
      </c>
      <c r="AG605" s="11">
        <f t="shared" si="732"/>
        <v>0</v>
      </c>
      <c r="AH605" s="11">
        <f t="shared" si="732"/>
        <v>0</v>
      </c>
      <c r="AI605" s="11">
        <f t="shared" si="732"/>
        <v>0</v>
      </c>
      <c r="AJ605" s="11">
        <f t="shared" si="732"/>
        <v>0</v>
      </c>
      <c r="AK605" s="11">
        <f t="shared" si="732"/>
        <v>0</v>
      </c>
      <c r="AL605" s="11">
        <f t="shared" si="732"/>
        <v>0</v>
      </c>
      <c r="AM605" s="11">
        <f t="shared" si="732"/>
        <v>0</v>
      </c>
      <c r="AN605" s="11">
        <f t="shared" si="732"/>
        <v>0</v>
      </c>
      <c r="AO605" s="11">
        <f>IF(AO604="X",$AG$113/12,AN605*(1+$AG$114))</f>
        <v>0</v>
      </c>
      <c r="AP605" s="11">
        <f t="shared" ref="AP605:AZ605" si="733">IF(AP604="X",$AG$113/12,AO605)</f>
        <v>0</v>
      </c>
      <c r="AQ605" s="11">
        <f t="shared" si="733"/>
        <v>0</v>
      </c>
      <c r="AR605" s="11">
        <f t="shared" si="733"/>
        <v>0</v>
      </c>
      <c r="AS605" s="11">
        <f t="shared" si="733"/>
        <v>0</v>
      </c>
      <c r="AT605" s="11">
        <f t="shared" si="733"/>
        <v>0</v>
      </c>
      <c r="AU605" s="11">
        <f t="shared" si="733"/>
        <v>0</v>
      </c>
      <c r="AV605" s="11">
        <f t="shared" si="733"/>
        <v>0</v>
      </c>
      <c r="AW605" s="11">
        <f t="shared" si="733"/>
        <v>0</v>
      </c>
      <c r="AX605" s="11">
        <f t="shared" si="733"/>
        <v>0</v>
      </c>
      <c r="AY605" s="11">
        <f t="shared" si="733"/>
        <v>0</v>
      </c>
      <c r="AZ605" s="11">
        <f t="shared" si="733"/>
        <v>0</v>
      </c>
      <c r="BA605" s="11">
        <f>IF(BA604="X",$AG$113/12,AZ605*(1+$AG$114))</f>
        <v>0</v>
      </c>
      <c r="BB605" s="11">
        <f t="shared" ref="BB605:BL605" si="734">IF(BB604="X",$AG$113/12,BA605)</f>
        <v>0</v>
      </c>
      <c r="BC605" s="11">
        <f t="shared" si="734"/>
        <v>0</v>
      </c>
      <c r="BD605" s="11">
        <f t="shared" si="734"/>
        <v>0</v>
      </c>
      <c r="BE605" s="11">
        <f t="shared" si="734"/>
        <v>0</v>
      </c>
      <c r="BF605" s="11">
        <f t="shared" si="734"/>
        <v>0</v>
      </c>
      <c r="BG605" s="11">
        <f t="shared" si="734"/>
        <v>0</v>
      </c>
      <c r="BH605" s="11">
        <f t="shared" si="734"/>
        <v>0</v>
      </c>
      <c r="BI605" s="11">
        <f t="shared" si="734"/>
        <v>0</v>
      </c>
      <c r="BJ605" s="11">
        <f t="shared" si="734"/>
        <v>0</v>
      </c>
      <c r="BK605" s="11">
        <f t="shared" si="734"/>
        <v>0</v>
      </c>
      <c r="BL605" s="11">
        <f t="shared" si="734"/>
        <v>0</v>
      </c>
    </row>
    <row r="606" spans="2:64" hidden="1" outlineLevel="1" x14ac:dyDescent="0.55000000000000004">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row>
    <row r="607" spans="2:64" hidden="1" outlineLevel="1" x14ac:dyDescent="0.55000000000000004">
      <c r="B607" s="3" t="s">
        <v>216</v>
      </c>
      <c r="E607" s="11" t="str">
        <f t="shared" ref="E607:AJ607" si="735">IF($AH$117=E568,IF($AG$117=E569,"X",""),"")</f>
        <v/>
      </c>
      <c r="F607" s="11" t="str">
        <f t="shared" si="735"/>
        <v/>
      </c>
      <c r="G607" s="11" t="str">
        <f t="shared" si="735"/>
        <v/>
      </c>
      <c r="H607" s="11" t="str">
        <f t="shared" si="735"/>
        <v/>
      </c>
      <c r="I607" s="11" t="str">
        <f t="shared" si="735"/>
        <v/>
      </c>
      <c r="J607" s="11" t="str">
        <f t="shared" si="735"/>
        <v/>
      </c>
      <c r="K607" s="11" t="str">
        <f t="shared" si="735"/>
        <v/>
      </c>
      <c r="L607" s="11" t="str">
        <f t="shared" si="735"/>
        <v/>
      </c>
      <c r="M607" s="11" t="str">
        <f t="shared" si="735"/>
        <v/>
      </c>
      <c r="N607" s="11" t="str">
        <f t="shared" si="735"/>
        <v/>
      </c>
      <c r="O607" s="11" t="str">
        <f t="shared" si="735"/>
        <v/>
      </c>
      <c r="P607" s="11" t="str">
        <f t="shared" si="735"/>
        <v/>
      </c>
      <c r="Q607" s="11" t="str">
        <f t="shared" si="735"/>
        <v/>
      </c>
      <c r="R607" s="11" t="str">
        <f t="shared" si="735"/>
        <v/>
      </c>
      <c r="S607" s="11" t="str">
        <f t="shared" si="735"/>
        <v/>
      </c>
      <c r="T607" s="11" t="str">
        <f t="shared" si="735"/>
        <v/>
      </c>
      <c r="U607" s="11" t="str">
        <f t="shared" si="735"/>
        <v/>
      </c>
      <c r="V607" s="11" t="str">
        <f t="shared" si="735"/>
        <v/>
      </c>
      <c r="W607" s="11" t="str">
        <f t="shared" si="735"/>
        <v/>
      </c>
      <c r="X607" s="11" t="str">
        <f t="shared" si="735"/>
        <v/>
      </c>
      <c r="Y607" s="11" t="str">
        <f t="shared" si="735"/>
        <v/>
      </c>
      <c r="Z607" s="11" t="str">
        <f t="shared" si="735"/>
        <v/>
      </c>
      <c r="AA607" s="11" t="str">
        <f t="shared" si="735"/>
        <v/>
      </c>
      <c r="AB607" s="11" t="str">
        <f t="shared" si="735"/>
        <v/>
      </c>
      <c r="AC607" s="11" t="str">
        <f t="shared" si="735"/>
        <v/>
      </c>
      <c r="AD607" s="11" t="str">
        <f t="shared" si="735"/>
        <v/>
      </c>
      <c r="AE607" s="11" t="str">
        <f t="shared" si="735"/>
        <v/>
      </c>
      <c r="AF607" s="11" t="str">
        <f t="shared" si="735"/>
        <v/>
      </c>
      <c r="AG607" s="11" t="str">
        <f t="shared" si="735"/>
        <v/>
      </c>
      <c r="AH607" s="11" t="str">
        <f t="shared" si="735"/>
        <v/>
      </c>
      <c r="AI607" s="11" t="str">
        <f t="shared" si="735"/>
        <v/>
      </c>
      <c r="AJ607" s="11" t="str">
        <f t="shared" si="735"/>
        <v/>
      </c>
      <c r="AK607" s="11" t="str">
        <f t="shared" ref="AK607:BL607" si="736">IF($AH$117=AK568,IF($AG$117=AK569,"X",""),"")</f>
        <v/>
      </c>
      <c r="AL607" s="11" t="str">
        <f t="shared" si="736"/>
        <v/>
      </c>
      <c r="AM607" s="11" t="str">
        <f t="shared" si="736"/>
        <v/>
      </c>
      <c r="AN607" s="11" t="str">
        <f t="shared" si="736"/>
        <v/>
      </c>
      <c r="AO607" s="11" t="str">
        <f t="shared" si="736"/>
        <v/>
      </c>
      <c r="AP607" s="11" t="str">
        <f t="shared" si="736"/>
        <v/>
      </c>
      <c r="AQ607" s="11" t="str">
        <f t="shared" si="736"/>
        <v/>
      </c>
      <c r="AR607" s="11" t="str">
        <f t="shared" si="736"/>
        <v/>
      </c>
      <c r="AS607" s="11" t="str">
        <f t="shared" si="736"/>
        <v/>
      </c>
      <c r="AT607" s="11" t="str">
        <f t="shared" si="736"/>
        <v/>
      </c>
      <c r="AU607" s="11" t="str">
        <f t="shared" si="736"/>
        <v/>
      </c>
      <c r="AV607" s="11" t="str">
        <f t="shared" si="736"/>
        <v/>
      </c>
      <c r="AW607" s="11" t="str">
        <f t="shared" si="736"/>
        <v/>
      </c>
      <c r="AX607" s="11" t="str">
        <f t="shared" si="736"/>
        <v/>
      </c>
      <c r="AY607" s="11" t="str">
        <f t="shared" si="736"/>
        <v/>
      </c>
      <c r="AZ607" s="11" t="str">
        <f t="shared" si="736"/>
        <v/>
      </c>
      <c r="BA607" s="11" t="str">
        <f t="shared" si="736"/>
        <v/>
      </c>
      <c r="BB607" s="11" t="str">
        <f t="shared" si="736"/>
        <v/>
      </c>
      <c r="BC607" s="11" t="str">
        <f t="shared" si="736"/>
        <v/>
      </c>
      <c r="BD607" s="11" t="str">
        <f t="shared" si="736"/>
        <v/>
      </c>
      <c r="BE607" s="11" t="str">
        <f t="shared" si="736"/>
        <v/>
      </c>
      <c r="BF607" s="11" t="str">
        <f t="shared" si="736"/>
        <v/>
      </c>
      <c r="BG607" s="11" t="str">
        <f t="shared" si="736"/>
        <v/>
      </c>
      <c r="BH607" s="11" t="str">
        <f t="shared" si="736"/>
        <v/>
      </c>
      <c r="BI607" s="11" t="str">
        <f t="shared" si="736"/>
        <v/>
      </c>
      <c r="BJ607" s="11" t="str">
        <f t="shared" si="736"/>
        <v/>
      </c>
      <c r="BK607" s="11" t="str">
        <f t="shared" si="736"/>
        <v/>
      </c>
      <c r="BL607" s="11" t="str">
        <f t="shared" si="736"/>
        <v/>
      </c>
    </row>
    <row r="608" spans="2:64" hidden="1" outlineLevel="1" x14ac:dyDescent="0.55000000000000004">
      <c r="B608" s="3" t="s">
        <v>21</v>
      </c>
      <c r="E608" s="11">
        <f t="shared" ref="E608:P608" si="737">IF(E607="X",$AG$118/12,D608)</f>
        <v>0</v>
      </c>
      <c r="F608" s="11">
        <f t="shared" si="737"/>
        <v>0</v>
      </c>
      <c r="G608" s="11">
        <f t="shared" si="737"/>
        <v>0</v>
      </c>
      <c r="H608" s="11">
        <f t="shared" si="737"/>
        <v>0</v>
      </c>
      <c r="I608" s="11">
        <f t="shared" si="737"/>
        <v>0</v>
      </c>
      <c r="J608" s="11">
        <f t="shared" si="737"/>
        <v>0</v>
      </c>
      <c r="K608" s="11">
        <f t="shared" si="737"/>
        <v>0</v>
      </c>
      <c r="L608" s="11">
        <f t="shared" si="737"/>
        <v>0</v>
      </c>
      <c r="M608" s="11">
        <f t="shared" si="737"/>
        <v>0</v>
      </c>
      <c r="N608" s="11">
        <f t="shared" si="737"/>
        <v>0</v>
      </c>
      <c r="O608" s="11">
        <f t="shared" si="737"/>
        <v>0</v>
      </c>
      <c r="P608" s="11">
        <f t="shared" si="737"/>
        <v>0</v>
      </c>
      <c r="Q608" s="11">
        <f>IF(Q607="X",$AG$118/12,P608*(1+$AG$119))</f>
        <v>0</v>
      </c>
      <c r="R608" s="11">
        <f t="shared" ref="R608:AB608" si="738">IF(R607="X",$AG$118/12,Q608)</f>
        <v>0</v>
      </c>
      <c r="S608" s="11">
        <f t="shared" si="738"/>
        <v>0</v>
      </c>
      <c r="T608" s="11">
        <f t="shared" si="738"/>
        <v>0</v>
      </c>
      <c r="U608" s="11">
        <f t="shared" si="738"/>
        <v>0</v>
      </c>
      <c r="V608" s="11">
        <f t="shared" si="738"/>
        <v>0</v>
      </c>
      <c r="W608" s="11">
        <f t="shared" si="738"/>
        <v>0</v>
      </c>
      <c r="X608" s="11">
        <f t="shared" si="738"/>
        <v>0</v>
      </c>
      <c r="Y608" s="11">
        <f t="shared" si="738"/>
        <v>0</v>
      </c>
      <c r="Z608" s="11">
        <f t="shared" si="738"/>
        <v>0</v>
      </c>
      <c r="AA608" s="11">
        <f t="shared" si="738"/>
        <v>0</v>
      </c>
      <c r="AB608" s="11">
        <f t="shared" si="738"/>
        <v>0</v>
      </c>
      <c r="AC608" s="11">
        <f>IF(AC607="X",$AG$118/12,AB608*(1+$AG$119))</f>
        <v>0</v>
      </c>
      <c r="AD608" s="11">
        <f t="shared" ref="AD608:AN608" si="739">IF(AD607="X",$AG$118/12,AC608)</f>
        <v>0</v>
      </c>
      <c r="AE608" s="11">
        <f t="shared" si="739"/>
        <v>0</v>
      </c>
      <c r="AF608" s="11">
        <f t="shared" si="739"/>
        <v>0</v>
      </c>
      <c r="AG608" s="11">
        <f t="shared" si="739"/>
        <v>0</v>
      </c>
      <c r="AH608" s="11">
        <f t="shared" si="739"/>
        <v>0</v>
      </c>
      <c r="AI608" s="11">
        <f t="shared" si="739"/>
        <v>0</v>
      </c>
      <c r="AJ608" s="11">
        <f t="shared" si="739"/>
        <v>0</v>
      </c>
      <c r="AK608" s="11">
        <f t="shared" si="739"/>
        <v>0</v>
      </c>
      <c r="AL608" s="11">
        <f t="shared" si="739"/>
        <v>0</v>
      </c>
      <c r="AM608" s="11">
        <f t="shared" si="739"/>
        <v>0</v>
      </c>
      <c r="AN608" s="11">
        <f t="shared" si="739"/>
        <v>0</v>
      </c>
      <c r="AO608" s="11">
        <f>IF(AO607="X",$AG$118/12,AN608*(1+$AG$119))</f>
        <v>0</v>
      </c>
      <c r="AP608" s="11">
        <f t="shared" ref="AP608:AZ608" si="740">IF(AP607="X",$AG$118/12,AO608)</f>
        <v>0</v>
      </c>
      <c r="AQ608" s="11">
        <f t="shared" si="740"/>
        <v>0</v>
      </c>
      <c r="AR608" s="11">
        <f t="shared" si="740"/>
        <v>0</v>
      </c>
      <c r="AS608" s="11">
        <f t="shared" si="740"/>
        <v>0</v>
      </c>
      <c r="AT608" s="11">
        <f t="shared" si="740"/>
        <v>0</v>
      </c>
      <c r="AU608" s="11">
        <f t="shared" si="740"/>
        <v>0</v>
      </c>
      <c r="AV608" s="11">
        <f t="shared" si="740"/>
        <v>0</v>
      </c>
      <c r="AW608" s="11">
        <f t="shared" si="740"/>
        <v>0</v>
      </c>
      <c r="AX608" s="11">
        <f t="shared" si="740"/>
        <v>0</v>
      </c>
      <c r="AY608" s="11">
        <f t="shared" si="740"/>
        <v>0</v>
      </c>
      <c r="AZ608" s="11">
        <f t="shared" si="740"/>
        <v>0</v>
      </c>
      <c r="BA608" s="11">
        <f>IF(BA607="X",$AG$118/12,AZ608*(1+$AG$119))</f>
        <v>0</v>
      </c>
      <c r="BB608" s="11">
        <f t="shared" ref="BB608:BL608" si="741">IF(BB607="X",$AG$118/12,BA608)</f>
        <v>0</v>
      </c>
      <c r="BC608" s="11">
        <f t="shared" si="741"/>
        <v>0</v>
      </c>
      <c r="BD608" s="11">
        <f t="shared" si="741"/>
        <v>0</v>
      </c>
      <c r="BE608" s="11">
        <f t="shared" si="741"/>
        <v>0</v>
      </c>
      <c r="BF608" s="11">
        <f t="shared" si="741"/>
        <v>0</v>
      </c>
      <c r="BG608" s="11">
        <f t="shared" si="741"/>
        <v>0</v>
      </c>
      <c r="BH608" s="11">
        <f t="shared" si="741"/>
        <v>0</v>
      </c>
      <c r="BI608" s="11">
        <f t="shared" si="741"/>
        <v>0</v>
      </c>
      <c r="BJ608" s="11">
        <f t="shared" si="741"/>
        <v>0</v>
      </c>
      <c r="BK608" s="11">
        <f t="shared" si="741"/>
        <v>0</v>
      </c>
      <c r="BL608" s="11">
        <f t="shared" si="741"/>
        <v>0</v>
      </c>
    </row>
    <row r="609" spans="2:64" hidden="1" outlineLevel="1" x14ac:dyDescent="0.55000000000000004">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row>
    <row r="610" spans="2:64" hidden="1" outlineLevel="1" x14ac:dyDescent="0.55000000000000004">
      <c r="B610" s="3" t="s">
        <v>217</v>
      </c>
      <c r="E610" s="11" t="str">
        <f t="shared" ref="E610:AJ610" si="742">IF($AH$122=E568,IF($AG$122=E569,"X",""),"")</f>
        <v/>
      </c>
      <c r="F610" s="11" t="str">
        <f t="shared" si="742"/>
        <v/>
      </c>
      <c r="G610" s="11" t="str">
        <f t="shared" si="742"/>
        <v/>
      </c>
      <c r="H610" s="11" t="str">
        <f t="shared" si="742"/>
        <v/>
      </c>
      <c r="I610" s="11" t="str">
        <f t="shared" si="742"/>
        <v/>
      </c>
      <c r="J610" s="11" t="str">
        <f t="shared" si="742"/>
        <v/>
      </c>
      <c r="K610" s="11" t="str">
        <f t="shared" si="742"/>
        <v/>
      </c>
      <c r="L610" s="11" t="str">
        <f t="shared" si="742"/>
        <v/>
      </c>
      <c r="M610" s="11" t="str">
        <f t="shared" si="742"/>
        <v/>
      </c>
      <c r="N610" s="11" t="str">
        <f t="shared" si="742"/>
        <v/>
      </c>
      <c r="O610" s="11" t="str">
        <f t="shared" si="742"/>
        <v/>
      </c>
      <c r="P610" s="11" t="str">
        <f t="shared" si="742"/>
        <v/>
      </c>
      <c r="Q610" s="11" t="str">
        <f t="shared" si="742"/>
        <v/>
      </c>
      <c r="R610" s="11" t="str">
        <f t="shared" si="742"/>
        <v/>
      </c>
      <c r="S610" s="11" t="str">
        <f t="shared" si="742"/>
        <v/>
      </c>
      <c r="T610" s="11" t="str">
        <f t="shared" si="742"/>
        <v/>
      </c>
      <c r="U610" s="11" t="str">
        <f t="shared" si="742"/>
        <v/>
      </c>
      <c r="V610" s="11" t="str">
        <f t="shared" si="742"/>
        <v/>
      </c>
      <c r="W610" s="11" t="str">
        <f t="shared" si="742"/>
        <v/>
      </c>
      <c r="X610" s="11" t="str">
        <f t="shared" si="742"/>
        <v/>
      </c>
      <c r="Y610" s="11" t="str">
        <f t="shared" si="742"/>
        <v/>
      </c>
      <c r="Z610" s="11" t="str">
        <f t="shared" si="742"/>
        <v/>
      </c>
      <c r="AA610" s="11" t="str">
        <f t="shared" si="742"/>
        <v/>
      </c>
      <c r="AB610" s="11" t="str">
        <f t="shared" si="742"/>
        <v/>
      </c>
      <c r="AC610" s="11" t="str">
        <f t="shared" si="742"/>
        <v/>
      </c>
      <c r="AD610" s="11" t="str">
        <f t="shared" si="742"/>
        <v/>
      </c>
      <c r="AE610" s="11" t="str">
        <f t="shared" si="742"/>
        <v/>
      </c>
      <c r="AF610" s="11" t="str">
        <f t="shared" si="742"/>
        <v/>
      </c>
      <c r="AG610" s="11" t="str">
        <f t="shared" si="742"/>
        <v/>
      </c>
      <c r="AH610" s="11" t="str">
        <f t="shared" si="742"/>
        <v/>
      </c>
      <c r="AI610" s="11" t="str">
        <f t="shared" si="742"/>
        <v/>
      </c>
      <c r="AJ610" s="11" t="str">
        <f t="shared" si="742"/>
        <v/>
      </c>
      <c r="AK610" s="11" t="str">
        <f t="shared" ref="AK610:BL610" si="743">IF($AH$122=AK568,IF($AG$122=AK569,"X",""),"")</f>
        <v/>
      </c>
      <c r="AL610" s="11" t="str">
        <f t="shared" si="743"/>
        <v/>
      </c>
      <c r="AM610" s="11" t="str">
        <f t="shared" si="743"/>
        <v/>
      </c>
      <c r="AN610" s="11" t="str">
        <f t="shared" si="743"/>
        <v/>
      </c>
      <c r="AO610" s="11" t="str">
        <f t="shared" si="743"/>
        <v/>
      </c>
      <c r="AP610" s="11" t="str">
        <f t="shared" si="743"/>
        <v/>
      </c>
      <c r="AQ610" s="11" t="str">
        <f t="shared" si="743"/>
        <v/>
      </c>
      <c r="AR610" s="11" t="str">
        <f t="shared" si="743"/>
        <v/>
      </c>
      <c r="AS610" s="11" t="str">
        <f t="shared" si="743"/>
        <v/>
      </c>
      <c r="AT610" s="11" t="str">
        <f t="shared" si="743"/>
        <v/>
      </c>
      <c r="AU610" s="11" t="str">
        <f t="shared" si="743"/>
        <v/>
      </c>
      <c r="AV610" s="11" t="str">
        <f t="shared" si="743"/>
        <v/>
      </c>
      <c r="AW610" s="11" t="str">
        <f t="shared" si="743"/>
        <v/>
      </c>
      <c r="AX610" s="11" t="str">
        <f t="shared" si="743"/>
        <v/>
      </c>
      <c r="AY610" s="11" t="str">
        <f t="shared" si="743"/>
        <v/>
      </c>
      <c r="AZ610" s="11" t="str">
        <f t="shared" si="743"/>
        <v/>
      </c>
      <c r="BA610" s="11" t="str">
        <f t="shared" si="743"/>
        <v/>
      </c>
      <c r="BB610" s="11" t="str">
        <f t="shared" si="743"/>
        <v/>
      </c>
      <c r="BC610" s="11" t="str">
        <f t="shared" si="743"/>
        <v/>
      </c>
      <c r="BD610" s="11" t="str">
        <f t="shared" si="743"/>
        <v/>
      </c>
      <c r="BE610" s="11" t="str">
        <f t="shared" si="743"/>
        <v/>
      </c>
      <c r="BF610" s="11" t="str">
        <f t="shared" si="743"/>
        <v/>
      </c>
      <c r="BG610" s="11" t="str">
        <f t="shared" si="743"/>
        <v/>
      </c>
      <c r="BH610" s="11" t="str">
        <f t="shared" si="743"/>
        <v/>
      </c>
      <c r="BI610" s="11" t="str">
        <f t="shared" si="743"/>
        <v/>
      </c>
      <c r="BJ610" s="11" t="str">
        <f t="shared" si="743"/>
        <v/>
      </c>
      <c r="BK610" s="11" t="str">
        <f t="shared" si="743"/>
        <v/>
      </c>
      <c r="BL610" s="11" t="str">
        <f t="shared" si="743"/>
        <v/>
      </c>
    </row>
    <row r="611" spans="2:64" hidden="1" outlineLevel="1" x14ac:dyDescent="0.55000000000000004">
      <c r="B611" s="3" t="s">
        <v>21</v>
      </c>
      <c r="E611" s="11">
        <f t="shared" ref="E611:P611" si="744">IF(E610="X",$AG$123/12,D611)</f>
        <v>0</v>
      </c>
      <c r="F611" s="11">
        <f t="shared" si="744"/>
        <v>0</v>
      </c>
      <c r="G611" s="11">
        <f t="shared" si="744"/>
        <v>0</v>
      </c>
      <c r="H611" s="11">
        <f t="shared" si="744"/>
        <v>0</v>
      </c>
      <c r="I611" s="11">
        <f t="shared" si="744"/>
        <v>0</v>
      </c>
      <c r="J611" s="11">
        <f t="shared" si="744"/>
        <v>0</v>
      </c>
      <c r="K611" s="11">
        <f t="shared" si="744"/>
        <v>0</v>
      </c>
      <c r="L611" s="11">
        <f t="shared" si="744"/>
        <v>0</v>
      </c>
      <c r="M611" s="11">
        <f t="shared" si="744"/>
        <v>0</v>
      </c>
      <c r="N611" s="11">
        <f t="shared" si="744"/>
        <v>0</v>
      </c>
      <c r="O611" s="11">
        <f t="shared" si="744"/>
        <v>0</v>
      </c>
      <c r="P611" s="11">
        <f t="shared" si="744"/>
        <v>0</v>
      </c>
      <c r="Q611" s="11">
        <f>IF(Q610="X",$AG$123/12,P611*(1+$AG$124))</f>
        <v>0</v>
      </c>
      <c r="R611" s="11">
        <f t="shared" ref="R611:AB611" si="745">IF(R610="X",$AG$123/12,Q611)</f>
        <v>0</v>
      </c>
      <c r="S611" s="11">
        <f t="shared" si="745"/>
        <v>0</v>
      </c>
      <c r="T611" s="11">
        <f t="shared" si="745"/>
        <v>0</v>
      </c>
      <c r="U611" s="11">
        <f t="shared" si="745"/>
        <v>0</v>
      </c>
      <c r="V611" s="11">
        <f t="shared" si="745"/>
        <v>0</v>
      </c>
      <c r="W611" s="11">
        <f t="shared" si="745"/>
        <v>0</v>
      </c>
      <c r="X611" s="11">
        <f t="shared" si="745"/>
        <v>0</v>
      </c>
      <c r="Y611" s="11">
        <f t="shared" si="745"/>
        <v>0</v>
      </c>
      <c r="Z611" s="11">
        <f t="shared" si="745"/>
        <v>0</v>
      </c>
      <c r="AA611" s="11">
        <f t="shared" si="745"/>
        <v>0</v>
      </c>
      <c r="AB611" s="11">
        <f t="shared" si="745"/>
        <v>0</v>
      </c>
      <c r="AC611" s="11">
        <f>IF(AC610="X",$AG$123/12,AB611*(1+$AG$124))</f>
        <v>0</v>
      </c>
      <c r="AD611" s="11">
        <f t="shared" ref="AD611:AN611" si="746">IF(AD610="X",$AG$123/12,AC611)</f>
        <v>0</v>
      </c>
      <c r="AE611" s="11">
        <f t="shared" si="746"/>
        <v>0</v>
      </c>
      <c r="AF611" s="11">
        <f t="shared" si="746"/>
        <v>0</v>
      </c>
      <c r="AG611" s="11">
        <f t="shared" si="746"/>
        <v>0</v>
      </c>
      <c r="AH611" s="11">
        <f t="shared" si="746"/>
        <v>0</v>
      </c>
      <c r="AI611" s="11">
        <f t="shared" si="746"/>
        <v>0</v>
      </c>
      <c r="AJ611" s="11">
        <f t="shared" si="746"/>
        <v>0</v>
      </c>
      <c r="AK611" s="11">
        <f t="shared" si="746"/>
        <v>0</v>
      </c>
      <c r="AL611" s="11">
        <f t="shared" si="746"/>
        <v>0</v>
      </c>
      <c r="AM611" s="11">
        <f t="shared" si="746"/>
        <v>0</v>
      </c>
      <c r="AN611" s="11">
        <f t="shared" si="746"/>
        <v>0</v>
      </c>
      <c r="AO611" s="11">
        <f>IF(AO610="X",$AG$123/12,AN611*(1+$AG$124))</f>
        <v>0</v>
      </c>
      <c r="AP611" s="11">
        <f t="shared" ref="AP611:AZ611" si="747">IF(AP610="X",$AG$123/12,AO611)</f>
        <v>0</v>
      </c>
      <c r="AQ611" s="11">
        <f t="shared" si="747"/>
        <v>0</v>
      </c>
      <c r="AR611" s="11">
        <f t="shared" si="747"/>
        <v>0</v>
      </c>
      <c r="AS611" s="11">
        <f t="shared" si="747"/>
        <v>0</v>
      </c>
      <c r="AT611" s="11">
        <f t="shared" si="747"/>
        <v>0</v>
      </c>
      <c r="AU611" s="11">
        <f t="shared" si="747"/>
        <v>0</v>
      </c>
      <c r="AV611" s="11">
        <f t="shared" si="747"/>
        <v>0</v>
      </c>
      <c r="AW611" s="11">
        <f t="shared" si="747"/>
        <v>0</v>
      </c>
      <c r="AX611" s="11">
        <f t="shared" si="747"/>
        <v>0</v>
      </c>
      <c r="AY611" s="11">
        <f t="shared" si="747"/>
        <v>0</v>
      </c>
      <c r="AZ611" s="11">
        <f t="shared" si="747"/>
        <v>0</v>
      </c>
      <c r="BA611" s="11">
        <f>IF(BA610="X",$AG$123/12,AZ611*(1+$AG$124))</f>
        <v>0</v>
      </c>
      <c r="BB611" s="11">
        <f t="shared" ref="BB611:BL611" si="748">IF(BB610="X",$AG$123/12,BA611)</f>
        <v>0</v>
      </c>
      <c r="BC611" s="11">
        <f t="shared" si="748"/>
        <v>0</v>
      </c>
      <c r="BD611" s="11">
        <f t="shared" si="748"/>
        <v>0</v>
      </c>
      <c r="BE611" s="11">
        <f t="shared" si="748"/>
        <v>0</v>
      </c>
      <c r="BF611" s="11">
        <f t="shared" si="748"/>
        <v>0</v>
      </c>
      <c r="BG611" s="11">
        <f t="shared" si="748"/>
        <v>0</v>
      </c>
      <c r="BH611" s="11">
        <f t="shared" si="748"/>
        <v>0</v>
      </c>
      <c r="BI611" s="11">
        <f t="shared" si="748"/>
        <v>0</v>
      </c>
      <c r="BJ611" s="11">
        <f t="shared" si="748"/>
        <v>0</v>
      </c>
      <c r="BK611" s="11">
        <f t="shared" si="748"/>
        <v>0</v>
      </c>
      <c r="BL611" s="11">
        <f t="shared" si="748"/>
        <v>0</v>
      </c>
    </row>
    <row r="612" spans="2:64" hidden="1" outlineLevel="1" x14ac:dyDescent="0.55000000000000004">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row>
    <row r="613" spans="2:64" hidden="1" outlineLevel="1" x14ac:dyDescent="0.55000000000000004">
      <c r="B613" s="3" t="s">
        <v>218</v>
      </c>
      <c r="E613" s="11" t="str">
        <f t="shared" ref="E613:AJ613" si="749">IF($AH$127=E568,IF($AG$127=E569,"X",""),"")</f>
        <v/>
      </c>
      <c r="F613" s="11" t="str">
        <f t="shared" si="749"/>
        <v/>
      </c>
      <c r="G613" s="11" t="str">
        <f t="shared" si="749"/>
        <v/>
      </c>
      <c r="H613" s="11" t="str">
        <f t="shared" si="749"/>
        <v/>
      </c>
      <c r="I613" s="11" t="str">
        <f t="shared" si="749"/>
        <v/>
      </c>
      <c r="J613" s="11" t="str">
        <f t="shared" si="749"/>
        <v/>
      </c>
      <c r="K613" s="11" t="str">
        <f t="shared" si="749"/>
        <v/>
      </c>
      <c r="L613" s="11" t="str">
        <f t="shared" si="749"/>
        <v/>
      </c>
      <c r="M613" s="11" t="str">
        <f t="shared" si="749"/>
        <v/>
      </c>
      <c r="N613" s="11" t="str">
        <f t="shared" si="749"/>
        <v/>
      </c>
      <c r="O613" s="11" t="str">
        <f t="shared" si="749"/>
        <v/>
      </c>
      <c r="P613" s="11" t="str">
        <f t="shared" si="749"/>
        <v/>
      </c>
      <c r="Q613" s="11" t="str">
        <f t="shared" si="749"/>
        <v/>
      </c>
      <c r="R613" s="11" t="str">
        <f t="shared" si="749"/>
        <v/>
      </c>
      <c r="S613" s="11" t="str">
        <f t="shared" si="749"/>
        <v/>
      </c>
      <c r="T613" s="11" t="str">
        <f t="shared" si="749"/>
        <v/>
      </c>
      <c r="U613" s="11" t="str">
        <f t="shared" si="749"/>
        <v/>
      </c>
      <c r="V613" s="11" t="str">
        <f t="shared" si="749"/>
        <v/>
      </c>
      <c r="W613" s="11" t="str">
        <f t="shared" si="749"/>
        <v/>
      </c>
      <c r="X613" s="11" t="str">
        <f t="shared" si="749"/>
        <v/>
      </c>
      <c r="Y613" s="11" t="str">
        <f t="shared" si="749"/>
        <v/>
      </c>
      <c r="Z613" s="11" t="str">
        <f t="shared" si="749"/>
        <v/>
      </c>
      <c r="AA613" s="11" t="str">
        <f t="shared" si="749"/>
        <v/>
      </c>
      <c r="AB613" s="11" t="str">
        <f t="shared" si="749"/>
        <v/>
      </c>
      <c r="AC613" s="11" t="str">
        <f t="shared" si="749"/>
        <v/>
      </c>
      <c r="AD613" s="11" t="str">
        <f t="shared" si="749"/>
        <v/>
      </c>
      <c r="AE613" s="11" t="str">
        <f t="shared" si="749"/>
        <v/>
      </c>
      <c r="AF613" s="11" t="str">
        <f t="shared" si="749"/>
        <v/>
      </c>
      <c r="AG613" s="11" t="str">
        <f t="shared" si="749"/>
        <v/>
      </c>
      <c r="AH613" s="11" t="str">
        <f t="shared" si="749"/>
        <v/>
      </c>
      <c r="AI613" s="11" t="str">
        <f t="shared" si="749"/>
        <v/>
      </c>
      <c r="AJ613" s="11" t="str">
        <f t="shared" si="749"/>
        <v/>
      </c>
      <c r="AK613" s="11" t="str">
        <f t="shared" ref="AK613:BL613" si="750">IF($AH$127=AK568,IF($AG$127=AK569,"X",""),"")</f>
        <v/>
      </c>
      <c r="AL613" s="11" t="str">
        <f t="shared" si="750"/>
        <v/>
      </c>
      <c r="AM613" s="11" t="str">
        <f t="shared" si="750"/>
        <v/>
      </c>
      <c r="AN613" s="11" t="str">
        <f t="shared" si="750"/>
        <v/>
      </c>
      <c r="AO613" s="11" t="str">
        <f t="shared" si="750"/>
        <v/>
      </c>
      <c r="AP613" s="11" t="str">
        <f t="shared" si="750"/>
        <v/>
      </c>
      <c r="AQ613" s="11" t="str">
        <f t="shared" si="750"/>
        <v/>
      </c>
      <c r="AR613" s="11" t="str">
        <f t="shared" si="750"/>
        <v/>
      </c>
      <c r="AS613" s="11" t="str">
        <f t="shared" si="750"/>
        <v/>
      </c>
      <c r="AT613" s="11" t="str">
        <f t="shared" si="750"/>
        <v/>
      </c>
      <c r="AU613" s="11" t="str">
        <f t="shared" si="750"/>
        <v/>
      </c>
      <c r="AV613" s="11" t="str">
        <f t="shared" si="750"/>
        <v/>
      </c>
      <c r="AW613" s="11" t="str">
        <f t="shared" si="750"/>
        <v/>
      </c>
      <c r="AX613" s="11" t="str">
        <f t="shared" si="750"/>
        <v/>
      </c>
      <c r="AY613" s="11" t="str">
        <f t="shared" si="750"/>
        <v/>
      </c>
      <c r="AZ613" s="11" t="str">
        <f t="shared" si="750"/>
        <v/>
      </c>
      <c r="BA613" s="11" t="str">
        <f t="shared" si="750"/>
        <v/>
      </c>
      <c r="BB613" s="11" t="str">
        <f t="shared" si="750"/>
        <v/>
      </c>
      <c r="BC613" s="11" t="str">
        <f t="shared" si="750"/>
        <v/>
      </c>
      <c r="BD613" s="11" t="str">
        <f t="shared" si="750"/>
        <v/>
      </c>
      <c r="BE613" s="11" t="str">
        <f t="shared" si="750"/>
        <v/>
      </c>
      <c r="BF613" s="11" t="str">
        <f t="shared" si="750"/>
        <v/>
      </c>
      <c r="BG613" s="11" t="str">
        <f t="shared" si="750"/>
        <v/>
      </c>
      <c r="BH613" s="11" t="str">
        <f t="shared" si="750"/>
        <v/>
      </c>
      <c r="BI613" s="11" t="str">
        <f t="shared" si="750"/>
        <v/>
      </c>
      <c r="BJ613" s="11" t="str">
        <f t="shared" si="750"/>
        <v/>
      </c>
      <c r="BK613" s="11" t="str">
        <f t="shared" si="750"/>
        <v/>
      </c>
      <c r="BL613" s="11" t="str">
        <f t="shared" si="750"/>
        <v/>
      </c>
    </row>
    <row r="614" spans="2:64" hidden="1" outlineLevel="1" x14ac:dyDescent="0.55000000000000004">
      <c r="B614" s="3" t="s">
        <v>21</v>
      </c>
      <c r="E614" s="11">
        <f t="shared" ref="E614:P614" si="751">IF(E613="X",$AG$128/12,D614)</f>
        <v>0</v>
      </c>
      <c r="F614" s="11">
        <f t="shared" si="751"/>
        <v>0</v>
      </c>
      <c r="G614" s="11">
        <f t="shared" si="751"/>
        <v>0</v>
      </c>
      <c r="H614" s="11">
        <f t="shared" si="751"/>
        <v>0</v>
      </c>
      <c r="I614" s="11">
        <f t="shared" si="751"/>
        <v>0</v>
      </c>
      <c r="J614" s="11">
        <f t="shared" si="751"/>
        <v>0</v>
      </c>
      <c r="K614" s="11">
        <f t="shared" si="751"/>
        <v>0</v>
      </c>
      <c r="L614" s="11">
        <f t="shared" si="751"/>
        <v>0</v>
      </c>
      <c r="M614" s="11">
        <f t="shared" si="751"/>
        <v>0</v>
      </c>
      <c r="N614" s="11">
        <f t="shared" si="751"/>
        <v>0</v>
      </c>
      <c r="O614" s="11">
        <f t="shared" si="751"/>
        <v>0</v>
      </c>
      <c r="P614" s="11">
        <f t="shared" si="751"/>
        <v>0</v>
      </c>
      <c r="Q614" s="11">
        <f>IF(Q613="X",$AG$128/12,P614*(1+$AG$129))</f>
        <v>0</v>
      </c>
      <c r="R614" s="11">
        <f t="shared" ref="R614:AB614" si="752">IF(R613="X",$AG$128/12,Q614)</f>
        <v>0</v>
      </c>
      <c r="S614" s="11">
        <f t="shared" si="752"/>
        <v>0</v>
      </c>
      <c r="T614" s="11">
        <f t="shared" si="752"/>
        <v>0</v>
      </c>
      <c r="U614" s="11">
        <f t="shared" si="752"/>
        <v>0</v>
      </c>
      <c r="V614" s="11">
        <f t="shared" si="752"/>
        <v>0</v>
      </c>
      <c r="W614" s="11">
        <f t="shared" si="752"/>
        <v>0</v>
      </c>
      <c r="X614" s="11">
        <f t="shared" si="752"/>
        <v>0</v>
      </c>
      <c r="Y614" s="11">
        <f t="shared" si="752"/>
        <v>0</v>
      </c>
      <c r="Z614" s="11">
        <f t="shared" si="752"/>
        <v>0</v>
      </c>
      <c r="AA614" s="11">
        <f t="shared" si="752"/>
        <v>0</v>
      </c>
      <c r="AB614" s="11">
        <f t="shared" si="752"/>
        <v>0</v>
      </c>
      <c r="AC614" s="11">
        <f>IF(AC613="X",$AG$128/12,AB614*(1+$AG$129))</f>
        <v>0</v>
      </c>
      <c r="AD614" s="11">
        <f t="shared" ref="AD614:AN614" si="753">IF(AD613="X",$AG$128/12,AC614)</f>
        <v>0</v>
      </c>
      <c r="AE614" s="11">
        <f t="shared" si="753"/>
        <v>0</v>
      </c>
      <c r="AF614" s="11">
        <f t="shared" si="753"/>
        <v>0</v>
      </c>
      <c r="AG614" s="11">
        <f t="shared" si="753"/>
        <v>0</v>
      </c>
      <c r="AH614" s="11">
        <f t="shared" si="753"/>
        <v>0</v>
      </c>
      <c r="AI614" s="11">
        <f t="shared" si="753"/>
        <v>0</v>
      </c>
      <c r="AJ614" s="11">
        <f t="shared" si="753"/>
        <v>0</v>
      </c>
      <c r="AK614" s="11">
        <f t="shared" si="753"/>
        <v>0</v>
      </c>
      <c r="AL614" s="11">
        <f t="shared" si="753"/>
        <v>0</v>
      </c>
      <c r="AM614" s="11">
        <f t="shared" si="753"/>
        <v>0</v>
      </c>
      <c r="AN614" s="11">
        <f t="shared" si="753"/>
        <v>0</v>
      </c>
      <c r="AO614" s="11">
        <f>IF(AO613="X",$AG$128/12,AN614*(1+$AG$129))</f>
        <v>0</v>
      </c>
      <c r="AP614" s="11">
        <f t="shared" ref="AP614:AZ614" si="754">IF(AP613="X",$AG$128/12,AO614)</f>
        <v>0</v>
      </c>
      <c r="AQ614" s="11">
        <f t="shared" si="754"/>
        <v>0</v>
      </c>
      <c r="AR614" s="11">
        <f t="shared" si="754"/>
        <v>0</v>
      </c>
      <c r="AS614" s="11">
        <f t="shared" si="754"/>
        <v>0</v>
      </c>
      <c r="AT614" s="11">
        <f t="shared" si="754"/>
        <v>0</v>
      </c>
      <c r="AU614" s="11">
        <f t="shared" si="754"/>
        <v>0</v>
      </c>
      <c r="AV614" s="11">
        <f t="shared" si="754"/>
        <v>0</v>
      </c>
      <c r="AW614" s="11">
        <f t="shared" si="754"/>
        <v>0</v>
      </c>
      <c r="AX614" s="11">
        <f t="shared" si="754"/>
        <v>0</v>
      </c>
      <c r="AY614" s="11">
        <f t="shared" si="754"/>
        <v>0</v>
      </c>
      <c r="AZ614" s="11">
        <f t="shared" si="754"/>
        <v>0</v>
      </c>
      <c r="BA614" s="11">
        <f>IF(BA613="X",$AG$128/12,AZ614*(1+$AG$129))</f>
        <v>0</v>
      </c>
      <c r="BB614" s="11">
        <f t="shared" ref="BB614:BL614" si="755">IF(BB613="X",$AG$128/12,BA614)</f>
        <v>0</v>
      </c>
      <c r="BC614" s="11">
        <f t="shared" si="755"/>
        <v>0</v>
      </c>
      <c r="BD614" s="11">
        <f t="shared" si="755"/>
        <v>0</v>
      </c>
      <c r="BE614" s="11">
        <f t="shared" si="755"/>
        <v>0</v>
      </c>
      <c r="BF614" s="11">
        <f t="shared" si="755"/>
        <v>0</v>
      </c>
      <c r="BG614" s="11">
        <f t="shared" si="755"/>
        <v>0</v>
      </c>
      <c r="BH614" s="11">
        <f t="shared" si="755"/>
        <v>0</v>
      </c>
      <c r="BI614" s="11">
        <f t="shared" si="755"/>
        <v>0</v>
      </c>
      <c r="BJ614" s="11">
        <f t="shared" si="755"/>
        <v>0</v>
      </c>
      <c r="BK614" s="11">
        <f t="shared" si="755"/>
        <v>0</v>
      </c>
      <c r="BL614" s="11">
        <f t="shared" si="755"/>
        <v>0</v>
      </c>
    </row>
    <row r="615" spans="2:64" hidden="1" outlineLevel="1" x14ac:dyDescent="0.55000000000000004">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row>
    <row r="616" spans="2:64" hidden="1" outlineLevel="1" x14ac:dyDescent="0.55000000000000004">
      <c r="B616" s="3" t="s">
        <v>219</v>
      </c>
      <c r="E616" s="11" t="str">
        <f t="shared" ref="E616:AJ616" si="756">IF($AH$132=E568,IF($AG$132=E569,"X",""),"")</f>
        <v/>
      </c>
      <c r="F616" s="11" t="str">
        <f t="shared" si="756"/>
        <v/>
      </c>
      <c r="G616" s="11" t="str">
        <f t="shared" si="756"/>
        <v/>
      </c>
      <c r="H616" s="11" t="str">
        <f t="shared" si="756"/>
        <v/>
      </c>
      <c r="I616" s="11" t="str">
        <f t="shared" si="756"/>
        <v/>
      </c>
      <c r="J616" s="11" t="str">
        <f t="shared" si="756"/>
        <v/>
      </c>
      <c r="K616" s="11" t="str">
        <f t="shared" si="756"/>
        <v/>
      </c>
      <c r="L616" s="11" t="str">
        <f t="shared" si="756"/>
        <v/>
      </c>
      <c r="M616" s="11" t="str">
        <f t="shared" si="756"/>
        <v/>
      </c>
      <c r="N616" s="11" t="str">
        <f t="shared" si="756"/>
        <v/>
      </c>
      <c r="O616" s="11" t="str">
        <f t="shared" si="756"/>
        <v/>
      </c>
      <c r="P616" s="11" t="str">
        <f t="shared" si="756"/>
        <v/>
      </c>
      <c r="Q616" s="11" t="str">
        <f t="shared" si="756"/>
        <v/>
      </c>
      <c r="R616" s="11" t="str">
        <f t="shared" si="756"/>
        <v/>
      </c>
      <c r="S616" s="11" t="str">
        <f t="shared" si="756"/>
        <v/>
      </c>
      <c r="T616" s="11" t="str">
        <f t="shared" si="756"/>
        <v/>
      </c>
      <c r="U616" s="11" t="str">
        <f t="shared" si="756"/>
        <v/>
      </c>
      <c r="V616" s="11" t="str">
        <f t="shared" si="756"/>
        <v/>
      </c>
      <c r="W616" s="11" t="str">
        <f t="shared" si="756"/>
        <v/>
      </c>
      <c r="X616" s="11" t="str">
        <f t="shared" si="756"/>
        <v/>
      </c>
      <c r="Y616" s="11" t="str">
        <f t="shared" si="756"/>
        <v/>
      </c>
      <c r="Z616" s="11" t="str">
        <f t="shared" si="756"/>
        <v/>
      </c>
      <c r="AA616" s="11" t="str">
        <f t="shared" si="756"/>
        <v/>
      </c>
      <c r="AB616" s="11" t="str">
        <f t="shared" si="756"/>
        <v/>
      </c>
      <c r="AC616" s="11" t="str">
        <f t="shared" si="756"/>
        <v/>
      </c>
      <c r="AD616" s="11" t="str">
        <f t="shared" si="756"/>
        <v/>
      </c>
      <c r="AE616" s="11" t="str">
        <f t="shared" si="756"/>
        <v/>
      </c>
      <c r="AF616" s="11" t="str">
        <f t="shared" si="756"/>
        <v/>
      </c>
      <c r="AG616" s="11" t="str">
        <f t="shared" si="756"/>
        <v/>
      </c>
      <c r="AH616" s="11" t="str">
        <f t="shared" si="756"/>
        <v/>
      </c>
      <c r="AI616" s="11" t="str">
        <f t="shared" si="756"/>
        <v/>
      </c>
      <c r="AJ616" s="11" t="str">
        <f t="shared" si="756"/>
        <v/>
      </c>
      <c r="AK616" s="11" t="str">
        <f t="shared" ref="AK616:BL616" si="757">IF($AH$132=AK568,IF($AG$132=AK569,"X",""),"")</f>
        <v/>
      </c>
      <c r="AL616" s="11" t="str">
        <f t="shared" si="757"/>
        <v/>
      </c>
      <c r="AM616" s="11" t="str">
        <f t="shared" si="757"/>
        <v/>
      </c>
      <c r="AN616" s="11" t="str">
        <f t="shared" si="757"/>
        <v/>
      </c>
      <c r="AO616" s="11" t="str">
        <f t="shared" si="757"/>
        <v/>
      </c>
      <c r="AP616" s="11" t="str">
        <f t="shared" si="757"/>
        <v/>
      </c>
      <c r="AQ616" s="11" t="str">
        <f t="shared" si="757"/>
        <v/>
      </c>
      <c r="AR616" s="11" t="str">
        <f t="shared" si="757"/>
        <v/>
      </c>
      <c r="AS616" s="11" t="str">
        <f t="shared" si="757"/>
        <v/>
      </c>
      <c r="AT616" s="11" t="str">
        <f t="shared" si="757"/>
        <v/>
      </c>
      <c r="AU616" s="11" t="str">
        <f t="shared" si="757"/>
        <v/>
      </c>
      <c r="AV616" s="11" t="str">
        <f t="shared" si="757"/>
        <v/>
      </c>
      <c r="AW616" s="11" t="str">
        <f t="shared" si="757"/>
        <v/>
      </c>
      <c r="AX616" s="11" t="str">
        <f t="shared" si="757"/>
        <v/>
      </c>
      <c r="AY616" s="11" t="str">
        <f t="shared" si="757"/>
        <v/>
      </c>
      <c r="AZ616" s="11" t="str">
        <f t="shared" si="757"/>
        <v/>
      </c>
      <c r="BA616" s="11" t="str">
        <f t="shared" si="757"/>
        <v/>
      </c>
      <c r="BB616" s="11" t="str">
        <f t="shared" si="757"/>
        <v/>
      </c>
      <c r="BC616" s="11" t="str">
        <f t="shared" si="757"/>
        <v/>
      </c>
      <c r="BD616" s="11" t="str">
        <f t="shared" si="757"/>
        <v/>
      </c>
      <c r="BE616" s="11" t="str">
        <f t="shared" si="757"/>
        <v/>
      </c>
      <c r="BF616" s="11" t="str">
        <f t="shared" si="757"/>
        <v/>
      </c>
      <c r="BG616" s="11" t="str">
        <f t="shared" si="757"/>
        <v/>
      </c>
      <c r="BH616" s="11" t="str">
        <f t="shared" si="757"/>
        <v/>
      </c>
      <c r="BI616" s="11" t="str">
        <f t="shared" si="757"/>
        <v/>
      </c>
      <c r="BJ616" s="11" t="str">
        <f t="shared" si="757"/>
        <v/>
      </c>
      <c r="BK616" s="11" t="str">
        <f t="shared" si="757"/>
        <v/>
      </c>
      <c r="BL616" s="11" t="str">
        <f t="shared" si="757"/>
        <v/>
      </c>
    </row>
    <row r="617" spans="2:64" hidden="1" outlineLevel="1" x14ac:dyDescent="0.55000000000000004">
      <c r="B617" s="3" t="s">
        <v>134</v>
      </c>
      <c r="E617" s="11">
        <f t="shared" ref="E617:P617" si="758">IF(E616="X",$AG$133/12,D617)</f>
        <v>0</v>
      </c>
      <c r="F617" s="11">
        <f t="shared" si="758"/>
        <v>0</v>
      </c>
      <c r="G617" s="11">
        <f t="shared" si="758"/>
        <v>0</v>
      </c>
      <c r="H617" s="11">
        <f t="shared" si="758"/>
        <v>0</v>
      </c>
      <c r="I617" s="11">
        <f t="shared" si="758"/>
        <v>0</v>
      </c>
      <c r="J617" s="11">
        <f t="shared" si="758"/>
        <v>0</v>
      </c>
      <c r="K617" s="11">
        <f t="shared" si="758"/>
        <v>0</v>
      </c>
      <c r="L617" s="11">
        <f t="shared" si="758"/>
        <v>0</v>
      </c>
      <c r="M617" s="11">
        <f t="shared" si="758"/>
        <v>0</v>
      </c>
      <c r="N617" s="11">
        <f t="shared" si="758"/>
        <v>0</v>
      </c>
      <c r="O617" s="11">
        <f t="shared" si="758"/>
        <v>0</v>
      </c>
      <c r="P617" s="11">
        <f t="shared" si="758"/>
        <v>0</v>
      </c>
      <c r="Q617" s="11">
        <f>IF(Q616="X",$AG$133/12,P617*(1+$AG$134))</f>
        <v>0</v>
      </c>
      <c r="R617" s="11">
        <f t="shared" ref="R617:AB617" si="759">IF(R616="X",$AG$133/12,Q617)</f>
        <v>0</v>
      </c>
      <c r="S617" s="11">
        <f t="shared" si="759"/>
        <v>0</v>
      </c>
      <c r="T617" s="11">
        <f t="shared" si="759"/>
        <v>0</v>
      </c>
      <c r="U617" s="11">
        <f t="shared" si="759"/>
        <v>0</v>
      </c>
      <c r="V617" s="11">
        <f t="shared" si="759"/>
        <v>0</v>
      </c>
      <c r="W617" s="11">
        <f t="shared" si="759"/>
        <v>0</v>
      </c>
      <c r="X617" s="11">
        <f t="shared" si="759"/>
        <v>0</v>
      </c>
      <c r="Y617" s="11">
        <f t="shared" si="759"/>
        <v>0</v>
      </c>
      <c r="Z617" s="11">
        <f t="shared" si="759"/>
        <v>0</v>
      </c>
      <c r="AA617" s="11">
        <f t="shared" si="759"/>
        <v>0</v>
      </c>
      <c r="AB617" s="11">
        <f t="shared" si="759"/>
        <v>0</v>
      </c>
      <c r="AC617" s="11">
        <f>IF(AC616="X",$AG$133/12,AB617*(1+$AG$134))</f>
        <v>0</v>
      </c>
      <c r="AD617" s="11">
        <f t="shared" ref="AD617:AN617" si="760">IF(AD616="X",$AG$133/12,AC617)</f>
        <v>0</v>
      </c>
      <c r="AE617" s="11">
        <f t="shared" si="760"/>
        <v>0</v>
      </c>
      <c r="AF617" s="11">
        <f t="shared" si="760"/>
        <v>0</v>
      </c>
      <c r="AG617" s="11">
        <f t="shared" si="760"/>
        <v>0</v>
      </c>
      <c r="AH617" s="11">
        <f t="shared" si="760"/>
        <v>0</v>
      </c>
      <c r="AI617" s="11">
        <f t="shared" si="760"/>
        <v>0</v>
      </c>
      <c r="AJ617" s="11">
        <f t="shared" si="760"/>
        <v>0</v>
      </c>
      <c r="AK617" s="11">
        <f t="shared" si="760"/>
        <v>0</v>
      </c>
      <c r="AL617" s="11">
        <f t="shared" si="760"/>
        <v>0</v>
      </c>
      <c r="AM617" s="11">
        <f t="shared" si="760"/>
        <v>0</v>
      </c>
      <c r="AN617" s="11">
        <f t="shared" si="760"/>
        <v>0</v>
      </c>
      <c r="AO617" s="11">
        <f>IF(AO616="X",$AG$133/12,AN617*(1+$AG$134))</f>
        <v>0</v>
      </c>
      <c r="AP617" s="11">
        <f t="shared" ref="AP617:AZ617" si="761">IF(AP616="X",$AG$133/12,AO617)</f>
        <v>0</v>
      </c>
      <c r="AQ617" s="11">
        <f t="shared" si="761"/>
        <v>0</v>
      </c>
      <c r="AR617" s="11">
        <f t="shared" si="761"/>
        <v>0</v>
      </c>
      <c r="AS617" s="11">
        <f t="shared" si="761"/>
        <v>0</v>
      </c>
      <c r="AT617" s="11">
        <f t="shared" si="761"/>
        <v>0</v>
      </c>
      <c r="AU617" s="11">
        <f t="shared" si="761"/>
        <v>0</v>
      </c>
      <c r="AV617" s="11">
        <f t="shared" si="761"/>
        <v>0</v>
      </c>
      <c r="AW617" s="11">
        <f t="shared" si="761"/>
        <v>0</v>
      </c>
      <c r="AX617" s="11">
        <f t="shared" si="761"/>
        <v>0</v>
      </c>
      <c r="AY617" s="11">
        <f t="shared" si="761"/>
        <v>0</v>
      </c>
      <c r="AZ617" s="11">
        <f t="shared" si="761"/>
        <v>0</v>
      </c>
      <c r="BA617" s="11">
        <f>IF(BA616="X",$AG$133/12,AZ617*(1+$AG$134))</f>
        <v>0</v>
      </c>
      <c r="BB617" s="11">
        <f t="shared" ref="BB617:BL617" si="762">IF(BB616="X",$AG$133/12,BA617)</f>
        <v>0</v>
      </c>
      <c r="BC617" s="11">
        <f t="shared" si="762"/>
        <v>0</v>
      </c>
      <c r="BD617" s="11">
        <f t="shared" si="762"/>
        <v>0</v>
      </c>
      <c r="BE617" s="11">
        <f t="shared" si="762"/>
        <v>0</v>
      </c>
      <c r="BF617" s="11">
        <f t="shared" si="762"/>
        <v>0</v>
      </c>
      <c r="BG617" s="11">
        <f t="shared" si="762"/>
        <v>0</v>
      </c>
      <c r="BH617" s="11">
        <f t="shared" si="762"/>
        <v>0</v>
      </c>
      <c r="BI617" s="11">
        <f t="shared" si="762"/>
        <v>0</v>
      </c>
      <c r="BJ617" s="11">
        <f t="shared" si="762"/>
        <v>0</v>
      </c>
      <c r="BK617" s="11">
        <f t="shared" si="762"/>
        <v>0</v>
      </c>
      <c r="BL617" s="11">
        <f t="shared" si="762"/>
        <v>0</v>
      </c>
    </row>
    <row r="618" spans="2:64" hidden="1" outlineLevel="1" x14ac:dyDescent="0.55000000000000004"/>
    <row r="619" spans="2:64" hidden="1" outlineLevel="1" x14ac:dyDescent="0.55000000000000004">
      <c r="B619" s="4" t="s">
        <v>323</v>
      </c>
      <c r="C619" s="4"/>
      <c r="D619" s="4"/>
      <c r="E619" s="13">
        <f>E572+E575+E578+E581+E584+E587+E590+E593+E596+E599+E602+E605+E608+E611+E614+E617</f>
        <v>0</v>
      </c>
      <c r="F619" s="13">
        <f t="shared" ref="F619:BL619" si="763">F572+F575+F578+F581+F584+F587+F590+F593+F596+F599+F602+F605+F608+F611+F614+F617</f>
        <v>0</v>
      </c>
      <c r="G619" s="13">
        <f t="shared" si="763"/>
        <v>0</v>
      </c>
      <c r="H619" s="13">
        <f t="shared" si="763"/>
        <v>0</v>
      </c>
      <c r="I619" s="13">
        <f t="shared" si="763"/>
        <v>0</v>
      </c>
      <c r="J619" s="13">
        <f t="shared" si="763"/>
        <v>0</v>
      </c>
      <c r="K619" s="13">
        <f t="shared" si="763"/>
        <v>0</v>
      </c>
      <c r="L619" s="13">
        <f t="shared" si="763"/>
        <v>0</v>
      </c>
      <c r="M619" s="13">
        <f t="shared" si="763"/>
        <v>0</v>
      </c>
      <c r="N619" s="13">
        <f t="shared" si="763"/>
        <v>0</v>
      </c>
      <c r="O619" s="13">
        <f t="shared" si="763"/>
        <v>0</v>
      </c>
      <c r="P619" s="13">
        <f t="shared" si="763"/>
        <v>0</v>
      </c>
      <c r="Q619" s="13">
        <f t="shared" si="763"/>
        <v>0</v>
      </c>
      <c r="R619" s="13">
        <f t="shared" si="763"/>
        <v>0</v>
      </c>
      <c r="S619" s="13">
        <f t="shared" si="763"/>
        <v>0</v>
      </c>
      <c r="T619" s="13">
        <f t="shared" si="763"/>
        <v>0</v>
      </c>
      <c r="U619" s="13">
        <f t="shared" si="763"/>
        <v>0</v>
      </c>
      <c r="V619" s="13">
        <f t="shared" si="763"/>
        <v>0</v>
      </c>
      <c r="W619" s="13">
        <f t="shared" si="763"/>
        <v>0</v>
      </c>
      <c r="X619" s="13">
        <f t="shared" si="763"/>
        <v>0</v>
      </c>
      <c r="Y619" s="13">
        <f t="shared" si="763"/>
        <v>0</v>
      </c>
      <c r="Z619" s="13">
        <f t="shared" si="763"/>
        <v>0</v>
      </c>
      <c r="AA619" s="13">
        <f t="shared" si="763"/>
        <v>0</v>
      </c>
      <c r="AB619" s="13">
        <f t="shared" si="763"/>
        <v>0</v>
      </c>
      <c r="AC619" s="13">
        <f t="shared" si="763"/>
        <v>0</v>
      </c>
      <c r="AD619" s="13">
        <f t="shared" si="763"/>
        <v>0</v>
      </c>
      <c r="AE619" s="13">
        <f t="shared" si="763"/>
        <v>0</v>
      </c>
      <c r="AF619" s="13">
        <f t="shared" si="763"/>
        <v>0</v>
      </c>
      <c r="AG619" s="13">
        <f t="shared" si="763"/>
        <v>0</v>
      </c>
      <c r="AH619" s="13">
        <f t="shared" si="763"/>
        <v>0</v>
      </c>
      <c r="AI619" s="13">
        <f t="shared" si="763"/>
        <v>0</v>
      </c>
      <c r="AJ619" s="13">
        <f t="shared" si="763"/>
        <v>0</v>
      </c>
      <c r="AK619" s="13">
        <f t="shared" si="763"/>
        <v>0</v>
      </c>
      <c r="AL619" s="13">
        <f t="shared" si="763"/>
        <v>0</v>
      </c>
      <c r="AM619" s="13">
        <f t="shared" si="763"/>
        <v>0</v>
      </c>
      <c r="AN619" s="13">
        <f t="shared" si="763"/>
        <v>0</v>
      </c>
      <c r="AO619" s="13">
        <f t="shared" si="763"/>
        <v>0</v>
      </c>
      <c r="AP619" s="13">
        <f t="shared" si="763"/>
        <v>0</v>
      </c>
      <c r="AQ619" s="13">
        <f t="shared" si="763"/>
        <v>0</v>
      </c>
      <c r="AR619" s="13">
        <f t="shared" si="763"/>
        <v>0</v>
      </c>
      <c r="AS619" s="13">
        <f t="shared" si="763"/>
        <v>0</v>
      </c>
      <c r="AT619" s="13">
        <f t="shared" si="763"/>
        <v>0</v>
      </c>
      <c r="AU619" s="13">
        <f t="shared" si="763"/>
        <v>0</v>
      </c>
      <c r="AV619" s="13">
        <f t="shared" si="763"/>
        <v>0</v>
      </c>
      <c r="AW619" s="13">
        <f t="shared" si="763"/>
        <v>0</v>
      </c>
      <c r="AX619" s="13">
        <f t="shared" si="763"/>
        <v>0</v>
      </c>
      <c r="AY619" s="13">
        <f t="shared" si="763"/>
        <v>0</v>
      </c>
      <c r="AZ619" s="13">
        <f t="shared" si="763"/>
        <v>0</v>
      </c>
      <c r="BA619" s="13">
        <f t="shared" si="763"/>
        <v>0</v>
      </c>
      <c r="BB619" s="13">
        <f t="shared" si="763"/>
        <v>0</v>
      </c>
      <c r="BC619" s="13">
        <f t="shared" si="763"/>
        <v>0</v>
      </c>
      <c r="BD619" s="13">
        <f t="shared" si="763"/>
        <v>0</v>
      </c>
      <c r="BE619" s="13">
        <f t="shared" si="763"/>
        <v>0</v>
      </c>
      <c r="BF619" s="13">
        <f t="shared" si="763"/>
        <v>0</v>
      </c>
      <c r="BG619" s="13">
        <f t="shared" si="763"/>
        <v>0</v>
      </c>
      <c r="BH619" s="13">
        <f t="shared" si="763"/>
        <v>0</v>
      </c>
      <c r="BI619" s="13">
        <f t="shared" si="763"/>
        <v>0</v>
      </c>
      <c r="BJ619" s="13">
        <f t="shared" si="763"/>
        <v>0</v>
      </c>
      <c r="BK619" s="13">
        <f t="shared" si="763"/>
        <v>0</v>
      </c>
      <c r="BL619" s="13">
        <f t="shared" si="763"/>
        <v>0</v>
      </c>
    </row>
    <row r="620" spans="2:64" hidden="1" outlineLevel="1" x14ac:dyDescent="0.55000000000000004">
      <c r="B620" s="3" t="s">
        <v>317</v>
      </c>
      <c r="C620" s="4"/>
      <c r="D620" s="4"/>
      <c r="E620" s="13">
        <f>E619*$AH$54</f>
        <v>0</v>
      </c>
      <c r="F620" s="13">
        <f t="shared" ref="F620:BL620" si="764">F619*$AH$54</f>
        <v>0</v>
      </c>
      <c r="G620" s="13">
        <f t="shared" si="764"/>
        <v>0</v>
      </c>
      <c r="H620" s="13">
        <f t="shared" si="764"/>
        <v>0</v>
      </c>
      <c r="I620" s="13">
        <f t="shared" si="764"/>
        <v>0</v>
      </c>
      <c r="J620" s="13">
        <f t="shared" si="764"/>
        <v>0</v>
      </c>
      <c r="K620" s="13">
        <f t="shared" si="764"/>
        <v>0</v>
      </c>
      <c r="L620" s="13">
        <f t="shared" si="764"/>
        <v>0</v>
      </c>
      <c r="M620" s="13">
        <f t="shared" si="764"/>
        <v>0</v>
      </c>
      <c r="N620" s="13">
        <f t="shared" si="764"/>
        <v>0</v>
      </c>
      <c r="O620" s="13">
        <f t="shared" si="764"/>
        <v>0</v>
      </c>
      <c r="P620" s="13">
        <f t="shared" si="764"/>
        <v>0</v>
      </c>
      <c r="Q620" s="13">
        <f t="shared" si="764"/>
        <v>0</v>
      </c>
      <c r="R620" s="13">
        <f t="shared" si="764"/>
        <v>0</v>
      </c>
      <c r="S620" s="13">
        <f t="shared" si="764"/>
        <v>0</v>
      </c>
      <c r="T620" s="13">
        <f t="shared" si="764"/>
        <v>0</v>
      </c>
      <c r="U620" s="13">
        <f t="shared" si="764"/>
        <v>0</v>
      </c>
      <c r="V620" s="13">
        <f t="shared" si="764"/>
        <v>0</v>
      </c>
      <c r="W620" s="13">
        <f t="shared" si="764"/>
        <v>0</v>
      </c>
      <c r="X620" s="13">
        <f t="shared" si="764"/>
        <v>0</v>
      </c>
      <c r="Y620" s="13">
        <f t="shared" si="764"/>
        <v>0</v>
      </c>
      <c r="Z620" s="13">
        <f t="shared" si="764"/>
        <v>0</v>
      </c>
      <c r="AA620" s="13">
        <f t="shared" si="764"/>
        <v>0</v>
      </c>
      <c r="AB620" s="13">
        <f t="shared" si="764"/>
        <v>0</v>
      </c>
      <c r="AC620" s="13">
        <f t="shared" si="764"/>
        <v>0</v>
      </c>
      <c r="AD620" s="13">
        <f t="shared" si="764"/>
        <v>0</v>
      </c>
      <c r="AE620" s="13">
        <f t="shared" si="764"/>
        <v>0</v>
      </c>
      <c r="AF620" s="13">
        <f t="shared" si="764"/>
        <v>0</v>
      </c>
      <c r="AG620" s="13">
        <f t="shared" si="764"/>
        <v>0</v>
      </c>
      <c r="AH620" s="13">
        <f t="shared" si="764"/>
        <v>0</v>
      </c>
      <c r="AI620" s="13">
        <f t="shared" si="764"/>
        <v>0</v>
      </c>
      <c r="AJ620" s="13">
        <f t="shared" si="764"/>
        <v>0</v>
      </c>
      <c r="AK620" s="13">
        <f t="shared" si="764"/>
        <v>0</v>
      </c>
      <c r="AL620" s="13">
        <f t="shared" si="764"/>
        <v>0</v>
      </c>
      <c r="AM620" s="13">
        <f t="shared" si="764"/>
        <v>0</v>
      </c>
      <c r="AN620" s="13">
        <f t="shared" si="764"/>
        <v>0</v>
      </c>
      <c r="AO620" s="13">
        <f t="shared" si="764"/>
        <v>0</v>
      </c>
      <c r="AP620" s="13">
        <f t="shared" si="764"/>
        <v>0</v>
      </c>
      <c r="AQ620" s="13">
        <f t="shared" si="764"/>
        <v>0</v>
      </c>
      <c r="AR620" s="13">
        <f t="shared" si="764"/>
        <v>0</v>
      </c>
      <c r="AS620" s="13">
        <f t="shared" si="764"/>
        <v>0</v>
      </c>
      <c r="AT620" s="13">
        <f t="shared" si="764"/>
        <v>0</v>
      </c>
      <c r="AU620" s="13">
        <f t="shared" si="764"/>
        <v>0</v>
      </c>
      <c r="AV620" s="13">
        <f t="shared" si="764"/>
        <v>0</v>
      </c>
      <c r="AW620" s="13">
        <f t="shared" si="764"/>
        <v>0</v>
      </c>
      <c r="AX620" s="13">
        <f t="shared" si="764"/>
        <v>0</v>
      </c>
      <c r="AY620" s="13">
        <f t="shared" si="764"/>
        <v>0</v>
      </c>
      <c r="AZ620" s="13">
        <f t="shared" si="764"/>
        <v>0</v>
      </c>
      <c r="BA620" s="13">
        <f t="shared" si="764"/>
        <v>0</v>
      </c>
      <c r="BB620" s="13">
        <f t="shared" si="764"/>
        <v>0</v>
      </c>
      <c r="BC620" s="13">
        <f t="shared" si="764"/>
        <v>0</v>
      </c>
      <c r="BD620" s="13">
        <f t="shared" si="764"/>
        <v>0</v>
      </c>
      <c r="BE620" s="13">
        <f t="shared" si="764"/>
        <v>0</v>
      </c>
      <c r="BF620" s="13">
        <f t="shared" si="764"/>
        <v>0</v>
      </c>
      <c r="BG620" s="13">
        <f t="shared" si="764"/>
        <v>0</v>
      </c>
      <c r="BH620" s="13">
        <f t="shared" si="764"/>
        <v>0</v>
      </c>
      <c r="BI620" s="13">
        <f t="shared" si="764"/>
        <v>0</v>
      </c>
      <c r="BJ620" s="13">
        <f t="shared" si="764"/>
        <v>0</v>
      </c>
      <c r="BK620" s="13">
        <f t="shared" si="764"/>
        <v>0</v>
      </c>
      <c r="BL620" s="13">
        <f t="shared" si="764"/>
        <v>0</v>
      </c>
    </row>
    <row r="621" spans="2:64" hidden="1" outlineLevel="1" x14ac:dyDescent="0.55000000000000004">
      <c r="B621" s="4" t="s">
        <v>324</v>
      </c>
      <c r="E621" s="11">
        <f>SUM(E619:E620)</f>
        <v>0</v>
      </c>
      <c r="F621" s="11">
        <f t="shared" ref="F621:BL621" si="765">SUM(F619:F620)</f>
        <v>0</v>
      </c>
      <c r="G621" s="11">
        <f t="shared" si="765"/>
        <v>0</v>
      </c>
      <c r="H621" s="11">
        <f t="shared" si="765"/>
        <v>0</v>
      </c>
      <c r="I621" s="11">
        <f t="shared" si="765"/>
        <v>0</v>
      </c>
      <c r="J621" s="11">
        <f t="shared" si="765"/>
        <v>0</v>
      </c>
      <c r="K621" s="11">
        <f t="shared" si="765"/>
        <v>0</v>
      </c>
      <c r="L621" s="11">
        <f t="shared" si="765"/>
        <v>0</v>
      </c>
      <c r="M621" s="11">
        <f t="shared" si="765"/>
        <v>0</v>
      </c>
      <c r="N621" s="11">
        <f t="shared" si="765"/>
        <v>0</v>
      </c>
      <c r="O621" s="11">
        <f t="shared" si="765"/>
        <v>0</v>
      </c>
      <c r="P621" s="11">
        <f t="shared" si="765"/>
        <v>0</v>
      </c>
      <c r="Q621" s="11">
        <f t="shared" si="765"/>
        <v>0</v>
      </c>
      <c r="R621" s="11">
        <f t="shared" si="765"/>
        <v>0</v>
      </c>
      <c r="S621" s="11">
        <f t="shared" si="765"/>
        <v>0</v>
      </c>
      <c r="T621" s="11">
        <f t="shared" si="765"/>
        <v>0</v>
      </c>
      <c r="U621" s="11">
        <f t="shared" si="765"/>
        <v>0</v>
      </c>
      <c r="V621" s="11">
        <f t="shared" si="765"/>
        <v>0</v>
      </c>
      <c r="W621" s="11">
        <f t="shared" si="765"/>
        <v>0</v>
      </c>
      <c r="X621" s="11">
        <f t="shared" si="765"/>
        <v>0</v>
      </c>
      <c r="Y621" s="11">
        <f t="shared" si="765"/>
        <v>0</v>
      </c>
      <c r="Z621" s="11">
        <f t="shared" si="765"/>
        <v>0</v>
      </c>
      <c r="AA621" s="11">
        <f t="shared" si="765"/>
        <v>0</v>
      </c>
      <c r="AB621" s="11">
        <f t="shared" si="765"/>
        <v>0</v>
      </c>
      <c r="AC621" s="11">
        <f t="shared" si="765"/>
        <v>0</v>
      </c>
      <c r="AD621" s="11">
        <f t="shared" si="765"/>
        <v>0</v>
      </c>
      <c r="AE621" s="11">
        <f t="shared" si="765"/>
        <v>0</v>
      </c>
      <c r="AF621" s="11">
        <f t="shared" si="765"/>
        <v>0</v>
      </c>
      <c r="AG621" s="11">
        <f t="shared" si="765"/>
        <v>0</v>
      </c>
      <c r="AH621" s="11">
        <f t="shared" si="765"/>
        <v>0</v>
      </c>
      <c r="AI621" s="11">
        <f t="shared" si="765"/>
        <v>0</v>
      </c>
      <c r="AJ621" s="11">
        <f t="shared" si="765"/>
        <v>0</v>
      </c>
      <c r="AK621" s="11">
        <f t="shared" si="765"/>
        <v>0</v>
      </c>
      <c r="AL621" s="11">
        <f t="shared" si="765"/>
        <v>0</v>
      </c>
      <c r="AM621" s="11">
        <f t="shared" si="765"/>
        <v>0</v>
      </c>
      <c r="AN621" s="11">
        <f t="shared" si="765"/>
        <v>0</v>
      </c>
      <c r="AO621" s="11">
        <f t="shared" si="765"/>
        <v>0</v>
      </c>
      <c r="AP621" s="11">
        <f t="shared" si="765"/>
        <v>0</v>
      </c>
      <c r="AQ621" s="11">
        <f t="shared" si="765"/>
        <v>0</v>
      </c>
      <c r="AR621" s="11">
        <f t="shared" si="765"/>
        <v>0</v>
      </c>
      <c r="AS621" s="11">
        <f t="shared" si="765"/>
        <v>0</v>
      </c>
      <c r="AT621" s="11">
        <f t="shared" si="765"/>
        <v>0</v>
      </c>
      <c r="AU621" s="11">
        <f t="shared" si="765"/>
        <v>0</v>
      </c>
      <c r="AV621" s="11">
        <f t="shared" si="765"/>
        <v>0</v>
      </c>
      <c r="AW621" s="11">
        <f t="shared" si="765"/>
        <v>0</v>
      </c>
      <c r="AX621" s="11">
        <f t="shared" si="765"/>
        <v>0</v>
      </c>
      <c r="AY621" s="11">
        <f t="shared" si="765"/>
        <v>0</v>
      </c>
      <c r="AZ621" s="11">
        <f t="shared" si="765"/>
        <v>0</v>
      </c>
      <c r="BA621" s="11">
        <f t="shared" si="765"/>
        <v>0</v>
      </c>
      <c r="BB621" s="11">
        <f t="shared" si="765"/>
        <v>0</v>
      </c>
      <c r="BC621" s="11">
        <f t="shared" si="765"/>
        <v>0</v>
      </c>
      <c r="BD621" s="11">
        <f t="shared" si="765"/>
        <v>0</v>
      </c>
      <c r="BE621" s="11">
        <f t="shared" si="765"/>
        <v>0</v>
      </c>
      <c r="BF621" s="11">
        <f t="shared" si="765"/>
        <v>0</v>
      </c>
      <c r="BG621" s="11">
        <f t="shared" si="765"/>
        <v>0</v>
      </c>
      <c r="BH621" s="11">
        <f t="shared" si="765"/>
        <v>0</v>
      </c>
      <c r="BI621" s="11">
        <f t="shared" si="765"/>
        <v>0</v>
      </c>
      <c r="BJ621" s="11">
        <f t="shared" si="765"/>
        <v>0</v>
      </c>
      <c r="BK621" s="11">
        <f t="shared" si="765"/>
        <v>0</v>
      </c>
      <c r="BL621" s="11">
        <f t="shared" si="765"/>
        <v>0</v>
      </c>
    </row>
    <row r="622" spans="2:64" s="4" customFormat="1" hidden="1" outlineLevel="1" x14ac:dyDescent="0.55000000000000004">
      <c r="B622" s="4" t="s">
        <v>316</v>
      </c>
      <c r="E622" s="13">
        <f>COUNTIF(E571:E614,"&gt;0")+IF(E617=0,0,$AG$135)</f>
        <v>0</v>
      </c>
      <c r="F622" s="13">
        <f t="shared" ref="F622:P622" si="766">COUNTIF(F571:F614,"&gt;0")+IF(F617=0,0,$AG$135)</f>
        <v>0</v>
      </c>
      <c r="G622" s="13">
        <f t="shared" si="766"/>
        <v>0</v>
      </c>
      <c r="H622" s="13">
        <f t="shared" si="766"/>
        <v>0</v>
      </c>
      <c r="I622" s="13">
        <f t="shared" si="766"/>
        <v>0</v>
      </c>
      <c r="J622" s="13">
        <f t="shared" si="766"/>
        <v>0</v>
      </c>
      <c r="K622" s="13">
        <f t="shared" si="766"/>
        <v>0</v>
      </c>
      <c r="L622" s="13">
        <f t="shared" si="766"/>
        <v>0</v>
      </c>
      <c r="M622" s="13">
        <f t="shared" si="766"/>
        <v>0</v>
      </c>
      <c r="N622" s="13">
        <f t="shared" si="766"/>
        <v>0</v>
      </c>
      <c r="O622" s="13">
        <f t="shared" si="766"/>
        <v>0</v>
      </c>
      <c r="P622" s="13">
        <f t="shared" si="766"/>
        <v>0</v>
      </c>
      <c r="Q622" s="13">
        <f>COUNTIF(Q571:Q614,"&gt;0")+IF(Q617=0,0,$AG$135)</f>
        <v>0</v>
      </c>
      <c r="R622" s="13">
        <f t="shared" ref="R622:BL622" si="767">COUNTIF(R571:R614,"&gt;0")+IF(R617=0,0,$AG$135)</f>
        <v>0</v>
      </c>
      <c r="S622" s="13">
        <f t="shared" si="767"/>
        <v>0</v>
      </c>
      <c r="T622" s="13">
        <f t="shared" si="767"/>
        <v>0</v>
      </c>
      <c r="U622" s="13">
        <f t="shared" si="767"/>
        <v>0</v>
      </c>
      <c r="V622" s="13">
        <f t="shared" si="767"/>
        <v>0</v>
      </c>
      <c r="W622" s="13">
        <f t="shared" si="767"/>
        <v>0</v>
      </c>
      <c r="X622" s="13">
        <f t="shared" si="767"/>
        <v>0</v>
      </c>
      <c r="Y622" s="13">
        <f t="shared" si="767"/>
        <v>0</v>
      </c>
      <c r="Z622" s="13">
        <f t="shared" si="767"/>
        <v>0</v>
      </c>
      <c r="AA622" s="13">
        <f t="shared" si="767"/>
        <v>0</v>
      </c>
      <c r="AB622" s="13">
        <f t="shared" si="767"/>
        <v>0</v>
      </c>
      <c r="AC622" s="13">
        <f t="shared" si="767"/>
        <v>0</v>
      </c>
      <c r="AD622" s="13">
        <f t="shared" si="767"/>
        <v>0</v>
      </c>
      <c r="AE622" s="13">
        <f t="shared" si="767"/>
        <v>0</v>
      </c>
      <c r="AF622" s="13">
        <f t="shared" si="767"/>
        <v>0</v>
      </c>
      <c r="AG622" s="13">
        <f t="shared" si="767"/>
        <v>0</v>
      </c>
      <c r="AH622" s="13">
        <f t="shared" si="767"/>
        <v>0</v>
      </c>
      <c r="AI622" s="13">
        <f t="shared" si="767"/>
        <v>0</v>
      </c>
      <c r="AJ622" s="13">
        <f t="shared" si="767"/>
        <v>0</v>
      </c>
      <c r="AK622" s="13">
        <f t="shared" si="767"/>
        <v>0</v>
      </c>
      <c r="AL622" s="13">
        <f t="shared" si="767"/>
        <v>0</v>
      </c>
      <c r="AM622" s="13">
        <f t="shared" si="767"/>
        <v>0</v>
      </c>
      <c r="AN622" s="13">
        <f t="shared" si="767"/>
        <v>0</v>
      </c>
      <c r="AO622" s="13">
        <f t="shared" si="767"/>
        <v>0</v>
      </c>
      <c r="AP622" s="13">
        <f t="shared" si="767"/>
        <v>0</v>
      </c>
      <c r="AQ622" s="13">
        <f t="shared" si="767"/>
        <v>0</v>
      </c>
      <c r="AR622" s="13">
        <f t="shared" si="767"/>
        <v>0</v>
      </c>
      <c r="AS622" s="13">
        <f t="shared" si="767"/>
        <v>0</v>
      </c>
      <c r="AT622" s="13">
        <f t="shared" si="767"/>
        <v>0</v>
      </c>
      <c r="AU622" s="13">
        <f t="shared" si="767"/>
        <v>0</v>
      </c>
      <c r="AV622" s="13">
        <f t="shared" si="767"/>
        <v>0</v>
      </c>
      <c r="AW622" s="13">
        <f t="shared" si="767"/>
        <v>0</v>
      </c>
      <c r="AX622" s="13">
        <f t="shared" si="767"/>
        <v>0</v>
      </c>
      <c r="AY622" s="13">
        <f t="shared" si="767"/>
        <v>0</v>
      </c>
      <c r="AZ622" s="13">
        <f t="shared" si="767"/>
        <v>0</v>
      </c>
      <c r="BA622" s="13">
        <f t="shared" si="767"/>
        <v>0</v>
      </c>
      <c r="BB622" s="13">
        <f t="shared" si="767"/>
        <v>0</v>
      </c>
      <c r="BC622" s="13">
        <f t="shared" si="767"/>
        <v>0</v>
      </c>
      <c r="BD622" s="13">
        <f t="shared" si="767"/>
        <v>0</v>
      </c>
      <c r="BE622" s="13">
        <f t="shared" si="767"/>
        <v>0</v>
      </c>
      <c r="BF622" s="13">
        <f t="shared" si="767"/>
        <v>0</v>
      </c>
      <c r="BG622" s="13">
        <f t="shared" si="767"/>
        <v>0</v>
      </c>
      <c r="BH622" s="13">
        <f t="shared" si="767"/>
        <v>0</v>
      </c>
      <c r="BI622" s="13">
        <f t="shared" si="767"/>
        <v>0</v>
      </c>
      <c r="BJ622" s="13">
        <f t="shared" si="767"/>
        <v>0</v>
      </c>
      <c r="BK622" s="13">
        <f t="shared" si="767"/>
        <v>0</v>
      </c>
      <c r="BL622" s="13">
        <f t="shared" si="767"/>
        <v>0</v>
      </c>
    </row>
    <row r="623" spans="2:64" hidden="1" outlineLevel="1" x14ac:dyDescent="0.55000000000000004"/>
    <row r="624" spans="2:64" hidden="1" outlineLevel="1" x14ac:dyDescent="0.55000000000000004">
      <c r="B624" s="3" t="s">
        <v>39</v>
      </c>
      <c r="C624" s="4"/>
      <c r="D624" s="4"/>
      <c r="E624" s="23">
        <f t="shared" ref="E624:AJ624" si="768">COUNTIF(E571:E614,"X")*$AH$53+(IF(E616="X",$AG$135*$AH$53,0))</f>
        <v>0</v>
      </c>
      <c r="F624" s="23">
        <f t="shared" si="768"/>
        <v>0</v>
      </c>
      <c r="G624" s="23">
        <f t="shared" si="768"/>
        <v>0</v>
      </c>
      <c r="H624" s="23">
        <f t="shared" si="768"/>
        <v>0</v>
      </c>
      <c r="I624" s="23">
        <f t="shared" si="768"/>
        <v>0</v>
      </c>
      <c r="J624" s="23">
        <f t="shared" si="768"/>
        <v>0</v>
      </c>
      <c r="K624" s="23">
        <f t="shared" si="768"/>
        <v>0</v>
      </c>
      <c r="L624" s="23">
        <f t="shared" si="768"/>
        <v>0</v>
      </c>
      <c r="M624" s="23">
        <f t="shared" si="768"/>
        <v>0</v>
      </c>
      <c r="N624" s="23">
        <f t="shared" si="768"/>
        <v>0</v>
      </c>
      <c r="O624" s="23">
        <f t="shared" si="768"/>
        <v>0</v>
      </c>
      <c r="P624" s="23">
        <f t="shared" si="768"/>
        <v>0</v>
      </c>
      <c r="Q624" s="23">
        <f t="shared" si="768"/>
        <v>0</v>
      </c>
      <c r="R624" s="23">
        <f t="shared" si="768"/>
        <v>0</v>
      </c>
      <c r="S624" s="23">
        <f t="shared" si="768"/>
        <v>0</v>
      </c>
      <c r="T624" s="23">
        <f t="shared" si="768"/>
        <v>0</v>
      </c>
      <c r="U624" s="23">
        <f t="shared" si="768"/>
        <v>0</v>
      </c>
      <c r="V624" s="23">
        <f t="shared" si="768"/>
        <v>0</v>
      </c>
      <c r="W624" s="23">
        <f t="shared" si="768"/>
        <v>0</v>
      </c>
      <c r="X624" s="23">
        <f t="shared" si="768"/>
        <v>0</v>
      </c>
      <c r="Y624" s="23">
        <f t="shared" si="768"/>
        <v>0</v>
      </c>
      <c r="Z624" s="23">
        <f t="shared" si="768"/>
        <v>0</v>
      </c>
      <c r="AA624" s="23">
        <f t="shared" si="768"/>
        <v>0</v>
      </c>
      <c r="AB624" s="23">
        <f t="shared" si="768"/>
        <v>0</v>
      </c>
      <c r="AC624" s="23">
        <f t="shared" si="768"/>
        <v>0</v>
      </c>
      <c r="AD624" s="23">
        <f t="shared" si="768"/>
        <v>0</v>
      </c>
      <c r="AE624" s="23">
        <f t="shared" si="768"/>
        <v>0</v>
      </c>
      <c r="AF624" s="23">
        <f t="shared" si="768"/>
        <v>0</v>
      </c>
      <c r="AG624" s="23">
        <f t="shared" si="768"/>
        <v>0</v>
      </c>
      <c r="AH624" s="23">
        <f t="shared" si="768"/>
        <v>0</v>
      </c>
      <c r="AI624" s="23">
        <f t="shared" si="768"/>
        <v>0</v>
      </c>
      <c r="AJ624" s="23">
        <f t="shared" si="768"/>
        <v>0</v>
      </c>
      <c r="AK624" s="23">
        <f t="shared" ref="AK624:BL624" si="769">COUNTIF(AK571:AK614,"X")*$AH$53+(IF(AK616="X",$AG$135*$AH$53,0))</f>
        <v>0</v>
      </c>
      <c r="AL624" s="23">
        <f t="shared" si="769"/>
        <v>0</v>
      </c>
      <c r="AM624" s="23">
        <f t="shared" si="769"/>
        <v>0</v>
      </c>
      <c r="AN624" s="23">
        <f t="shared" si="769"/>
        <v>0</v>
      </c>
      <c r="AO624" s="23">
        <f t="shared" si="769"/>
        <v>0</v>
      </c>
      <c r="AP624" s="23">
        <f t="shared" si="769"/>
        <v>0</v>
      </c>
      <c r="AQ624" s="23">
        <f t="shared" si="769"/>
        <v>0</v>
      </c>
      <c r="AR624" s="23">
        <f t="shared" si="769"/>
        <v>0</v>
      </c>
      <c r="AS624" s="23">
        <f t="shared" si="769"/>
        <v>0</v>
      </c>
      <c r="AT624" s="23">
        <f t="shared" si="769"/>
        <v>0</v>
      </c>
      <c r="AU624" s="23">
        <f t="shared" si="769"/>
        <v>0</v>
      </c>
      <c r="AV624" s="23">
        <f t="shared" si="769"/>
        <v>0</v>
      </c>
      <c r="AW624" s="23">
        <f t="shared" si="769"/>
        <v>0</v>
      </c>
      <c r="AX624" s="23">
        <f t="shared" si="769"/>
        <v>0</v>
      </c>
      <c r="AY624" s="23">
        <f t="shared" si="769"/>
        <v>0</v>
      </c>
      <c r="AZ624" s="23">
        <f t="shared" si="769"/>
        <v>0</v>
      </c>
      <c r="BA624" s="23">
        <f t="shared" si="769"/>
        <v>0</v>
      </c>
      <c r="BB624" s="23">
        <f t="shared" si="769"/>
        <v>0</v>
      </c>
      <c r="BC624" s="23">
        <f t="shared" si="769"/>
        <v>0</v>
      </c>
      <c r="BD624" s="23">
        <f t="shared" si="769"/>
        <v>0</v>
      </c>
      <c r="BE624" s="23">
        <f t="shared" si="769"/>
        <v>0</v>
      </c>
      <c r="BF624" s="23">
        <f t="shared" si="769"/>
        <v>0</v>
      </c>
      <c r="BG624" s="23">
        <f t="shared" si="769"/>
        <v>0</v>
      </c>
      <c r="BH624" s="23">
        <f t="shared" si="769"/>
        <v>0</v>
      </c>
      <c r="BI624" s="23">
        <f t="shared" si="769"/>
        <v>0</v>
      </c>
      <c r="BJ624" s="23">
        <f t="shared" si="769"/>
        <v>0</v>
      </c>
      <c r="BK624" s="23">
        <f t="shared" si="769"/>
        <v>0</v>
      </c>
      <c r="BL624" s="23">
        <f t="shared" si="769"/>
        <v>0</v>
      </c>
    </row>
    <row r="625" spans="2:64" hidden="1" outlineLevel="1" x14ac:dyDescent="0.55000000000000004"/>
    <row r="626" spans="2:64" hidden="1" outlineLevel="1" x14ac:dyDescent="0.55000000000000004">
      <c r="B626" s="15" t="s">
        <v>297</v>
      </c>
    </row>
    <row r="627" spans="2:64" hidden="1" outlineLevel="1" x14ac:dyDescent="0.55000000000000004"/>
    <row r="628" spans="2:64" hidden="1" outlineLevel="1" x14ac:dyDescent="0.55000000000000004">
      <c r="E628" s="112">
        <f>DATEVALUE("1."&amp;E569&amp;"."&amp;$E$568)</f>
        <v>44197</v>
      </c>
      <c r="F628" s="112">
        <f t="shared" ref="F628:P628" si="770">DATEVALUE("1."&amp;F569&amp;"."&amp;$E$568)</f>
        <v>44228</v>
      </c>
      <c r="G628" s="112">
        <f t="shared" si="770"/>
        <v>44256</v>
      </c>
      <c r="H628" s="112">
        <f t="shared" si="770"/>
        <v>44287</v>
      </c>
      <c r="I628" s="112">
        <f t="shared" si="770"/>
        <v>44317</v>
      </c>
      <c r="J628" s="112">
        <f t="shared" si="770"/>
        <v>44348</v>
      </c>
      <c r="K628" s="112">
        <f t="shared" si="770"/>
        <v>44378</v>
      </c>
      <c r="L628" s="112">
        <f t="shared" si="770"/>
        <v>44409</v>
      </c>
      <c r="M628" s="112">
        <f t="shared" si="770"/>
        <v>44440</v>
      </c>
      <c r="N628" s="112">
        <f t="shared" si="770"/>
        <v>44470</v>
      </c>
      <c r="O628" s="112">
        <f t="shared" si="770"/>
        <v>44501</v>
      </c>
      <c r="P628" s="112">
        <f t="shared" si="770"/>
        <v>44531</v>
      </c>
      <c r="Q628" s="112">
        <f>DATEVALUE("1."&amp;Q569&amp;"."&amp;$Q$568)</f>
        <v>44562</v>
      </c>
      <c r="R628" s="112">
        <f t="shared" ref="R628:AB628" si="771">DATEVALUE("1."&amp;R569&amp;"."&amp;$Q$568)</f>
        <v>44593</v>
      </c>
      <c r="S628" s="112">
        <f t="shared" si="771"/>
        <v>44621</v>
      </c>
      <c r="T628" s="112">
        <f t="shared" si="771"/>
        <v>44652</v>
      </c>
      <c r="U628" s="112">
        <f t="shared" si="771"/>
        <v>44682</v>
      </c>
      <c r="V628" s="112">
        <f t="shared" si="771"/>
        <v>44713</v>
      </c>
      <c r="W628" s="112">
        <f t="shared" si="771"/>
        <v>44743</v>
      </c>
      <c r="X628" s="112">
        <f t="shared" si="771"/>
        <v>44774</v>
      </c>
      <c r="Y628" s="112">
        <f t="shared" si="771"/>
        <v>44805</v>
      </c>
      <c r="Z628" s="112">
        <f t="shared" si="771"/>
        <v>44835</v>
      </c>
      <c r="AA628" s="112">
        <f t="shared" si="771"/>
        <v>44866</v>
      </c>
      <c r="AB628" s="112">
        <f t="shared" si="771"/>
        <v>44896</v>
      </c>
      <c r="AC628" s="112">
        <f>DATEVALUE("1."&amp;AC569&amp;"."&amp;$AC$568)</f>
        <v>44927</v>
      </c>
      <c r="AD628" s="112">
        <f t="shared" ref="AD628:AN628" si="772">DATEVALUE("1."&amp;AD569&amp;"."&amp;$AC$568)</f>
        <v>44958</v>
      </c>
      <c r="AE628" s="112">
        <f t="shared" si="772"/>
        <v>44986</v>
      </c>
      <c r="AF628" s="112">
        <f t="shared" si="772"/>
        <v>45017</v>
      </c>
      <c r="AG628" s="112">
        <f t="shared" si="772"/>
        <v>45047</v>
      </c>
      <c r="AH628" s="112">
        <f t="shared" si="772"/>
        <v>45078</v>
      </c>
      <c r="AI628" s="112">
        <f t="shared" si="772"/>
        <v>45108</v>
      </c>
      <c r="AJ628" s="112">
        <f t="shared" si="772"/>
        <v>45139</v>
      </c>
      <c r="AK628" s="112">
        <f t="shared" si="772"/>
        <v>45170</v>
      </c>
      <c r="AL628" s="112">
        <f t="shared" si="772"/>
        <v>45200</v>
      </c>
      <c r="AM628" s="112">
        <f t="shared" si="772"/>
        <v>45231</v>
      </c>
      <c r="AN628" s="112">
        <f t="shared" si="772"/>
        <v>45261</v>
      </c>
      <c r="AO628" s="112">
        <f>DATEVALUE("1."&amp;AO569&amp;"."&amp;$AO$568)</f>
        <v>45292</v>
      </c>
      <c r="AP628" s="112">
        <f t="shared" ref="AP628:AZ628" si="773">DATEVALUE("1."&amp;AP569&amp;"."&amp;$AO$568)</f>
        <v>45323</v>
      </c>
      <c r="AQ628" s="112">
        <f t="shared" si="773"/>
        <v>45352</v>
      </c>
      <c r="AR628" s="112">
        <f t="shared" si="773"/>
        <v>45383</v>
      </c>
      <c r="AS628" s="112">
        <f t="shared" si="773"/>
        <v>45413</v>
      </c>
      <c r="AT628" s="112">
        <f t="shared" si="773"/>
        <v>45444</v>
      </c>
      <c r="AU628" s="112">
        <f t="shared" si="773"/>
        <v>45474</v>
      </c>
      <c r="AV628" s="112">
        <f t="shared" si="773"/>
        <v>45505</v>
      </c>
      <c r="AW628" s="112">
        <f t="shared" si="773"/>
        <v>45536</v>
      </c>
      <c r="AX628" s="112">
        <f t="shared" si="773"/>
        <v>45566</v>
      </c>
      <c r="AY628" s="112">
        <f t="shared" si="773"/>
        <v>45597</v>
      </c>
      <c r="AZ628" s="112">
        <f t="shared" si="773"/>
        <v>45627</v>
      </c>
      <c r="BA628" s="112">
        <f>DATEVALUE("1."&amp;BA569&amp;"."&amp;$BA$568)</f>
        <v>45658</v>
      </c>
      <c r="BB628" s="112">
        <f t="shared" ref="BB628:BL628" si="774">DATEVALUE("1."&amp;BB569&amp;"."&amp;$BA$568)</f>
        <v>45689</v>
      </c>
      <c r="BC628" s="112">
        <f t="shared" si="774"/>
        <v>45717</v>
      </c>
      <c r="BD628" s="112">
        <f t="shared" si="774"/>
        <v>45748</v>
      </c>
      <c r="BE628" s="112">
        <f t="shared" si="774"/>
        <v>45778</v>
      </c>
      <c r="BF628" s="112">
        <f t="shared" si="774"/>
        <v>45809</v>
      </c>
      <c r="BG628" s="112">
        <f t="shared" si="774"/>
        <v>45839</v>
      </c>
      <c r="BH628" s="112">
        <f t="shared" si="774"/>
        <v>45870</v>
      </c>
      <c r="BI628" s="112">
        <f t="shared" si="774"/>
        <v>45901</v>
      </c>
      <c r="BJ628" s="112">
        <f t="shared" si="774"/>
        <v>45931</v>
      </c>
      <c r="BK628" s="112">
        <f t="shared" si="774"/>
        <v>45962</v>
      </c>
      <c r="BL628" s="112">
        <f t="shared" si="774"/>
        <v>45992</v>
      </c>
    </row>
    <row r="629" spans="2:64" collapsed="1" x14ac:dyDescent="0.55000000000000004"/>
  </sheetData>
  <mergeCells count="79">
    <mergeCell ref="AG101:AH101"/>
    <mergeCell ref="AG106:AH106"/>
    <mergeCell ref="AG111:AH111"/>
    <mergeCell ref="AG116:AH116"/>
    <mergeCell ref="AG121:AH121"/>
    <mergeCell ref="AG126:AH126"/>
    <mergeCell ref="Z126:AA126"/>
    <mergeCell ref="AG56:AH56"/>
    <mergeCell ref="AG61:AH61"/>
    <mergeCell ref="AG66:AH66"/>
    <mergeCell ref="AG71:AH71"/>
    <mergeCell ref="AG76:AH76"/>
    <mergeCell ref="AG81:AH81"/>
    <mergeCell ref="AG86:AH86"/>
    <mergeCell ref="AG91:AH91"/>
    <mergeCell ref="AG96:AH96"/>
    <mergeCell ref="Z96:AA96"/>
    <mergeCell ref="Z101:AA101"/>
    <mergeCell ref="Z106:AA106"/>
    <mergeCell ref="Z111:AA111"/>
    <mergeCell ref="Z116:AA116"/>
    <mergeCell ref="Z121:AA121"/>
    <mergeCell ref="S121:T121"/>
    <mergeCell ref="S126:T126"/>
    <mergeCell ref="Z56:AA56"/>
    <mergeCell ref="Z61:AA61"/>
    <mergeCell ref="Z66:AA66"/>
    <mergeCell ref="Z71:AA71"/>
    <mergeCell ref="Z76:AA76"/>
    <mergeCell ref="Z81:AA81"/>
    <mergeCell ref="Z86:AA86"/>
    <mergeCell ref="Z91:AA91"/>
    <mergeCell ref="S91:T91"/>
    <mergeCell ref="S96:T96"/>
    <mergeCell ref="S101:T101"/>
    <mergeCell ref="S106:T106"/>
    <mergeCell ref="S111:T111"/>
    <mergeCell ref="S116:T116"/>
    <mergeCell ref="L116:M116"/>
    <mergeCell ref="L121:M121"/>
    <mergeCell ref="L126:M126"/>
    <mergeCell ref="S56:T56"/>
    <mergeCell ref="S61:T61"/>
    <mergeCell ref="S66:T66"/>
    <mergeCell ref="S71:T71"/>
    <mergeCell ref="S76:T76"/>
    <mergeCell ref="S81:T81"/>
    <mergeCell ref="S86:T86"/>
    <mergeCell ref="L86:M86"/>
    <mergeCell ref="L91:M91"/>
    <mergeCell ref="L96:M96"/>
    <mergeCell ref="L101:M101"/>
    <mergeCell ref="L106:M106"/>
    <mergeCell ref="L111:M111"/>
    <mergeCell ref="E116:F116"/>
    <mergeCell ref="E121:F121"/>
    <mergeCell ref="E126:F126"/>
    <mergeCell ref="L56:M56"/>
    <mergeCell ref="L61:M61"/>
    <mergeCell ref="L66:M66"/>
    <mergeCell ref="L71:M71"/>
    <mergeCell ref="L76:M76"/>
    <mergeCell ref="L81:M81"/>
    <mergeCell ref="E86:F86"/>
    <mergeCell ref="E91:F91"/>
    <mergeCell ref="E96:F96"/>
    <mergeCell ref="E101:F101"/>
    <mergeCell ref="E106:F106"/>
    <mergeCell ref="E111:F111"/>
    <mergeCell ref="S22:T22"/>
    <mergeCell ref="S27:T27"/>
    <mergeCell ref="S32:T32"/>
    <mergeCell ref="S37:T37"/>
    <mergeCell ref="E81:F81"/>
    <mergeCell ref="E56:F56"/>
    <mergeCell ref="E61:F61"/>
    <mergeCell ref="E66:F66"/>
    <mergeCell ref="E71:F71"/>
    <mergeCell ref="E76:F76"/>
  </mergeCells>
  <dataValidations disablePrompts="1" count="4">
    <dataValidation type="list" allowBlank="1" showInputMessage="1" showErrorMessage="1" sqref="E57 AG132 AG57 E67 E72 E77 E82 E87 E92 E97 E127 L127 L62 L67 L72 L77 L82 L87 L92 L97 E102 E107 E112 E117 E122 L57 S57 S62 S67 S72 S77 S82 S87 S92 S97 L102 L107 L112 L117 L122 S102 S107 S112 S117 S122 S127 Z57 Z62 Z67 Z72 Z77 Z82 Z87 Z92 Z97 Z102 Z107 Z112 Z117 Z122 AG62 AG67 AG72 AG77 AG82 AG87 AG92 AG97 AG102 AG107 AG112 AG117 AG122 AG127 Z127 E132 L132 Z132 S132 E62" xr:uid="{7DB63D24-3B33-4DB3-B7EA-BF56BDB7C43C}">
      <formula1>"1,2,3,4,5,6,7,8,9,10,11,12"</formula1>
    </dataValidation>
    <dataValidation type="list" allowBlank="1" showInputMessage="1" showErrorMessage="1" sqref="G16" xr:uid="{ABF6EE9D-1047-49BF-A4CB-FCF204A64E99}">
      <formula1>"On, Off"</formula1>
    </dataValidation>
    <dataValidation type="list" allowBlank="1" showInputMessage="1" showErrorMessage="1" sqref="F57 AH57 T132 AA132 M132 F132 AA127 AH127 AH122 AH117 AH112 AH107 AH102 AH97 AH92 AH87 AH82 AH77 AH72 AH67 AH62 AA122 AA117 AA112 AA107 AA102 AA97 AA92 AA87 AA82 AA77 AA72 AA67 AA62 AA57 T127 T122 T117 T112 T107 T102 M122 M117 M112 M107 M102 T97 T92 T87 T82 T77 T72 T67 T62 T57 M57 F122 F117 F112 F107 F102 M97 M92 M87 M82 M77 M72 M67 M62 M127 F127 F97 F92 F87 F82 F77 F72 F67 AH132 F62" xr:uid="{FFFE354A-012A-4950-AAD7-8D123C5A98CC}">
      <formula1>$G$40:$K$40</formula1>
    </dataValidation>
    <dataValidation type="list" allowBlank="1" showInputMessage="1" showErrorMessage="1" sqref="G17" xr:uid="{6C15A8FE-F19D-4040-91AD-0CF94E4A8DAF}">
      <formula1>"No, Yes"</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DDC4-3297-443A-B465-DCDD9F2BE80D}">
  <sheetPr>
    <tabColor theme="5"/>
  </sheetPr>
  <dimension ref="B2:BL187"/>
  <sheetViews>
    <sheetView showGridLines="0" workbookViewId="0"/>
  </sheetViews>
  <sheetFormatPr defaultColWidth="9" defaultRowHeight="15" outlineLevelRow="1" x14ac:dyDescent="0.55000000000000004"/>
  <cols>
    <col min="1" max="1" width="2.1328125" style="3" customWidth="1"/>
    <col min="2" max="16384" width="9" style="3"/>
  </cols>
  <sheetData>
    <row r="2" spans="2:64" x14ac:dyDescent="0.55000000000000004">
      <c r="B2" s="165" t="s">
        <v>38</v>
      </c>
      <c r="C2" s="166"/>
      <c r="D2" s="166"/>
      <c r="J2" s="51"/>
      <c r="K2" s="51"/>
    </row>
    <row r="3" spans="2:64" x14ac:dyDescent="0.55000000000000004">
      <c r="B3" s="5" t="str">
        <f>'1. Cockpit'!B3</f>
        <v>Example Case - Version 1.0</v>
      </c>
      <c r="J3" s="51"/>
      <c r="K3" s="51"/>
    </row>
    <row r="4" spans="2:64" x14ac:dyDescent="0.55000000000000004">
      <c r="H4" s="2"/>
      <c r="I4" s="2"/>
      <c r="J4" s="53"/>
      <c r="K4" s="51"/>
    </row>
    <row r="5" spans="2:64" x14ac:dyDescent="0.55000000000000004">
      <c r="B5" s="113" t="s">
        <v>3</v>
      </c>
      <c r="C5" s="3" t="s">
        <v>4</v>
      </c>
      <c r="H5" s="2"/>
      <c r="I5" s="2"/>
      <c r="J5" s="53"/>
      <c r="K5" s="51"/>
    </row>
    <row r="6" spans="2:64" x14ac:dyDescent="0.55000000000000004">
      <c r="J6" s="51"/>
      <c r="K6" s="51"/>
    </row>
    <row r="7" spans="2:64" x14ac:dyDescent="0.55000000000000004">
      <c r="J7" s="51"/>
      <c r="K7" s="51"/>
    </row>
    <row r="8" spans="2:64" x14ac:dyDescent="0.55000000000000004">
      <c r="J8" s="51"/>
      <c r="K8" s="51"/>
    </row>
    <row r="9" spans="2:64" x14ac:dyDescent="0.55000000000000004">
      <c r="J9" s="51"/>
      <c r="K9" s="51"/>
    </row>
    <row r="10" spans="2:64" x14ac:dyDescent="0.55000000000000004">
      <c r="B10" s="152" t="s">
        <v>359</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row>
    <row r="11" spans="2:64" hidden="1" outlineLevel="1" x14ac:dyDescent="0.55000000000000004"/>
    <row r="12" spans="2:64" hidden="1" outlineLevel="1" x14ac:dyDescent="0.55000000000000004"/>
    <row r="13" spans="2:64" hidden="1" outlineLevel="1" x14ac:dyDescent="0.55000000000000004">
      <c r="F13" s="54">
        <f>'1. Cockpit'!$E$12</f>
        <v>2021</v>
      </c>
      <c r="G13" s="55">
        <f>F13+1</f>
        <v>2022</v>
      </c>
      <c r="H13" s="55">
        <f>G13+1</f>
        <v>2023</v>
      </c>
      <c r="I13" s="55">
        <f>H13+1</f>
        <v>2024</v>
      </c>
      <c r="J13" s="56">
        <f>I13+1</f>
        <v>2025</v>
      </c>
    </row>
    <row r="14" spans="2:64" hidden="1" outlineLevel="1" x14ac:dyDescent="0.55000000000000004">
      <c r="B14" s="5" t="s">
        <v>47</v>
      </c>
      <c r="F14" s="130">
        <v>1.2500000000000001E-2</v>
      </c>
      <c r="G14" s="131">
        <v>1.2500000000000001E-2</v>
      </c>
      <c r="H14" s="131">
        <v>1.2500000000000001E-2</v>
      </c>
      <c r="I14" s="131">
        <v>1.2500000000000001E-2</v>
      </c>
      <c r="J14" s="132">
        <v>1.2500000000000001E-2</v>
      </c>
    </row>
    <row r="15" spans="2:64" hidden="1" outlineLevel="1" x14ac:dyDescent="0.55000000000000004">
      <c r="F15" s="57"/>
      <c r="G15" s="58"/>
      <c r="H15" s="58"/>
      <c r="I15" s="58"/>
      <c r="J15" s="59"/>
    </row>
    <row r="16" spans="2:64" hidden="1" outlineLevel="1" x14ac:dyDescent="0.55000000000000004">
      <c r="F16" s="54">
        <f>'1. Cockpit'!$E$12</f>
        <v>2021</v>
      </c>
      <c r="G16" s="55">
        <f>F16+1</f>
        <v>2022</v>
      </c>
      <c r="H16" s="55">
        <f>G16+1</f>
        <v>2023</v>
      </c>
      <c r="I16" s="55">
        <f>H16+1</f>
        <v>2024</v>
      </c>
      <c r="J16" s="56">
        <f>I16+1</f>
        <v>2025</v>
      </c>
    </row>
    <row r="17" spans="2:64" hidden="1" outlineLevel="1" x14ac:dyDescent="0.55000000000000004">
      <c r="B17" s="5" t="s">
        <v>48</v>
      </c>
      <c r="F17" s="130">
        <v>0.08</v>
      </c>
      <c r="G17" s="131">
        <v>0.08</v>
      </c>
      <c r="H17" s="131">
        <v>0.08</v>
      </c>
      <c r="I17" s="131">
        <v>0.08</v>
      </c>
      <c r="J17" s="132">
        <v>0.08</v>
      </c>
    </row>
    <row r="18" spans="2:64" hidden="1" outlineLevel="1" x14ac:dyDescent="0.55000000000000004">
      <c r="B18" s="60"/>
      <c r="C18" s="2"/>
      <c r="D18" s="2"/>
      <c r="F18" s="61"/>
      <c r="G18" s="62"/>
      <c r="H18" s="62"/>
      <c r="I18" s="62"/>
      <c r="J18" s="63"/>
    </row>
    <row r="19" spans="2:64" hidden="1" outlineLevel="1" x14ac:dyDescent="0.55000000000000004">
      <c r="F19" s="54">
        <f>'1. Cockpit'!$E$12</f>
        <v>2021</v>
      </c>
      <c r="G19" s="55">
        <f>F19+1</f>
        <v>2022</v>
      </c>
      <c r="H19" s="55">
        <f>G19+1</f>
        <v>2023</v>
      </c>
      <c r="I19" s="55">
        <f>H19+1</f>
        <v>2024</v>
      </c>
      <c r="J19" s="56">
        <f>I19+1</f>
        <v>2025</v>
      </c>
    </row>
    <row r="20" spans="2:64" hidden="1" outlineLevel="1" x14ac:dyDescent="0.55000000000000004">
      <c r="B20" s="5" t="str">
        <f>"Freelancer (in "&amp;'1. Cockpit'!E14&amp;")"</f>
        <v>Freelancer (in EUR)</v>
      </c>
      <c r="F20" s="119">
        <v>120000</v>
      </c>
      <c r="G20" s="120">
        <v>120000</v>
      </c>
      <c r="H20" s="120">
        <v>60000</v>
      </c>
      <c r="I20" s="120">
        <v>60000</v>
      </c>
      <c r="J20" s="120">
        <v>60000</v>
      </c>
    </row>
    <row r="21" spans="2:64" hidden="1" outlineLevel="1" x14ac:dyDescent="0.55000000000000004">
      <c r="B21" s="60"/>
      <c r="C21" s="2"/>
      <c r="D21" s="2"/>
      <c r="E21" s="64"/>
      <c r="F21" s="64"/>
      <c r="G21" s="64"/>
      <c r="H21" s="64"/>
      <c r="I21" s="64"/>
    </row>
    <row r="22" spans="2:64" collapsed="1" x14ac:dyDescent="0.55000000000000004"/>
    <row r="23" spans="2:64" x14ac:dyDescent="0.55000000000000004">
      <c r="B23" s="152" t="s">
        <v>360</v>
      </c>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54"/>
      <c r="BJ23" s="154"/>
      <c r="BK23" s="154"/>
      <c r="BL23" s="154"/>
    </row>
    <row r="24" spans="2:64" hidden="1" outlineLevel="1" x14ac:dyDescent="0.55000000000000004"/>
    <row r="25" spans="2:64" hidden="1" outlineLevel="1" x14ac:dyDescent="0.55000000000000004">
      <c r="B25" s="156" t="s">
        <v>40</v>
      </c>
      <c r="C25" s="158"/>
      <c r="D25" s="158"/>
      <c r="L25" s="156" t="s">
        <v>245</v>
      </c>
      <c r="M25" s="157"/>
      <c r="N25" s="157"/>
    </row>
    <row r="26" spans="2:64" hidden="1" outlineLevel="1" x14ac:dyDescent="0.55000000000000004"/>
    <row r="27" spans="2:64" hidden="1" outlineLevel="1" x14ac:dyDescent="0.55000000000000004">
      <c r="B27" s="5"/>
      <c r="L27" s="5"/>
    </row>
    <row r="28" spans="2:64" hidden="1" outlineLevel="1" x14ac:dyDescent="0.55000000000000004">
      <c r="F28" s="54">
        <f>'1. Cockpit'!$E$12</f>
        <v>2021</v>
      </c>
      <c r="G28" s="55">
        <f>F28+1</f>
        <v>2022</v>
      </c>
      <c r="H28" s="55">
        <f>G28+1</f>
        <v>2023</v>
      </c>
      <c r="I28" s="55">
        <f>H28+1</f>
        <v>2024</v>
      </c>
      <c r="J28" s="56">
        <f>I28+1</f>
        <v>2025</v>
      </c>
      <c r="R28" s="54">
        <f>'1. Cockpit'!$E$12</f>
        <v>2021</v>
      </c>
      <c r="S28" s="55">
        <f>R28+1</f>
        <v>2022</v>
      </c>
      <c r="T28" s="55">
        <f>S28+1</f>
        <v>2023</v>
      </c>
      <c r="U28" s="55">
        <f>T28+1</f>
        <v>2024</v>
      </c>
      <c r="V28" s="56">
        <f>U28+1</f>
        <v>2025</v>
      </c>
    </row>
    <row r="29" spans="2:64" hidden="1" outlineLevel="1" x14ac:dyDescent="0.55000000000000004">
      <c r="B29" s="5" t="s">
        <v>410</v>
      </c>
      <c r="F29" s="119">
        <v>8000</v>
      </c>
      <c r="G29" s="120">
        <v>8000</v>
      </c>
      <c r="H29" s="120">
        <v>8000</v>
      </c>
      <c r="I29" s="120">
        <v>8000</v>
      </c>
      <c r="J29" s="121">
        <v>8000</v>
      </c>
      <c r="M29" s="5" t="s">
        <v>336</v>
      </c>
      <c r="R29" s="119">
        <v>1000</v>
      </c>
      <c r="S29" s="120">
        <v>1000</v>
      </c>
      <c r="T29" s="120">
        <v>1000</v>
      </c>
      <c r="U29" s="120">
        <v>1000</v>
      </c>
      <c r="V29" s="120">
        <v>1000</v>
      </c>
    </row>
    <row r="30" spans="2:64" hidden="1" outlineLevel="1" x14ac:dyDescent="0.55000000000000004">
      <c r="B30" s="5"/>
      <c r="F30" s="57"/>
      <c r="G30" s="58"/>
      <c r="H30" s="58"/>
      <c r="I30" s="58"/>
      <c r="J30" s="59"/>
      <c r="M30" s="5"/>
      <c r="R30" s="57"/>
      <c r="S30" s="58"/>
      <c r="T30" s="58"/>
      <c r="U30" s="58"/>
      <c r="V30" s="59"/>
    </row>
    <row r="31" spans="2:64" hidden="1" outlineLevel="1" x14ac:dyDescent="0.55000000000000004">
      <c r="F31" s="54">
        <f>'1. Cockpit'!$E$12</f>
        <v>2021</v>
      </c>
      <c r="G31" s="55">
        <f>F31+1</f>
        <v>2022</v>
      </c>
      <c r="H31" s="55">
        <f>G31+1</f>
        <v>2023</v>
      </c>
      <c r="I31" s="55">
        <f>H31+1</f>
        <v>2024</v>
      </c>
      <c r="J31" s="56">
        <f>I31+1</f>
        <v>2025</v>
      </c>
      <c r="R31" s="54">
        <f>'1. Cockpit'!$E$12</f>
        <v>2021</v>
      </c>
      <c r="S31" s="55">
        <f>R31+1</f>
        <v>2022</v>
      </c>
      <c r="T31" s="55">
        <f>S31+1</f>
        <v>2023</v>
      </c>
      <c r="U31" s="55">
        <f>T31+1</f>
        <v>2024</v>
      </c>
      <c r="V31" s="56">
        <f>U31+1</f>
        <v>2025</v>
      </c>
    </row>
    <row r="32" spans="2:64" hidden="1" outlineLevel="1" x14ac:dyDescent="0.55000000000000004">
      <c r="B32" s="5" t="s">
        <v>334</v>
      </c>
      <c r="F32" s="119">
        <v>8000</v>
      </c>
      <c r="G32" s="120">
        <v>8000</v>
      </c>
      <c r="H32" s="120">
        <v>8000</v>
      </c>
      <c r="I32" s="120">
        <v>10000</v>
      </c>
      <c r="J32" s="121">
        <v>10000</v>
      </c>
      <c r="M32" s="5" t="s">
        <v>337</v>
      </c>
      <c r="R32" s="119">
        <v>5000</v>
      </c>
      <c r="S32" s="120">
        <v>10000</v>
      </c>
      <c r="T32" s="120">
        <v>10000</v>
      </c>
      <c r="U32" s="120">
        <v>10000</v>
      </c>
      <c r="V32" s="120">
        <v>10000</v>
      </c>
    </row>
    <row r="33" spans="2:22" hidden="1" outlineLevel="1" x14ac:dyDescent="0.55000000000000004">
      <c r="B33" s="5"/>
      <c r="F33" s="57"/>
      <c r="G33" s="58"/>
      <c r="H33" s="58"/>
      <c r="I33" s="58"/>
      <c r="J33" s="59"/>
      <c r="M33" s="5"/>
      <c r="R33" s="57"/>
      <c r="S33" s="58"/>
      <c r="T33" s="58"/>
      <c r="U33" s="58"/>
      <c r="V33" s="59"/>
    </row>
    <row r="34" spans="2:22" hidden="1" outlineLevel="1" x14ac:dyDescent="0.55000000000000004">
      <c r="F34" s="54">
        <f>'1. Cockpit'!$E$12</f>
        <v>2021</v>
      </c>
      <c r="G34" s="55">
        <f>F34+1</f>
        <v>2022</v>
      </c>
      <c r="H34" s="55">
        <f>G34+1</f>
        <v>2023</v>
      </c>
      <c r="I34" s="55">
        <f>H34+1</f>
        <v>2024</v>
      </c>
      <c r="J34" s="56">
        <f>I34+1</f>
        <v>2025</v>
      </c>
      <c r="R34" s="54">
        <f>'1. Cockpit'!$E$12</f>
        <v>2021</v>
      </c>
      <c r="S34" s="55">
        <f>R34+1</f>
        <v>2022</v>
      </c>
      <c r="T34" s="55">
        <f>S34+1</f>
        <v>2023</v>
      </c>
      <c r="U34" s="55">
        <f>T34+1</f>
        <v>2024</v>
      </c>
      <c r="V34" s="56">
        <f>U34+1</f>
        <v>2025</v>
      </c>
    </row>
    <row r="35" spans="2:22" hidden="1" outlineLevel="1" x14ac:dyDescent="0.55000000000000004">
      <c r="B35" s="5" t="s">
        <v>332</v>
      </c>
      <c r="F35" s="119">
        <v>0</v>
      </c>
      <c r="G35" s="120">
        <v>0</v>
      </c>
      <c r="H35" s="120">
        <v>3000</v>
      </c>
      <c r="I35" s="120">
        <v>3000</v>
      </c>
      <c r="J35" s="121">
        <v>3000</v>
      </c>
      <c r="M35" s="5" t="s">
        <v>338</v>
      </c>
      <c r="R35" s="119">
        <v>1000</v>
      </c>
      <c r="S35" s="120">
        <v>2000</v>
      </c>
      <c r="T35" s="120">
        <v>2000</v>
      </c>
      <c r="U35" s="120">
        <v>2000</v>
      </c>
      <c r="V35" s="120">
        <v>2000</v>
      </c>
    </row>
    <row r="36" spans="2:22" hidden="1" outlineLevel="1" x14ac:dyDescent="0.55000000000000004">
      <c r="B36" s="5"/>
      <c r="F36" s="57"/>
      <c r="G36" s="58"/>
      <c r="H36" s="58"/>
      <c r="I36" s="58"/>
      <c r="J36" s="59"/>
      <c r="M36" s="5"/>
      <c r="R36" s="57"/>
      <c r="S36" s="58"/>
      <c r="T36" s="58"/>
      <c r="U36" s="58"/>
      <c r="V36" s="59"/>
    </row>
    <row r="37" spans="2:22" hidden="1" outlineLevel="1" x14ac:dyDescent="0.55000000000000004">
      <c r="F37" s="54">
        <f>'1. Cockpit'!$E$12</f>
        <v>2021</v>
      </c>
      <c r="G37" s="55">
        <f>F37+1</f>
        <v>2022</v>
      </c>
      <c r="H37" s="55">
        <f>G37+1</f>
        <v>2023</v>
      </c>
      <c r="I37" s="55">
        <f>H37+1</f>
        <v>2024</v>
      </c>
      <c r="J37" s="56">
        <f>I37+1</f>
        <v>2025</v>
      </c>
      <c r="R37" s="54">
        <f>'1. Cockpit'!$E$12</f>
        <v>2021</v>
      </c>
      <c r="S37" s="55">
        <f>R37+1</f>
        <v>2022</v>
      </c>
      <c r="T37" s="55">
        <f>S37+1</f>
        <v>2023</v>
      </c>
      <c r="U37" s="55">
        <f>T37+1</f>
        <v>2024</v>
      </c>
      <c r="V37" s="56">
        <f>U37+1</f>
        <v>2025</v>
      </c>
    </row>
    <row r="38" spans="2:22" hidden="1" outlineLevel="1" x14ac:dyDescent="0.55000000000000004">
      <c r="B38" s="5" t="s">
        <v>333</v>
      </c>
      <c r="F38" s="119">
        <v>0</v>
      </c>
      <c r="G38" s="120">
        <v>0</v>
      </c>
      <c r="H38" s="120">
        <v>3000</v>
      </c>
      <c r="I38" s="120">
        <v>3000</v>
      </c>
      <c r="J38" s="121">
        <v>3000</v>
      </c>
      <c r="M38" s="5" t="s">
        <v>339</v>
      </c>
      <c r="R38" s="119">
        <v>1000</v>
      </c>
      <c r="S38" s="120">
        <v>2000</v>
      </c>
      <c r="T38" s="120">
        <v>2000</v>
      </c>
      <c r="U38" s="120">
        <v>2000</v>
      </c>
      <c r="V38" s="120">
        <v>2000</v>
      </c>
    </row>
    <row r="39" spans="2:22" hidden="1" outlineLevel="1" x14ac:dyDescent="0.55000000000000004">
      <c r="B39" s="5"/>
      <c r="F39" s="57"/>
      <c r="G39" s="58"/>
      <c r="H39" s="58"/>
      <c r="I39" s="58"/>
      <c r="J39" s="59"/>
      <c r="M39" s="5"/>
      <c r="R39" s="57"/>
      <c r="S39" s="58"/>
      <c r="T39" s="58"/>
      <c r="U39" s="58"/>
      <c r="V39" s="59"/>
    </row>
    <row r="40" spans="2:22" hidden="1" outlineLevel="1" x14ac:dyDescent="0.55000000000000004">
      <c r="F40" s="54">
        <f>'1. Cockpit'!$E$12</f>
        <v>2021</v>
      </c>
      <c r="G40" s="55">
        <f>F40+1</f>
        <v>2022</v>
      </c>
      <c r="H40" s="55">
        <f>G40+1</f>
        <v>2023</v>
      </c>
      <c r="I40" s="55">
        <f>H40+1</f>
        <v>2024</v>
      </c>
      <c r="J40" s="56">
        <f>I40+1</f>
        <v>2025</v>
      </c>
      <c r="R40" s="54">
        <f>'1. Cockpit'!$E$12</f>
        <v>2021</v>
      </c>
      <c r="S40" s="55">
        <f>R40+1</f>
        <v>2022</v>
      </c>
      <c r="T40" s="55">
        <f>S40+1</f>
        <v>2023</v>
      </c>
      <c r="U40" s="55">
        <f>T40+1</f>
        <v>2024</v>
      </c>
      <c r="V40" s="56">
        <f>U40+1</f>
        <v>2025</v>
      </c>
    </row>
    <row r="41" spans="2:22" hidden="1" outlineLevel="1" x14ac:dyDescent="0.55000000000000004">
      <c r="B41" s="5" t="s">
        <v>335</v>
      </c>
      <c r="F41" s="119">
        <v>0</v>
      </c>
      <c r="G41" s="120">
        <v>0</v>
      </c>
      <c r="H41" s="120">
        <v>0</v>
      </c>
      <c r="I41" s="120">
        <v>0</v>
      </c>
      <c r="J41" s="121">
        <v>0</v>
      </c>
      <c r="M41" s="5" t="s">
        <v>340</v>
      </c>
      <c r="R41" s="119">
        <v>1000</v>
      </c>
      <c r="S41" s="120">
        <v>2000</v>
      </c>
      <c r="T41" s="120">
        <v>2000</v>
      </c>
      <c r="U41" s="120">
        <v>2000</v>
      </c>
      <c r="V41" s="120">
        <v>2000</v>
      </c>
    </row>
    <row r="42" spans="2:22" hidden="1" outlineLevel="1" x14ac:dyDescent="0.55000000000000004">
      <c r="B42" s="5"/>
      <c r="F42" s="57"/>
      <c r="G42" s="58"/>
      <c r="H42" s="58"/>
      <c r="I42" s="58"/>
      <c r="J42" s="59"/>
      <c r="M42" s="5"/>
      <c r="R42" s="57"/>
      <c r="S42" s="58"/>
      <c r="T42" s="58"/>
      <c r="U42" s="58"/>
      <c r="V42" s="59"/>
    </row>
    <row r="43" spans="2:22" hidden="1" outlineLevel="1" x14ac:dyDescent="0.55000000000000004">
      <c r="F43" s="54">
        <f>'1. Cockpit'!$E$12</f>
        <v>2021</v>
      </c>
      <c r="G43" s="55">
        <f>F43+1</f>
        <v>2022</v>
      </c>
      <c r="H43" s="55">
        <f>G43+1</f>
        <v>2023</v>
      </c>
      <c r="I43" s="55">
        <f>H43+1</f>
        <v>2024</v>
      </c>
      <c r="J43" s="56">
        <f>I43+1</f>
        <v>2025</v>
      </c>
      <c r="R43" s="54">
        <f>'1. Cockpit'!$E$12</f>
        <v>2021</v>
      </c>
      <c r="S43" s="55">
        <f>R43+1</f>
        <v>2022</v>
      </c>
      <c r="T43" s="55">
        <f>S43+1</f>
        <v>2023</v>
      </c>
      <c r="U43" s="55">
        <f>T43+1</f>
        <v>2024</v>
      </c>
      <c r="V43" s="56">
        <f>U43+1</f>
        <v>2025</v>
      </c>
    </row>
    <row r="44" spans="2:22" hidden="1" outlineLevel="1" x14ac:dyDescent="0.55000000000000004">
      <c r="B44" s="5" t="s">
        <v>343</v>
      </c>
      <c r="F44" s="119">
        <v>0</v>
      </c>
      <c r="G44" s="120">
        <v>0</v>
      </c>
      <c r="H44" s="120">
        <v>0</v>
      </c>
      <c r="I44" s="120">
        <v>0</v>
      </c>
      <c r="J44" s="121">
        <v>0</v>
      </c>
      <c r="M44" s="5" t="s">
        <v>342</v>
      </c>
      <c r="R44" s="119">
        <v>1000</v>
      </c>
      <c r="S44" s="120">
        <v>2000</v>
      </c>
      <c r="T44" s="120">
        <v>2000</v>
      </c>
      <c r="U44" s="120">
        <v>2000</v>
      </c>
      <c r="V44" s="120">
        <v>2000</v>
      </c>
    </row>
    <row r="45" spans="2:22" hidden="1" outlineLevel="1" x14ac:dyDescent="0.55000000000000004">
      <c r="B45" s="5"/>
      <c r="F45" s="57"/>
      <c r="G45" s="58"/>
      <c r="H45" s="58"/>
      <c r="I45" s="58"/>
      <c r="J45" s="59"/>
      <c r="M45" s="5"/>
      <c r="R45" s="57"/>
      <c r="S45" s="58"/>
      <c r="T45" s="58"/>
      <c r="U45" s="58"/>
      <c r="V45" s="59"/>
    </row>
    <row r="46" spans="2:22" hidden="1" outlineLevel="1" x14ac:dyDescent="0.55000000000000004">
      <c r="F46" s="54">
        <f>'1. Cockpit'!$E$12</f>
        <v>2021</v>
      </c>
      <c r="G46" s="55">
        <f>F46+1</f>
        <v>2022</v>
      </c>
      <c r="H46" s="55">
        <f>G46+1</f>
        <v>2023</v>
      </c>
      <c r="I46" s="55">
        <f>H46+1</f>
        <v>2024</v>
      </c>
      <c r="J46" s="56">
        <f>I46+1</f>
        <v>2025</v>
      </c>
      <c r="R46" s="54">
        <f>'1. Cockpit'!$E$12</f>
        <v>2021</v>
      </c>
      <c r="S46" s="55">
        <f>R46+1</f>
        <v>2022</v>
      </c>
      <c r="T46" s="55">
        <f>S46+1</f>
        <v>2023</v>
      </c>
      <c r="U46" s="55">
        <f>T46+1</f>
        <v>2024</v>
      </c>
      <c r="V46" s="56">
        <f>U46+1</f>
        <v>2025</v>
      </c>
    </row>
    <row r="47" spans="2:22" hidden="1" outlineLevel="1" x14ac:dyDescent="0.55000000000000004">
      <c r="B47" s="5" t="s">
        <v>46</v>
      </c>
      <c r="F47" s="119">
        <v>0</v>
      </c>
      <c r="G47" s="120">
        <v>0</v>
      </c>
      <c r="H47" s="120">
        <v>0</v>
      </c>
      <c r="I47" s="120">
        <v>0</v>
      </c>
      <c r="J47" s="121">
        <v>0</v>
      </c>
      <c r="M47" s="5" t="s">
        <v>341</v>
      </c>
      <c r="R47" s="119">
        <v>1000</v>
      </c>
      <c r="S47" s="120">
        <v>2000</v>
      </c>
      <c r="T47" s="120">
        <v>2000</v>
      </c>
      <c r="U47" s="120">
        <v>2000</v>
      </c>
      <c r="V47" s="120">
        <v>2000</v>
      </c>
    </row>
    <row r="48" spans="2:22" hidden="1" outlineLevel="1" x14ac:dyDescent="0.55000000000000004"/>
    <row r="49" spans="2:64" collapsed="1" x14ac:dyDescent="0.55000000000000004"/>
    <row r="50" spans="2:64" x14ac:dyDescent="0.55000000000000004">
      <c r="B50" s="152" t="s">
        <v>361</v>
      </c>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c r="AE50" s="154"/>
      <c r="AF50" s="154"/>
      <c r="AG50" s="154"/>
      <c r="AH50" s="154"/>
      <c r="AI50" s="154"/>
      <c r="AJ50" s="154"/>
      <c r="AK50" s="154"/>
      <c r="AL50" s="154"/>
      <c r="AM50" s="154"/>
      <c r="AN50" s="154"/>
      <c r="AO50" s="154"/>
      <c r="AP50" s="154"/>
      <c r="AQ50" s="154"/>
      <c r="AR50" s="154"/>
      <c r="AS50" s="154"/>
      <c r="AT50" s="154"/>
      <c r="AU50" s="154"/>
      <c r="AV50" s="154"/>
      <c r="AW50" s="154"/>
      <c r="AX50" s="154"/>
      <c r="AY50" s="154"/>
      <c r="AZ50" s="154"/>
      <c r="BA50" s="154"/>
      <c r="BB50" s="154"/>
      <c r="BC50" s="154"/>
      <c r="BD50" s="154"/>
      <c r="BE50" s="154"/>
      <c r="BF50" s="154"/>
      <c r="BG50" s="154"/>
      <c r="BH50" s="154"/>
      <c r="BI50" s="154"/>
      <c r="BJ50" s="154"/>
      <c r="BK50" s="154"/>
      <c r="BL50" s="154"/>
    </row>
    <row r="51" spans="2:64" hidden="1" outlineLevel="1" x14ac:dyDescent="0.55000000000000004"/>
    <row r="52" spans="2:64" hidden="1" outlineLevel="1" x14ac:dyDescent="0.55000000000000004"/>
    <row r="53" spans="2:64" hidden="1" outlineLevel="1" x14ac:dyDescent="0.55000000000000004">
      <c r="B53" s="5"/>
    </row>
    <row r="54" spans="2:64" hidden="1" outlineLevel="1" x14ac:dyDescent="0.55000000000000004">
      <c r="E54" s="54">
        <f>'1. Cockpit'!$E$12</f>
        <v>2021</v>
      </c>
      <c r="F54" s="55">
        <f>E54+1</f>
        <v>2022</v>
      </c>
      <c r="G54" s="55">
        <f>F54+1</f>
        <v>2023</v>
      </c>
      <c r="H54" s="55">
        <f>G54+1</f>
        <v>2024</v>
      </c>
      <c r="I54" s="56">
        <f>H54+1</f>
        <v>2025</v>
      </c>
    </row>
    <row r="55" spans="2:64" hidden="1" outlineLevel="1" x14ac:dyDescent="0.55000000000000004">
      <c r="B55" s="5" t="s">
        <v>49</v>
      </c>
      <c r="E55" s="140">
        <v>8000</v>
      </c>
      <c r="F55" s="141">
        <v>15000</v>
      </c>
      <c r="G55" s="141">
        <v>25000</v>
      </c>
      <c r="H55" s="141">
        <v>25000</v>
      </c>
      <c r="I55" s="142">
        <v>50000</v>
      </c>
    </row>
    <row r="56" spans="2:64" hidden="1" outlineLevel="1" x14ac:dyDescent="0.55000000000000004">
      <c r="B56" s="5"/>
      <c r="E56" s="57"/>
      <c r="F56" s="58"/>
      <c r="G56" s="58"/>
      <c r="H56" s="58"/>
      <c r="I56" s="59"/>
    </row>
    <row r="57" spans="2:64" hidden="1" outlineLevel="1" x14ac:dyDescent="0.55000000000000004">
      <c r="E57" s="54">
        <f>'1. Cockpit'!$E$12</f>
        <v>2021</v>
      </c>
      <c r="F57" s="55">
        <f>E57+1</f>
        <v>2022</v>
      </c>
      <c r="G57" s="55">
        <f>F57+1</f>
        <v>2023</v>
      </c>
      <c r="H57" s="55">
        <f>G57+1</f>
        <v>2024</v>
      </c>
      <c r="I57" s="56">
        <f>H57+1</f>
        <v>2025</v>
      </c>
    </row>
    <row r="58" spans="2:64" hidden="1" outlineLevel="1" x14ac:dyDescent="0.55000000000000004">
      <c r="B58" s="5" t="s">
        <v>50</v>
      </c>
      <c r="E58" s="140">
        <v>1000</v>
      </c>
      <c r="F58" s="141">
        <v>5000</v>
      </c>
      <c r="G58" s="141">
        <v>10000</v>
      </c>
      <c r="H58" s="141">
        <v>20000</v>
      </c>
      <c r="I58" s="142">
        <v>20000</v>
      </c>
    </row>
    <row r="59" spans="2:64" hidden="1" outlineLevel="1" x14ac:dyDescent="0.55000000000000004">
      <c r="B59" s="5"/>
      <c r="E59" s="57"/>
      <c r="F59" s="58"/>
      <c r="G59" s="58"/>
      <c r="H59" s="58"/>
      <c r="I59" s="59"/>
    </row>
    <row r="60" spans="2:64" hidden="1" outlineLevel="1" x14ac:dyDescent="0.55000000000000004">
      <c r="E60" s="54">
        <f>'1. Cockpit'!$E$12</f>
        <v>2021</v>
      </c>
      <c r="F60" s="55">
        <f>E60+1</f>
        <v>2022</v>
      </c>
      <c r="G60" s="55">
        <f>F60+1</f>
        <v>2023</v>
      </c>
      <c r="H60" s="55">
        <f>G60+1</f>
        <v>2024</v>
      </c>
      <c r="I60" s="56">
        <f>H60+1</f>
        <v>2025</v>
      </c>
    </row>
    <row r="61" spans="2:64" hidden="1" outlineLevel="1" x14ac:dyDescent="0.55000000000000004">
      <c r="B61" s="5" t="s">
        <v>344</v>
      </c>
      <c r="E61" s="140">
        <v>2500</v>
      </c>
      <c r="F61" s="141">
        <v>5000</v>
      </c>
      <c r="G61" s="141">
        <v>10000</v>
      </c>
      <c r="H61" s="141">
        <v>10000</v>
      </c>
      <c r="I61" s="142">
        <v>10000</v>
      </c>
    </row>
    <row r="62" spans="2:64" hidden="1" outlineLevel="1" x14ac:dyDescent="0.55000000000000004">
      <c r="E62" s="57"/>
      <c r="F62" s="58"/>
      <c r="G62" s="58"/>
      <c r="H62" s="58"/>
      <c r="I62" s="59"/>
    </row>
    <row r="63" spans="2:64" hidden="1" outlineLevel="1" x14ac:dyDescent="0.55000000000000004">
      <c r="E63" s="54">
        <f>'1. Cockpit'!$E$12</f>
        <v>2021</v>
      </c>
      <c r="F63" s="55">
        <f>E63+1</f>
        <v>2022</v>
      </c>
      <c r="G63" s="55">
        <f>F63+1</f>
        <v>2023</v>
      </c>
      <c r="H63" s="55">
        <f>G63+1</f>
        <v>2024</v>
      </c>
      <c r="I63" s="56">
        <f>H63+1</f>
        <v>2025</v>
      </c>
    </row>
    <row r="64" spans="2:64" hidden="1" outlineLevel="1" x14ac:dyDescent="0.55000000000000004">
      <c r="B64" s="214" t="s">
        <v>51</v>
      </c>
      <c r="C64" s="215"/>
      <c r="E64" s="140"/>
      <c r="F64" s="141"/>
      <c r="G64" s="141"/>
      <c r="H64" s="141"/>
      <c r="I64" s="142"/>
    </row>
    <row r="65" spans="2:9" hidden="1" outlineLevel="1" x14ac:dyDescent="0.55000000000000004">
      <c r="E65" s="57"/>
      <c r="F65" s="58"/>
      <c r="G65" s="58"/>
      <c r="H65" s="58"/>
      <c r="I65" s="59"/>
    </row>
    <row r="66" spans="2:9" hidden="1" outlineLevel="1" x14ac:dyDescent="0.55000000000000004">
      <c r="E66" s="54">
        <f>'1. Cockpit'!$E$12</f>
        <v>2021</v>
      </c>
      <c r="F66" s="55">
        <f>E66+1</f>
        <v>2022</v>
      </c>
      <c r="G66" s="55">
        <f>F66+1</f>
        <v>2023</v>
      </c>
      <c r="H66" s="55">
        <f>G66+1</f>
        <v>2024</v>
      </c>
      <c r="I66" s="56">
        <f>H66+1</f>
        <v>2025</v>
      </c>
    </row>
    <row r="67" spans="2:9" hidden="1" outlineLevel="1" x14ac:dyDescent="0.55000000000000004">
      <c r="B67" s="214" t="s">
        <v>52</v>
      </c>
      <c r="C67" s="215"/>
      <c r="E67" s="140"/>
      <c r="F67" s="141"/>
      <c r="G67" s="141"/>
      <c r="H67" s="141"/>
      <c r="I67" s="142"/>
    </row>
    <row r="68" spans="2:9" hidden="1" outlineLevel="1" x14ac:dyDescent="0.55000000000000004">
      <c r="E68" s="57"/>
      <c r="F68" s="58"/>
      <c r="G68" s="58"/>
      <c r="H68" s="58"/>
      <c r="I68" s="59"/>
    </row>
    <row r="69" spans="2:9" hidden="1" outlineLevel="1" x14ac:dyDescent="0.55000000000000004">
      <c r="E69" s="54">
        <f>'1. Cockpit'!$E$12</f>
        <v>2021</v>
      </c>
      <c r="F69" s="55">
        <f>E69+1</f>
        <v>2022</v>
      </c>
      <c r="G69" s="55">
        <f>F69+1</f>
        <v>2023</v>
      </c>
      <c r="H69" s="55">
        <f>G69+1</f>
        <v>2024</v>
      </c>
      <c r="I69" s="56">
        <f>H69+1</f>
        <v>2025</v>
      </c>
    </row>
    <row r="70" spans="2:9" hidden="1" outlineLevel="1" x14ac:dyDescent="0.55000000000000004">
      <c r="B70" s="214" t="s">
        <v>53</v>
      </c>
      <c r="C70" s="215"/>
      <c r="E70" s="140"/>
      <c r="F70" s="141"/>
      <c r="G70" s="141"/>
      <c r="H70" s="141"/>
      <c r="I70" s="142"/>
    </row>
    <row r="71" spans="2:9" hidden="1" outlineLevel="1" x14ac:dyDescent="0.55000000000000004">
      <c r="E71" s="57"/>
      <c r="F71" s="58"/>
      <c r="G71" s="58"/>
      <c r="H71" s="58"/>
      <c r="I71" s="59"/>
    </row>
    <row r="72" spans="2:9" hidden="1" outlineLevel="1" x14ac:dyDescent="0.55000000000000004">
      <c r="E72" s="54">
        <f>'1. Cockpit'!$E$12</f>
        <v>2021</v>
      </c>
      <c r="F72" s="55">
        <f>E72+1</f>
        <v>2022</v>
      </c>
      <c r="G72" s="55">
        <f>F72+1</f>
        <v>2023</v>
      </c>
      <c r="H72" s="55">
        <f>G72+1</f>
        <v>2024</v>
      </c>
      <c r="I72" s="56">
        <f>H72+1</f>
        <v>2025</v>
      </c>
    </row>
    <row r="73" spans="2:9" hidden="1" outlineLevel="1" x14ac:dyDescent="0.55000000000000004">
      <c r="B73" s="214" t="s">
        <v>54</v>
      </c>
      <c r="C73" s="215"/>
      <c r="E73" s="140"/>
      <c r="F73" s="141"/>
      <c r="G73" s="141"/>
      <c r="H73" s="141"/>
      <c r="I73" s="142"/>
    </row>
    <row r="74" spans="2:9" hidden="1" outlineLevel="1" x14ac:dyDescent="0.55000000000000004">
      <c r="E74" s="57"/>
      <c r="F74" s="58"/>
      <c r="G74" s="58"/>
      <c r="H74" s="58"/>
      <c r="I74" s="59"/>
    </row>
    <row r="75" spans="2:9" hidden="1" outlineLevel="1" x14ac:dyDescent="0.55000000000000004">
      <c r="E75" s="54">
        <f>'1. Cockpit'!$E$12</f>
        <v>2021</v>
      </c>
      <c r="F75" s="55">
        <f>E75+1</f>
        <v>2022</v>
      </c>
      <c r="G75" s="55">
        <f>F75+1</f>
        <v>2023</v>
      </c>
      <c r="H75" s="55">
        <f>G75+1</f>
        <v>2024</v>
      </c>
      <c r="I75" s="56">
        <f>H75+1</f>
        <v>2025</v>
      </c>
    </row>
    <row r="76" spans="2:9" hidden="1" outlineLevel="1" x14ac:dyDescent="0.55000000000000004">
      <c r="B76" s="214" t="s">
        <v>55</v>
      </c>
      <c r="C76" s="215"/>
      <c r="E76" s="140"/>
      <c r="F76" s="141"/>
      <c r="G76" s="141"/>
      <c r="H76" s="141"/>
      <c r="I76" s="142"/>
    </row>
    <row r="77" spans="2:9" hidden="1" outlineLevel="1" x14ac:dyDescent="0.55000000000000004"/>
    <row r="78" spans="2:9" hidden="1" outlineLevel="1" x14ac:dyDescent="0.55000000000000004"/>
    <row r="79" spans="2:9" hidden="1" outlineLevel="1" x14ac:dyDescent="0.55000000000000004"/>
    <row r="80" spans="2:9" hidden="1" outlineLevel="1" x14ac:dyDescent="0.55000000000000004"/>
    <row r="81" spans="2:64" collapsed="1" x14ac:dyDescent="0.55000000000000004"/>
    <row r="82" spans="2:64" x14ac:dyDescent="0.55000000000000004">
      <c r="B82" s="152" t="s">
        <v>257</v>
      </c>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c r="AA82" s="153"/>
      <c r="AB82" s="153"/>
      <c r="AC82" s="153"/>
      <c r="AD82" s="153"/>
      <c r="AE82" s="154"/>
      <c r="AF82" s="154"/>
      <c r="AG82" s="154"/>
      <c r="AH82" s="154"/>
      <c r="AI82" s="154"/>
      <c r="AJ82" s="154"/>
      <c r="AK82" s="154"/>
      <c r="AL82" s="154"/>
      <c r="AM82" s="154"/>
      <c r="AN82" s="154"/>
      <c r="AO82" s="154"/>
      <c r="AP82" s="154"/>
      <c r="AQ82" s="154"/>
      <c r="AR82" s="154"/>
      <c r="AS82" s="154"/>
      <c r="AT82" s="154"/>
      <c r="AU82" s="154"/>
      <c r="AV82" s="154"/>
      <c r="AW82" s="154"/>
      <c r="AX82" s="154"/>
      <c r="AY82" s="154"/>
      <c r="AZ82" s="154"/>
      <c r="BA82" s="154"/>
      <c r="BB82" s="154"/>
      <c r="BC82" s="154"/>
      <c r="BD82" s="154"/>
      <c r="BE82" s="154"/>
      <c r="BF82" s="154"/>
      <c r="BG82" s="154"/>
      <c r="BH82" s="154"/>
      <c r="BI82" s="154"/>
      <c r="BJ82" s="154"/>
      <c r="BK82" s="154"/>
      <c r="BL82" s="154"/>
    </row>
    <row r="105" spans="2:64" x14ac:dyDescent="0.55000000000000004">
      <c r="B105" s="157"/>
      <c r="C105" s="157"/>
      <c r="D105" s="157"/>
      <c r="E105" s="159">
        <f>'1. Cockpit'!E12</f>
        <v>2021</v>
      </c>
      <c r="F105" s="157"/>
      <c r="G105" s="157"/>
      <c r="H105" s="157"/>
      <c r="I105" s="157"/>
      <c r="J105" s="157"/>
      <c r="K105" s="157"/>
      <c r="L105" s="157"/>
      <c r="M105" s="157"/>
      <c r="N105" s="157"/>
      <c r="O105" s="157"/>
      <c r="P105" s="157"/>
      <c r="Q105" s="159">
        <f>E105+1</f>
        <v>2022</v>
      </c>
      <c r="R105" s="158"/>
      <c r="S105" s="158"/>
      <c r="T105" s="158"/>
      <c r="U105" s="158"/>
      <c r="V105" s="158"/>
      <c r="W105" s="158"/>
      <c r="X105" s="158"/>
      <c r="Y105" s="158"/>
      <c r="Z105" s="158"/>
      <c r="AA105" s="158"/>
      <c r="AB105" s="158"/>
      <c r="AC105" s="156">
        <f>Q105+1</f>
        <v>2023</v>
      </c>
      <c r="AD105" s="157"/>
      <c r="AE105" s="157"/>
      <c r="AF105" s="157"/>
      <c r="AG105" s="157"/>
      <c r="AH105" s="157"/>
      <c r="AI105" s="157"/>
      <c r="AJ105" s="157"/>
      <c r="AK105" s="157"/>
      <c r="AL105" s="157"/>
      <c r="AM105" s="157"/>
      <c r="AN105" s="157"/>
      <c r="AO105" s="156">
        <f>AC105+1</f>
        <v>2024</v>
      </c>
      <c r="AP105" s="156"/>
      <c r="AQ105" s="156"/>
      <c r="AR105" s="156"/>
      <c r="AS105" s="156"/>
      <c r="AT105" s="156"/>
      <c r="AU105" s="156"/>
      <c r="AV105" s="156"/>
      <c r="AW105" s="156"/>
      <c r="AX105" s="156"/>
      <c r="AY105" s="156"/>
      <c r="AZ105" s="156"/>
      <c r="BA105" s="156">
        <f>AO105+1</f>
        <v>2025</v>
      </c>
      <c r="BB105" s="156"/>
      <c r="BC105" s="156"/>
      <c r="BD105" s="156"/>
      <c r="BE105" s="156"/>
      <c r="BF105" s="156"/>
      <c r="BG105" s="156"/>
      <c r="BH105" s="156"/>
      <c r="BI105" s="156"/>
      <c r="BJ105" s="156"/>
      <c r="BK105" s="156"/>
      <c r="BL105" s="156"/>
    </row>
    <row r="106" spans="2:64" s="147" customFormat="1" x14ac:dyDescent="0.55000000000000004">
      <c r="B106" s="146"/>
      <c r="C106" s="146"/>
      <c r="D106" s="146"/>
      <c r="E106" s="148">
        <f>E185</f>
        <v>44197</v>
      </c>
      <c r="F106" s="148">
        <f t="shared" ref="F106:BL106" si="0">F185</f>
        <v>44228</v>
      </c>
      <c r="G106" s="148">
        <f t="shared" si="0"/>
        <v>44256</v>
      </c>
      <c r="H106" s="148">
        <f t="shared" si="0"/>
        <v>44287</v>
      </c>
      <c r="I106" s="148">
        <f t="shared" si="0"/>
        <v>44317</v>
      </c>
      <c r="J106" s="148">
        <f t="shared" si="0"/>
        <v>44348</v>
      </c>
      <c r="K106" s="148">
        <f t="shared" si="0"/>
        <v>44378</v>
      </c>
      <c r="L106" s="148">
        <f t="shared" si="0"/>
        <v>44409</v>
      </c>
      <c r="M106" s="148">
        <f t="shared" si="0"/>
        <v>44440</v>
      </c>
      <c r="N106" s="148">
        <f t="shared" si="0"/>
        <v>44470</v>
      </c>
      <c r="O106" s="148">
        <f t="shared" si="0"/>
        <v>44501</v>
      </c>
      <c r="P106" s="148">
        <f t="shared" si="0"/>
        <v>44531</v>
      </c>
      <c r="Q106" s="148">
        <f t="shared" si="0"/>
        <v>44562</v>
      </c>
      <c r="R106" s="148">
        <f t="shared" si="0"/>
        <v>44593</v>
      </c>
      <c r="S106" s="148">
        <f t="shared" si="0"/>
        <v>44621</v>
      </c>
      <c r="T106" s="148">
        <f t="shared" si="0"/>
        <v>44652</v>
      </c>
      <c r="U106" s="148">
        <f t="shared" si="0"/>
        <v>44682</v>
      </c>
      <c r="V106" s="148">
        <f t="shared" si="0"/>
        <v>44713</v>
      </c>
      <c r="W106" s="148">
        <f t="shared" si="0"/>
        <v>44743</v>
      </c>
      <c r="X106" s="148">
        <f t="shared" si="0"/>
        <v>44774</v>
      </c>
      <c r="Y106" s="148">
        <f t="shared" si="0"/>
        <v>44805</v>
      </c>
      <c r="Z106" s="148">
        <f t="shared" si="0"/>
        <v>44835</v>
      </c>
      <c r="AA106" s="148">
        <f t="shared" si="0"/>
        <v>44866</v>
      </c>
      <c r="AB106" s="148">
        <f t="shared" si="0"/>
        <v>44896</v>
      </c>
      <c r="AC106" s="148">
        <f t="shared" si="0"/>
        <v>44927</v>
      </c>
      <c r="AD106" s="148">
        <f t="shared" si="0"/>
        <v>44958</v>
      </c>
      <c r="AE106" s="148">
        <f t="shared" si="0"/>
        <v>44986</v>
      </c>
      <c r="AF106" s="148">
        <f t="shared" si="0"/>
        <v>45017</v>
      </c>
      <c r="AG106" s="148">
        <f t="shared" si="0"/>
        <v>45047</v>
      </c>
      <c r="AH106" s="148">
        <f t="shared" si="0"/>
        <v>45078</v>
      </c>
      <c r="AI106" s="148">
        <f t="shared" si="0"/>
        <v>45108</v>
      </c>
      <c r="AJ106" s="148">
        <f t="shared" si="0"/>
        <v>45139</v>
      </c>
      <c r="AK106" s="148">
        <f t="shared" si="0"/>
        <v>45170</v>
      </c>
      <c r="AL106" s="148">
        <f t="shared" si="0"/>
        <v>45200</v>
      </c>
      <c r="AM106" s="148">
        <f t="shared" si="0"/>
        <v>45231</v>
      </c>
      <c r="AN106" s="148">
        <f t="shared" si="0"/>
        <v>45261</v>
      </c>
      <c r="AO106" s="148">
        <f t="shared" si="0"/>
        <v>45292</v>
      </c>
      <c r="AP106" s="148">
        <f t="shared" si="0"/>
        <v>45323</v>
      </c>
      <c r="AQ106" s="148">
        <f t="shared" si="0"/>
        <v>45352</v>
      </c>
      <c r="AR106" s="148">
        <f t="shared" si="0"/>
        <v>45383</v>
      </c>
      <c r="AS106" s="148">
        <f t="shared" si="0"/>
        <v>45413</v>
      </c>
      <c r="AT106" s="148">
        <f t="shared" si="0"/>
        <v>45444</v>
      </c>
      <c r="AU106" s="148">
        <f t="shared" si="0"/>
        <v>45474</v>
      </c>
      <c r="AV106" s="148">
        <f t="shared" si="0"/>
        <v>45505</v>
      </c>
      <c r="AW106" s="148">
        <f t="shared" si="0"/>
        <v>45536</v>
      </c>
      <c r="AX106" s="148">
        <f t="shared" si="0"/>
        <v>45566</v>
      </c>
      <c r="AY106" s="148">
        <f t="shared" si="0"/>
        <v>45597</v>
      </c>
      <c r="AZ106" s="148">
        <f t="shared" si="0"/>
        <v>45627</v>
      </c>
      <c r="BA106" s="148">
        <f t="shared" si="0"/>
        <v>45658</v>
      </c>
      <c r="BB106" s="148">
        <f t="shared" si="0"/>
        <v>45689</v>
      </c>
      <c r="BC106" s="148">
        <f t="shared" si="0"/>
        <v>45717</v>
      </c>
      <c r="BD106" s="148">
        <f t="shared" si="0"/>
        <v>45748</v>
      </c>
      <c r="BE106" s="148">
        <f t="shared" si="0"/>
        <v>45778</v>
      </c>
      <c r="BF106" s="148">
        <f t="shared" si="0"/>
        <v>45809</v>
      </c>
      <c r="BG106" s="148">
        <f t="shared" si="0"/>
        <v>45839</v>
      </c>
      <c r="BH106" s="148">
        <f t="shared" si="0"/>
        <v>45870</v>
      </c>
      <c r="BI106" s="148">
        <f t="shared" si="0"/>
        <v>45901</v>
      </c>
      <c r="BJ106" s="148">
        <f t="shared" si="0"/>
        <v>45931</v>
      </c>
      <c r="BK106" s="148">
        <f t="shared" si="0"/>
        <v>45962</v>
      </c>
      <c r="BL106" s="148">
        <f t="shared" si="0"/>
        <v>45992</v>
      </c>
    </row>
    <row r="108" spans="2:64" x14ac:dyDescent="0.55000000000000004">
      <c r="B108" s="24" t="s">
        <v>267</v>
      </c>
      <c r="C108" s="24"/>
      <c r="D108" s="24"/>
      <c r="E108" s="65">
        <f>SUM(E109:E123)</f>
        <v>0</v>
      </c>
      <c r="F108" s="65">
        <f t="shared" ref="F108:BL108" si="1">SUM(F109:F123)</f>
        <v>0</v>
      </c>
      <c r="G108" s="65">
        <f t="shared" si="1"/>
        <v>0</v>
      </c>
      <c r="H108" s="65">
        <f t="shared" si="1"/>
        <v>0</v>
      </c>
      <c r="I108" s="65">
        <f t="shared" si="1"/>
        <v>108708.33333333333</v>
      </c>
      <c r="J108" s="65">
        <f t="shared" si="1"/>
        <v>130428.11083333334</v>
      </c>
      <c r="K108" s="65">
        <f t="shared" si="1"/>
        <v>165282.633875</v>
      </c>
      <c r="L108" s="65">
        <f t="shared" si="1"/>
        <v>168247.83281899997</v>
      </c>
      <c r="M108" s="65">
        <f t="shared" si="1"/>
        <v>170896.50057569583</v>
      </c>
      <c r="N108" s="65">
        <f t="shared" si="1"/>
        <v>173444.74493760019</v>
      </c>
      <c r="O108" s="65">
        <f t="shared" si="1"/>
        <v>175820.32233698241</v>
      </c>
      <c r="P108" s="65">
        <f t="shared" si="1"/>
        <v>188079.63440806168</v>
      </c>
      <c r="Q108" s="65">
        <f t="shared" si="1"/>
        <v>241526.46077182886</v>
      </c>
      <c r="R108" s="65">
        <f t="shared" si="1"/>
        <v>243508.21788070272</v>
      </c>
      <c r="S108" s="65">
        <f t="shared" si="1"/>
        <v>245353.21394556345</v>
      </c>
      <c r="T108" s="65">
        <f t="shared" si="1"/>
        <v>247072.82593405104</v>
      </c>
      <c r="U108" s="65">
        <f t="shared" si="1"/>
        <v>264802.43457759975</v>
      </c>
      <c r="V108" s="65">
        <f t="shared" si="1"/>
        <v>275842.68203125533</v>
      </c>
      <c r="W108" s="65">
        <f t="shared" si="1"/>
        <v>277243.71312526986</v>
      </c>
      <c r="X108" s="65">
        <f t="shared" si="1"/>
        <v>278555.17580291117</v>
      </c>
      <c r="Y108" s="65">
        <f t="shared" si="1"/>
        <v>279784.46619215485</v>
      </c>
      <c r="Z108" s="65">
        <f t="shared" si="1"/>
        <v>280938.47981485183</v>
      </c>
      <c r="AA108" s="65">
        <f t="shared" si="1"/>
        <v>291107.00281191035</v>
      </c>
      <c r="AB108" s="65">
        <f t="shared" si="1"/>
        <v>292796.06864482007</v>
      </c>
      <c r="AC108" s="65">
        <f t="shared" si="1"/>
        <v>310232.58011075266</v>
      </c>
      <c r="AD108" s="65">
        <f t="shared" si="1"/>
        <v>312227.0661020496</v>
      </c>
      <c r="AE108" s="65">
        <f t="shared" si="1"/>
        <v>313501.84153130342</v>
      </c>
      <c r="AF108" s="65">
        <f t="shared" si="1"/>
        <v>314725.72974348825</v>
      </c>
      <c r="AG108" s="65">
        <f t="shared" si="1"/>
        <v>325609.7749950657</v>
      </c>
      <c r="AH108" s="65">
        <f t="shared" si="1"/>
        <v>362084.13764373941</v>
      </c>
      <c r="AI108" s="65">
        <f t="shared" si="1"/>
        <v>363839.62344926503</v>
      </c>
      <c r="AJ108" s="65">
        <f t="shared" si="1"/>
        <v>364890.08413362032</v>
      </c>
      <c r="AK108" s="65">
        <f t="shared" si="1"/>
        <v>365905.67950372311</v>
      </c>
      <c r="AL108" s="65">
        <f t="shared" si="1"/>
        <v>366889.91057335318</v>
      </c>
      <c r="AM108" s="65">
        <f t="shared" si="1"/>
        <v>367846.25165253674</v>
      </c>
      <c r="AN108" s="65">
        <f t="shared" si="1"/>
        <v>393944.7940622032</v>
      </c>
      <c r="AO108" s="65">
        <f t="shared" si="1"/>
        <v>426478.24345826753</v>
      </c>
      <c r="AP108" s="65">
        <f t="shared" si="1"/>
        <v>429085.05725818343</v>
      </c>
      <c r="AQ108" s="65">
        <f t="shared" si="1"/>
        <v>439111.03933300753</v>
      </c>
      <c r="AR108" s="65">
        <f t="shared" si="1"/>
        <v>440201.50498240138</v>
      </c>
      <c r="AS108" s="65">
        <f t="shared" si="1"/>
        <v>441225.24872796325</v>
      </c>
      <c r="AT108" s="65">
        <f t="shared" si="1"/>
        <v>442192.83035831345</v>
      </c>
      <c r="AU108" s="65">
        <f t="shared" si="1"/>
        <v>443113.46699748753</v>
      </c>
      <c r="AV108" s="65">
        <f t="shared" si="1"/>
        <v>443994.85708661505</v>
      </c>
      <c r="AW108" s="65">
        <f t="shared" si="1"/>
        <v>444843.21820881875</v>
      </c>
      <c r="AX108" s="65">
        <f t="shared" si="1"/>
        <v>445663.77770817908</v>
      </c>
      <c r="AY108" s="65">
        <f t="shared" si="1"/>
        <v>446461.01075200556</v>
      </c>
      <c r="AZ108" s="65">
        <f t="shared" si="1"/>
        <v>447238.75331793382</v>
      </c>
      <c r="BA108" s="65">
        <f t="shared" si="1"/>
        <v>465803.0385109029</v>
      </c>
      <c r="BB108" s="65">
        <f t="shared" si="1"/>
        <v>467361.5015155822</v>
      </c>
      <c r="BC108" s="65">
        <f t="shared" si="1"/>
        <v>468247.41460383945</v>
      </c>
      <c r="BD108" s="65">
        <f t="shared" si="1"/>
        <v>469125.98071970418</v>
      </c>
      <c r="BE108" s="65">
        <f t="shared" si="1"/>
        <v>469995.10188965517</v>
      </c>
      <c r="BF108" s="65">
        <f t="shared" si="1"/>
        <v>470852.49094209971</v>
      </c>
      <c r="BG108" s="65">
        <f t="shared" si="1"/>
        <v>480780.41688999027</v>
      </c>
      <c r="BH108" s="65">
        <f t="shared" si="1"/>
        <v>482278.41579737235</v>
      </c>
      <c r="BI108" s="65">
        <f t="shared" si="1"/>
        <v>483096.2765192067</v>
      </c>
      <c r="BJ108" s="65">
        <f t="shared" si="1"/>
        <v>483900.77966621256</v>
      </c>
      <c r="BK108" s="65">
        <f t="shared" si="1"/>
        <v>484692.31053881691</v>
      </c>
      <c r="BL108" s="65">
        <f t="shared" si="1"/>
        <v>485471.42934226419</v>
      </c>
    </row>
    <row r="109" spans="2:64" x14ac:dyDescent="0.55000000000000004">
      <c r="B109" s="28" t="str">
        <f>B153</f>
        <v>Payment processing (in % of rev. p.m.)</v>
      </c>
      <c r="E109" s="11">
        <f t="shared" ref="E109:AJ109" si="2">E153</f>
        <v>0</v>
      </c>
      <c r="F109" s="11">
        <f t="shared" si="2"/>
        <v>0</v>
      </c>
      <c r="G109" s="11">
        <f t="shared" si="2"/>
        <v>0</v>
      </c>
      <c r="H109" s="11">
        <f t="shared" si="2"/>
        <v>0</v>
      </c>
      <c r="I109" s="11">
        <f t="shared" si="2"/>
        <v>208.33333333333337</v>
      </c>
      <c r="J109" s="11">
        <f t="shared" si="2"/>
        <v>575.87083333333339</v>
      </c>
      <c r="K109" s="11">
        <f t="shared" si="2"/>
        <v>1062.9685416666666</v>
      </c>
      <c r="L109" s="11">
        <f t="shared" si="2"/>
        <v>1463.6711016666666</v>
      </c>
      <c r="M109" s="11">
        <f t="shared" si="2"/>
        <v>1821.5991768958331</v>
      </c>
      <c r="N109" s="11">
        <f t="shared" si="2"/>
        <v>2165.9565230991248</v>
      </c>
      <c r="O109" s="11">
        <f t="shared" si="2"/>
        <v>2486.9804959886164</v>
      </c>
      <c r="P109" s="11">
        <f t="shared" si="2"/>
        <v>2783.8469920804064</v>
      </c>
      <c r="Q109" s="11">
        <f t="shared" si="2"/>
        <v>3071.2841133102088</v>
      </c>
      <c r="R109" s="11">
        <f t="shared" si="2"/>
        <v>3339.0891280228916</v>
      </c>
      <c r="S109" s="11">
        <f t="shared" si="2"/>
        <v>3588.4129205716381</v>
      </c>
      <c r="T109" s="11">
        <f t="shared" si="2"/>
        <v>3820.792919015908</v>
      </c>
      <c r="U109" s="11">
        <f t="shared" si="2"/>
        <v>4037.6319249008593</v>
      </c>
      <c r="V109" s="11">
        <f t="shared" si="2"/>
        <v>4240.1428420615184</v>
      </c>
      <c r="W109" s="11">
        <f t="shared" si="2"/>
        <v>4429.4713682797037</v>
      </c>
      <c r="X109" s="11">
        <f t="shared" si="2"/>
        <v>4606.6960544474441</v>
      </c>
      <c r="Y109" s="11">
        <f t="shared" si="2"/>
        <v>4772.8163773182123</v>
      </c>
      <c r="Z109" s="11">
        <f t="shared" si="2"/>
        <v>4928.7641641691534</v>
      </c>
      <c r="AA109" s="11">
        <f t="shared" si="2"/>
        <v>5075.4114160239151</v>
      </c>
      <c r="AB109" s="11">
        <f t="shared" si="2"/>
        <v>5213.573465516226</v>
      </c>
      <c r="AC109" s="11">
        <f t="shared" si="2"/>
        <v>6056.5691028044275</v>
      </c>
      <c r="AD109" s="11">
        <f t="shared" si="2"/>
        <v>6236.0041466733801</v>
      </c>
      <c r="AE109" s="11">
        <f t="shared" si="2"/>
        <v>6408.2710965725419</v>
      </c>
      <c r="AF109" s="11">
        <f t="shared" si="2"/>
        <v>6573.6613955164376</v>
      </c>
      <c r="AG109" s="11">
        <f t="shared" si="2"/>
        <v>6732.5413844683399</v>
      </c>
      <c r="AH109" s="11">
        <f t="shared" si="2"/>
        <v>6885.3268775323586</v>
      </c>
      <c r="AI109" s="11">
        <f t="shared" si="2"/>
        <v>7032.4645989997807</v>
      </c>
      <c r="AJ109" s="11">
        <f t="shared" si="2"/>
        <v>7174.4187455342853</v>
      </c>
      <c r="AK109" s="11">
        <f t="shared" ref="AK109:BL109" si="3">AK153</f>
        <v>7311.6613631157425</v>
      </c>
      <c r="AL109" s="11">
        <f t="shared" si="3"/>
        <v>7444.6655617144024</v>
      </c>
      <c r="AM109" s="11">
        <f t="shared" si="3"/>
        <v>7573.9008426851524</v>
      </c>
      <c r="AN109" s="11">
        <f t="shared" si="3"/>
        <v>7699.8299971445786</v>
      </c>
      <c r="AO109" s="11">
        <f t="shared" si="3"/>
        <v>8377.1677111397566</v>
      </c>
      <c r="AP109" s="11">
        <f t="shared" si="3"/>
        <v>8549.2596660833442</v>
      </c>
      <c r="AQ109" s="11">
        <f t="shared" si="3"/>
        <v>8707.6130996181291</v>
      </c>
      <c r="AR109" s="11">
        <f t="shared" si="3"/>
        <v>8854.9733225091859</v>
      </c>
      <c r="AS109" s="11">
        <f t="shared" si="3"/>
        <v>8993.3170719094396</v>
      </c>
      <c r="AT109" s="11">
        <f t="shared" si="3"/>
        <v>9124.0713462810872</v>
      </c>
      <c r="AU109" s="11">
        <f t="shared" si="3"/>
        <v>9248.481702926234</v>
      </c>
      <c r="AV109" s="11">
        <f t="shared" si="3"/>
        <v>9367.5884717272547</v>
      </c>
      <c r="AW109" s="11">
        <f t="shared" si="3"/>
        <v>9482.2318666196425</v>
      </c>
      <c r="AX109" s="11">
        <f t="shared" si="3"/>
        <v>9593.1182854521176</v>
      </c>
      <c r="AY109" s="11">
        <f t="shared" si="3"/>
        <v>9700.8524805638062</v>
      </c>
      <c r="AZ109" s="11">
        <f t="shared" si="3"/>
        <v>9805.9528273108699</v>
      </c>
      <c r="BA109" s="11">
        <f t="shared" si="3"/>
        <v>10231.577762030789</v>
      </c>
      <c r="BB109" s="11">
        <f t="shared" si="3"/>
        <v>10352.090780681148</v>
      </c>
      <c r="BC109" s="11">
        <f t="shared" si="3"/>
        <v>10471.808765580783</v>
      </c>
      <c r="BD109" s="11">
        <f t="shared" si="3"/>
        <v>10590.53391637331</v>
      </c>
      <c r="BE109" s="11">
        <f t="shared" si="3"/>
        <v>10707.982723123443</v>
      </c>
      <c r="BF109" s="11">
        <f t="shared" si="3"/>
        <v>10823.846108588921</v>
      </c>
      <c r="BG109" s="11">
        <f t="shared" si="3"/>
        <v>10937.98024569124</v>
      </c>
      <c r="BH109" s="11">
        <f t="shared" si="3"/>
        <v>11050.32244038251</v>
      </c>
      <c r="BI109" s="11">
        <f t="shared" si="3"/>
        <v>11160.844159549322</v>
      </c>
      <c r="BJ109" s="11">
        <f t="shared" si="3"/>
        <v>11269.560801036598</v>
      </c>
      <c r="BK109" s="11">
        <f t="shared" si="3"/>
        <v>11376.524432469614</v>
      </c>
      <c r="BL109" s="11">
        <f t="shared" si="3"/>
        <v>11481.810757259789</v>
      </c>
    </row>
    <row r="110" spans="2:64" x14ac:dyDescent="0.55000000000000004">
      <c r="B110" s="28" t="str">
        <f>B154</f>
        <v>Infrastructure (in % of rev. p.m.)</v>
      </c>
      <c r="E110" s="11">
        <f t="shared" ref="E110:AJ110" si="4">E154</f>
        <v>0</v>
      </c>
      <c r="F110" s="11">
        <f t="shared" si="4"/>
        <v>0</v>
      </c>
      <c r="G110" s="11">
        <f t="shared" si="4"/>
        <v>0</v>
      </c>
      <c r="H110" s="11">
        <f t="shared" si="4"/>
        <v>0</v>
      </c>
      <c r="I110" s="11">
        <f t="shared" si="4"/>
        <v>1333.3333333333335</v>
      </c>
      <c r="J110" s="11">
        <f t="shared" si="4"/>
        <v>3685.5733333333337</v>
      </c>
      <c r="K110" s="11">
        <f t="shared" si="4"/>
        <v>6802.9986666666664</v>
      </c>
      <c r="L110" s="11">
        <f t="shared" si="4"/>
        <v>9367.4950506666646</v>
      </c>
      <c r="M110" s="11">
        <f t="shared" si="4"/>
        <v>11658.234732133333</v>
      </c>
      <c r="N110" s="11">
        <f t="shared" si="4"/>
        <v>13862.121747834399</v>
      </c>
      <c r="O110" s="11">
        <f t="shared" si="4"/>
        <v>15916.675174327143</v>
      </c>
      <c r="P110" s="11">
        <f t="shared" si="4"/>
        <v>17816.620749314599</v>
      </c>
      <c r="Q110" s="11">
        <f t="shared" si="4"/>
        <v>19656.218325185335</v>
      </c>
      <c r="R110" s="11">
        <f t="shared" si="4"/>
        <v>21370.170419346505</v>
      </c>
      <c r="S110" s="11">
        <f t="shared" si="4"/>
        <v>22965.842691658483</v>
      </c>
      <c r="T110" s="11">
        <f t="shared" si="4"/>
        <v>24453.074681701808</v>
      </c>
      <c r="U110" s="11">
        <f t="shared" si="4"/>
        <v>25840.8443193655</v>
      </c>
      <c r="V110" s="11">
        <f t="shared" si="4"/>
        <v>27136.914189193714</v>
      </c>
      <c r="W110" s="11">
        <f t="shared" si="4"/>
        <v>28348.616756990101</v>
      </c>
      <c r="X110" s="11">
        <f t="shared" si="4"/>
        <v>29482.85474846364</v>
      </c>
      <c r="Y110" s="11">
        <f t="shared" si="4"/>
        <v>30546.024814836561</v>
      </c>
      <c r="Z110" s="11">
        <f t="shared" si="4"/>
        <v>31544.090650682581</v>
      </c>
      <c r="AA110" s="11">
        <f t="shared" si="4"/>
        <v>32482.633062553054</v>
      </c>
      <c r="AB110" s="11">
        <f t="shared" si="4"/>
        <v>33366.870179303842</v>
      </c>
      <c r="AC110" s="11">
        <f t="shared" si="4"/>
        <v>38762.042257948335</v>
      </c>
      <c r="AD110" s="11">
        <f t="shared" si="4"/>
        <v>39910.426538709631</v>
      </c>
      <c r="AE110" s="11">
        <f t="shared" si="4"/>
        <v>41012.935018064272</v>
      </c>
      <c r="AF110" s="11">
        <f t="shared" si="4"/>
        <v>42071.4329313052</v>
      </c>
      <c r="AG110" s="11">
        <f t="shared" si="4"/>
        <v>43088.264860597374</v>
      </c>
      <c r="AH110" s="11">
        <f t="shared" si="4"/>
        <v>44066.092016207091</v>
      </c>
      <c r="AI110" s="11">
        <f t="shared" si="4"/>
        <v>45007.773433598595</v>
      </c>
      <c r="AJ110" s="11">
        <f t="shared" si="4"/>
        <v>45916.279971419426</v>
      </c>
      <c r="AK110" s="11">
        <f t="shared" ref="AK110:BL110" si="5">AK154</f>
        <v>46794.632723940755</v>
      </c>
      <c r="AL110" s="11">
        <f t="shared" si="5"/>
        <v>47645.859594972171</v>
      </c>
      <c r="AM110" s="11">
        <f t="shared" si="5"/>
        <v>48472.965393184975</v>
      </c>
      <c r="AN110" s="11">
        <f t="shared" si="5"/>
        <v>49278.911981725301</v>
      </c>
      <c r="AO110" s="11">
        <f t="shared" si="5"/>
        <v>53613.873351294445</v>
      </c>
      <c r="AP110" s="11">
        <f t="shared" si="5"/>
        <v>54715.261862933403</v>
      </c>
      <c r="AQ110" s="11">
        <f t="shared" si="5"/>
        <v>55728.723837556026</v>
      </c>
      <c r="AR110" s="11">
        <f t="shared" si="5"/>
        <v>56671.82926405879</v>
      </c>
      <c r="AS110" s="11">
        <f t="shared" si="5"/>
        <v>57557.229260220411</v>
      </c>
      <c r="AT110" s="11">
        <f t="shared" si="5"/>
        <v>58394.056616198963</v>
      </c>
      <c r="AU110" s="11">
        <f t="shared" si="5"/>
        <v>59190.282898727899</v>
      </c>
      <c r="AV110" s="11">
        <f t="shared" si="5"/>
        <v>59952.566219054432</v>
      </c>
      <c r="AW110" s="11">
        <f t="shared" si="5"/>
        <v>60686.283946365715</v>
      </c>
      <c r="AX110" s="11">
        <f t="shared" si="5"/>
        <v>61395.957026893557</v>
      </c>
      <c r="AY110" s="11">
        <f t="shared" si="5"/>
        <v>62085.455875608364</v>
      </c>
      <c r="AZ110" s="11">
        <f t="shared" si="5"/>
        <v>62758.098094789566</v>
      </c>
      <c r="BA110" s="11">
        <f t="shared" si="5"/>
        <v>65482.097676997044</v>
      </c>
      <c r="BB110" s="11">
        <f t="shared" si="5"/>
        <v>66253.380996359352</v>
      </c>
      <c r="BC110" s="11">
        <f t="shared" si="5"/>
        <v>67019.576099717</v>
      </c>
      <c r="BD110" s="11">
        <f t="shared" si="5"/>
        <v>67779.417064789188</v>
      </c>
      <c r="BE110" s="11">
        <f t="shared" si="5"/>
        <v>68531.089427990024</v>
      </c>
      <c r="BF110" s="11">
        <f t="shared" si="5"/>
        <v>69272.615094969093</v>
      </c>
      <c r="BG110" s="11">
        <f t="shared" si="5"/>
        <v>70003.073572423935</v>
      </c>
      <c r="BH110" s="11">
        <f t="shared" si="5"/>
        <v>70722.063618448068</v>
      </c>
      <c r="BI110" s="11">
        <f t="shared" si="5"/>
        <v>71429.40262111566</v>
      </c>
      <c r="BJ110" s="11">
        <f t="shared" si="5"/>
        <v>72125.189126634214</v>
      </c>
      <c r="BK110" s="11">
        <f t="shared" si="5"/>
        <v>72809.75636780553</v>
      </c>
      <c r="BL110" s="11">
        <f t="shared" si="5"/>
        <v>73483.588846462648</v>
      </c>
    </row>
    <row r="111" spans="2:64" x14ac:dyDescent="0.55000000000000004">
      <c r="B111" s="28" t="s">
        <v>238</v>
      </c>
      <c r="E111" s="11">
        <f>'3. Staff'!E174</f>
        <v>0</v>
      </c>
      <c r="F111" s="11">
        <f>'3. Staff'!F174</f>
        <v>0</v>
      </c>
      <c r="G111" s="11">
        <f>'3. Staff'!G174</f>
        <v>0</v>
      </c>
      <c r="H111" s="11">
        <f>'3. Staff'!H174</f>
        <v>0</v>
      </c>
      <c r="I111" s="11">
        <f>'3. Staff'!I174</f>
        <v>70625</v>
      </c>
      <c r="J111" s="11">
        <f>'3. Staff'!J174</f>
        <v>106625</v>
      </c>
      <c r="K111" s="11">
        <f>'3. Staff'!K174</f>
        <v>135625</v>
      </c>
      <c r="L111" s="11">
        <f>'3. Staff'!L174</f>
        <v>135625</v>
      </c>
      <c r="M111" s="11">
        <f>'3. Staff'!M174</f>
        <v>135625</v>
      </c>
      <c r="N111" s="11">
        <f>'3. Staff'!N174</f>
        <v>135625</v>
      </c>
      <c r="O111" s="11">
        <f>'3. Staff'!O174</f>
        <v>135625</v>
      </c>
      <c r="P111" s="11">
        <f>'3. Staff'!P174</f>
        <v>145520.83333333334</v>
      </c>
      <c r="Q111" s="11">
        <f>'3. Staff'!Q174</f>
        <v>193798.95833333334</v>
      </c>
      <c r="R111" s="11">
        <f>'3. Staff'!R174</f>
        <v>193798.95833333334</v>
      </c>
      <c r="S111" s="11">
        <f>'3. Staff'!S174</f>
        <v>193798.95833333334</v>
      </c>
      <c r="T111" s="11">
        <f>'3. Staff'!T174</f>
        <v>193798.95833333334</v>
      </c>
      <c r="U111" s="11">
        <f>'3. Staff'!U174</f>
        <v>209423.95833333334</v>
      </c>
      <c r="V111" s="11">
        <f>'3. Staff'!V174</f>
        <v>218798.95833333334</v>
      </c>
      <c r="W111" s="11">
        <f>'3. Staff'!W174</f>
        <v>218798.95833333334</v>
      </c>
      <c r="X111" s="11">
        <f>'3. Staff'!X174</f>
        <v>218798.95833333334</v>
      </c>
      <c r="Y111" s="11">
        <f>'3. Staff'!Y174</f>
        <v>218798.95833333334</v>
      </c>
      <c r="Z111" s="11">
        <f>'3. Staff'!Z174</f>
        <v>218798.95833333334</v>
      </c>
      <c r="AA111" s="11">
        <f>'3. Staff'!AA174</f>
        <v>227798.95833333334</v>
      </c>
      <c r="AB111" s="11">
        <f>'3. Staff'!AB174</f>
        <v>227798.95833333334</v>
      </c>
      <c r="AC111" s="11">
        <f>'3. Staff'!AC174</f>
        <v>240497.30208333334</v>
      </c>
      <c r="AD111" s="11">
        <f>'3. Staff'!AD174</f>
        <v>240497.30208333334</v>
      </c>
      <c r="AE111" s="11">
        <f>'3. Staff'!AE174</f>
        <v>240497.30208333334</v>
      </c>
      <c r="AF111" s="11">
        <f>'3. Staff'!AF174</f>
        <v>240497.30208333334</v>
      </c>
      <c r="AG111" s="11">
        <f>'3. Staff'!AG174</f>
        <v>249872.30208333334</v>
      </c>
      <c r="AH111" s="11">
        <f>'3. Staff'!AH174</f>
        <v>284132.71875</v>
      </c>
      <c r="AI111" s="11">
        <f>'3. Staff'!AI174</f>
        <v>284132.71875</v>
      </c>
      <c r="AJ111" s="11">
        <f>'3. Staff'!AJ174</f>
        <v>284132.71875</v>
      </c>
      <c r="AK111" s="11">
        <f>'3. Staff'!AK174</f>
        <v>284132.71875</v>
      </c>
      <c r="AL111" s="11">
        <f>'3. Staff'!AL174</f>
        <v>284132.71875</v>
      </c>
      <c r="AM111" s="11">
        <f>'3. Staff'!AM174</f>
        <v>284132.71875</v>
      </c>
      <c r="AN111" s="11">
        <f>'3. Staff'!AN174</f>
        <v>309132.71875</v>
      </c>
      <c r="AO111" s="11">
        <f>'3. Staff'!AO174</f>
        <v>333987.20239583339</v>
      </c>
      <c r="AP111" s="11">
        <f>'3. Staff'!AP174</f>
        <v>333987.20239583339</v>
      </c>
      <c r="AQ111" s="11">
        <f>'3. Staff'!AQ174</f>
        <v>342424.70239583339</v>
      </c>
      <c r="AR111" s="11">
        <f>'3. Staff'!AR174</f>
        <v>342424.70239583339</v>
      </c>
      <c r="AS111" s="11">
        <f>'3. Staff'!AS174</f>
        <v>342424.70239583339</v>
      </c>
      <c r="AT111" s="11">
        <f>'3. Staff'!AT174</f>
        <v>342424.70239583339</v>
      </c>
      <c r="AU111" s="11">
        <f>'3. Staff'!AU174</f>
        <v>342424.70239583339</v>
      </c>
      <c r="AV111" s="11">
        <f>'3. Staff'!AV174</f>
        <v>342424.70239583339</v>
      </c>
      <c r="AW111" s="11">
        <f>'3. Staff'!AW174</f>
        <v>342424.70239583339</v>
      </c>
      <c r="AX111" s="11">
        <f>'3. Staff'!AX174</f>
        <v>342424.70239583339</v>
      </c>
      <c r="AY111" s="11">
        <f>'3. Staff'!AY174</f>
        <v>342424.70239583339</v>
      </c>
      <c r="AZ111" s="11">
        <f>'3. Staff'!AZ174</f>
        <v>342424.70239583339</v>
      </c>
      <c r="BA111" s="11">
        <f>'3. Staff'!BA174</f>
        <v>355672.69640520838</v>
      </c>
      <c r="BB111" s="11">
        <f>'3. Staff'!BB174</f>
        <v>355672.69640520838</v>
      </c>
      <c r="BC111" s="11">
        <f>'3. Staff'!BC174</f>
        <v>355672.69640520838</v>
      </c>
      <c r="BD111" s="11">
        <f>'3. Staff'!BD174</f>
        <v>355672.69640520838</v>
      </c>
      <c r="BE111" s="11">
        <f>'3. Staff'!BE174</f>
        <v>355672.69640520838</v>
      </c>
      <c r="BF111" s="11">
        <f>'3. Staff'!BF174</f>
        <v>355672.69640520838</v>
      </c>
      <c r="BG111" s="11">
        <f>'3. Staff'!BG174</f>
        <v>364672.69640520838</v>
      </c>
      <c r="BH111" s="11">
        <f>'3. Staff'!BH174</f>
        <v>364672.69640520838</v>
      </c>
      <c r="BI111" s="11">
        <f>'3. Staff'!BI174</f>
        <v>364672.69640520838</v>
      </c>
      <c r="BJ111" s="11">
        <f>'3. Staff'!BJ174</f>
        <v>364672.69640520838</v>
      </c>
      <c r="BK111" s="11">
        <f>'3. Staff'!BK174</f>
        <v>364672.69640520838</v>
      </c>
      <c r="BL111" s="11">
        <f>'3. Staff'!BL174</f>
        <v>364672.69640520838</v>
      </c>
    </row>
    <row r="112" spans="2:64" x14ac:dyDescent="0.55000000000000004">
      <c r="B112" s="28" t="str">
        <f>B155</f>
        <v>Freelancer</v>
      </c>
      <c r="E112" s="11">
        <f>E155</f>
        <v>0</v>
      </c>
      <c r="F112" s="11">
        <f t="shared" ref="F112:BL112" si="6">F155</f>
        <v>0</v>
      </c>
      <c r="G112" s="11">
        <f t="shared" si="6"/>
        <v>0</v>
      </c>
      <c r="H112" s="11">
        <f t="shared" si="6"/>
        <v>0</v>
      </c>
      <c r="I112" s="11">
        <f t="shared" si="6"/>
        <v>10000</v>
      </c>
      <c r="J112" s="11">
        <f t="shared" si="6"/>
        <v>10000</v>
      </c>
      <c r="K112" s="11">
        <f t="shared" si="6"/>
        <v>10000</v>
      </c>
      <c r="L112" s="11">
        <f t="shared" si="6"/>
        <v>10000</v>
      </c>
      <c r="M112" s="11">
        <f t="shared" si="6"/>
        <v>10000</v>
      </c>
      <c r="N112" s="11">
        <f t="shared" si="6"/>
        <v>10000</v>
      </c>
      <c r="O112" s="11">
        <f t="shared" si="6"/>
        <v>10000</v>
      </c>
      <c r="P112" s="11">
        <f t="shared" si="6"/>
        <v>10000</v>
      </c>
      <c r="Q112" s="11">
        <f t="shared" si="6"/>
        <v>10000</v>
      </c>
      <c r="R112" s="11">
        <f t="shared" si="6"/>
        <v>10000</v>
      </c>
      <c r="S112" s="11">
        <f t="shared" si="6"/>
        <v>10000</v>
      </c>
      <c r="T112" s="11">
        <f t="shared" si="6"/>
        <v>10000</v>
      </c>
      <c r="U112" s="11">
        <f t="shared" si="6"/>
        <v>10000</v>
      </c>
      <c r="V112" s="11">
        <f t="shared" si="6"/>
        <v>10000</v>
      </c>
      <c r="W112" s="11">
        <f t="shared" si="6"/>
        <v>10000</v>
      </c>
      <c r="X112" s="11">
        <f t="shared" si="6"/>
        <v>10000</v>
      </c>
      <c r="Y112" s="11">
        <f t="shared" si="6"/>
        <v>10000</v>
      </c>
      <c r="Z112" s="11">
        <f t="shared" si="6"/>
        <v>10000</v>
      </c>
      <c r="AA112" s="11">
        <f t="shared" si="6"/>
        <v>10000</v>
      </c>
      <c r="AB112" s="11">
        <f t="shared" si="6"/>
        <v>10000</v>
      </c>
      <c r="AC112" s="11">
        <f t="shared" si="6"/>
        <v>5000</v>
      </c>
      <c r="AD112" s="11">
        <f t="shared" si="6"/>
        <v>5000</v>
      </c>
      <c r="AE112" s="11">
        <f t="shared" si="6"/>
        <v>5000</v>
      </c>
      <c r="AF112" s="11">
        <f t="shared" si="6"/>
        <v>5000</v>
      </c>
      <c r="AG112" s="11">
        <f t="shared" si="6"/>
        <v>5000</v>
      </c>
      <c r="AH112" s="11">
        <f t="shared" si="6"/>
        <v>5000</v>
      </c>
      <c r="AI112" s="11">
        <f t="shared" si="6"/>
        <v>5000</v>
      </c>
      <c r="AJ112" s="11">
        <f t="shared" si="6"/>
        <v>5000</v>
      </c>
      <c r="AK112" s="11">
        <f t="shared" si="6"/>
        <v>5000</v>
      </c>
      <c r="AL112" s="11">
        <f t="shared" si="6"/>
        <v>5000</v>
      </c>
      <c r="AM112" s="11">
        <f t="shared" si="6"/>
        <v>5000</v>
      </c>
      <c r="AN112" s="11">
        <f t="shared" si="6"/>
        <v>5000</v>
      </c>
      <c r="AO112" s="11">
        <f t="shared" si="6"/>
        <v>5000</v>
      </c>
      <c r="AP112" s="11">
        <f t="shared" si="6"/>
        <v>5000</v>
      </c>
      <c r="AQ112" s="11">
        <f t="shared" si="6"/>
        <v>5000</v>
      </c>
      <c r="AR112" s="11">
        <f t="shared" si="6"/>
        <v>5000</v>
      </c>
      <c r="AS112" s="11">
        <f t="shared" si="6"/>
        <v>5000</v>
      </c>
      <c r="AT112" s="11">
        <f t="shared" si="6"/>
        <v>5000</v>
      </c>
      <c r="AU112" s="11">
        <f t="shared" si="6"/>
        <v>5000</v>
      </c>
      <c r="AV112" s="11">
        <f t="shared" si="6"/>
        <v>5000</v>
      </c>
      <c r="AW112" s="11">
        <f t="shared" si="6"/>
        <v>5000</v>
      </c>
      <c r="AX112" s="11">
        <f t="shared" si="6"/>
        <v>5000</v>
      </c>
      <c r="AY112" s="11">
        <f t="shared" si="6"/>
        <v>5000</v>
      </c>
      <c r="AZ112" s="11">
        <f t="shared" si="6"/>
        <v>5000</v>
      </c>
      <c r="BA112" s="11">
        <f t="shared" si="6"/>
        <v>5000</v>
      </c>
      <c r="BB112" s="11">
        <f t="shared" si="6"/>
        <v>5000</v>
      </c>
      <c r="BC112" s="11">
        <f t="shared" si="6"/>
        <v>5000</v>
      </c>
      <c r="BD112" s="11">
        <f t="shared" si="6"/>
        <v>5000</v>
      </c>
      <c r="BE112" s="11">
        <f t="shared" si="6"/>
        <v>5000</v>
      </c>
      <c r="BF112" s="11">
        <f t="shared" si="6"/>
        <v>5000</v>
      </c>
      <c r="BG112" s="11">
        <f t="shared" si="6"/>
        <v>5000</v>
      </c>
      <c r="BH112" s="11">
        <f t="shared" si="6"/>
        <v>5000</v>
      </c>
      <c r="BI112" s="11">
        <f t="shared" si="6"/>
        <v>5000</v>
      </c>
      <c r="BJ112" s="11">
        <f t="shared" si="6"/>
        <v>5000</v>
      </c>
      <c r="BK112" s="11">
        <f t="shared" si="6"/>
        <v>5000</v>
      </c>
      <c r="BL112" s="11">
        <f t="shared" si="6"/>
        <v>5000</v>
      </c>
    </row>
    <row r="113" spans="2:64" x14ac:dyDescent="0.55000000000000004">
      <c r="B113" s="28" t="s">
        <v>40</v>
      </c>
      <c r="E113" s="11">
        <f>SUM(E157:E163)</f>
        <v>0</v>
      </c>
      <c r="F113" s="11">
        <f t="shared" ref="F113:BL113" si="7">SUM(F157:F163)</f>
        <v>0</v>
      </c>
      <c r="G113" s="11">
        <f t="shared" si="7"/>
        <v>0</v>
      </c>
      <c r="H113" s="11">
        <f t="shared" si="7"/>
        <v>0</v>
      </c>
      <c r="I113" s="11">
        <f t="shared" si="7"/>
        <v>4000</v>
      </c>
      <c r="J113" s="11">
        <f t="shared" si="7"/>
        <v>6666.6666666666661</v>
      </c>
      <c r="K113" s="11">
        <f t="shared" si="7"/>
        <v>8666.6666666666661</v>
      </c>
      <c r="L113" s="11">
        <f t="shared" si="7"/>
        <v>8666.6666666666661</v>
      </c>
      <c r="M113" s="11">
        <f t="shared" si="7"/>
        <v>8666.6666666666661</v>
      </c>
      <c r="N113" s="11">
        <f t="shared" si="7"/>
        <v>8666.6666666666661</v>
      </c>
      <c r="O113" s="11">
        <f t="shared" si="7"/>
        <v>8666.6666666666661</v>
      </c>
      <c r="P113" s="11">
        <f t="shared" si="7"/>
        <v>8666.6666666666661</v>
      </c>
      <c r="Q113" s="11">
        <f t="shared" si="7"/>
        <v>8666.6666666666661</v>
      </c>
      <c r="R113" s="11">
        <f t="shared" si="7"/>
        <v>8666.6666666666661</v>
      </c>
      <c r="S113" s="11">
        <f t="shared" si="7"/>
        <v>8666.6666666666661</v>
      </c>
      <c r="T113" s="11">
        <f t="shared" si="7"/>
        <v>8666.6666666666661</v>
      </c>
      <c r="U113" s="11">
        <f t="shared" si="7"/>
        <v>8666.6666666666661</v>
      </c>
      <c r="V113" s="11">
        <f t="shared" si="7"/>
        <v>8666.6666666666661</v>
      </c>
      <c r="W113" s="11">
        <f t="shared" si="7"/>
        <v>8666.6666666666661</v>
      </c>
      <c r="X113" s="11">
        <f t="shared" si="7"/>
        <v>8666.6666666666661</v>
      </c>
      <c r="Y113" s="11">
        <f t="shared" si="7"/>
        <v>8666.6666666666661</v>
      </c>
      <c r="Z113" s="11">
        <f t="shared" si="7"/>
        <v>8666.6666666666661</v>
      </c>
      <c r="AA113" s="11">
        <f t="shared" si="7"/>
        <v>8666.6666666666661</v>
      </c>
      <c r="AB113" s="11">
        <f t="shared" si="7"/>
        <v>9333.3333333333339</v>
      </c>
      <c r="AC113" s="11">
        <f t="shared" si="7"/>
        <v>11083.333333333334</v>
      </c>
      <c r="AD113" s="11">
        <f t="shared" si="7"/>
        <v>11750</v>
      </c>
      <c r="AE113" s="11">
        <f t="shared" si="7"/>
        <v>11750</v>
      </c>
      <c r="AF113" s="11">
        <f t="shared" si="7"/>
        <v>11750</v>
      </c>
      <c r="AG113" s="11">
        <f t="shared" si="7"/>
        <v>11750</v>
      </c>
      <c r="AH113" s="11">
        <f t="shared" si="7"/>
        <v>12250</v>
      </c>
      <c r="AI113" s="11">
        <f t="shared" si="7"/>
        <v>12916.666666666666</v>
      </c>
      <c r="AJ113" s="11">
        <f t="shared" si="7"/>
        <v>12916.666666666666</v>
      </c>
      <c r="AK113" s="11">
        <f t="shared" si="7"/>
        <v>12916.666666666666</v>
      </c>
      <c r="AL113" s="11">
        <f t="shared" si="7"/>
        <v>12916.666666666666</v>
      </c>
      <c r="AM113" s="11">
        <f t="shared" si="7"/>
        <v>12916.666666666666</v>
      </c>
      <c r="AN113" s="11">
        <f t="shared" si="7"/>
        <v>12916.666666666666</v>
      </c>
      <c r="AO113" s="11">
        <f t="shared" si="7"/>
        <v>14583.333333333332</v>
      </c>
      <c r="AP113" s="11">
        <f t="shared" si="7"/>
        <v>15916.666666666666</v>
      </c>
      <c r="AQ113" s="11">
        <f t="shared" si="7"/>
        <v>16166.666666666666</v>
      </c>
      <c r="AR113" s="11">
        <f t="shared" si="7"/>
        <v>16166.666666666666</v>
      </c>
      <c r="AS113" s="11">
        <f t="shared" si="7"/>
        <v>16166.666666666666</v>
      </c>
      <c r="AT113" s="11">
        <f t="shared" si="7"/>
        <v>16166.666666666666</v>
      </c>
      <c r="AU113" s="11">
        <f t="shared" si="7"/>
        <v>16166.666666666666</v>
      </c>
      <c r="AV113" s="11">
        <f t="shared" si="7"/>
        <v>16166.666666666666</v>
      </c>
      <c r="AW113" s="11">
        <f t="shared" si="7"/>
        <v>16166.666666666666</v>
      </c>
      <c r="AX113" s="11">
        <f t="shared" si="7"/>
        <v>16166.666666666666</v>
      </c>
      <c r="AY113" s="11">
        <f t="shared" si="7"/>
        <v>16166.666666666666</v>
      </c>
      <c r="AZ113" s="11">
        <f t="shared" si="7"/>
        <v>16166.666666666666</v>
      </c>
      <c r="BA113" s="11">
        <f t="shared" si="7"/>
        <v>16166.666666666666</v>
      </c>
      <c r="BB113" s="11">
        <f t="shared" si="7"/>
        <v>16833.333333333332</v>
      </c>
      <c r="BC113" s="11">
        <f t="shared" si="7"/>
        <v>16833.333333333332</v>
      </c>
      <c r="BD113" s="11">
        <f t="shared" si="7"/>
        <v>16833.333333333332</v>
      </c>
      <c r="BE113" s="11">
        <f t="shared" si="7"/>
        <v>16833.333333333332</v>
      </c>
      <c r="BF113" s="11">
        <f t="shared" si="7"/>
        <v>16833.333333333332</v>
      </c>
      <c r="BG113" s="11">
        <f t="shared" si="7"/>
        <v>16833.333333333332</v>
      </c>
      <c r="BH113" s="11">
        <f t="shared" si="7"/>
        <v>17500</v>
      </c>
      <c r="BI113" s="11">
        <f t="shared" si="7"/>
        <v>17500</v>
      </c>
      <c r="BJ113" s="11">
        <f t="shared" si="7"/>
        <v>17500</v>
      </c>
      <c r="BK113" s="11">
        <f t="shared" si="7"/>
        <v>17500</v>
      </c>
      <c r="BL113" s="11">
        <f t="shared" si="7"/>
        <v>17500</v>
      </c>
    </row>
    <row r="114" spans="2:64" x14ac:dyDescent="0.55000000000000004">
      <c r="B114" s="28" t="s">
        <v>245</v>
      </c>
      <c r="E114" s="11">
        <f>SUM(E165:E171)</f>
        <v>0</v>
      </c>
      <c r="F114" s="11">
        <f t="shared" ref="F114:BL114" si="8">SUM(F165:F171)</f>
        <v>0</v>
      </c>
      <c r="G114" s="11">
        <f t="shared" si="8"/>
        <v>0</v>
      </c>
      <c r="H114" s="11">
        <f t="shared" si="8"/>
        <v>0</v>
      </c>
      <c r="I114" s="11">
        <f t="shared" si="8"/>
        <v>1583.3333333333335</v>
      </c>
      <c r="J114" s="11">
        <f t="shared" si="8"/>
        <v>1916.6666666666667</v>
      </c>
      <c r="K114" s="11">
        <f t="shared" si="8"/>
        <v>2166.6666666666665</v>
      </c>
      <c r="L114" s="11">
        <f t="shared" si="8"/>
        <v>2166.6666666666665</v>
      </c>
      <c r="M114" s="11">
        <f t="shared" si="8"/>
        <v>2166.6666666666665</v>
      </c>
      <c r="N114" s="11">
        <f t="shared" si="8"/>
        <v>2166.6666666666665</v>
      </c>
      <c r="O114" s="11">
        <f t="shared" si="8"/>
        <v>2166.6666666666665</v>
      </c>
      <c r="P114" s="11">
        <f t="shared" si="8"/>
        <v>2333.3333333333335</v>
      </c>
      <c r="Q114" s="11">
        <f t="shared" si="8"/>
        <v>4250</v>
      </c>
      <c r="R114" s="11">
        <f t="shared" si="8"/>
        <v>4250</v>
      </c>
      <c r="S114" s="11">
        <f t="shared" si="8"/>
        <v>4250</v>
      </c>
      <c r="T114" s="11">
        <f t="shared" si="8"/>
        <v>4250</v>
      </c>
      <c r="U114" s="11">
        <f t="shared" si="8"/>
        <v>4750</v>
      </c>
      <c r="V114" s="11">
        <f t="shared" si="8"/>
        <v>4916.666666666667</v>
      </c>
      <c r="W114" s="11">
        <f t="shared" si="8"/>
        <v>4916.666666666667</v>
      </c>
      <c r="X114" s="11">
        <f t="shared" si="8"/>
        <v>4916.666666666667</v>
      </c>
      <c r="Y114" s="11">
        <f t="shared" si="8"/>
        <v>4916.666666666667</v>
      </c>
      <c r="Z114" s="11">
        <f t="shared" si="8"/>
        <v>4916.666666666667</v>
      </c>
      <c r="AA114" s="11">
        <f t="shared" si="8"/>
        <v>5000</v>
      </c>
      <c r="AB114" s="11">
        <f t="shared" si="8"/>
        <v>5000</v>
      </c>
      <c r="AC114" s="11">
        <f t="shared" si="8"/>
        <v>5083.333333333333</v>
      </c>
      <c r="AD114" s="11">
        <f t="shared" si="8"/>
        <v>5083.333333333333</v>
      </c>
      <c r="AE114" s="11">
        <f t="shared" si="8"/>
        <v>5083.333333333333</v>
      </c>
      <c r="AF114" s="11">
        <f t="shared" si="8"/>
        <v>5083.333333333333</v>
      </c>
      <c r="AG114" s="11">
        <f t="shared" si="8"/>
        <v>5416.6666666666661</v>
      </c>
      <c r="AH114" s="11">
        <f t="shared" si="8"/>
        <v>6000</v>
      </c>
      <c r="AI114" s="11">
        <f t="shared" si="8"/>
        <v>6000</v>
      </c>
      <c r="AJ114" s="11">
        <f t="shared" si="8"/>
        <v>6000</v>
      </c>
      <c r="AK114" s="11">
        <f t="shared" si="8"/>
        <v>6000</v>
      </c>
      <c r="AL114" s="11">
        <f t="shared" si="8"/>
        <v>6000</v>
      </c>
      <c r="AM114" s="11">
        <f t="shared" si="8"/>
        <v>6000</v>
      </c>
      <c r="AN114" s="11">
        <f t="shared" si="8"/>
        <v>6166.666666666667</v>
      </c>
      <c r="AO114" s="11">
        <f t="shared" si="8"/>
        <v>6333.3333333333339</v>
      </c>
      <c r="AP114" s="11">
        <f t="shared" si="8"/>
        <v>6333.3333333333339</v>
      </c>
      <c r="AQ114" s="11">
        <f t="shared" si="8"/>
        <v>6500.0000000000009</v>
      </c>
      <c r="AR114" s="11">
        <f t="shared" si="8"/>
        <v>6500.0000000000009</v>
      </c>
      <c r="AS114" s="11">
        <f t="shared" si="8"/>
        <v>6500.0000000000009</v>
      </c>
      <c r="AT114" s="11">
        <f t="shared" si="8"/>
        <v>6500.0000000000009</v>
      </c>
      <c r="AU114" s="11">
        <f t="shared" si="8"/>
        <v>6500.0000000000009</v>
      </c>
      <c r="AV114" s="11">
        <f t="shared" si="8"/>
        <v>6500.0000000000009</v>
      </c>
      <c r="AW114" s="11">
        <f t="shared" si="8"/>
        <v>6500.0000000000009</v>
      </c>
      <c r="AX114" s="11">
        <f t="shared" si="8"/>
        <v>6500.0000000000009</v>
      </c>
      <c r="AY114" s="11">
        <f t="shared" si="8"/>
        <v>6500.0000000000009</v>
      </c>
      <c r="AZ114" s="11">
        <f t="shared" si="8"/>
        <v>6500.0000000000009</v>
      </c>
      <c r="BA114" s="11">
        <f t="shared" si="8"/>
        <v>6583.333333333333</v>
      </c>
      <c r="BB114" s="11">
        <f t="shared" si="8"/>
        <v>6583.333333333333</v>
      </c>
      <c r="BC114" s="11">
        <f t="shared" si="8"/>
        <v>6583.333333333333</v>
      </c>
      <c r="BD114" s="11">
        <f t="shared" si="8"/>
        <v>6583.333333333333</v>
      </c>
      <c r="BE114" s="11">
        <f t="shared" si="8"/>
        <v>6583.333333333333</v>
      </c>
      <c r="BF114" s="11">
        <f t="shared" si="8"/>
        <v>6583.333333333333</v>
      </c>
      <c r="BG114" s="11">
        <f t="shared" si="8"/>
        <v>6666.666666666667</v>
      </c>
      <c r="BH114" s="11">
        <f t="shared" si="8"/>
        <v>6666.666666666667</v>
      </c>
      <c r="BI114" s="11">
        <f t="shared" si="8"/>
        <v>6666.666666666667</v>
      </c>
      <c r="BJ114" s="11">
        <f t="shared" si="8"/>
        <v>6666.666666666667</v>
      </c>
      <c r="BK114" s="11">
        <f t="shared" si="8"/>
        <v>6666.666666666667</v>
      </c>
      <c r="BL114" s="11">
        <f t="shared" si="8"/>
        <v>6666.666666666667</v>
      </c>
    </row>
    <row r="115" spans="2:64" x14ac:dyDescent="0.55000000000000004">
      <c r="B115" s="28" t="str">
        <f>B173</f>
        <v>Office rent</v>
      </c>
      <c r="E115" s="11">
        <f t="shared" ref="E115:E123" si="9">E173</f>
        <v>0</v>
      </c>
      <c r="F115" s="11">
        <f t="shared" ref="F115:BL119" si="10">F173</f>
        <v>0</v>
      </c>
      <c r="G115" s="11">
        <f t="shared" si="10"/>
        <v>0</v>
      </c>
      <c r="H115" s="11">
        <f t="shared" si="10"/>
        <v>0</v>
      </c>
      <c r="I115" s="11">
        <f t="shared" si="10"/>
        <v>666.66666666666663</v>
      </c>
      <c r="J115" s="11">
        <f t="shared" si="10"/>
        <v>666.66666666666663</v>
      </c>
      <c r="K115" s="11">
        <f t="shared" si="10"/>
        <v>666.66666666666663</v>
      </c>
      <c r="L115" s="11">
        <f t="shared" si="10"/>
        <v>666.66666666666663</v>
      </c>
      <c r="M115" s="11">
        <f t="shared" si="10"/>
        <v>666.66666666666663</v>
      </c>
      <c r="N115" s="11">
        <f t="shared" si="10"/>
        <v>666.66666666666663</v>
      </c>
      <c r="O115" s="11">
        <f t="shared" si="10"/>
        <v>666.66666666666663</v>
      </c>
      <c r="P115" s="11">
        <f t="shared" si="10"/>
        <v>666.66666666666663</v>
      </c>
      <c r="Q115" s="11">
        <f t="shared" si="10"/>
        <v>1250</v>
      </c>
      <c r="R115" s="11">
        <f t="shared" si="10"/>
        <v>1250</v>
      </c>
      <c r="S115" s="11">
        <f t="shared" si="10"/>
        <v>1250</v>
      </c>
      <c r="T115" s="11">
        <f t="shared" si="10"/>
        <v>1250</v>
      </c>
      <c r="U115" s="11">
        <f t="shared" si="10"/>
        <v>1250</v>
      </c>
      <c r="V115" s="11">
        <f t="shared" si="10"/>
        <v>1250</v>
      </c>
      <c r="W115" s="11">
        <f t="shared" si="10"/>
        <v>1250</v>
      </c>
      <c r="X115" s="11">
        <f t="shared" si="10"/>
        <v>1250</v>
      </c>
      <c r="Y115" s="11">
        <f t="shared" si="10"/>
        <v>1250</v>
      </c>
      <c r="Z115" s="11">
        <f t="shared" si="10"/>
        <v>1250</v>
      </c>
      <c r="AA115" s="11">
        <f t="shared" si="10"/>
        <v>1250</v>
      </c>
      <c r="AB115" s="11">
        <f t="shared" si="10"/>
        <v>1250</v>
      </c>
      <c r="AC115" s="11">
        <f t="shared" si="10"/>
        <v>2083.3333333333335</v>
      </c>
      <c r="AD115" s="11">
        <f t="shared" si="10"/>
        <v>2083.3333333333335</v>
      </c>
      <c r="AE115" s="11">
        <f t="shared" si="10"/>
        <v>2083.3333333333335</v>
      </c>
      <c r="AF115" s="11">
        <f t="shared" si="10"/>
        <v>2083.3333333333335</v>
      </c>
      <c r="AG115" s="11">
        <f t="shared" si="10"/>
        <v>2083.3333333333335</v>
      </c>
      <c r="AH115" s="11">
        <f t="shared" si="10"/>
        <v>2083.3333333333335</v>
      </c>
      <c r="AI115" s="11">
        <f t="shared" si="10"/>
        <v>2083.3333333333335</v>
      </c>
      <c r="AJ115" s="11">
        <f t="shared" si="10"/>
        <v>2083.3333333333335</v>
      </c>
      <c r="AK115" s="11">
        <f t="shared" si="10"/>
        <v>2083.3333333333335</v>
      </c>
      <c r="AL115" s="11">
        <f t="shared" si="10"/>
        <v>2083.3333333333335</v>
      </c>
      <c r="AM115" s="11">
        <f t="shared" si="10"/>
        <v>2083.3333333333335</v>
      </c>
      <c r="AN115" s="11">
        <f t="shared" si="10"/>
        <v>2083.3333333333335</v>
      </c>
      <c r="AO115" s="11">
        <f t="shared" si="10"/>
        <v>2083.3333333333335</v>
      </c>
      <c r="AP115" s="11">
        <f t="shared" si="10"/>
        <v>2083.3333333333335</v>
      </c>
      <c r="AQ115" s="11">
        <f t="shared" si="10"/>
        <v>2083.3333333333335</v>
      </c>
      <c r="AR115" s="11">
        <f t="shared" si="10"/>
        <v>2083.3333333333335</v>
      </c>
      <c r="AS115" s="11">
        <f t="shared" si="10"/>
        <v>2083.3333333333335</v>
      </c>
      <c r="AT115" s="11">
        <f t="shared" si="10"/>
        <v>2083.3333333333335</v>
      </c>
      <c r="AU115" s="11">
        <f t="shared" si="10"/>
        <v>2083.3333333333335</v>
      </c>
      <c r="AV115" s="11">
        <f t="shared" si="10"/>
        <v>2083.3333333333335</v>
      </c>
      <c r="AW115" s="11">
        <f t="shared" si="10"/>
        <v>2083.3333333333335</v>
      </c>
      <c r="AX115" s="11">
        <f t="shared" si="10"/>
        <v>2083.3333333333335</v>
      </c>
      <c r="AY115" s="11">
        <f t="shared" si="10"/>
        <v>2083.3333333333335</v>
      </c>
      <c r="AZ115" s="11">
        <f t="shared" si="10"/>
        <v>2083.3333333333335</v>
      </c>
      <c r="BA115" s="11">
        <f t="shared" si="10"/>
        <v>4166.666666666667</v>
      </c>
      <c r="BB115" s="11">
        <f t="shared" si="10"/>
        <v>4166.666666666667</v>
      </c>
      <c r="BC115" s="11">
        <f t="shared" si="10"/>
        <v>4166.666666666667</v>
      </c>
      <c r="BD115" s="11">
        <f t="shared" si="10"/>
        <v>4166.666666666667</v>
      </c>
      <c r="BE115" s="11">
        <f t="shared" si="10"/>
        <v>4166.666666666667</v>
      </c>
      <c r="BF115" s="11">
        <f t="shared" si="10"/>
        <v>4166.666666666667</v>
      </c>
      <c r="BG115" s="11">
        <f t="shared" si="10"/>
        <v>4166.666666666667</v>
      </c>
      <c r="BH115" s="11">
        <f t="shared" si="10"/>
        <v>4166.666666666667</v>
      </c>
      <c r="BI115" s="11">
        <f t="shared" si="10"/>
        <v>4166.666666666667</v>
      </c>
      <c r="BJ115" s="11">
        <f t="shared" si="10"/>
        <v>4166.666666666667</v>
      </c>
      <c r="BK115" s="11">
        <f t="shared" si="10"/>
        <v>4166.666666666667</v>
      </c>
      <c r="BL115" s="11">
        <f t="shared" si="10"/>
        <v>4166.666666666667</v>
      </c>
    </row>
    <row r="116" spans="2:64" x14ac:dyDescent="0.55000000000000004">
      <c r="B116" s="28" t="str">
        <f t="shared" ref="B116:B123" si="11">B174</f>
        <v>Legal</v>
      </c>
      <c r="E116" s="11">
        <f t="shared" si="9"/>
        <v>0</v>
      </c>
      <c r="F116" s="11">
        <f t="shared" ref="F116:T116" si="12">F174</f>
        <v>0</v>
      </c>
      <c r="G116" s="11">
        <f t="shared" si="12"/>
        <v>0</v>
      </c>
      <c r="H116" s="11">
        <f t="shared" si="12"/>
        <v>0</v>
      </c>
      <c r="I116" s="11">
        <f t="shared" si="12"/>
        <v>83.333333333333329</v>
      </c>
      <c r="J116" s="11">
        <f t="shared" si="12"/>
        <v>83.333333333333329</v>
      </c>
      <c r="K116" s="11">
        <f t="shared" si="12"/>
        <v>83.333333333333329</v>
      </c>
      <c r="L116" s="11">
        <f t="shared" si="12"/>
        <v>83.333333333333329</v>
      </c>
      <c r="M116" s="11">
        <f t="shared" si="12"/>
        <v>83.333333333333329</v>
      </c>
      <c r="N116" s="11">
        <f t="shared" si="12"/>
        <v>83.333333333333329</v>
      </c>
      <c r="O116" s="11">
        <f t="shared" si="12"/>
        <v>83.333333333333329</v>
      </c>
      <c r="P116" s="11">
        <f t="shared" si="12"/>
        <v>83.333333333333329</v>
      </c>
      <c r="Q116" s="11">
        <f t="shared" si="12"/>
        <v>416.66666666666669</v>
      </c>
      <c r="R116" s="11">
        <f t="shared" si="12"/>
        <v>416.66666666666669</v>
      </c>
      <c r="S116" s="11">
        <f t="shared" si="12"/>
        <v>416.66666666666669</v>
      </c>
      <c r="T116" s="11">
        <f t="shared" si="12"/>
        <v>416.66666666666669</v>
      </c>
      <c r="U116" s="11">
        <f t="shared" si="10"/>
        <v>416.66666666666669</v>
      </c>
      <c r="V116" s="11">
        <f t="shared" si="10"/>
        <v>416.66666666666669</v>
      </c>
      <c r="W116" s="11">
        <f t="shared" si="10"/>
        <v>416.66666666666669</v>
      </c>
      <c r="X116" s="11">
        <f t="shared" si="10"/>
        <v>416.66666666666669</v>
      </c>
      <c r="Y116" s="11">
        <f t="shared" si="10"/>
        <v>416.66666666666669</v>
      </c>
      <c r="Z116" s="11">
        <f t="shared" si="10"/>
        <v>416.66666666666669</v>
      </c>
      <c r="AA116" s="11">
        <f t="shared" si="10"/>
        <v>416.66666666666669</v>
      </c>
      <c r="AB116" s="11">
        <f t="shared" si="10"/>
        <v>416.66666666666669</v>
      </c>
      <c r="AC116" s="11">
        <f t="shared" si="10"/>
        <v>833.33333333333337</v>
      </c>
      <c r="AD116" s="11">
        <f t="shared" si="10"/>
        <v>833.33333333333337</v>
      </c>
      <c r="AE116" s="11">
        <f t="shared" si="10"/>
        <v>833.33333333333337</v>
      </c>
      <c r="AF116" s="11">
        <f t="shared" si="10"/>
        <v>833.33333333333337</v>
      </c>
      <c r="AG116" s="11">
        <f t="shared" si="10"/>
        <v>833.33333333333337</v>
      </c>
      <c r="AH116" s="11">
        <f t="shared" si="10"/>
        <v>833.33333333333337</v>
      </c>
      <c r="AI116" s="11">
        <f t="shared" si="10"/>
        <v>833.33333333333337</v>
      </c>
      <c r="AJ116" s="11">
        <f t="shared" si="10"/>
        <v>833.33333333333337</v>
      </c>
      <c r="AK116" s="11">
        <f t="shared" si="10"/>
        <v>833.33333333333337</v>
      </c>
      <c r="AL116" s="11">
        <f t="shared" si="10"/>
        <v>833.33333333333337</v>
      </c>
      <c r="AM116" s="11">
        <f t="shared" si="10"/>
        <v>833.33333333333337</v>
      </c>
      <c r="AN116" s="11">
        <f t="shared" si="10"/>
        <v>833.33333333333337</v>
      </c>
      <c r="AO116" s="11">
        <f t="shared" si="10"/>
        <v>1666.6666666666667</v>
      </c>
      <c r="AP116" s="11">
        <f t="shared" si="10"/>
        <v>1666.6666666666667</v>
      </c>
      <c r="AQ116" s="11">
        <f t="shared" si="10"/>
        <v>1666.6666666666667</v>
      </c>
      <c r="AR116" s="11">
        <f t="shared" si="10"/>
        <v>1666.6666666666667</v>
      </c>
      <c r="AS116" s="11">
        <f t="shared" si="10"/>
        <v>1666.6666666666667</v>
      </c>
      <c r="AT116" s="11">
        <f t="shared" si="10"/>
        <v>1666.6666666666667</v>
      </c>
      <c r="AU116" s="11">
        <f t="shared" si="10"/>
        <v>1666.6666666666667</v>
      </c>
      <c r="AV116" s="11">
        <f t="shared" si="10"/>
        <v>1666.6666666666667</v>
      </c>
      <c r="AW116" s="11">
        <f t="shared" si="10"/>
        <v>1666.6666666666667</v>
      </c>
      <c r="AX116" s="11">
        <f t="shared" si="10"/>
        <v>1666.6666666666667</v>
      </c>
      <c r="AY116" s="11">
        <f t="shared" si="10"/>
        <v>1666.6666666666667</v>
      </c>
      <c r="AZ116" s="11">
        <f t="shared" si="10"/>
        <v>1666.6666666666667</v>
      </c>
      <c r="BA116" s="11">
        <f t="shared" si="10"/>
        <v>1666.6666666666667</v>
      </c>
      <c r="BB116" s="11">
        <f t="shared" si="10"/>
        <v>1666.6666666666667</v>
      </c>
      <c r="BC116" s="11">
        <f t="shared" si="10"/>
        <v>1666.6666666666667</v>
      </c>
      <c r="BD116" s="11">
        <f t="shared" si="10"/>
        <v>1666.6666666666667</v>
      </c>
      <c r="BE116" s="11">
        <f t="shared" si="10"/>
        <v>1666.6666666666667</v>
      </c>
      <c r="BF116" s="11">
        <f t="shared" si="10"/>
        <v>1666.6666666666667</v>
      </c>
      <c r="BG116" s="11">
        <f t="shared" si="10"/>
        <v>1666.6666666666667</v>
      </c>
      <c r="BH116" s="11">
        <f t="shared" si="10"/>
        <v>1666.6666666666667</v>
      </c>
      <c r="BI116" s="11">
        <f t="shared" si="10"/>
        <v>1666.6666666666667</v>
      </c>
      <c r="BJ116" s="11">
        <f t="shared" si="10"/>
        <v>1666.6666666666667</v>
      </c>
      <c r="BK116" s="11">
        <f t="shared" si="10"/>
        <v>1666.6666666666667</v>
      </c>
      <c r="BL116" s="11">
        <f t="shared" si="10"/>
        <v>1666.6666666666667</v>
      </c>
    </row>
    <row r="117" spans="2:64" x14ac:dyDescent="0.55000000000000004">
      <c r="B117" s="28" t="s">
        <v>269</v>
      </c>
      <c r="E117" s="11">
        <f t="shared" si="9"/>
        <v>0</v>
      </c>
      <c r="F117" s="11">
        <f t="shared" si="10"/>
        <v>0</v>
      </c>
      <c r="G117" s="11">
        <f t="shared" si="10"/>
        <v>0</v>
      </c>
      <c r="H117" s="11">
        <f t="shared" si="10"/>
        <v>0</v>
      </c>
      <c r="I117" s="11">
        <f t="shared" si="10"/>
        <v>20000</v>
      </c>
      <c r="J117" s="11">
        <f t="shared" si="10"/>
        <v>0</v>
      </c>
      <c r="K117" s="11">
        <f t="shared" si="10"/>
        <v>0</v>
      </c>
      <c r="L117" s="11">
        <f t="shared" si="10"/>
        <v>0</v>
      </c>
      <c r="M117" s="11">
        <f t="shared" si="10"/>
        <v>0</v>
      </c>
      <c r="N117" s="11">
        <f t="shared" si="10"/>
        <v>0</v>
      </c>
      <c r="O117" s="11">
        <f t="shared" si="10"/>
        <v>0</v>
      </c>
      <c r="P117" s="11">
        <f t="shared" si="10"/>
        <v>0</v>
      </c>
      <c r="Q117" s="11">
        <f t="shared" si="10"/>
        <v>0</v>
      </c>
      <c r="R117" s="11">
        <f t="shared" si="10"/>
        <v>0</v>
      </c>
      <c r="S117" s="11">
        <f t="shared" si="10"/>
        <v>0</v>
      </c>
      <c r="T117" s="11">
        <f t="shared" si="10"/>
        <v>0</v>
      </c>
      <c r="U117" s="11">
        <f t="shared" si="10"/>
        <v>0</v>
      </c>
      <c r="V117" s="11">
        <f t="shared" si="10"/>
        <v>0</v>
      </c>
      <c r="W117" s="11">
        <f t="shared" si="10"/>
        <v>0</v>
      </c>
      <c r="X117" s="11">
        <f t="shared" si="10"/>
        <v>0</v>
      </c>
      <c r="Y117" s="11">
        <f t="shared" si="10"/>
        <v>0</v>
      </c>
      <c r="Z117" s="11">
        <f t="shared" si="10"/>
        <v>0</v>
      </c>
      <c r="AA117" s="11">
        <f t="shared" si="10"/>
        <v>0</v>
      </c>
      <c r="AB117" s="11">
        <f t="shared" si="10"/>
        <v>0</v>
      </c>
      <c r="AC117" s="11">
        <f t="shared" si="10"/>
        <v>0</v>
      </c>
      <c r="AD117" s="11">
        <f t="shared" si="10"/>
        <v>0</v>
      </c>
      <c r="AE117" s="11">
        <f t="shared" si="10"/>
        <v>0</v>
      </c>
      <c r="AF117" s="11">
        <f t="shared" si="10"/>
        <v>0</v>
      </c>
      <c r="AG117" s="11">
        <f t="shared" si="10"/>
        <v>0</v>
      </c>
      <c r="AH117" s="11">
        <f t="shared" si="10"/>
        <v>0</v>
      </c>
      <c r="AI117" s="11">
        <f t="shared" si="10"/>
        <v>0</v>
      </c>
      <c r="AJ117" s="11">
        <f t="shared" si="10"/>
        <v>0</v>
      </c>
      <c r="AK117" s="11">
        <f t="shared" si="10"/>
        <v>0</v>
      </c>
      <c r="AL117" s="11">
        <f t="shared" si="10"/>
        <v>0</v>
      </c>
      <c r="AM117" s="11">
        <f t="shared" si="10"/>
        <v>0</v>
      </c>
      <c r="AN117" s="11">
        <f t="shared" si="10"/>
        <v>0</v>
      </c>
      <c r="AO117" s="11">
        <f t="shared" si="10"/>
        <v>0</v>
      </c>
      <c r="AP117" s="11">
        <f t="shared" si="10"/>
        <v>0</v>
      </c>
      <c r="AQ117" s="11">
        <f t="shared" si="10"/>
        <v>0</v>
      </c>
      <c r="AR117" s="11">
        <f t="shared" si="10"/>
        <v>0</v>
      </c>
      <c r="AS117" s="11">
        <f t="shared" si="10"/>
        <v>0</v>
      </c>
      <c r="AT117" s="11">
        <f t="shared" si="10"/>
        <v>0</v>
      </c>
      <c r="AU117" s="11">
        <f t="shared" si="10"/>
        <v>0</v>
      </c>
      <c r="AV117" s="11">
        <f t="shared" si="10"/>
        <v>0</v>
      </c>
      <c r="AW117" s="11">
        <f t="shared" si="10"/>
        <v>0</v>
      </c>
      <c r="AX117" s="11">
        <f t="shared" si="10"/>
        <v>0</v>
      </c>
      <c r="AY117" s="11">
        <f t="shared" si="10"/>
        <v>0</v>
      </c>
      <c r="AZ117" s="11">
        <f t="shared" si="10"/>
        <v>0</v>
      </c>
      <c r="BA117" s="11">
        <f t="shared" si="10"/>
        <v>0</v>
      </c>
      <c r="BB117" s="11">
        <f t="shared" si="10"/>
        <v>0</v>
      </c>
      <c r="BC117" s="11">
        <f t="shared" si="10"/>
        <v>0</v>
      </c>
      <c r="BD117" s="11">
        <f t="shared" si="10"/>
        <v>0</v>
      </c>
      <c r="BE117" s="11">
        <f t="shared" si="10"/>
        <v>0</v>
      </c>
      <c r="BF117" s="11">
        <f t="shared" si="10"/>
        <v>0</v>
      </c>
      <c r="BG117" s="11">
        <f t="shared" si="10"/>
        <v>0</v>
      </c>
      <c r="BH117" s="11">
        <f t="shared" si="10"/>
        <v>0</v>
      </c>
      <c r="BI117" s="11">
        <f t="shared" si="10"/>
        <v>0</v>
      </c>
      <c r="BJ117" s="11">
        <f t="shared" si="10"/>
        <v>0</v>
      </c>
      <c r="BK117" s="11">
        <f t="shared" si="10"/>
        <v>0</v>
      </c>
      <c r="BL117" s="11">
        <f t="shared" si="10"/>
        <v>0</v>
      </c>
    </row>
    <row r="118" spans="2:64" x14ac:dyDescent="0.55000000000000004">
      <c r="B118" s="28" t="str">
        <f t="shared" si="11"/>
        <v>Other (insurance etc.)</v>
      </c>
      <c r="E118" s="11">
        <f t="shared" si="9"/>
        <v>0</v>
      </c>
      <c r="F118" s="11">
        <f t="shared" si="10"/>
        <v>0</v>
      </c>
      <c r="G118" s="11">
        <f t="shared" si="10"/>
        <v>0</v>
      </c>
      <c r="H118" s="11">
        <f t="shared" si="10"/>
        <v>0</v>
      </c>
      <c r="I118" s="11">
        <f t="shared" si="10"/>
        <v>208.33333333333334</v>
      </c>
      <c r="J118" s="11">
        <f t="shared" si="10"/>
        <v>208.33333333333334</v>
      </c>
      <c r="K118" s="11">
        <f t="shared" si="10"/>
        <v>208.33333333333334</v>
      </c>
      <c r="L118" s="11">
        <f t="shared" si="10"/>
        <v>208.33333333333334</v>
      </c>
      <c r="M118" s="11">
        <f t="shared" si="10"/>
        <v>208.33333333333334</v>
      </c>
      <c r="N118" s="11">
        <f t="shared" si="10"/>
        <v>208.33333333333334</v>
      </c>
      <c r="O118" s="11">
        <f t="shared" si="10"/>
        <v>208.33333333333334</v>
      </c>
      <c r="P118" s="11">
        <f t="shared" si="10"/>
        <v>208.33333333333334</v>
      </c>
      <c r="Q118" s="11">
        <f t="shared" si="10"/>
        <v>416.66666666666669</v>
      </c>
      <c r="R118" s="11">
        <f t="shared" si="10"/>
        <v>416.66666666666669</v>
      </c>
      <c r="S118" s="11">
        <f t="shared" si="10"/>
        <v>416.66666666666669</v>
      </c>
      <c r="T118" s="11">
        <f t="shared" si="10"/>
        <v>416.66666666666669</v>
      </c>
      <c r="U118" s="11">
        <f t="shared" si="10"/>
        <v>416.66666666666669</v>
      </c>
      <c r="V118" s="11">
        <f t="shared" si="10"/>
        <v>416.66666666666669</v>
      </c>
      <c r="W118" s="11">
        <f t="shared" si="10"/>
        <v>416.66666666666669</v>
      </c>
      <c r="X118" s="11">
        <f t="shared" si="10"/>
        <v>416.66666666666669</v>
      </c>
      <c r="Y118" s="11">
        <f t="shared" si="10"/>
        <v>416.66666666666669</v>
      </c>
      <c r="Z118" s="11">
        <f t="shared" si="10"/>
        <v>416.66666666666669</v>
      </c>
      <c r="AA118" s="11">
        <f t="shared" si="10"/>
        <v>416.66666666666669</v>
      </c>
      <c r="AB118" s="11">
        <f t="shared" si="10"/>
        <v>416.66666666666669</v>
      </c>
      <c r="AC118" s="11">
        <f t="shared" si="10"/>
        <v>833.33333333333337</v>
      </c>
      <c r="AD118" s="11">
        <f t="shared" si="10"/>
        <v>833.33333333333337</v>
      </c>
      <c r="AE118" s="11">
        <f t="shared" si="10"/>
        <v>833.33333333333337</v>
      </c>
      <c r="AF118" s="11">
        <f t="shared" si="10"/>
        <v>833.33333333333337</v>
      </c>
      <c r="AG118" s="11">
        <f t="shared" si="10"/>
        <v>833.33333333333337</v>
      </c>
      <c r="AH118" s="11">
        <f t="shared" si="10"/>
        <v>833.33333333333337</v>
      </c>
      <c r="AI118" s="11">
        <f t="shared" si="10"/>
        <v>833.33333333333337</v>
      </c>
      <c r="AJ118" s="11">
        <f t="shared" si="10"/>
        <v>833.33333333333337</v>
      </c>
      <c r="AK118" s="11">
        <f t="shared" si="10"/>
        <v>833.33333333333337</v>
      </c>
      <c r="AL118" s="11">
        <f t="shared" si="10"/>
        <v>833.33333333333337</v>
      </c>
      <c r="AM118" s="11">
        <f t="shared" si="10"/>
        <v>833.33333333333337</v>
      </c>
      <c r="AN118" s="11">
        <f t="shared" si="10"/>
        <v>833.33333333333337</v>
      </c>
      <c r="AO118" s="11">
        <f t="shared" si="10"/>
        <v>833.33333333333337</v>
      </c>
      <c r="AP118" s="11">
        <f t="shared" si="10"/>
        <v>833.33333333333337</v>
      </c>
      <c r="AQ118" s="11">
        <f t="shared" si="10"/>
        <v>833.33333333333337</v>
      </c>
      <c r="AR118" s="11">
        <f t="shared" si="10"/>
        <v>833.33333333333337</v>
      </c>
      <c r="AS118" s="11">
        <f t="shared" si="10"/>
        <v>833.33333333333337</v>
      </c>
      <c r="AT118" s="11">
        <f t="shared" si="10"/>
        <v>833.33333333333337</v>
      </c>
      <c r="AU118" s="11">
        <f t="shared" si="10"/>
        <v>833.33333333333337</v>
      </c>
      <c r="AV118" s="11">
        <f t="shared" si="10"/>
        <v>833.33333333333337</v>
      </c>
      <c r="AW118" s="11">
        <f t="shared" si="10"/>
        <v>833.33333333333337</v>
      </c>
      <c r="AX118" s="11">
        <f t="shared" si="10"/>
        <v>833.33333333333337</v>
      </c>
      <c r="AY118" s="11">
        <f t="shared" si="10"/>
        <v>833.33333333333337</v>
      </c>
      <c r="AZ118" s="11">
        <f t="shared" si="10"/>
        <v>833.33333333333337</v>
      </c>
      <c r="BA118" s="11">
        <f t="shared" si="10"/>
        <v>833.33333333333337</v>
      </c>
      <c r="BB118" s="11">
        <f t="shared" si="10"/>
        <v>833.33333333333337</v>
      </c>
      <c r="BC118" s="11">
        <f t="shared" si="10"/>
        <v>833.33333333333337</v>
      </c>
      <c r="BD118" s="11">
        <f t="shared" si="10"/>
        <v>833.33333333333337</v>
      </c>
      <c r="BE118" s="11">
        <f t="shared" si="10"/>
        <v>833.33333333333337</v>
      </c>
      <c r="BF118" s="11">
        <f t="shared" si="10"/>
        <v>833.33333333333337</v>
      </c>
      <c r="BG118" s="11">
        <f t="shared" si="10"/>
        <v>833.33333333333337</v>
      </c>
      <c r="BH118" s="11">
        <f t="shared" si="10"/>
        <v>833.33333333333337</v>
      </c>
      <c r="BI118" s="11">
        <f t="shared" si="10"/>
        <v>833.33333333333337</v>
      </c>
      <c r="BJ118" s="11">
        <f t="shared" si="10"/>
        <v>833.33333333333337</v>
      </c>
      <c r="BK118" s="11">
        <f t="shared" si="10"/>
        <v>833.33333333333337</v>
      </c>
      <c r="BL118" s="11">
        <f t="shared" si="10"/>
        <v>833.33333333333337</v>
      </c>
    </row>
    <row r="119" spans="2:64" x14ac:dyDescent="0.55000000000000004">
      <c r="B119" s="28" t="str">
        <f t="shared" si="11"/>
        <v>Additional cost item 1</v>
      </c>
      <c r="E119" s="11">
        <f t="shared" si="9"/>
        <v>0</v>
      </c>
      <c r="F119" s="11">
        <f t="shared" si="10"/>
        <v>0</v>
      </c>
      <c r="G119" s="11">
        <f t="shared" si="10"/>
        <v>0</v>
      </c>
      <c r="H119" s="11">
        <f t="shared" si="10"/>
        <v>0</v>
      </c>
      <c r="I119" s="11">
        <f t="shared" si="10"/>
        <v>0</v>
      </c>
      <c r="J119" s="11">
        <f t="shared" si="10"/>
        <v>0</v>
      </c>
      <c r="K119" s="11">
        <f t="shared" si="10"/>
        <v>0</v>
      </c>
      <c r="L119" s="11">
        <f t="shared" si="10"/>
        <v>0</v>
      </c>
      <c r="M119" s="11">
        <f t="shared" si="10"/>
        <v>0</v>
      </c>
      <c r="N119" s="11">
        <f t="shared" si="10"/>
        <v>0</v>
      </c>
      <c r="O119" s="11">
        <f t="shared" si="10"/>
        <v>0</v>
      </c>
      <c r="P119" s="11">
        <f t="shared" si="10"/>
        <v>0</v>
      </c>
      <c r="Q119" s="11">
        <f t="shared" si="10"/>
        <v>0</v>
      </c>
      <c r="R119" s="11">
        <f t="shared" si="10"/>
        <v>0</v>
      </c>
      <c r="S119" s="11">
        <f t="shared" si="10"/>
        <v>0</v>
      </c>
      <c r="T119" s="11">
        <f t="shared" si="10"/>
        <v>0</v>
      </c>
      <c r="U119" s="11">
        <f t="shared" si="10"/>
        <v>0</v>
      </c>
      <c r="V119" s="11">
        <f t="shared" si="10"/>
        <v>0</v>
      </c>
      <c r="W119" s="11">
        <f t="shared" si="10"/>
        <v>0</v>
      </c>
      <c r="X119" s="11">
        <f t="shared" si="10"/>
        <v>0</v>
      </c>
      <c r="Y119" s="11">
        <f t="shared" si="10"/>
        <v>0</v>
      </c>
      <c r="Z119" s="11">
        <f t="shared" si="10"/>
        <v>0</v>
      </c>
      <c r="AA119" s="11">
        <f t="shared" si="10"/>
        <v>0</v>
      </c>
      <c r="AB119" s="11">
        <f t="shared" si="10"/>
        <v>0</v>
      </c>
      <c r="AC119" s="11">
        <f t="shared" si="10"/>
        <v>0</v>
      </c>
      <c r="AD119" s="11">
        <f t="shared" si="10"/>
        <v>0</v>
      </c>
      <c r="AE119" s="11">
        <f t="shared" si="10"/>
        <v>0</v>
      </c>
      <c r="AF119" s="11">
        <f t="shared" si="10"/>
        <v>0</v>
      </c>
      <c r="AG119" s="11">
        <f t="shared" si="10"/>
        <v>0</v>
      </c>
      <c r="AH119" s="11">
        <f t="shared" si="10"/>
        <v>0</v>
      </c>
      <c r="AI119" s="11">
        <f t="shared" si="10"/>
        <v>0</v>
      </c>
      <c r="AJ119" s="11">
        <f t="shared" si="10"/>
        <v>0</v>
      </c>
      <c r="AK119" s="11">
        <f t="shared" si="10"/>
        <v>0</v>
      </c>
      <c r="AL119" s="11">
        <f t="shared" si="10"/>
        <v>0</v>
      </c>
      <c r="AM119" s="11">
        <f t="shared" si="10"/>
        <v>0</v>
      </c>
      <c r="AN119" s="11">
        <f t="shared" ref="F119:BL123" si="13">AN177</f>
        <v>0</v>
      </c>
      <c r="AO119" s="11">
        <f t="shared" si="13"/>
        <v>0</v>
      </c>
      <c r="AP119" s="11">
        <f t="shared" si="13"/>
        <v>0</v>
      </c>
      <c r="AQ119" s="11">
        <f t="shared" si="13"/>
        <v>0</v>
      </c>
      <c r="AR119" s="11">
        <f t="shared" si="13"/>
        <v>0</v>
      </c>
      <c r="AS119" s="11">
        <f t="shared" si="13"/>
        <v>0</v>
      </c>
      <c r="AT119" s="11">
        <f t="shared" si="13"/>
        <v>0</v>
      </c>
      <c r="AU119" s="11">
        <f t="shared" si="13"/>
        <v>0</v>
      </c>
      <c r="AV119" s="11">
        <f t="shared" si="13"/>
        <v>0</v>
      </c>
      <c r="AW119" s="11">
        <f t="shared" si="13"/>
        <v>0</v>
      </c>
      <c r="AX119" s="11">
        <f t="shared" si="13"/>
        <v>0</v>
      </c>
      <c r="AY119" s="11">
        <f t="shared" si="13"/>
        <v>0</v>
      </c>
      <c r="AZ119" s="11">
        <f t="shared" si="13"/>
        <v>0</v>
      </c>
      <c r="BA119" s="11">
        <f t="shared" si="13"/>
        <v>0</v>
      </c>
      <c r="BB119" s="11">
        <f t="shared" si="13"/>
        <v>0</v>
      </c>
      <c r="BC119" s="11">
        <f t="shared" si="13"/>
        <v>0</v>
      </c>
      <c r="BD119" s="11">
        <f t="shared" si="13"/>
        <v>0</v>
      </c>
      <c r="BE119" s="11">
        <f t="shared" si="13"/>
        <v>0</v>
      </c>
      <c r="BF119" s="11">
        <f t="shared" si="13"/>
        <v>0</v>
      </c>
      <c r="BG119" s="11">
        <f t="shared" si="13"/>
        <v>0</v>
      </c>
      <c r="BH119" s="11">
        <f t="shared" si="13"/>
        <v>0</v>
      </c>
      <c r="BI119" s="11">
        <f t="shared" si="13"/>
        <v>0</v>
      </c>
      <c r="BJ119" s="11">
        <f t="shared" si="13"/>
        <v>0</v>
      </c>
      <c r="BK119" s="11">
        <f t="shared" si="13"/>
        <v>0</v>
      </c>
      <c r="BL119" s="11">
        <f t="shared" si="13"/>
        <v>0</v>
      </c>
    </row>
    <row r="120" spans="2:64" x14ac:dyDescent="0.55000000000000004">
      <c r="B120" s="28" t="str">
        <f t="shared" si="11"/>
        <v>Additional cost item 2</v>
      </c>
      <c r="E120" s="11">
        <f t="shared" si="9"/>
        <v>0</v>
      </c>
      <c r="F120" s="11">
        <f t="shared" si="13"/>
        <v>0</v>
      </c>
      <c r="G120" s="11">
        <f t="shared" si="13"/>
        <v>0</v>
      </c>
      <c r="H120" s="11">
        <f t="shared" si="13"/>
        <v>0</v>
      </c>
      <c r="I120" s="11">
        <f t="shared" si="13"/>
        <v>0</v>
      </c>
      <c r="J120" s="11">
        <f t="shared" si="13"/>
        <v>0</v>
      </c>
      <c r="K120" s="11">
        <f t="shared" si="13"/>
        <v>0</v>
      </c>
      <c r="L120" s="11">
        <f t="shared" si="13"/>
        <v>0</v>
      </c>
      <c r="M120" s="11">
        <f t="shared" si="13"/>
        <v>0</v>
      </c>
      <c r="N120" s="11">
        <f t="shared" si="13"/>
        <v>0</v>
      </c>
      <c r="O120" s="11">
        <f t="shared" si="13"/>
        <v>0</v>
      </c>
      <c r="P120" s="11">
        <f t="shared" si="13"/>
        <v>0</v>
      </c>
      <c r="Q120" s="11">
        <f t="shared" si="13"/>
        <v>0</v>
      </c>
      <c r="R120" s="11">
        <f t="shared" si="13"/>
        <v>0</v>
      </c>
      <c r="S120" s="11">
        <f t="shared" si="13"/>
        <v>0</v>
      </c>
      <c r="T120" s="11">
        <f t="shared" si="13"/>
        <v>0</v>
      </c>
      <c r="U120" s="11">
        <f t="shared" si="13"/>
        <v>0</v>
      </c>
      <c r="V120" s="11">
        <f t="shared" si="13"/>
        <v>0</v>
      </c>
      <c r="W120" s="11">
        <f t="shared" si="13"/>
        <v>0</v>
      </c>
      <c r="X120" s="11">
        <f t="shared" si="13"/>
        <v>0</v>
      </c>
      <c r="Y120" s="11">
        <f t="shared" si="13"/>
        <v>0</v>
      </c>
      <c r="Z120" s="11">
        <f t="shared" si="13"/>
        <v>0</v>
      </c>
      <c r="AA120" s="11">
        <f t="shared" si="13"/>
        <v>0</v>
      </c>
      <c r="AB120" s="11">
        <f t="shared" si="13"/>
        <v>0</v>
      </c>
      <c r="AC120" s="11">
        <f t="shared" si="13"/>
        <v>0</v>
      </c>
      <c r="AD120" s="11">
        <f t="shared" si="13"/>
        <v>0</v>
      </c>
      <c r="AE120" s="11">
        <f t="shared" si="13"/>
        <v>0</v>
      </c>
      <c r="AF120" s="11">
        <f t="shared" si="13"/>
        <v>0</v>
      </c>
      <c r="AG120" s="11">
        <f t="shared" si="13"/>
        <v>0</v>
      </c>
      <c r="AH120" s="11">
        <f t="shared" si="13"/>
        <v>0</v>
      </c>
      <c r="AI120" s="11">
        <f t="shared" si="13"/>
        <v>0</v>
      </c>
      <c r="AJ120" s="11">
        <f t="shared" si="13"/>
        <v>0</v>
      </c>
      <c r="AK120" s="11">
        <f t="shared" si="13"/>
        <v>0</v>
      </c>
      <c r="AL120" s="11">
        <f t="shared" si="13"/>
        <v>0</v>
      </c>
      <c r="AM120" s="11">
        <f t="shared" si="13"/>
        <v>0</v>
      </c>
      <c r="AN120" s="11">
        <f t="shared" si="13"/>
        <v>0</v>
      </c>
      <c r="AO120" s="11">
        <f t="shared" si="13"/>
        <v>0</v>
      </c>
      <c r="AP120" s="11">
        <f t="shared" si="13"/>
        <v>0</v>
      </c>
      <c r="AQ120" s="11">
        <f t="shared" si="13"/>
        <v>0</v>
      </c>
      <c r="AR120" s="11">
        <f t="shared" si="13"/>
        <v>0</v>
      </c>
      <c r="AS120" s="11">
        <f t="shared" si="13"/>
        <v>0</v>
      </c>
      <c r="AT120" s="11">
        <f t="shared" si="13"/>
        <v>0</v>
      </c>
      <c r="AU120" s="11">
        <f t="shared" si="13"/>
        <v>0</v>
      </c>
      <c r="AV120" s="11">
        <f t="shared" si="13"/>
        <v>0</v>
      </c>
      <c r="AW120" s="11">
        <f t="shared" si="13"/>
        <v>0</v>
      </c>
      <c r="AX120" s="11">
        <f t="shared" si="13"/>
        <v>0</v>
      </c>
      <c r="AY120" s="11">
        <f t="shared" si="13"/>
        <v>0</v>
      </c>
      <c r="AZ120" s="11">
        <f t="shared" si="13"/>
        <v>0</v>
      </c>
      <c r="BA120" s="11">
        <f t="shared" si="13"/>
        <v>0</v>
      </c>
      <c r="BB120" s="11">
        <f t="shared" si="13"/>
        <v>0</v>
      </c>
      <c r="BC120" s="11">
        <f t="shared" si="13"/>
        <v>0</v>
      </c>
      <c r="BD120" s="11">
        <f t="shared" si="13"/>
        <v>0</v>
      </c>
      <c r="BE120" s="11">
        <f t="shared" si="13"/>
        <v>0</v>
      </c>
      <c r="BF120" s="11">
        <f t="shared" si="13"/>
        <v>0</v>
      </c>
      <c r="BG120" s="11">
        <f t="shared" si="13"/>
        <v>0</v>
      </c>
      <c r="BH120" s="11">
        <f t="shared" si="13"/>
        <v>0</v>
      </c>
      <c r="BI120" s="11">
        <f t="shared" si="13"/>
        <v>0</v>
      </c>
      <c r="BJ120" s="11">
        <f t="shared" si="13"/>
        <v>0</v>
      </c>
      <c r="BK120" s="11">
        <f t="shared" si="13"/>
        <v>0</v>
      </c>
      <c r="BL120" s="11">
        <f t="shared" si="13"/>
        <v>0</v>
      </c>
    </row>
    <row r="121" spans="2:64" x14ac:dyDescent="0.55000000000000004">
      <c r="B121" s="28" t="str">
        <f t="shared" si="11"/>
        <v>Additional cost item 3</v>
      </c>
      <c r="E121" s="11">
        <f t="shared" si="9"/>
        <v>0</v>
      </c>
      <c r="F121" s="11">
        <f t="shared" si="13"/>
        <v>0</v>
      </c>
      <c r="G121" s="11">
        <f t="shared" si="13"/>
        <v>0</v>
      </c>
      <c r="H121" s="11">
        <f t="shared" si="13"/>
        <v>0</v>
      </c>
      <c r="I121" s="11">
        <f t="shared" si="13"/>
        <v>0</v>
      </c>
      <c r="J121" s="11">
        <f t="shared" si="13"/>
        <v>0</v>
      </c>
      <c r="K121" s="11">
        <f t="shared" si="13"/>
        <v>0</v>
      </c>
      <c r="L121" s="11">
        <f t="shared" si="13"/>
        <v>0</v>
      </c>
      <c r="M121" s="11">
        <f t="shared" si="13"/>
        <v>0</v>
      </c>
      <c r="N121" s="11">
        <f t="shared" si="13"/>
        <v>0</v>
      </c>
      <c r="O121" s="11">
        <f t="shared" si="13"/>
        <v>0</v>
      </c>
      <c r="P121" s="11">
        <f t="shared" si="13"/>
        <v>0</v>
      </c>
      <c r="Q121" s="11">
        <f t="shared" si="13"/>
        <v>0</v>
      </c>
      <c r="R121" s="11">
        <f t="shared" si="13"/>
        <v>0</v>
      </c>
      <c r="S121" s="11">
        <f t="shared" si="13"/>
        <v>0</v>
      </c>
      <c r="T121" s="11">
        <f t="shared" si="13"/>
        <v>0</v>
      </c>
      <c r="U121" s="11">
        <f t="shared" si="13"/>
        <v>0</v>
      </c>
      <c r="V121" s="11">
        <f t="shared" si="13"/>
        <v>0</v>
      </c>
      <c r="W121" s="11">
        <f t="shared" si="13"/>
        <v>0</v>
      </c>
      <c r="X121" s="11">
        <f t="shared" si="13"/>
        <v>0</v>
      </c>
      <c r="Y121" s="11">
        <f t="shared" si="13"/>
        <v>0</v>
      </c>
      <c r="Z121" s="11">
        <f t="shared" si="13"/>
        <v>0</v>
      </c>
      <c r="AA121" s="11">
        <f t="shared" si="13"/>
        <v>0</v>
      </c>
      <c r="AB121" s="11">
        <f t="shared" si="13"/>
        <v>0</v>
      </c>
      <c r="AC121" s="11">
        <f t="shared" si="13"/>
        <v>0</v>
      </c>
      <c r="AD121" s="11">
        <f t="shared" si="13"/>
        <v>0</v>
      </c>
      <c r="AE121" s="11">
        <f t="shared" si="13"/>
        <v>0</v>
      </c>
      <c r="AF121" s="11">
        <f t="shared" si="13"/>
        <v>0</v>
      </c>
      <c r="AG121" s="11">
        <f t="shared" si="13"/>
        <v>0</v>
      </c>
      <c r="AH121" s="11">
        <f t="shared" si="13"/>
        <v>0</v>
      </c>
      <c r="AI121" s="11">
        <f t="shared" si="13"/>
        <v>0</v>
      </c>
      <c r="AJ121" s="11">
        <f t="shared" si="13"/>
        <v>0</v>
      </c>
      <c r="AK121" s="11">
        <f t="shared" si="13"/>
        <v>0</v>
      </c>
      <c r="AL121" s="11">
        <f t="shared" si="13"/>
        <v>0</v>
      </c>
      <c r="AM121" s="11">
        <f t="shared" si="13"/>
        <v>0</v>
      </c>
      <c r="AN121" s="11">
        <f t="shared" si="13"/>
        <v>0</v>
      </c>
      <c r="AO121" s="11">
        <f t="shared" si="13"/>
        <v>0</v>
      </c>
      <c r="AP121" s="11">
        <f t="shared" si="13"/>
        <v>0</v>
      </c>
      <c r="AQ121" s="11">
        <f t="shared" si="13"/>
        <v>0</v>
      </c>
      <c r="AR121" s="11">
        <f t="shared" si="13"/>
        <v>0</v>
      </c>
      <c r="AS121" s="11">
        <f t="shared" si="13"/>
        <v>0</v>
      </c>
      <c r="AT121" s="11">
        <f t="shared" si="13"/>
        <v>0</v>
      </c>
      <c r="AU121" s="11">
        <f t="shared" si="13"/>
        <v>0</v>
      </c>
      <c r="AV121" s="11">
        <f t="shared" si="13"/>
        <v>0</v>
      </c>
      <c r="AW121" s="11">
        <f t="shared" si="13"/>
        <v>0</v>
      </c>
      <c r="AX121" s="11">
        <f t="shared" si="13"/>
        <v>0</v>
      </c>
      <c r="AY121" s="11">
        <f t="shared" si="13"/>
        <v>0</v>
      </c>
      <c r="AZ121" s="11">
        <f t="shared" si="13"/>
        <v>0</v>
      </c>
      <c r="BA121" s="11">
        <f t="shared" si="13"/>
        <v>0</v>
      </c>
      <c r="BB121" s="11">
        <f t="shared" si="13"/>
        <v>0</v>
      </c>
      <c r="BC121" s="11">
        <f t="shared" si="13"/>
        <v>0</v>
      </c>
      <c r="BD121" s="11">
        <f t="shared" si="13"/>
        <v>0</v>
      </c>
      <c r="BE121" s="11">
        <f t="shared" si="13"/>
        <v>0</v>
      </c>
      <c r="BF121" s="11">
        <f t="shared" si="13"/>
        <v>0</v>
      </c>
      <c r="BG121" s="11">
        <f t="shared" si="13"/>
        <v>0</v>
      </c>
      <c r="BH121" s="11">
        <f t="shared" si="13"/>
        <v>0</v>
      </c>
      <c r="BI121" s="11">
        <f t="shared" si="13"/>
        <v>0</v>
      </c>
      <c r="BJ121" s="11">
        <f t="shared" si="13"/>
        <v>0</v>
      </c>
      <c r="BK121" s="11">
        <f t="shared" si="13"/>
        <v>0</v>
      </c>
      <c r="BL121" s="11">
        <f t="shared" si="13"/>
        <v>0</v>
      </c>
    </row>
    <row r="122" spans="2:64" x14ac:dyDescent="0.55000000000000004">
      <c r="B122" s="28" t="str">
        <f t="shared" si="11"/>
        <v>Additional cost item 4</v>
      </c>
      <c r="E122" s="11">
        <f t="shared" si="9"/>
        <v>0</v>
      </c>
      <c r="F122" s="11">
        <f t="shared" si="13"/>
        <v>0</v>
      </c>
      <c r="G122" s="11">
        <f t="shared" si="13"/>
        <v>0</v>
      </c>
      <c r="H122" s="11">
        <f t="shared" si="13"/>
        <v>0</v>
      </c>
      <c r="I122" s="11">
        <f t="shared" si="13"/>
        <v>0</v>
      </c>
      <c r="J122" s="11">
        <f t="shared" si="13"/>
        <v>0</v>
      </c>
      <c r="K122" s="11">
        <f t="shared" si="13"/>
        <v>0</v>
      </c>
      <c r="L122" s="11">
        <f t="shared" si="13"/>
        <v>0</v>
      </c>
      <c r="M122" s="11">
        <f t="shared" si="13"/>
        <v>0</v>
      </c>
      <c r="N122" s="11">
        <f t="shared" si="13"/>
        <v>0</v>
      </c>
      <c r="O122" s="11">
        <f t="shared" si="13"/>
        <v>0</v>
      </c>
      <c r="P122" s="11">
        <f t="shared" si="13"/>
        <v>0</v>
      </c>
      <c r="Q122" s="11">
        <f t="shared" si="13"/>
        <v>0</v>
      </c>
      <c r="R122" s="11">
        <f t="shared" si="13"/>
        <v>0</v>
      </c>
      <c r="S122" s="11">
        <f t="shared" si="13"/>
        <v>0</v>
      </c>
      <c r="T122" s="11">
        <f t="shared" si="13"/>
        <v>0</v>
      </c>
      <c r="U122" s="11">
        <f t="shared" si="13"/>
        <v>0</v>
      </c>
      <c r="V122" s="11">
        <f t="shared" si="13"/>
        <v>0</v>
      </c>
      <c r="W122" s="11">
        <f t="shared" si="13"/>
        <v>0</v>
      </c>
      <c r="X122" s="11">
        <f t="shared" si="13"/>
        <v>0</v>
      </c>
      <c r="Y122" s="11">
        <f t="shared" si="13"/>
        <v>0</v>
      </c>
      <c r="Z122" s="11">
        <f t="shared" si="13"/>
        <v>0</v>
      </c>
      <c r="AA122" s="11">
        <f t="shared" si="13"/>
        <v>0</v>
      </c>
      <c r="AB122" s="11">
        <f t="shared" si="13"/>
        <v>0</v>
      </c>
      <c r="AC122" s="11">
        <f t="shared" si="13"/>
        <v>0</v>
      </c>
      <c r="AD122" s="11">
        <f t="shared" si="13"/>
        <v>0</v>
      </c>
      <c r="AE122" s="11">
        <f t="shared" si="13"/>
        <v>0</v>
      </c>
      <c r="AF122" s="11">
        <f t="shared" si="13"/>
        <v>0</v>
      </c>
      <c r="AG122" s="11">
        <f t="shared" si="13"/>
        <v>0</v>
      </c>
      <c r="AH122" s="11">
        <f t="shared" si="13"/>
        <v>0</v>
      </c>
      <c r="AI122" s="11">
        <f t="shared" si="13"/>
        <v>0</v>
      </c>
      <c r="AJ122" s="11">
        <f t="shared" si="13"/>
        <v>0</v>
      </c>
      <c r="AK122" s="11">
        <f t="shared" si="13"/>
        <v>0</v>
      </c>
      <c r="AL122" s="11">
        <f t="shared" si="13"/>
        <v>0</v>
      </c>
      <c r="AM122" s="11">
        <f t="shared" si="13"/>
        <v>0</v>
      </c>
      <c r="AN122" s="11">
        <f t="shared" si="13"/>
        <v>0</v>
      </c>
      <c r="AO122" s="11">
        <f t="shared" si="13"/>
        <v>0</v>
      </c>
      <c r="AP122" s="11">
        <f t="shared" si="13"/>
        <v>0</v>
      </c>
      <c r="AQ122" s="11">
        <f t="shared" si="13"/>
        <v>0</v>
      </c>
      <c r="AR122" s="11">
        <f t="shared" si="13"/>
        <v>0</v>
      </c>
      <c r="AS122" s="11">
        <f t="shared" si="13"/>
        <v>0</v>
      </c>
      <c r="AT122" s="11">
        <f t="shared" si="13"/>
        <v>0</v>
      </c>
      <c r="AU122" s="11">
        <f t="shared" si="13"/>
        <v>0</v>
      </c>
      <c r="AV122" s="11">
        <f t="shared" si="13"/>
        <v>0</v>
      </c>
      <c r="AW122" s="11">
        <f t="shared" si="13"/>
        <v>0</v>
      </c>
      <c r="AX122" s="11">
        <f t="shared" si="13"/>
        <v>0</v>
      </c>
      <c r="AY122" s="11">
        <f t="shared" si="13"/>
        <v>0</v>
      </c>
      <c r="AZ122" s="11">
        <f t="shared" si="13"/>
        <v>0</v>
      </c>
      <c r="BA122" s="11">
        <f t="shared" si="13"/>
        <v>0</v>
      </c>
      <c r="BB122" s="11">
        <f t="shared" si="13"/>
        <v>0</v>
      </c>
      <c r="BC122" s="11">
        <f t="shared" si="13"/>
        <v>0</v>
      </c>
      <c r="BD122" s="11">
        <f t="shared" si="13"/>
        <v>0</v>
      </c>
      <c r="BE122" s="11">
        <f t="shared" si="13"/>
        <v>0</v>
      </c>
      <c r="BF122" s="11">
        <f t="shared" si="13"/>
        <v>0</v>
      </c>
      <c r="BG122" s="11">
        <f t="shared" si="13"/>
        <v>0</v>
      </c>
      <c r="BH122" s="11">
        <f t="shared" si="13"/>
        <v>0</v>
      </c>
      <c r="BI122" s="11">
        <f t="shared" si="13"/>
        <v>0</v>
      </c>
      <c r="BJ122" s="11">
        <f t="shared" si="13"/>
        <v>0</v>
      </c>
      <c r="BK122" s="11">
        <f t="shared" si="13"/>
        <v>0</v>
      </c>
      <c r="BL122" s="11">
        <f t="shared" si="13"/>
        <v>0</v>
      </c>
    </row>
    <row r="123" spans="2:64" x14ac:dyDescent="0.55000000000000004">
      <c r="B123" s="28" t="str">
        <f t="shared" si="11"/>
        <v>Additional cost item 5</v>
      </c>
      <c r="E123" s="11">
        <f t="shared" si="9"/>
        <v>0</v>
      </c>
      <c r="F123" s="11">
        <f t="shared" si="13"/>
        <v>0</v>
      </c>
      <c r="G123" s="11">
        <f t="shared" si="13"/>
        <v>0</v>
      </c>
      <c r="H123" s="11">
        <f t="shared" si="13"/>
        <v>0</v>
      </c>
      <c r="I123" s="11">
        <f t="shared" si="13"/>
        <v>0</v>
      </c>
      <c r="J123" s="11">
        <f t="shared" si="13"/>
        <v>0</v>
      </c>
      <c r="K123" s="11">
        <f t="shared" si="13"/>
        <v>0</v>
      </c>
      <c r="L123" s="11">
        <f t="shared" si="13"/>
        <v>0</v>
      </c>
      <c r="M123" s="11">
        <f t="shared" si="13"/>
        <v>0</v>
      </c>
      <c r="N123" s="11">
        <f t="shared" si="13"/>
        <v>0</v>
      </c>
      <c r="O123" s="11">
        <f t="shared" si="13"/>
        <v>0</v>
      </c>
      <c r="P123" s="11">
        <f t="shared" si="13"/>
        <v>0</v>
      </c>
      <c r="Q123" s="11">
        <f t="shared" si="13"/>
        <v>0</v>
      </c>
      <c r="R123" s="11">
        <f t="shared" si="13"/>
        <v>0</v>
      </c>
      <c r="S123" s="11">
        <f t="shared" si="13"/>
        <v>0</v>
      </c>
      <c r="T123" s="11">
        <f t="shared" si="13"/>
        <v>0</v>
      </c>
      <c r="U123" s="11">
        <f t="shared" si="13"/>
        <v>0</v>
      </c>
      <c r="V123" s="11">
        <f t="shared" si="13"/>
        <v>0</v>
      </c>
      <c r="W123" s="11">
        <f t="shared" si="13"/>
        <v>0</v>
      </c>
      <c r="X123" s="11">
        <f t="shared" si="13"/>
        <v>0</v>
      </c>
      <c r="Y123" s="11">
        <f t="shared" si="13"/>
        <v>0</v>
      </c>
      <c r="Z123" s="11">
        <f t="shared" si="13"/>
        <v>0</v>
      </c>
      <c r="AA123" s="11">
        <f t="shared" si="13"/>
        <v>0</v>
      </c>
      <c r="AB123" s="11">
        <f t="shared" si="13"/>
        <v>0</v>
      </c>
      <c r="AC123" s="11">
        <f t="shared" si="13"/>
        <v>0</v>
      </c>
      <c r="AD123" s="11">
        <f t="shared" si="13"/>
        <v>0</v>
      </c>
      <c r="AE123" s="11">
        <f t="shared" si="13"/>
        <v>0</v>
      </c>
      <c r="AF123" s="11">
        <f t="shared" si="13"/>
        <v>0</v>
      </c>
      <c r="AG123" s="11">
        <f t="shared" si="13"/>
        <v>0</v>
      </c>
      <c r="AH123" s="11">
        <f t="shared" si="13"/>
        <v>0</v>
      </c>
      <c r="AI123" s="11">
        <f t="shared" si="13"/>
        <v>0</v>
      </c>
      <c r="AJ123" s="11">
        <f t="shared" si="13"/>
        <v>0</v>
      </c>
      <c r="AK123" s="11">
        <f t="shared" si="13"/>
        <v>0</v>
      </c>
      <c r="AL123" s="11">
        <f t="shared" si="13"/>
        <v>0</v>
      </c>
      <c r="AM123" s="11">
        <f t="shared" si="13"/>
        <v>0</v>
      </c>
      <c r="AN123" s="11">
        <f t="shared" si="13"/>
        <v>0</v>
      </c>
      <c r="AO123" s="11">
        <f t="shared" si="13"/>
        <v>0</v>
      </c>
      <c r="AP123" s="11">
        <f t="shared" si="13"/>
        <v>0</v>
      </c>
      <c r="AQ123" s="11">
        <f t="shared" si="13"/>
        <v>0</v>
      </c>
      <c r="AR123" s="11">
        <f t="shared" si="13"/>
        <v>0</v>
      </c>
      <c r="AS123" s="11">
        <f t="shared" si="13"/>
        <v>0</v>
      </c>
      <c r="AT123" s="11">
        <f t="shared" si="13"/>
        <v>0</v>
      </c>
      <c r="AU123" s="11">
        <f t="shared" si="13"/>
        <v>0</v>
      </c>
      <c r="AV123" s="11">
        <f t="shared" si="13"/>
        <v>0</v>
      </c>
      <c r="AW123" s="11">
        <f t="shared" si="13"/>
        <v>0</v>
      </c>
      <c r="AX123" s="11">
        <f t="shared" si="13"/>
        <v>0</v>
      </c>
      <c r="AY123" s="11">
        <f t="shared" si="13"/>
        <v>0</v>
      </c>
      <c r="AZ123" s="11">
        <f t="shared" si="13"/>
        <v>0</v>
      </c>
      <c r="BA123" s="11">
        <f t="shared" si="13"/>
        <v>0</v>
      </c>
      <c r="BB123" s="11">
        <f t="shared" si="13"/>
        <v>0</v>
      </c>
      <c r="BC123" s="11">
        <f t="shared" si="13"/>
        <v>0</v>
      </c>
      <c r="BD123" s="11">
        <f t="shared" si="13"/>
        <v>0</v>
      </c>
      <c r="BE123" s="11">
        <f t="shared" si="13"/>
        <v>0</v>
      </c>
      <c r="BF123" s="11">
        <f t="shared" si="13"/>
        <v>0</v>
      </c>
      <c r="BG123" s="11">
        <f t="shared" ref="BG123:BL123" si="14">BG181</f>
        <v>0</v>
      </c>
      <c r="BH123" s="11">
        <f t="shared" si="14"/>
        <v>0</v>
      </c>
      <c r="BI123" s="11">
        <f t="shared" si="14"/>
        <v>0</v>
      </c>
      <c r="BJ123" s="11">
        <f t="shared" si="14"/>
        <v>0</v>
      </c>
      <c r="BK123" s="11">
        <f t="shared" si="14"/>
        <v>0</v>
      </c>
      <c r="BL123" s="11">
        <f t="shared" si="14"/>
        <v>0</v>
      </c>
    </row>
    <row r="125" spans="2:64" x14ac:dyDescent="0.55000000000000004">
      <c r="B125" s="24" t="s">
        <v>268</v>
      </c>
      <c r="C125" s="24"/>
      <c r="D125" s="24"/>
      <c r="E125" s="66">
        <f>SUM(E126:E140)</f>
        <v>0</v>
      </c>
      <c r="F125" s="66">
        <f t="shared" ref="F125:BL125" si="15">SUM(F126:F140)</f>
        <v>0</v>
      </c>
      <c r="G125" s="66">
        <f t="shared" si="15"/>
        <v>0</v>
      </c>
      <c r="H125" s="66">
        <f t="shared" si="15"/>
        <v>0</v>
      </c>
      <c r="I125" s="66">
        <f t="shared" si="15"/>
        <v>6.5225</v>
      </c>
      <c r="J125" s="66">
        <f t="shared" si="15"/>
        <v>2.8311060242097112</v>
      </c>
      <c r="K125" s="66">
        <f t="shared" si="15"/>
        <v>1.9436444659012135</v>
      </c>
      <c r="L125" s="66">
        <f t="shared" si="15"/>
        <v>1.43686509069061</v>
      </c>
      <c r="M125" s="66">
        <f t="shared" si="15"/>
        <v>1.1727092789076043</v>
      </c>
      <c r="N125" s="66">
        <f t="shared" si="15"/>
        <v>1.0009708360248475</v>
      </c>
      <c r="O125" s="66">
        <f t="shared" si="15"/>
        <v>0.88370376557321439</v>
      </c>
      <c r="P125" s="66">
        <f t="shared" si="15"/>
        <v>0.8445131635427422</v>
      </c>
      <c r="Q125" s="66">
        <f t="shared" si="15"/>
        <v>0.98300275984363972</v>
      </c>
      <c r="R125" s="66">
        <f t="shared" si="15"/>
        <v>0.91158175382730211</v>
      </c>
      <c r="S125" s="66">
        <f t="shared" si="15"/>
        <v>0.85467175662464745</v>
      </c>
      <c r="T125" s="66">
        <f t="shared" si="15"/>
        <v>0.80831659543880641</v>
      </c>
      <c r="U125" s="66">
        <f t="shared" si="15"/>
        <v>0.81979499216023055</v>
      </c>
      <c r="V125" s="66">
        <f t="shared" si="15"/>
        <v>0.81318805847453202</v>
      </c>
      <c r="W125" s="66">
        <f t="shared" si="15"/>
        <v>0.78238374874331895</v>
      </c>
      <c r="X125" s="66">
        <f t="shared" si="15"/>
        <v>0.7558431588241683</v>
      </c>
      <c r="Y125" s="66">
        <f t="shared" si="15"/>
        <v>0.7327551598301858</v>
      </c>
      <c r="Z125" s="66">
        <f t="shared" si="15"/>
        <v>0.71249726720848761</v>
      </c>
      <c r="AA125" s="66">
        <f t="shared" si="15"/>
        <v>0.71695420072951455</v>
      </c>
      <c r="AB125" s="66">
        <f t="shared" si="15"/>
        <v>0.70200427447086111</v>
      </c>
      <c r="AC125" s="66">
        <f t="shared" si="15"/>
        <v>0.64028118652006916</v>
      </c>
      <c r="AD125" s="66">
        <f t="shared" si="15"/>
        <v>0.62585563358831398</v>
      </c>
      <c r="AE125" s="66">
        <f t="shared" si="15"/>
        <v>0.61151798356927278</v>
      </c>
      <c r="AF125" s="66">
        <f t="shared" si="15"/>
        <v>0.59845972968380101</v>
      </c>
      <c r="AG125" s="66">
        <f t="shared" si="15"/>
        <v>0.60454469642442965</v>
      </c>
      <c r="AH125" s="66">
        <f t="shared" si="15"/>
        <v>0.65734739992022595</v>
      </c>
      <c r="AI125" s="66">
        <f t="shared" si="15"/>
        <v>0.64671428189808022</v>
      </c>
      <c r="AJ125" s="66">
        <f t="shared" si="15"/>
        <v>0.63574851335647586</v>
      </c>
      <c r="AK125" s="66">
        <f t="shared" si="15"/>
        <v>0.62555153564271226</v>
      </c>
      <c r="AL125" s="66">
        <f t="shared" si="15"/>
        <v>0.61602819416790522</v>
      </c>
      <c r="AM125" s="66">
        <f t="shared" si="15"/>
        <v>0.60709510741714012</v>
      </c>
      <c r="AN125" s="66">
        <f t="shared" si="15"/>
        <v>0.63953488942011483</v>
      </c>
      <c r="AO125" s="66">
        <f t="shared" si="15"/>
        <v>0.63636997933553818</v>
      </c>
      <c r="AP125" s="66">
        <f t="shared" si="15"/>
        <v>0.62737165850812104</v>
      </c>
      <c r="AQ125" s="66">
        <f t="shared" si="15"/>
        <v>0.63035506158436305</v>
      </c>
      <c r="AR125" s="66">
        <f t="shared" si="15"/>
        <v>0.62140433537983797</v>
      </c>
      <c r="AS125" s="66">
        <f t="shared" si="15"/>
        <v>0.61326822628400268</v>
      </c>
      <c r="AT125" s="66">
        <f t="shared" si="15"/>
        <v>0.60580525619539949</v>
      </c>
      <c r="AU125" s="66">
        <f t="shared" si="15"/>
        <v>0.59890028605625845</v>
      </c>
      <c r="AV125" s="66">
        <f t="shared" si="15"/>
        <v>0.59246152094887627</v>
      </c>
      <c r="AW125" s="66">
        <f t="shared" si="15"/>
        <v>0.58641681682400504</v>
      </c>
      <c r="AX125" s="66">
        <f t="shared" si="15"/>
        <v>0.5807076547570883</v>
      </c>
      <c r="AY125" s="66">
        <f t="shared" si="15"/>
        <v>0.57528579530318968</v>
      </c>
      <c r="AZ125" s="66">
        <f t="shared" si="15"/>
        <v>0.5701112900425076</v>
      </c>
      <c r="BA125" s="66">
        <f t="shared" si="15"/>
        <v>0.56907528015802455</v>
      </c>
      <c r="BB125" s="66">
        <f t="shared" si="15"/>
        <v>0.56433225835374523</v>
      </c>
      <c r="BC125" s="66">
        <f t="shared" si="15"/>
        <v>0.55893807971228482</v>
      </c>
      <c r="BD125" s="66">
        <f t="shared" si="15"/>
        <v>0.5537090769267311</v>
      </c>
      <c r="BE125" s="66">
        <f t="shared" si="15"/>
        <v>0.54865037846334996</v>
      </c>
      <c r="BF125" s="66">
        <f t="shared" si="15"/>
        <v>0.54376753676365275</v>
      </c>
      <c r="BG125" s="66">
        <f t="shared" si="15"/>
        <v>0.54943920871426699</v>
      </c>
      <c r="BH125" s="66">
        <f t="shared" si="15"/>
        <v>0.54554789961934147</v>
      </c>
      <c r="BI125" s="66">
        <f t="shared" si="15"/>
        <v>0.54106153353313458</v>
      </c>
      <c r="BJ125" s="66">
        <f t="shared" si="15"/>
        <v>0.53673429272161877</v>
      </c>
      <c r="BK125" s="66">
        <f t="shared" si="15"/>
        <v>0.5325575414265602</v>
      </c>
      <c r="BL125" s="66">
        <f t="shared" si="15"/>
        <v>0.52852228581988614</v>
      </c>
    </row>
    <row r="126" spans="2:64" x14ac:dyDescent="0.55000000000000004">
      <c r="B126" s="3" t="str">
        <f>B109</f>
        <v>Payment processing (in % of rev. p.m.)</v>
      </c>
      <c r="E126" s="67">
        <f t="shared" ref="E126:E140" si="16">IFERROR(E109/E$151,0)</f>
        <v>0</v>
      </c>
      <c r="F126" s="67">
        <f t="shared" ref="F126:BL126" si="17">IFERROR(F109/F$151,0)</f>
        <v>0</v>
      </c>
      <c r="G126" s="67">
        <f t="shared" si="17"/>
        <v>0</v>
      </c>
      <c r="H126" s="67">
        <f t="shared" si="17"/>
        <v>0</v>
      </c>
      <c r="I126" s="67">
        <f t="shared" si="17"/>
        <v>1.2500000000000001E-2</v>
      </c>
      <c r="J126" s="67">
        <f t="shared" si="17"/>
        <v>1.2500000000000001E-2</v>
      </c>
      <c r="K126" s="67">
        <f t="shared" si="17"/>
        <v>1.2500000000000001E-2</v>
      </c>
      <c r="L126" s="67">
        <f t="shared" si="17"/>
        <v>1.2500000000000001E-2</v>
      </c>
      <c r="M126" s="67">
        <f t="shared" si="17"/>
        <v>1.2500000000000001E-2</v>
      </c>
      <c r="N126" s="67">
        <f t="shared" si="17"/>
        <v>1.2500000000000001E-2</v>
      </c>
      <c r="O126" s="67">
        <f t="shared" si="17"/>
        <v>1.2500000000000001E-2</v>
      </c>
      <c r="P126" s="67">
        <f t="shared" si="17"/>
        <v>1.2500000000000001E-2</v>
      </c>
      <c r="Q126" s="67">
        <f t="shared" si="17"/>
        <v>1.2500000000000001E-2</v>
      </c>
      <c r="R126" s="67">
        <f t="shared" si="17"/>
        <v>1.2500000000000001E-2</v>
      </c>
      <c r="S126" s="67">
        <f t="shared" si="17"/>
        <v>1.2500000000000001E-2</v>
      </c>
      <c r="T126" s="67">
        <f t="shared" si="17"/>
        <v>1.2500000000000001E-2</v>
      </c>
      <c r="U126" s="67">
        <f t="shared" si="17"/>
        <v>1.2500000000000001E-2</v>
      </c>
      <c r="V126" s="67">
        <f t="shared" si="17"/>
        <v>1.2500000000000002E-2</v>
      </c>
      <c r="W126" s="67">
        <f t="shared" si="17"/>
        <v>1.2500000000000001E-2</v>
      </c>
      <c r="X126" s="67">
        <f t="shared" si="17"/>
        <v>1.2500000000000001E-2</v>
      </c>
      <c r="Y126" s="67">
        <f t="shared" si="17"/>
        <v>1.2499999999999999E-2</v>
      </c>
      <c r="Z126" s="67">
        <f t="shared" si="17"/>
        <v>1.2500000000000001E-2</v>
      </c>
      <c r="AA126" s="67">
        <f t="shared" si="17"/>
        <v>1.2500000000000002E-2</v>
      </c>
      <c r="AB126" s="67">
        <f t="shared" si="17"/>
        <v>1.2500000000000001E-2</v>
      </c>
      <c r="AC126" s="67">
        <f t="shared" si="17"/>
        <v>1.2500000000000001E-2</v>
      </c>
      <c r="AD126" s="67">
        <f t="shared" si="17"/>
        <v>1.2500000000000001E-2</v>
      </c>
      <c r="AE126" s="67">
        <f t="shared" si="17"/>
        <v>1.2500000000000001E-2</v>
      </c>
      <c r="AF126" s="67">
        <f t="shared" si="17"/>
        <v>1.2500000000000001E-2</v>
      </c>
      <c r="AG126" s="67">
        <f t="shared" si="17"/>
        <v>1.2500000000000001E-2</v>
      </c>
      <c r="AH126" s="67">
        <f t="shared" si="17"/>
        <v>1.2500000000000001E-2</v>
      </c>
      <c r="AI126" s="67">
        <f t="shared" si="17"/>
        <v>1.2500000000000001E-2</v>
      </c>
      <c r="AJ126" s="67">
        <f t="shared" si="17"/>
        <v>1.2500000000000001E-2</v>
      </c>
      <c r="AK126" s="67">
        <f t="shared" si="17"/>
        <v>1.2500000000000001E-2</v>
      </c>
      <c r="AL126" s="67">
        <f t="shared" si="17"/>
        <v>1.2500000000000001E-2</v>
      </c>
      <c r="AM126" s="67">
        <f t="shared" si="17"/>
        <v>1.2500000000000001E-2</v>
      </c>
      <c r="AN126" s="67">
        <f t="shared" si="17"/>
        <v>1.2500000000000001E-2</v>
      </c>
      <c r="AO126" s="67">
        <f t="shared" si="17"/>
        <v>1.2499999999999999E-2</v>
      </c>
      <c r="AP126" s="67">
        <f t="shared" si="17"/>
        <v>1.2500000000000001E-2</v>
      </c>
      <c r="AQ126" s="67">
        <f t="shared" si="17"/>
        <v>1.2499999999999999E-2</v>
      </c>
      <c r="AR126" s="67">
        <f t="shared" si="17"/>
        <v>1.2500000000000001E-2</v>
      </c>
      <c r="AS126" s="67">
        <f t="shared" si="17"/>
        <v>1.2500000000000001E-2</v>
      </c>
      <c r="AT126" s="67">
        <f t="shared" si="17"/>
        <v>1.2499999999999999E-2</v>
      </c>
      <c r="AU126" s="67">
        <f t="shared" si="17"/>
        <v>1.2500000000000001E-2</v>
      </c>
      <c r="AV126" s="67">
        <f t="shared" si="17"/>
        <v>1.2499999999999999E-2</v>
      </c>
      <c r="AW126" s="67">
        <f t="shared" si="17"/>
        <v>1.2499999999999999E-2</v>
      </c>
      <c r="AX126" s="67">
        <f t="shared" si="17"/>
        <v>1.2500000000000001E-2</v>
      </c>
      <c r="AY126" s="67">
        <f t="shared" si="17"/>
        <v>1.2499999999999999E-2</v>
      </c>
      <c r="AZ126" s="67">
        <f t="shared" si="17"/>
        <v>1.2500000000000001E-2</v>
      </c>
      <c r="BA126" s="67">
        <f t="shared" si="17"/>
        <v>1.2500000000000001E-2</v>
      </c>
      <c r="BB126" s="67">
        <f t="shared" si="17"/>
        <v>1.2500000000000001E-2</v>
      </c>
      <c r="BC126" s="67">
        <f t="shared" si="17"/>
        <v>1.2500000000000002E-2</v>
      </c>
      <c r="BD126" s="67">
        <f t="shared" si="17"/>
        <v>1.2500000000000001E-2</v>
      </c>
      <c r="BE126" s="67">
        <f t="shared" si="17"/>
        <v>1.2500000000000001E-2</v>
      </c>
      <c r="BF126" s="67">
        <f t="shared" si="17"/>
        <v>1.2500000000000002E-2</v>
      </c>
      <c r="BG126" s="67">
        <f t="shared" si="17"/>
        <v>1.2500000000000001E-2</v>
      </c>
      <c r="BH126" s="67">
        <f t="shared" si="17"/>
        <v>1.2500000000000001E-2</v>
      </c>
      <c r="BI126" s="67">
        <f t="shared" si="17"/>
        <v>1.2500000000000001E-2</v>
      </c>
      <c r="BJ126" s="67">
        <f t="shared" si="17"/>
        <v>1.2500000000000002E-2</v>
      </c>
      <c r="BK126" s="67">
        <f t="shared" si="17"/>
        <v>1.2500000000000001E-2</v>
      </c>
      <c r="BL126" s="67">
        <f t="shared" si="17"/>
        <v>1.2500000000000001E-2</v>
      </c>
    </row>
    <row r="127" spans="2:64" x14ac:dyDescent="0.55000000000000004">
      <c r="B127" s="3" t="str">
        <f t="shared" ref="B127:B140" si="18">B110</f>
        <v>Infrastructure (in % of rev. p.m.)</v>
      </c>
      <c r="E127" s="67">
        <f t="shared" si="16"/>
        <v>0</v>
      </c>
      <c r="F127" s="67">
        <f t="shared" ref="F127:BL127" si="19">IFERROR(F110/F$151,0)</f>
        <v>0</v>
      </c>
      <c r="G127" s="67">
        <f t="shared" si="19"/>
        <v>0</v>
      </c>
      <c r="H127" s="67">
        <f t="shared" si="19"/>
        <v>0</v>
      </c>
      <c r="I127" s="67">
        <f t="shared" si="19"/>
        <v>0.08</v>
      </c>
      <c r="J127" s="67">
        <f t="shared" si="19"/>
        <v>0.08</v>
      </c>
      <c r="K127" s="67">
        <f t="shared" si="19"/>
        <v>0.08</v>
      </c>
      <c r="L127" s="67">
        <f t="shared" si="19"/>
        <v>0.08</v>
      </c>
      <c r="M127" s="67">
        <f t="shared" si="19"/>
        <v>0.08</v>
      </c>
      <c r="N127" s="67">
        <f t="shared" si="19"/>
        <v>0.08</v>
      </c>
      <c r="O127" s="67">
        <f t="shared" si="19"/>
        <v>0.08</v>
      </c>
      <c r="P127" s="67">
        <f t="shared" si="19"/>
        <v>0.08</v>
      </c>
      <c r="Q127" s="67">
        <f t="shared" si="19"/>
        <v>0.08</v>
      </c>
      <c r="R127" s="67">
        <f t="shared" si="19"/>
        <v>0.08</v>
      </c>
      <c r="S127" s="67">
        <f t="shared" si="19"/>
        <v>0.08</v>
      </c>
      <c r="T127" s="67">
        <f t="shared" si="19"/>
        <v>0.08</v>
      </c>
      <c r="U127" s="67">
        <f t="shared" si="19"/>
        <v>0.08</v>
      </c>
      <c r="V127" s="67">
        <f t="shared" si="19"/>
        <v>0.08</v>
      </c>
      <c r="W127" s="67">
        <f t="shared" si="19"/>
        <v>0.08</v>
      </c>
      <c r="X127" s="67">
        <f t="shared" si="19"/>
        <v>0.08</v>
      </c>
      <c r="Y127" s="67">
        <f t="shared" si="19"/>
        <v>0.08</v>
      </c>
      <c r="Z127" s="67">
        <f t="shared" si="19"/>
        <v>0.08</v>
      </c>
      <c r="AA127" s="67">
        <f t="shared" si="19"/>
        <v>0.08</v>
      </c>
      <c r="AB127" s="67">
        <f t="shared" si="19"/>
        <v>0.08</v>
      </c>
      <c r="AC127" s="67">
        <f t="shared" si="19"/>
        <v>0.08</v>
      </c>
      <c r="AD127" s="67">
        <f t="shared" si="19"/>
        <v>0.08</v>
      </c>
      <c r="AE127" s="67">
        <f t="shared" si="19"/>
        <v>0.08</v>
      </c>
      <c r="AF127" s="67">
        <f t="shared" si="19"/>
        <v>0.08</v>
      </c>
      <c r="AG127" s="67">
        <f t="shared" si="19"/>
        <v>0.08</v>
      </c>
      <c r="AH127" s="67">
        <f t="shared" si="19"/>
        <v>0.08</v>
      </c>
      <c r="AI127" s="67">
        <f t="shared" si="19"/>
        <v>0.08</v>
      </c>
      <c r="AJ127" s="67">
        <f t="shared" si="19"/>
        <v>0.08</v>
      </c>
      <c r="AK127" s="67">
        <f t="shared" si="19"/>
        <v>0.08</v>
      </c>
      <c r="AL127" s="67">
        <f t="shared" si="19"/>
        <v>0.08</v>
      </c>
      <c r="AM127" s="67">
        <f t="shared" si="19"/>
        <v>0.08</v>
      </c>
      <c r="AN127" s="67">
        <f t="shared" si="19"/>
        <v>0.08</v>
      </c>
      <c r="AO127" s="67">
        <f t="shared" si="19"/>
        <v>0.08</v>
      </c>
      <c r="AP127" s="67">
        <f t="shared" si="19"/>
        <v>0.08</v>
      </c>
      <c r="AQ127" s="67">
        <f t="shared" si="19"/>
        <v>0.08</v>
      </c>
      <c r="AR127" s="67">
        <f t="shared" si="19"/>
        <v>0.08</v>
      </c>
      <c r="AS127" s="67">
        <f t="shared" si="19"/>
        <v>0.08</v>
      </c>
      <c r="AT127" s="67">
        <f t="shared" si="19"/>
        <v>0.08</v>
      </c>
      <c r="AU127" s="67">
        <f t="shared" si="19"/>
        <v>0.08</v>
      </c>
      <c r="AV127" s="67">
        <f t="shared" si="19"/>
        <v>0.08</v>
      </c>
      <c r="AW127" s="67">
        <f t="shared" si="19"/>
        <v>0.08</v>
      </c>
      <c r="AX127" s="67">
        <f t="shared" si="19"/>
        <v>0.08</v>
      </c>
      <c r="AY127" s="67">
        <f t="shared" si="19"/>
        <v>0.08</v>
      </c>
      <c r="AZ127" s="67">
        <f t="shared" si="19"/>
        <v>0.08</v>
      </c>
      <c r="BA127" s="67">
        <f t="shared" si="19"/>
        <v>0.08</v>
      </c>
      <c r="BB127" s="67">
        <f t="shared" si="19"/>
        <v>8.0000000000000016E-2</v>
      </c>
      <c r="BC127" s="67">
        <f t="shared" si="19"/>
        <v>0.08</v>
      </c>
      <c r="BD127" s="67">
        <f t="shared" si="19"/>
        <v>8.0000000000000016E-2</v>
      </c>
      <c r="BE127" s="67">
        <f t="shared" si="19"/>
        <v>7.9999999999999988E-2</v>
      </c>
      <c r="BF127" s="67">
        <f t="shared" si="19"/>
        <v>0.08</v>
      </c>
      <c r="BG127" s="67">
        <f t="shared" si="19"/>
        <v>0.08</v>
      </c>
      <c r="BH127" s="67">
        <f t="shared" si="19"/>
        <v>8.0000000000000016E-2</v>
      </c>
      <c r="BI127" s="67">
        <f t="shared" si="19"/>
        <v>0.08</v>
      </c>
      <c r="BJ127" s="67">
        <f t="shared" si="19"/>
        <v>0.08</v>
      </c>
      <c r="BK127" s="67">
        <f t="shared" si="19"/>
        <v>0.08</v>
      </c>
      <c r="BL127" s="67">
        <f t="shared" si="19"/>
        <v>0.08</v>
      </c>
    </row>
    <row r="128" spans="2:64" x14ac:dyDescent="0.55000000000000004">
      <c r="B128" s="3" t="str">
        <f t="shared" si="18"/>
        <v>Personnel costs</v>
      </c>
      <c r="E128" s="67">
        <f t="shared" si="16"/>
        <v>0</v>
      </c>
      <c r="F128" s="67">
        <f t="shared" ref="F128:BL128" si="20">IFERROR(F111/F$151,0)</f>
        <v>0</v>
      </c>
      <c r="G128" s="67">
        <f t="shared" si="20"/>
        <v>0</v>
      </c>
      <c r="H128" s="67">
        <f t="shared" si="20"/>
        <v>0</v>
      </c>
      <c r="I128" s="67">
        <f t="shared" si="20"/>
        <v>4.2374999999999998</v>
      </c>
      <c r="J128" s="67">
        <f t="shared" si="20"/>
        <v>2.3144295957571503</v>
      </c>
      <c r="K128" s="67">
        <f t="shared" si="20"/>
        <v>1.5948849223156301</v>
      </c>
      <c r="L128" s="67">
        <f t="shared" si="20"/>
        <v>1.1582605532551447</v>
      </c>
      <c r="M128" s="67">
        <f t="shared" si="20"/>
        <v>0.93067263177455051</v>
      </c>
      <c r="N128" s="67">
        <f t="shared" si="20"/>
        <v>0.7827084624830275</v>
      </c>
      <c r="O128" s="67">
        <f t="shared" si="20"/>
        <v>0.68167502830619708</v>
      </c>
      <c r="P128" s="67">
        <f t="shared" si="20"/>
        <v>0.65341608997960621</v>
      </c>
      <c r="Q128" s="67">
        <f t="shared" si="20"/>
        <v>0.78875378825038989</v>
      </c>
      <c r="R128" s="67">
        <f t="shared" si="20"/>
        <v>0.72549335650739155</v>
      </c>
      <c r="S128" s="67">
        <f t="shared" si="20"/>
        <v>0.67508590365368593</v>
      </c>
      <c r="T128" s="67">
        <f t="shared" si="20"/>
        <v>0.63402728975707168</v>
      </c>
      <c r="U128" s="67">
        <f t="shared" si="20"/>
        <v>0.64835020325210668</v>
      </c>
      <c r="V128" s="67">
        <f t="shared" si="20"/>
        <v>0.64502236859476691</v>
      </c>
      <c r="W128" s="67">
        <f t="shared" si="20"/>
        <v>0.61745223115165271</v>
      </c>
      <c r="X128" s="67">
        <f t="shared" si="20"/>
        <v>0.59369816172834489</v>
      </c>
      <c r="Y128" s="67">
        <f t="shared" si="20"/>
        <v>0.57303419259205246</v>
      </c>
      <c r="Z128" s="67">
        <f t="shared" si="20"/>
        <v>0.55490319440506364</v>
      </c>
      <c r="AA128" s="67">
        <f t="shared" si="20"/>
        <v>0.56103569656967689</v>
      </c>
      <c r="AB128" s="67">
        <f t="shared" si="20"/>
        <v>0.5461679974398751</v>
      </c>
      <c r="AC128" s="67">
        <f t="shared" si="20"/>
        <v>0.49635630750909321</v>
      </c>
      <c r="AD128" s="67">
        <f t="shared" si="20"/>
        <v>0.48207413037807945</v>
      </c>
      <c r="AE128" s="67">
        <f t="shared" si="20"/>
        <v>0.46911502817812106</v>
      </c>
      <c r="AF128" s="67">
        <f t="shared" si="20"/>
        <v>0.45731230971100145</v>
      </c>
      <c r="AG128" s="67">
        <f t="shared" si="20"/>
        <v>0.46392641317396344</v>
      </c>
      <c r="AH128" s="67">
        <f t="shared" si="20"/>
        <v>0.51583011925904154</v>
      </c>
      <c r="AI128" s="67">
        <f t="shared" si="20"/>
        <v>0.50503759164036865</v>
      </c>
      <c r="AJ128" s="67">
        <f t="shared" si="20"/>
        <v>0.4950448406131478</v>
      </c>
      <c r="AK128" s="67">
        <f t="shared" si="20"/>
        <v>0.48575266385990284</v>
      </c>
      <c r="AL128" s="67">
        <f t="shared" si="20"/>
        <v>0.47707435007424337</v>
      </c>
      <c r="AM128" s="67">
        <f t="shared" si="20"/>
        <v>0.46893391637219284</v>
      </c>
      <c r="AN128" s="67">
        <f t="shared" si="20"/>
        <v>0.50184990912890193</v>
      </c>
      <c r="AO128" s="67">
        <f t="shared" si="20"/>
        <v>0.49835937084037546</v>
      </c>
      <c r="AP128" s="67">
        <f t="shared" si="20"/>
        <v>0.48832766730789084</v>
      </c>
      <c r="AQ128" s="67">
        <f t="shared" si="20"/>
        <v>0.49155936661168714</v>
      </c>
      <c r="AR128" s="67">
        <f t="shared" si="20"/>
        <v>0.48337907117884232</v>
      </c>
      <c r="AS128" s="67">
        <f t="shared" si="20"/>
        <v>0.47594327495885042</v>
      </c>
      <c r="AT128" s="67">
        <f t="shared" si="20"/>
        <v>0.46912267753063369</v>
      </c>
      <c r="AU128" s="67">
        <f t="shared" si="20"/>
        <v>0.46281205039240342</v>
      </c>
      <c r="AV128" s="67">
        <f t="shared" si="20"/>
        <v>0.45692749984337078</v>
      </c>
      <c r="AW128" s="67">
        <f t="shared" si="20"/>
        <v>0.45140309160925646</v>
      </c>
      <c r="AX128" s="67">
        <f t="shared" si="20"/>
        <v>0.44618534376241031</v>
      </c>
      <c r="AY128" s="67">
        <f t="shared" si="20"/>
        <v>0.44123016905202428</v>
      </c>
      <c r="AZ128" s="67">
        <f t="shared" si="20"/>
        <v>0.43650105760520225</v>
      </c>
      <c r="BA128" s="67">
        <f t="shared" si="20"/>
        <v>0.43452816451865289</v>
      </c>
      <c r="BB128" s="67">
        <f t="shared" si="20"/>
        <v>0.42946964040944902</v>
      </c>
      <c r="BC128" s="67">
        <f t="shared" si="20"/>
        <v>0.4245597684784046</v>
      </c>
      <c r="BD128" s="67">
        <f t="shared" si="20"/>
        <v>0.4198002423835861</v>
      </c>
      <c r="BE128" s="67">
        <f t="shared" si="20"/>
        <v>0.41519573014106104</v>
      </c>
      <c r="BF128" s="67">
        <f t="shared" si="20"/>
        <v>0.41075128567628055</v>
      </c>
      <c r="BG128" s="67">
        <f t="shared" si="20"/>
        <v>0.41675049713687157</v>
      </c>
      <c r="BH128" s="67">
        <f t="shared" si="20"/>
        <v>0.41251363746697278</v>
      </c>
      <c r="BI128" s="67">
        <f t="shared" si="20"/>
        <v>0.40842866721375082</v>
      </c>
      <c r="BJ128" s="67">
        <f t="shared" si="20"/>
        <v>0.40448858527351067</v>
      </c>
      <c r="BK128" s="67">
        <f t="shared" si="20"/>
        <v>0.4006855285305766</v>
      </c>
      <c r="BL128" s="67">
        <f t="shared" si="20"/>
        <v>0.39701130783599498</v>
      </c>
    </row>
    <row r="129" spans="2:64" x14ac:dyDescent="0.55000000000000004">
      <c r="B129" s="3" t="str">
        <f t="shared" si="18"/>
        <v>Freelancer</v>
      </c>
      <c r="E129" s="67">
        <f t="shared" si="16"/>
        <v>0</v>
      </c>
      <c r="F129" s="67">
        <f t="shared" ref="F129:BL129" si="21">IFERROR(F112/F$151,0)</f>
        <v>0</v>
      </c>
      <c r="G129" s="67">
        <f t="shared" si="21"/>
        <v>0</v>
      </c>
      <c r="H129" s="67">
        <f t="shared" si="21"/>
        <v>0</v>
      </c>
      <c r="I129" s="67">
        <f t="shared" si="21"/>
        <v>0.6</v>
      </c>
      <c r="J129" s="67">
        <f t="shared" si="21"/>
        <v>0.21706256466655571</v>
      </c>
      <c r="K129" s="67">
        <f t="shared" si="21"/>
        <v>0.11759520164539207</v>
      </c>
      <c r="L129" s="67">
        <f t="shared" si="21"/>
        <v>8.5401699779181162E-2</v>
      </c>
      <c r="M129" s="67">
        <f t="shared" si="21"/>
        <v>6.862102354098068E-2</v>
      </c>
      <c r="N129" s="67">
        <f t="shared" si="21"/>
        <v>5.7711223040223227E-2</v>
      </c>
      <c r="O129" s="67">
        <f t="shared" si="21"/>
        <v>5.0261753239166602E-2</v>
      </c>
      <c r="P129" s="67">
        <f t="shared" si="21"/>
        <v>4.4901893083781098E-2</v>
      </c>
      <c r="Q129" s="67">
        <f t="shared" si="21"/>
        <v>4.0699588637299944E-2</v>
      </c>
      <c r="R129" s="67">
        <f t="shared" si="21"/>
        <v>3.7435358927964221E-2</v>
      </c>
      <c r="S129" s="67">
        <f t="shared" si="21"/>
        <v>3.4834341188384577E-2</v>
      </c>
      <c r="T129" s="67">
        <f t="shared" si="21"/>
        <v>3.2715722272693933E-2</v>
      </c>
      <c r="U129" s="67">
        <f t="shared" si="21"/>
        <v>3.0958740748283854E-2</v>
      </c>
      <c r="V129" s="67">
        <f t="shared" si="21"/>
        <v>2.9480138914194261E-2</v>
      </c>
      <c r="W129" s="67">
        <f t="shared" si="21"/>
        <v>2.8220071788960879E-2</v>
      </c>
      <c r="X129" s="67">
        <f t="shared" si="21"/>
        <v>2.7134414452918209E-2</v>
      </c>
      <c r="Y129" s="67">
        <f t="shared" si="21"/>
        <v>2.6189987235636328E-2</v>
      </c>
      <c r="Z129" s="67">
        <f t="shared" si="21"/>
        <v>2.5361327066269031E-2</v>
      </c>
      <c r="AA129" s="67">
        <f t="shared" si="21"/>
        <v>2.4628545304791312E-2</v>
      </c>
      <c r="AB129" s="67">
        <f t="shared" si="21"/>
        <v>2.3975877740436337E-2</v>
      </c>
      <c r="AC129" s="67">
        <f t="shared" si="21"/>
        <v>1.0319373714577132E-2</v>
      </c>
      <c r="AD129" s="67">
        <f t="shared" si="21"/>
        <v>1.0022443624150067E-2</v>
      </c>
      <c r="AE129" s="67">
        <f t="shared" si="21"/>
        <v>9.7530205976192347E-3</v>
      </c>
      <c r="AF129" s="67">
        <f t="shared" si="21"/>
        <v>9.5076390826318042E-3</v>
      </c>
      <c r="AG129" s="67">
        <f t="shared" si="21"/>
        <v>9.2832700804757907E-3</v>
      </c>
      <c r="AH129" s="67">
        <f t="shared" si="21"/>
        <v>9.0772741965156282E-3</v>
      </c>
      <c r="AI129" s="67">
        <f t="shared" si="21"/>
        <v>8.8873536610321931E-3</v>
      </c>
      <c r="AJ129" s="67">
        <f t="shared" si="21"/>
        <v>8.7115071222882146E-3</v>
      </c>
      <c r="AK129" s="67">
        <f t="shared" si="21"/>
        <v>8.5479888764113474E-3</v>
      </c>
      <c r="AL129" s="67">
        <f t="shared" si="21"/>
        <v>8.3952730289750081E-3</v>
      </c>
      <c r="AM129" s="67">
        <f t="shared" si="21"/>
        <v>8.2520224780025069E-3</v>
      </c>
      <c r="AN129" s="67">
        <f t="shared" si="21"/>
        <v>8.1170623277627731E-3</v>
      </c>
      <c r="AO129" s="67">
        <f t="shared" si="21"/>
        <v>7.4607554910102849E-3</v>
      </c>
      <c r="AP129" s="67">
        <f t="shared" si="21"/>
        <v>7.3105745340675803E-3</v>
      </c>
      <c r="AQ129" s="67">
        <f t="shared" si="21"/>
        <v>7.1776271275466891E-3</v>
      </c>
      <c r="AR129" s="67">
        <f t="shared" si="21"/>
        <v>7.058180496278414E-3</v>
      </c>
      <c r="AS129" s="67">
        <f t="shared" si="21"/>
        <v>6.9496048566127285E-3</v>
      </c>
      <c r="AT129" s="67">
        <f t="shared" si="21"/>
        <v>6.850012196087725E-3</v>
      </c>
      <c r="AU129" s="67">
        <f t="shared" si="21"/>
        <v>6.7578659943961289E-3</v>
      </c>
      <c r="AV129" s="67">
        <f t="shared" si="21"/>
        <v>6.6719412566675074E-3</v>
      </c>
      <c r="AW129" s="67">
        <f t="shared" si="21"/>
        <v>6.5912752270928026E-3</v>
      </c>
      <c r="AX129" s="67">
        <f t="shared" si="21"/>
        <v>6.515086975919052E-3</v>
      </c>
      <c r="AY129" s="67">
        <f t="shared" si="21"/>
        <v>6.4427327521186621E-3</v>
      </c>
      <c r="AZ129" s="67">
        <f t="shared" si="21"/>
        <v>6.3736794476442179E-3</v>
      </c>
      <c r="BA129" s="67">
        <f t="shared" si="21"/>
        <v>6.1085398023300415E-3</v>
      </c>
      <c r="BB129" s="67">
        <f t="shared" si="21"/>
        <v>6.0374277355291529E-3</v>
      </c>
      <c r="BC129" s="67">
        <f t="shared" si="21"/>
        <v>5.968405401503115E-3</v>
      </c>
      <c r="BD129" s="67">
        <f t="shared" si="21"/>
        <v>5.9014966094743312E-3</v>
      </c>
      <c r="BE129" s="67">
        <f t="shared" si="21"/>
        <v>5.8367669817989019E-3</v>
      </c>
      <c r="BF129" s="67">
        <f t="shared" si="21"/>
        <v>5.7742875658962954E-3</v>
      </c>
      <c r="BG129" s="67">
        <f t="shared" si="21"/>
        <v>5.7140348214306212E-3</v>
      </c>
      <c r="BH129" s="67">
        <f t="shared" si="21"/>
        <v>5.6559435561444622E-3</v>
      </c>
      <c r="BI129" s="67">
        <f t="shared" si="21"/>
        <v>5.5999348352628346E-3</v>
      </c>
      <c r="BJ129" s="67">
        <f t="shared" si="21"/>
        <v>5.545912667177866E-3</v>
      </c>
      <c r="BK129" s="67">
        <f t="shared" si="21"/>
        <v>5.4937692413000441E-3</v>
      </c>
      <c r="BL129" s="67">
        <f t="shared" si="21"/>
        <v>5.4433922768220263E-3</v>
      </c>
    </row>
    <row r="130" spans="2:64" x14ac:dyDescent="0.55000000000000004">
      <c r="B130" s="3" t="str">
        <f t="shared" si="18"/>
        <v>Travel costs</v>
      </c>
      <c r="E130" s="67">
        <f t="shared" si="16"/>
        <v>0</v>
      </c>
      <c r="F130" s="67">
        <f t="shared" ref="F130:BL130" si="22">IFERROR(F113/F$151,0)</f>
        <v>0</v>
      </c>
      <c r="G130" s="67">
        <f t="shared" si="22"/>
        <v>0</v>
      </c>
      <c r="H130" s="67">
        <f t="shared" si="22"/>
        <v>0</v>
      </c>
      <c r="I130" s="67">
        <f t="shared" si="22"/>
        <v>0.24</v>
      </c>
      <c r="J130" s="67">
        <f t="shared" si="22"/>
        <v>0.14470837644437046</v>
      </c>
      <c r="K130" s="67">
        <f t="shared" si="22"/>
        <v>0.10191584142600646</v>
      </c>
      <c r="L130" s="67">
        <f t="shared" si="22"/>
        <v>7.4014806475290337E-2</v>
      </c>
      <c r="M130" s="67">
        <f t="shared" si="22"/>
        <v>5.9471553735516589E-2</v>
      </c>
      <c r="N130" s="67">
        <f t="shared" si="22"/>
        <v>5.0016393301526796E-2</v>
      </c>
      <c r="O130" s="67">
        <f t="shared" si="22"/>
        <v>4.3560186140611058E-2</v>
      </c>
      <c r="P130" s="67">
        <f t="shared" si="22"/>
        <v>3.8914974005943612E-2</v>
      </c>
      <c r="Q130" s="67">
        <f t="shared" si="22"/>
        <v>3.527297681899328E-2</v>
      </c>
      <c r="R130" s="67">
        <f t="shared" si="22"/>
        <v>3.2443977737568991E-2</v>
      </c>
      <c r="S130" s="67">
        <f t="shared" si="22"/>
        <v>3.0189762363266631E-2</v>
      </c>
      <c r="T130" s="67">
        <f t="shared" si="22"/>
        <v>2.8353625969668075E-2</v>
      </c>
      <c r="U130" s="67">
        <f t="shared" si="22"/>
        <v>2.6830908648512671E-2</v>
      </c>
      <c r="V130" s="67">
        <f t="shared" si="22"/>
        <v>2.5549453725635024E-2</v>
      </c>
      <c r="W130" s="67">
        <f t="shared" si="22"/>
        <v>2.4457395550432762E-2</v>
      </c>
      <c r="X130" s="67">
        <f t="shared" si="22"/>
        <v>2.3516492525862444E-2</v>
      </c>
      <c r="Y130" s="67">
        <f t="shared" si="22"/>
        <v>2.2697988937551483E-2</v>
      </c>
      <c r="Z130" s="67">
        <f t="shared" si="22"/>
        <v>2.1979816790766493E-2</v>
      </c>
      <c r="AA130" s="67">
        <f t="shared" si="22"/>
        <v>2.1344739264152469E-2</v>
      </c>
      <c r="AB130" s="67">
        <f t="shared" si="22"/>
        <v>2.2377485891073915E-2</v>
      </c>
      <c r="AC130" s="67">
        <f t="shared" si="22"/>
        <v>2.2874611733979307E-2</v>
      </c>
      <c r="AD130" s="67">
        <f t="shared" si="22"/>
        <v>2.355274251675266E-2</v>
      </c>
      <c r="AE130" s="67">
        <f t="shared" si="22"/>
        <v>2.29195984044052E-2</v>
      </c>
      <c r="AF130" s="67">
        <f t="shared" si="22"/>
        <v>2.2342951844184739E-2</v>
      </c>
      <c r="AG130" s="67">
        <f t="shared" si="22"/>
        <v>2.1815684689118108E-2</v>
      </c>
      <c r="AH130" s="67">
        <f t="shared" si="22"/>
        <v>2.2239321781463289E-2</v>
      </c>
      <c r="AI130" s="67">
        <f t="shared" si="22"/>
        <v>2.2958996957666501E-2</v>
      </c>
      <c r="AJ130" s="67">
        <f t="shared" si="22"/>
        <v>2.2504726732577886E-2</v>
      </c>
      <c r="AK130" s="67">
        <f t="shared" si="22"/>
        <v>2.208230459739598E-2</v>
      </c>
      <c r="AL130" s="67">
        <f t="shared" si="22"/>
        <v>2.168778865818544E-2</v>
      </c>
      <c r="AM130" s="67">
        <f t="shared" si="22"/>
        <v>2.1317724734839807E-2</v>
      </c>
      <c r="AN130" s="67">
        <f t="shared" si="22"/>
        <v>2.0969077680053832E-2</v>
      </c>
      <c r="AO130" s="67">
        <f t="shared" si="22"/>
        <v>2.1760536848779995E-2</v>
      </c>
      <c r="AP130" s="67">
        <f t="shared" si="22"/>
        <v>2.3271995600115128E-2</v>
      </c>
      <c r="AQ130" s="67">
        <f t="shared" si="22"/>
        <v>2.3207661045734296E-2</v>
      </c>
      <c r="AR130" s="67">
        <f t="shared" si="22"/>
        <v>2.2821450271300205E-2</v>
      </c>
      <c r="AS130" s="67">
        <f t="shared" si="22"/>
        <v>2.2470389036381155E-2</v>
      </c>
      <c r="AT130" s="67">
        <f t="shared" si="22"/>
        <v>2.2148372767350311E-2</v>
      </c>
      <c r="AU130" s="67">
        <f t="shared" si="22"/>
        <v>2.1850433381880818E-2</v>
      </c>
      <c r="AV130" s="67">
        <f t="shared" si="22"/>
        <v>2.1572610063224942E-2</v>
      </c>
      <c r="AW130" s="67">
        <f t="shared" si="22"/>
        <v>2.1311789900933395E-2</v>
      </c>
      <c r="AX130" s="67">
        <f t="shared" si="22"/>
        <v>2.1065447888804933E-2</v>
      </c>
      <c r="AY130" s="67">
        <f t="shared" si="22"/>
        <v>2.0831502565183672E-2</v>
      </c>
      <c r="AZ130" s="67">
        <f t="shared" si="22"/>
        <v>2.0608230214049637E-2</v>
      </c>
      <c r="BA130" s="67">
        <f t="shared" si="22"/>
        <v>1.9750945360867134E-2</v>
      </c>
      <c r="BB130" s="67">
        <f t="shared" si="22"/>
        <v>2.0326006709614812E-2</v>
      </c>
      <c r="BC130" s="67">
        <f t="shared" si="22"/>
        <v>2.0093631518393818E-2</v>
      </c>
      <c r="BD130" s="67">
        <f t="shared" si="22"/>
        <v>1.9868371918563582E-2</v>
      </c>
      <c r="BE130" s="67">
        <f t="shared" si="22"/>
        <v>1.9650448838722967E-2</v>
      </c>
      <c r="BF130" s="67">
        <f t="shared" si="22"/>
        <v>1.9440101471850858E-2</v>
      </c>
      <c r="BG130" s="67">
        <f t="shared" si="22"/>
        <v>1.9237250565483088E-2</v>
      </c>
      <c r="BH130" s="67">
        <f t="shared" si="22"/>
        <v>1.9795802446505618E-2</v>
      </c>
      <c r="BI130" s="67">
        <f t="shared" si="22"/>
        <v>1.9599771923419919E-2</v>
      </c>
      <c r="BJ130" s="67">
        <f t="shared" si="22"/>
        <v>1.9410694335122533E-2</v>
      </c>
      <c r="BK130" s="67">
        <f t="shared" si="22"/>
        <v>1.9228192344550154E-2</v>
      </c>
      <c r="BL130" s="67">
        <f t="shared" si="22"/>
        <v>1.9051872968877094E-2</v>
      </c>
    </row>
    <row r="131" spans="2:64" x14ac:dyDescent="0.55000000000000004">
      <c r="B131" s="3" t="str">
        <f t="shared" si="18"/>
        <v>Other operating costs</v>
      </c>
      <c r="E131" s="67">
        <f t="shared" si="16"/>
        <v>0</v>
      </c>
      <c r="F131" s="67">
        <f t="shared" ref="F131:BL131" si="23">IFERROR(F114/F$151,0)</f>
        <v>0</v>
      </c>
      <c r="G131" s="67">
        <f t="shared" si="23"/>
        <v>0</v>
      </c>
      <c r="H131" s="67">
        <f t="shared" si="23"/>
        <v>0</v>
      </c>
      <c r="I131" s="67">
        <f t="shared" si="23"/>
        <v>9.5000000000000001E-2</v>
      </c>
      <c r="J131" s="67">
        <f t="shared" si="23"/>
        <v>4.160365822775651E-2</v>
      </c>
      <c r="K131" s="67">
        <f t="shared" si="23"/>
        <v>2.5478960356501615E-2</v>
      </c>
      <c r="L131" s="67">
        <f t="shared" si="23"/>
        <v>1.8503701618822584E-2</v>
      </c>
      <c r="M131" s="67">
        <f t="shared" si="23"/>
        <v>1.4867888433879147E-2</v>
      </c>
      <c r="N131" s="67">
        <f t="shared" si="23"/>
        <v>1.2504098325381699E-2</v>
      </c>
      <c r="O131" s="67">
        <f t="shared" si="23"/>
        <v>1.0890046535152765E-2</v>
      </c>
      <c r="P131" s="67">
        <f t="shared" si="23"/>
        <v>1.047710838621559E-2</v>
      </c>
      <c r="Q131" s="67">
        <f t="shared" si="23"/>
        <v>1.7297325170852477E-2</v>
      </c>
      <c r="R131" s="67">
        <f t="shared" si="23"/>
        <v>1.5910027544384794E-2</v>
      </c>
      <c r="S131" s="67">
        <f t="shared" si="23"/>
        <v>1.4804595005063445E-2</v>
      </c>
      <c r="T131" s="67">
        <f t="shared" si="23"/>
        <v>1.3904181965894921E-2</v>
      </c>
      <c r="U131" s="67">
        <f t="shared" si="23"/>
        <v>1.470540185543483E-2</v>
      </c>
      <c r="V131" s="67">
        <f t="shared" si="23"/>
        <v>1.4494401632812178E-2</v>
      </c>
      <c r="W131" s="67">
        <f t="shared" si="23"/>
        <v>1.3874868629572434E-2</v>
      </c>
      <c r="X131" s="67">
        <f t="shared" si="23"/>
        <v>1.3341087106018119E-2</v>
      </c>
      <c r="Y131" s="67">
        <f t="shared" si="23"/>
        <v>1.2876743724187862E-2</v>
      </c>
      <c r="Z131" s="67">
        <f t="shared" si="23"/>
        <v>1.2469319140915607E-2</v>
      </c>
      <c r="AA131" s="67">
        <f t="shared" si="23"/>
        <v>1.2314272652395656E-2</v>
      </c>
      <c r="AB131" s="67">
        <f t="shared" si="23"/>
        <v>1.1987938870218168E-2</v>
      </c>
      <c r="AC131" s="67">
        <f t="shared" si="23"/>
        <v>1.0491363276486749E-2</v>
      </c>
      <c r="AD131" s="67">
        <f t="shared" si="23"/>
        <v>1.0189484351219235E-2</v>
      </c>
      <c r="AE131" s="67">
        <f t="shared" si="23"/>
        <v>9.9155709409128878E-3</v>
      </c>
      <c r="AF131" s="67">
        <f t="shared" si="23"/>
        <v>9.6660997340090003E-3</v>
      </c>
      <c r="AG131" s="67">
        <f t="shared" si="23"/>
        <v>1.005687592051544E-2</v>
      </c>
      <c r="AH131" s="67">
        <f t="shared" si="23"/>
        <v>1.0892729035818755E-2</v>
      </c>
      <c r="AI131" s="67">
        <f t="shared" si="23"/>
        <v>1.0664824393238632E-2</v>
      </c>
      <c r="AJ131" s="67">
        <f t="shared" si="23"/>
        <v>1.0453808546745857E-2</v>
      </c>
      <c r="AK131" s="67">
        <f t="shared" si="23"/>
        <v>1.0257586651693618E-2</v>
      </c>
      <c r="AL131" s="67">
        <f t="shared" si="23"/>
        <v>1.007432763477001E-2</v>
      </c>
      <c r="AM131" s="67">
        <f t="shared" si="23"/>
        <v>9.9024269736030079E-3</v>
      </c>
      <c r="AN131" s="67">
        <f t="shared" si="23"/>
        <v>1.0011043537574088E-2</v>
      </c>
      <c r="AO131" s="67">
        <f t="shared" si="23"/>
        <v>9.4502902886130277E-3</v>
      </c>
      <c r="AP131" s="67">
        <f t="shared" si="23"/>
        <v>9.2600610764856026E-3</v>
      </c>
      <c r="AQ131" s="67">
        <f t="shared" si="23"/>
        <v>9.3309152658106968E-3</v>
      </c>
      <c r="AR131" s="67">
        <f t="shared" si="23"/>
        <v>9.1756346451619397E-3</v>
      </c>
      <c r="AS131" s="67">
        <f t="shared" si="23"/>
        <v>9.0344863135965493E-3</v>
      </c>
      <c r="AT131" s="67">
        <f t="shared" si="23"/>
        <v>8.9050158549140446E-3</v>
      </c>
      <c r="AU131" s="67">
        <f t="shared" si="23"/>
        <v>8.785225792714969E-3</v>
      </c>
      <c r="AV131" s="67">
        <f t="shared" si="23"/>
        <v>8.6735236336677613E-3</v>
      </c>
      <c r="AW131" s="67">
        <f t="shared" si="23"/>
        <v>8.5686577952206449E-3</v>
      </c>
      <c r="AX131" s="67">
        <f t="shared" si="23"/>
        <v>8.4696130686947695E-3</v>
      </c>
      <c r="AY131" s="67">
        <f t="shared" si="23"/>
        <v>8.3755525777542607E-3</v>
      </c>
      <c r="AZ131" s="67">
        <f t="shared" si="23"/>
        <v>8.2857832819374852E-3</v>
      </c>
      <c r="BA131" s="67">
        <f t="shared" si="23"/>
        <v>8.0429107397345535E-3</v>
      </c>
      <c r="BB131" s="67">
        <f t="shared" si="23"/>
        <v>7.9492798517800511E-3</v>
      </c>
      <c r="BC131" s="67">
        <f t="shared" si="23"/>
        <v>7.8584004453124343E-3</v>
      </c>
      <c r="BD131" s="67">
        <f t="shared" si="23"/>
        <v>7.7703038691412027E-3</v>
      </c>
      <c r="BE131" s="67">
        <f t="shared" si="23"/>
        <v>7.6850765260352205E-3</v>
      </c>
      <c r="BF131" s="67">
        <f t="shared" si="23"/>
        <v>7.6028119617634546E-3</v>
      </c>
      <c r="BG131" s="67">
        <f t="shared" si="23"/>
        <v>7.6187130952408283E-3</v>
      </c>
      <c r="BH131" s="67">
        <f t="shared" si="23"/>
        <v>7.5412580748592832E-3</v>
      </c>
      <c r="BI131" s="67">
        <f t="shared" si="23"/>
        <v>7.4665797803504467E-3</v>
      </c>
      <c r="BJ131" s="67">
        <f t="shared" si="23"/>
        <v>7.3945502229038219E-3</v>
      </c>
      <c r="BK131" s="67">
        <f t="shared" si="23"/>
        <v>7.3250256550667255E-3</v>
      </c>
      <c r="BL131" s="67">
        <f t="shared" si="23"/>
        <v>7.2578563690960359E-3</v>
      </c>
    </row>
    <row r="132" spans="2:64" x14ac:dyDescent="0.55000000000000004">
      <c r="B132" s="3" t="str">
        <f t="shared" si="18"/>
        <v>Office rent</v>
      </c>
      <c r="E132" s="67">
        <f t="shared" si="16"/>
        <v>0</v>
      </c>
      <c r="F132" s="67">
        <f t="shared" ref="F132:BL132" si="24">IFERROR(F115/F$151,0)</f>
        <v>0</v>
      </c>
      <c r="G132" s="67">
        <f t="shared" si="24"/>
        <v>0</v>
      </c>
      <c r="H132" s="67">
        <f t="shared" si="24"/>
        <v>0</v>
      </c>
      <c r="I132" s="67">
        <f t="shared" si="24"/>
        <v>3.9999999999999994E-2</v>
      </c>
      <c r="J132" s="67">
        <f t="shared" si="24"/>
        <v>1.4470837644437046E-2</v>
      </c>
      <c r="K132" s="67">
        <f t="shared" si="24"/>
        <v>7.8396801096928051E-3</v>
      </c>
      <c r="L132" s="67">
        <f t="shared" si="24"/>
        <v>5.6934466519454104E-3</v>
      </c>
      <c r="M132" s="67">
        <f t="shared" si="24"/>
        <v>4.5747349027320458E-3</v>
      </c>
      <c r="N132" s="67">
        <f t="shared" si="24"/>
        <v>3.8474148693482149E-3</v>
      </c>
      <c r="O132" s="67">
        <f t="shared" si="24"/>
        <v>3.3507835492777734E-3</v>
      </c>
      <c r="P132" s="67">
        <f t="shared" si="24"/>
        <v>2.9934595389187395E-3</v>
      </c>
      <c r="Q132" s="67">
        <f t="shared" si="24"/>
        <v>5.087448579662493E-3</v>
      </c>
      <c r="R132" s="67">
        <f t="shared" si="24"/>
        <v>4.6794198659955277E-3</v>
      </c>
      <c r="S132" s="67">
        <f t="shared" si="24"/>
        <v>4.3542926485480721E-3</v>
      </c>
      <c r="T132" s="67">
        <f t="shared" si="24"/>
        <v>4.0894652840867416E-3</v>
      </c>
      <c r="U132" s="67">
        <f t="shared" si="24"/>
        <v>3.8698425935354817E-3</v>
      </c>
      <c r="V132" s="67">
        <f t="shared" si="24"/>
        <v>3.6850173642742827E-3</v>
      </c>
      <c r="W132" s="67">
        <f t="shared" si="24"/>
        <v>3.5275089736201098E-3</v>
      </c>
      <c r="X132" s="67">
        <f t="shared" si="24"/>
        <v>3.3918018066147761E-3</v>
      </c>
      <c r="Y132" s="67">
        <f t="shared" si="24"/>
        <v>3.273748404454541E-3</v>
      </c>
      <c r="Z132" s="67">
        <f t="shared" si="24"/>
        <v>3.1701658832836289E-3</v>
      </c>
      <c r="AA132" s="67">
        <f t="shared" si="24"/>
        <v>3.078568163098914E-3</v>
      </c>
      <c r="AB132" s="67">
        <f t="shared" si="24"/>
        <v>2.9969847175545421E-3</v>
      </c>
      <c r="AC132" s="67">
        <f t="shared" si="24"/>
        <v>4.2997390477404716E-3</v>
      </c>
      <c r="AD132" s="67">
        <f t="shared" si="24"/>
        <v>4.1760181767291956E-3</v>
      </c>
      <c r="AE132" s="67">
        <f t="shared" si="24"/>
        <v>4.0637585823413477E-3</v>
      </c>
      <c r="AF132" s="67">
        <f t="shared" si="24"/>
        <v>3.961516284429918E-3</v>
      </c>
      <c r="AG132" s="67">
        <f t="shared" si="24"/>
        <v>3.8680292001982467E-3</v>
      </c>
      <c r="AH132" s="67">
        <f t="shared" si="24"/>
        <v>3.7821975818815123E-3</v>
      </c>
      <c r="AI132" s="67">
        <f t="shared" si="24"/>
        <v>3.7030640254300811E-3</v>
      </c>
      <c r="AJ132" s="67">
        <f t="shared" si="24"/>
        <v>3.6297946342867564E-3</v>
      </c>
      <c r="AK132" s="67">
        <f t="shared" si="24"/>
        <v>3.5616620318380619E-3</v>
      </c>
      <c r="AL132" s="67">
        <f t="shared" si="24"/>
        <v>3.4980304287395873E-3</v>
      </c>
      <c r="AM132" s="67">
        <f t="shared" si="24"/>
        <v>3.4383426991677112E-3</v>
      </c>
      <c r="AN132" s="67">
        <f t="shared" si="24"/>
        <v>3.3821093032344891E-3</v>
      </c>
      <c r="AO132" s="67">
        <f t="shared" si="24"/>
        <v>3.1086481212542856E-3</v>
      </c>
      <c r="AP132" s="67">
        <f t="shared" si="24"/>
        <v>3.0460727225281588E-3</v>
      </c>
      <c r="AQ132" s="67">
        <f t="shared" si="24"/>
        <v>2.9906779698111209E-3</v>
      </c>
      <c r="AR132" s="67">
        <f t="shared" si="24"/>
        <v>2.9409085401160061E-3</v>
      </c>
      <c r="AS132" s="67">
        <f t="shared" si="24"/>
        <v>2.895668690255304E-3</v>
      </c>
      <c r="AT132" s="67">
        <f t="shared" si="24"/>
        <v>2.8541717483698856E-3</v>
      </c>
      <c r="AU132" s="67">
        <f t="shared" si="24"/>
        <v>2.8157774976650539E-3</v>
      </c>
      <c r="AV132" s="67">
        <f t="shared" si="24"/>
        <v>2.7799755236114615E-3</v>
      </c>
      <c r="AW132" s="67">
        <f t="shared" si="24"/>
        <v>2.7463646779553349E-3</v>
      </c>
      <c r="AX132" s="67">
        <f t="shared" si="24"/>
        <v>2.7146195732996054E-3</v>
      </c>
      <c r="AY132" s="67">
        <f t="shared" si="24"/>
        <v>2.6844719800494425E-3</v>
      </c>
      <c r="AZ132" s="67">
        <f t="shared" si="24"/>
        <v>2.6556997698517579E-3</v>
      </c>
      <c r="BA132" s="67">
        <f t="shared" si="24"/>
        <v>5.0904498352750353E-3</v>
      </c>
      <c r="BB132" s="67">
        <f t="shared" si="24"/>
        <v>5.0311897796076277E-3</v>
      </c>
      <c r="BC132" s="67">
        <f t="shared" si="24"/>
        <v>4.9736711679192625E-3</v>
      </c>
      <c r="BD132" s="67">
        <f t="shared" si="24"/>
        <v>4.9179138412286097E-3</v>
      </c>
      <c r="BE132" s="67">
        <f t="shared" si="24"/>
        <v>4.8639724848324184E-3</v>
      </c>
      <c r="BF132" s="67">
        <f t="shared" si="24"/>
        <v>4.81190630491358E-3</v>
      </c>
      <c r="BG132" s="67">
        <f t="shared" si="24"/>
        <v>4.7616956845255177E-3</v>
      </c>
      <c r="BH132" s="67">
        <f t="shared" si="24"/>
        <v>4.7132862967870521E-3</v>
      </c>
      <c r="BI132" s="67">
        <f t="shared" si="24"/>
        <v>4.666612362719029E-3</v>
      </c>
      <c r="BJ132" s="67">
        <f t="shared" si="24"/>
        <v>4.6215938893148885E-3</v>
      </c>
      <c r="BK132" s="67">
        <f t="shared" si="24"/>
        <v>4.5781410344167038E-3</v>
      </c>
      <c r="BL132" s="67">
        <f t="shared" si="24"/>
        <v>4.5361602306850223E-3</v>
      </c>
    </row>
    <row r="133" spans="2:64" x14ac:dyDescent="0.55000000000000004">
      <c r="B133" s="3" t="str">
        <f t="shared" si="18"/>
        <v>Legal</v>
      </c>
      <c r="E133" s="67">
        <f t="shared" si="16"/>
        <v>0</v>
      </c>
      <c r="F133" s="67">
        <f t="shared" ref="F133:BL133" si="25">IFERROR(F116/F$151,0)</f>
        <v>0</v>
      </c>
      <c r="G133" s="67">
        <f t="shared" si="25"/>
        <v>0</v>
      </c>
      <c r="H133" s="67">
        <f t="shared" si="25"/>
        <v>0</v>
      </c>
      <c r="I133" s="67">
        <f t="shared" si="25"/>
        <v>4.9999999999999992E-3</v>
      </c>
      <c r="J133" s="67">
        <f t="shared" si="25"/>
        <v>1.8088547055546307E-3</v>
      </c>
      <c r="K133" s="67">
        <f t="shared" si="25"/>
        <v>9.7996001371160064E-4</v>
      </c>
      <c r="L133" s="67">
        <f t="shared" si="25"/>
        <v>7.116808314931763E-4</v>
      </c>
      <c r="M133" s="67">
        <f t="shared" si="25"/>
        <v>5.7184186284150573E-4</v>
      </c>
      <c r="N133" s="67">
        <f t="shared" si="25"/>
        <v>4.8092685866852686E-4</v>
      </c>
      <c r="O133" s="67">
        <f t="shared" si="25"/>
        <v>4.1884794365972168E-4</v>
      </c>
      <c r="P133" s="67">
        <f t="shared" si="25"/>
        <v>3.7418244236484243E-4</v>
      </c>
      <c r="Q133" s="67">
        <f t="shared" si="25"/>
        <v>1.695816193220831E-3</v>
      </c>
      <c r="R133" s="67">
        <f t="shared" si="25"/>
        <v>1.5598066219985093E-3</v>
      </c>
      <c r="S133" s="67">
        <f t="shared" si="25"/>
        <v>1.4514308828493573E-3</v>
      </c>
      <c r="T133" s="67">
        <f t="shared" si="25"/>
        <v>1.3631550946955806E-3</v>
      </c>
      <c r="U133" s="67">
        <f t="shared" si="25"/>
        <v>1.2899475311784938E-3</v>
      </c>
      <c r="V133" s="67">
        <f t="shared" si="25"/>
        <v>1.2283391214247608E-3</v>
      </c>
      <c r="W133" s="67">
        <f t="shared" si="25"/>
        <v>1.1758363245400368E-3</v>
      </c>
      <c r="X133" s="67">
        <f t="shared" si="25"/>
        <v>1.1306006022049253E-3</v>
      </c>
      <c r="Y133" s="67">
        <f t="shared" si="25"/>
        <v>1.0912494681515137E-3</v>
      </c>
      <c r="Z133" s="67">
        <f t="shared" si="25"/>
        <v>1.056721961094543E-3</v>
      </c>
      <c r="AA133" s="67">
        <f t="shared" si="25"/>
        <v>1.0261893876996381E-3</v>
      </c>
      <c r="AB133" s="67">
        <f t="shared" si="25"/>
        <v>9.9899490585151404E-4</v>
      </c>
      <c r="AC133" s="67">
        <f t="shared" si="25"/>
        <v>1.7198956190961885E-3</v>
      </c>
      <c r="AD133" s="67">
        <f t="shared" si="25"/>
        <v>1.6704072706916781E-3</v>
      </c>
      <c r="AE133" s="67">
        <f t="shared" si="25"/>
        <v>1.6255034329365392E-3</v>
      </c>
      <c r="AF133" s="67">
        <f t="shared" si="25"/>
        <v>1.5846065137719674E-3</v>
      </c>
      <c r="AG133" s="67">
        <f t="shared" si="25"/>
        <v>1.5472116800792986E-3</v>
      </c>
      <c r="AH133" s="67">
        <f t="shared" si="25"/>
        <v>1.5128790327526048E-3</v>
      </c>
      <c r="AI133" s="67">
        <f t="shared" si="25"/>
        <v>1.4812256101720323E-3</v>
      </c>
      <c r="AJ133" s="67">
        <f t="shared" si="25"/>
        <v>1.4519178537147025E-3</v>
      </c>
      <c r="AK133" s="67">
        <f t="shared" si="25"/>
        <v>1.4246648127352248E-3</v>
      </c>
      <c r="AL133" s="67">
        <f t="shared" si="25"/>
        <v>1.3992121714958348E-3</v>
      </c>
      <c r="AM133" s="67">
        <f t="shared" si="25"/>
        <v>1.3753370796670845E-3</v>
      </c>
      <c r="AN133" s="67">
        <f t="shared" si="25"/>
        <v>1.3528437212937956E-3</v>
      </c>
      <c r="AO133" s="67">
        <f t="shared" si="25"/>
        <v>2.4869184970034283E-3</v>
      </c>
      <c r="AP133" s="67">
        <f t="shared" si="25"/>
        <v>2.4368581780225269E-3</v>
      </c>
      <c r="AQ133" s="67">
        <f t="shared" si="25"/>
        <v>2.3925423758488968E-3</v>
      </c>
      <c r="AR133" s="67">
        <f t="shared" si="25"/>
        <v>2.3527268320928047E-3</v>
      </c>
      <c r="AS133" s="67">
        <f t="shared" si="25"/>
        <v>2.3165349522042428E-3</v>
      </c>
      <c r="AT133" s="67">
        <f t="shared" si="25"/>
        <v>2.2833373986959086E-3</v>
      </c>
      <c r="AU133" s="67">
        <f t="shared" si="25"/>
        <v>2.252621998132043E-3</v>
      </c>
      <c r="AV133" s="67">
        <f t="shared" si="25"/>
        <v>2.2239804188891694E-3</v>
      </c>
      <c r="AW133" s="67">
        <f t="shared" si="25"/>
        <v>2.1970917423642677E-3</v>
      </c>
      <c r="AX133" s="67">
        <f t="shared" si="25"/>
        <v>2.171695658639684E-3</v>
      </c>
      <c r="AY133" s="67">
        <f t="shared" si="25"/>
        <v>2.147577584039554E-3</v>
      </c>
      <c r="AZ133" s="67">
        <f t="shared" si="25"/>
        <v>2.1245598158814061E-3</v>
      </c>
      <c r="BA133" s="67">
        <f t="shared" si="25"/>
        <v>2.0361799341100141E-3</v>
      </c>
      <c r="BB133" s="67">
        <f t="shared" si="25"/>
        <v>2.0124759118430508E-3</v>
      </c>
      <c r="BC133" s="67">
        <f t="shared" si="25"/>
        <v>1.989468467167705E-3</v>
      </c>
      <c r="BD133" s="67">
        <f t="shared" si="25"/>
        <v>1.967165536491444E-3</v>
      </c>
      <c r="BE133" s="67">
        <f t="shared" si="25"/>
        <v>1.9455889939329674E-3</v>
      </c>
      <c r="BF133" s="67">
        <f t="shared" si="25"/>
        <v>1.9247625219654318E-3</v>
      </c>
      <c r="BG133" s="67">
        <f t="shared" si="25"/>
        <v>1.9046782738102071E-3</v>
      </c>
      <c r="BH133" s="67">
        <f t="shared" si="25"/>
        <v>1.8853145187148208E-3</v>
      </c>
      <c r="BI133" s="67">
        <f t="shared" si="25"/>
        <v>1.8666449450876117E-3</v>
      </c>
      <c r="BJ133" s="67">
        <f t="shared" si="25"/>
        <v>1.8486375557259555E-3</v>
      </c>
      <c r="BK133" s="67">
        <f t="shared" si="25"/>
        <v>1.8312564137666814E-3</v>
      </c>
      <c r="BL133" s="67">
        <f t="shared" si="25"/>
        <v>1.814464092274009E-3</v>
      </c>
    </row>
    <row r="134" spans="2:64" x14ac:dyDescent="0.55000000000000004">
      <c r="E134" s="67">
        <f t="shared" si="16"/>
        <v>0</v>
      </c>
      <c r="F134" s="67">
        <f t="shared" ref="F134:BL134" si="26">IFERROR(F117/F$151,0)</f>
        <v>0</v>
      </c>
      <c r="G134" s="67">
        <f t="shared" si="26"/>
        <v>0</v>
      </c>
      <c r="H134" s="67">
        <f t="shared" si="26"/>
        <v>0</v>
      </c>
      <c r="I134" s="67">
        <f t="shared" si="26"/>
        <v>1.2</v>
      </c>
      <c r="J134" s="67">
        <f t="shared" si="26"/>
        <v>0</v>
      </c>
      <c r="K134" s="67">
        <f t="shared" si="26"/>
        <v>0</v>
      </c>
      <c r="L134" s="67">
        <f t="shared" si="26"/>
        <v>0</v>
      </c>
      <c r="M134" s="67">
        <f t="shared" si="26"/>
        <v>0</v>
      </c>
      <c r="N134" s="67">
        <f t="shared" si="26"/>
        <v>0</v>
      </c>
      <c r="O134" s="67">
        <f t="shared" si="26"/>
        <v>0</v>
      </c>
      <c r="P134" s="67">
        <f t="shared" si="26"/>
        <v>0</v>
      </c>
      <c r="Q134" s="67">
        <f t="shared" si="26"/>
        <v>0</v>
      </c>
      <c r="R134" s="67">
        <f t="shared" si="26"/>
        <v>0</v>
      </c>
      <c r="S134" s="67">
        <f t="shared" si="26"/>
        <v>0</v>
      </c>
      <c r="T134" s="67">
        <f t="shared" si="26"/>
        <v>0</v>
      </c>
      <c r="U134" s="67">
        <f t="shared" si="26"/>
        <v>0</v>
      </c>
      <c r="V134" s="67">
        <f t="shared" si="26"/>
        <v>0</v>
      </c>
      <c r="W134" s="67">
        <f t="shared" si="26"/>
        <v>0</v>
      </c>
      <c r="X134" s="67">
        <f t="shared" si="26"/>
        <v>0</v>
      </c>
      <c r="Y134" s="67">
        <f t="shared" si="26"/>
        <v>0</v>
      </c>
      <c r="Z134" s="67">
        <f t="shared" si="26"/>
        <v>0</v>
      </c>
      <c r="AA134" s="67">
        <f t="shared" si="26"/>
        <v>0</v>
      </c>
      <c r="AB134" s="67">
        <f t="shared" si="26"/>
        <v>0</v>
      </c>
      <c r="AC134" s="67">
        <f t="shared" si="26"/>
        <v>0</v>
      </c>
      <c r="AD134" s="67">
        <f t="shared" si="26"/>
        <v>0</v>
      </c>
      <c r="AE134" s="67">
        <f t="shared" si="26"/>
        <v>0</v>
      </c>
      <c r="AF134" s="67">
        <f t="shared" si="26"/>
        <v>0</v>
      </c>
      <c r="AG134" s="67">
        <f t="shared" si="26"/>
        <v>0</v>
      </c>
      <c r="AH134" s="67">
        <f t="shared" si="26"/>
        <v>0</v>
      </c>
      <c r="AI134" s="67">
        <f t="shared" si="26"/>
        <v>0</v>
      </c>
      <c r="AJ134" s="67">
        <f t="shared" si="26"/>
        <v>0</v>
      </c>
      <c r="AK134" s="67">
        <f t="shared" si="26"/>
        <v>0</v>
      </c>
      <c r="AL134" s="67">
        <f t="shared" si="26"/>
        <v>0</v>
      </c>
      <c r="AM134" s="67">
        <f t="shared" si="26"/>
        <v>0</v>
      </c>
      <c r="AN134" s="67">
        <f t="shared" si="26"/>
        <v>0</v>
      </c>
      <c r="AO134" s="67">
        <f t="shared" si="26"/>
        <v>0</v>
      </c>
      <c r="AP134" s="67">
        <f t="shared" si="26"/>
        <v>0</v>
      </c>
      <c r="AQ134" s="67">
        <f t="shared" si="26"/>
        <v>0</v>
      </c>
      <c r="AR134" s="67">
        <f t="shared" si="26"/>
        <v>0</v>
      </c>
      <c r="AS134" s="67">
        <f t="shared" si="26"/>
        <v>0</v>
      </c>
      <c r="AT134" s="67">
        <f t="shared" si="26"/>
        <v>0</v>
      </c>
      <c r="AU134" s="67">
        <f t="shared" si="26"/>
        <v>0</v>
      </c>
      <c r="AV134" s="67">
        <f t="shared" si="26"/>
        <v>0</v>
      </c>
      <c r="AW134" s="67">
        <f t="shared" si="26"/>
        <v>0</v>
      </c>
      <c r="AX134" s="67">
        <f t="shared" si="26"/>
        <v>0</v>
      </c>
      <c r="AY134" s="67">
        <f t="shared" si="26"/>
        <v>0</v>
      </c>
      <c r="AZ134" s="67">
        <f t="shared" si="26"/>
        <v>0</v>
      </c>
      <c r="BA134" s="67">
        <f t="shared" si="26"/>
        <v>0</v>
      </c>
      <c r="BB134" s="67">
        <f t="shared" si="26"/>
        <v>0</v>
      </c>
      <c r="BC134" s="67">
        <f t="shared" si="26"/>
        <v>0</v>
      </c>
      <c r="BD134" s="67">
        <f t="shared" si="26"/>
        <v>0</v>
      </c>
      <c r="BE134" s="67">
        <f t="shared" si="26"/>
        <v>0</v>
      </c>
      <c r="BF134" s="67">
        <f t="shared" si="26"/>
        <v>0</v>
      </c>
      <c r="BG134" s="67">
        <f t="shared" si="26"/>
        <v>0</v>
      </c>
      <c r="BH134" s="67">
        <f t="shared" si="26"/>
        <v>0</v>
      </c>
      <c r="BI134" s="67">
        <f t="shared" si="26"/>
        <v>0</v>
      </c>
      <c r="BJ134" s="67">
        <f t="shared" si="26"/>
        <v>0</v>
      </c>
      <c r="BK134" s="67">
        <f t="shared" si="26"/>
        <v>0</v>
      </c>
      <c r="BL134" s="67">
        <f t="shared" si="26"/>
        <v>0</v>
      </c>
    </row>
    <row r="135" spans="2:64" x14ac:dyDescent="0.55000000000000004">
      <c r="B135" s="3" t="str">
        <f t="shared" si="18"/>
        <v>Other (insurance etc.)</v>
      </c>
      <c r="E135" s="67">
        <f t="shared" si="16"/>
        <v>0</v>
      </c>
      <c r="F135" s="67">
        <f t="shared" ref="F135:BL135" si="27">IFERROR(F118/F$151,0)</f>
        <v>0</v>
      </c>
      <c r="G135" s="67">
        <f t="shared" si="27"/>
        <v>0</v>
      </c>
      <c r="H135" s="67">
        <f t="shared" si="27"/>
        <v>0</v>
      </c>
      <c r="I135" s="67">
        <f t="shared" si="27"/>
        <v>1.2499999999999999E-2</v>
      </c>
      <c r="J135" s="67">
        <f t="shared" si="27"/>
        <v>4.5221367638865776E-3</v>
      </c>
      <c r="K135" s="67">
        <f t="shared" si="27"/>
        <v>2.4499000342790016E-3</v>
      </c>
      <c r="L135" s="67">
        <f t="shared" si="27"/>
        <v>1.7792020787329411E-3</v>
      </c>
      <c r="M135" s="67">
        <f t="shared" si="27"/>
        <v>1.4296046571037643E-3</v>
      </c>
      <c r="N135" s="67">
        <f t="shared" si="27"/>
        <v>1.2023171466713173E-3</v>
      </c>
      <c r="O135" s="67">
        <f t="shared" si="27"/>
        <v>1.0471198591493044E-3</v>
      </c>
      <c r="P135" s="67">
        <f t="shared" si="27"/>
        <v>9.3545610591210622E-4</v>
      </c>
      <c r="Q135" s="67">
        <f t="shared" si="27"/>
        <v>1.695816193220831E-3</v>
      </c>
      <c r="R135" s="67">
        <f t="shared" si="27"/>
        <v>1.5598066219985093E-3</v>
      </c>
      <c r="S135" s="67">
        <f t="shared" si="27"/>
        <v>1.4514308828493573E-3</v>
      </c>
      <c r="T135" s="67">
        <f t="shared" si="27"/>
        <v>1.3631550946955806E-3</v>
      </c>
      <c r="U135" s="67">
        <f t="shared" si="27"/>
        <v>1.2899475311784938E-3</v>
      </c>
      <c r="V135" s="67">
        <f t="shared" si="27"/>
        <v>1.2283391214247608E-3</v>
      </c>
      <c r="W135" s="67">
        <f t="shared" si="27"/>
        <v>1.1758363245400368E-3</v>
      </c>
      <c r="X135" s="67">
        <f t="shared" si="27"/>
        <v>1.1306006022049253E-3</v>
      </c>
      <c r="Y135" s="67">
        <f t="shared" si="27"/>
        <v>1.0912494681515137E-3</v>
      </c>
      <c r="Z135" s="67">
        <f t="shared" si="27"/>
        <v>1.056721961094543E-3</v>
      </c>
      <c r="AA135" s="67">
        <f t="shared" si="27"/>
        <v>1.0261893876996381E-3</v>
      </c>
      <c r="AB135" s="67">
        <f t="shared" si="27"/>
        <v>9.9899490585151404E-4</v>
      </c>
      <c r="AC135" s="67">
        <f t="shared" si="27"/>
        <v>1.7198956190961885E-3</v>
      </c>
      <c r="AD135" s="67">
        <f t="shared" si="27"/>
        <v>1.6704072706916781E-3</v>
      </c>
      <c r="AE135" s="67">
        <f t="shared" si="27"/>
        <v>1.6255034329365392E-3</v>
      </c>
      <c r="AF135" s="67">
        <f t="shared" si="27"/>
        <v>1.5846065137719674E-3</v>
      </c>
      <c r="AG135" s="67">
        <f t="shared" si="27"/>
        <v>1.5472116800792986E-3</v>
      </c>
      <c r="AH135" s="67">
        <f t="shared" si="27"/>
        <v>1.5128790327526048E-3</v>
      </c>
      <c r="AI135" s="67">
        <f t="shared" si="27"/>
        <v>1.4812256101720323E-3</v>
      </c>
      <c r="AJ135" s="67">
        <f t="shared" si="27"/>
        <v>1.4519178537147025E-3</v>
      </c>
      <c r="AK135" s="67">
        <f t="shared" si="27"/>
        <v>1.4246648127352248E-3</v>
      </c>
      <c r="AL135" s="67">
        <f t="shared" si="27"/>
        <v>1.3992121714958348E-3</v>
      </c>
      <c r="AM135" s="67">
        <f t="shared" si="27"/>
        <v>1.3753370796670845E-3</v>
      </c>
      <c r="AN135" s="67">
        <f t="shared" si="27"/>
        <v>1.3528437212937956E-3</v>
      </c>
      <c r="AO135" s="67">
        <f t="shared" si="27"/>
        <v>1.2434592485017141E-3</v>
      </c>
      <c r="AP135" s="67">
        <f t="shared" si="27"/>
        <v>1.2184290890112635E-3</v>
      </c>
      <c r="AQ135" s="67">
        <f t="shared" si="27"/>
        <v>1.1962711879244484E-3</v>
      </c>
      <c r="AR135" s="67">
        <f t="shared" si="27"/>
        <v>1.1763634160464023E-3</v>
      </c>
      <c r="AS135" s="67">
        <f t="shared" si="27"/>
        <v>1.1582674761021214E-3</v>
      </c>
      <c r="AT135" s="67">
        <f t="shared" si="27"/>
        <v>1.1416686993479543E-3</v>
      </c>
      <c r="AU135" s="67">
        <f t="shared" si="27"/>
        <v>1.1263109990660215E-3</v>
      </c>
      <c r="AV135" s="67">
        <f t="shared" si="27"/>
        <v>1.1119902094445847E-3</v>
      </c>
      <c r="AW135" s="67">
        <f t="shared" si="27"/>
        <v>1.0985458711821338E-3</v>
      </c>
      <c r="AX135" s="67">
        <f t="shared" si="27"/>
        <v>1.085847829319842E-3</v>
      </c>
      <c r="AY135" s="67">
        <f t="shared" si="27"/>
        <v>1.073788792019777E-3</v>
      </c>
      <c r="AZ135" s="67">
        <f t="shared" si="27"/>
        <v>1.062279907940703E-3</v>
      </c>
      <c r="BA135" s="67">
        <f t="shared" si="27"/>
        <v>1.0180899670550071E-3</v>
      </c>
      <c r="BB135" s="67">
        <f t="shared" si="27"/>
        <v>1.0062379559215254E-3</v>
      </c>
      <c r="BC135" s="67">
        <f t="shared" si="27"/>
        <v>9.947342335838525E-4</v>
      </c>
      <c r="BD135" s="67">
        <f t="shared" si="27"/>
        <v>9.8358276824572202E-4</v>
      </c>
      <c r="BE135" s="67">
        <f t="shared" si="27"/>
        <v>9.7279449696648372E-4</v>
      </c>
      <c r="BF135" s="67">
        <f t="shared" si="27"/>
        <v>9.6238126098271591E-4</v>
      </c>
      <c r="BG135" s="67">
        <f t="shared" si="27"/>
        <v>9.5233913690510354E-4</v>
      </c>
      <c r="BH135" s="67">
        <f t="shared" si="27"/>
        <v>9.426572593574104E-4</v>
      </c>
      <c r="BI135" s="67">
        <f t="shared" si="27"/>
        <v>9.3332247254380584E-4</v>
      </c>
      <c r="BJ135" s="67">
        <f t="shared" si="27"/>
        <v>9.2431877786297773E-4</v>
      </c>
      <c r="BK135" s="67">
        <f t="shared" si="27"/>
        <v>9.1562820688334068E-4</v>
      </c>
      <c r="BL135" s="67">
        <f t="shared" si="27"/>
        <v>9.0723204613700449E-4</v>
      </c>
    </row>
    <row r="136" spans="2:64" x14ac:dyDescent="0.55000000000000004">
      <c r="B136" s="3" t="str">
        <f t="shared" si="18"/>
        <v>Additional cost item 1</v>
      </c>
      <c r="E136" s="67">
        <f t="shared" si="16"/>
        <v>0</v>
      </c>
      <c r="F136" s="67">
        <f t="shared" ref="F136:BL136" si="28">IFERROR(F119/F$151,0)</f>
        <v>0</v>
      </c>
      <c r="G136" s="67">
        <f t="shared" si="28"/>
        <v>0</v>
      </c>
      <c r="H136" s="67">
        <f t="shared" si="28"/>
        <v>0</v>
      </c>
      <c r="I136" s="67">
        <f t="shared" si="28"/>
        <v>0</v>
      </c>
      <c r="J136" s="67">
        <f t="shared" si="28"/>
        <v>0</v>
      </c>
      <c r="K136" s="67">
        <f t="shared" si="28"/>
        <v>0</v>
      </c>
      <c r="L136" s="67">
        <f t="shared" si="28"/>
        <v>0</v>
      </c>
      <c r="M136" s="67">
        <f t="shared" si="28"/>
        <v>0</v>
      </c>
      <c r="N136" s="67">
        <f t="shared" si="28"/>
        <v>0</v>
      </c>
      <c r="O136" s="67">
        <f t="shared" si="28"/>
        <v>0</v>
      </c>
      <c r="P136" s="67">
        <f t="shared" si="28"/>
        <v>0</v>
      </c>
      <c r="Q136" s="67">
        <f t="shared" si="28"/>
        <v>0</v>
      </c>
      <c r="R136" s="67">
        <f t="shared" si="28"/>
        <v>0</v>
      </c>
      <c r="S136" s="67">
        <f t="shared" si="28"/>
        <v>0</v>
      </c>
      <c r="T136" s="67">
        <f t="shared" si="28"/>
        <v>0</v>
      </c>
      <c r="U136" s="67">
        <f t="shared" si="28"/>
        <v>0</v>
      </c>
      <c r="V136" s="67">
        <f t="shared" si="28"/>
        <v>0</v>
      </c>
      <c r="W136" s="67">
        <f t="shared" si="28"/>
        <v>0</v>
      </c>
      <c r="X136" s="67">
        <f t="shared" si="28"/>
        <v>0</v>
      </c>
      <c r="Y136" s="67">
        <f t="shared" si="28"/>
        <v>0</v>
      </c>
      <c r="Z136" s="67">
        <f t="shared" si="28"/>
        <v>0</v>
      </c>
      <c r="AA136" s="67">
        <f t="shared" si="28"/>
        <v>0</v>
      </c>
      <c r="AB136" s="67">
        <f t="shared" si="28"/>
        <v>0</v>
      </c>
      <c r="AC136" s="67">
        <f t="shared" si="28"/>
        <v>0</v>
      </c>
      <c r="AD136" s="67">
        <f t="shared" si="28"/>
        <v>0</v>
      </c>
      <c r="AE136" s="67">
        <f t="shared" si="28"/>
        <v>0</v>
      </c>
      <c r="AF136" s="67">
        <f t="shared" si="28"/>
        <v>0</v>
      </c>
      <c r="AG136" s="67">
        <f t="shared" si="28"/>
        <v>0</v>
      </c>
      <c r="AH136" s="67">
        <f t="shared" si="28"/>
        <v>0</v>
      </c>
      <c r="AI136" s="67">
        <f t="shared" si="28"/>
        <v>0</v>
      </c>
      <c r="AJ136" s="67">
        <f t="shared" si="28"/>
        <v>0</v>
      </c>
      <c r="AK136" s="67">
        <f t="shared" si="28"/>
        <v>0</v>
      </c>
      <c r="AL136" s="67">
        <f t="shared" si="28"/>
        <v>0</v>
      </c>
      <c r="AM136" s="67">
        <f t="shared" si="28"/>
        <v>0</v>
      </c>
      <c r="AN136" s="67">
        <f t="shared" si="28"/>
        <v>0</v>
      </c>
      <c r="AO136" s="67">
        <f t="shared" si="28"/>
        <v>0</v>
      </c>
      <c r="AP136" s="67">
        <f t="shared" si="28"/>
        <v>0</v>
      </c>
      <c r="AQ136" s="67">
        <f t="shared" si="28"/>
        <v>0</v>
      </c>
      <c r="AR136" s="67">
        <f t="shared" si="28"/>
        <v>0</v>
      </c>
      <c r="AS136" s="67">
        <f t="shared" si="28"/>
        <v>0</v>
      </c>
      <c r="AT136" s="67">
        <f t="shared" si="28"/>
        <v>0</v>
      </c>
      <c r="AU136" s="67">
        <f t="shared" si="28"/>
        <v>0</v>
      </c>
      <c r="AV136" s="67">
        <f t="shared" si="28"/>
        <v>0</v>
      </c>
      <c r="AW136" s="67">
        <f t="shared" si="28"/>
        <v>0</v>
      </c>
      <c r="AX136" s="67">
        <f t="shared" si="28"/>
        <v>0</v>
      </c>
      <c r="AY136" s="67">
        <f t="shared" si="28"/>
        <v>0</v>
      </c>
      <c r="AZ136" s="67">
        <f t="shared" si="28"/>
        <v>0</v>
      </c>
      <c r="BA136" s="67">
        <f t="shared" si="28"/>
        <v>0</v>
      </c>
      <c r="BB136" s="67">
        <f t="shared" si="28"/>
        <v>0</v>
      </c>
      <c r="BC136" s="67">
        <f t="shared" si="28"/>
        <v>0</v>
      </c>
      <c r="BD136" s="67">
        <f t="shared" si="28"/>
        <v>0</v>
      </c>
      <c r="BE136" s="67">
        <f t="shared" si="28"/>
        <v>0</v>
      </c>
      <c r="BF136" s="67">
        <f t="shared" si="28"/>
        <v>0</v>
      </c>
      <c r="BG136" s="67">
        <f t="shared" si="28"/>
        <v>0</v>
      </c>
      <c r="BH136" s="67">
        <f t="shared" si="28"/>
        <v>0</v>
      </c>
      <c r="BI136" s="67">
        <f t="shared" si="28"/>
        <v>0</v>
      </c>
      <c r="BJ136" s="67">
        <f t="shared" si="28"/>
        <v>0</v>
      </c>
      <c r="BK136" s="67">
        <f t="shared" si="28"/>
        <v>0</v>
      </c>
      <c r="BL136" s="67">
        <f t="shared" si="28"/>
        <v>0</v>
      </c>
    </row>
    <row r="137" spans="2:64" x14ac:dyDescent="0.55000000000000004">
      <c r="B137" s="3" t="str">
        <f t="shared" si="18"/>
        <v>Additional cost item 2</v>
      </c>
      <c r="E137" s="67">
        <f t="shared" si="16"/>
        <v>0</v>
      </c>
      <c r="F137" s="67">
        <f t="shared" ref="F137:BL137" si="29">IFERROR(F120/F$151,0)</f>
        <v>0</v>
      </c>
      <c r="G137" s="67">
        <f t="shared" si="29"/>
        <v>0</v>
      </c>
      <c r="H137" s="67">
        <f t="shared" si="29"/>
        <v>0</v>
      </c>
      <c r="I137" s="67">
        <f t="shared" si="29"/>
        <v>0</v>
      </c>
      <c r="J137" s="67">
        <f t="shared" si="29"/>
        <v>0</v>
      </c>
      <c r="K137" s="67">
        <f t="shared" si="29"/>
        <v>0</v>
      </c>
      <c r="L137" s="67">
        <f t="shared" si="29"/>
        <v>0</v>
      </c>
      <c r="M137" s="67">
        <f t="shared" si="29"/>
        <v>0</v>
      </c>
      <c r="N137" s="67">
        <f t="shared" si="29"/>
        <v>0</v>
      </c>
      <c r="O137" s="67">
        <f t="shared" si="29"/>
        <v>0</v>
      </c>
      <c r="P137" s="67">
        <f t="shared" si="29"/>
        <v>0</v>
      </c>
      <c r="Q137" s="67">
        <f t="shared" si="29"/>
        <v>0</v>
      </c>
      <c r="R137" s="67">
        <f t="shared" si="29"/>
        <v>0</v>
      </c>
      <c r="S137" s="67">
        <f t="shared" si="29"/>
        <v>0</v>
      </c>
      <c r="T137" s="67">
        <f t="shared" si="29"/>
        <v>0</v>
      </c>
      <c r="U137" s="67">
        <f t="shared" si="29"/>
        <v>0</v>
      </c>
      <c r="V137" s="67">
        <f t="shared" si="29"/>
        <v>0</v>
      </c>
      <c r="W137" s="67">
        <f t="shared" si="29"/>
        <v>0</v>
      </c>
      <c r="X137" s="67">
        <f t="shared" si="29"/>
        <v>0</v>
      </c>
      <c r="Y137" s="67">
        <f t="shared" si="29"/>
        <v>0</v>
      </c>
      <c r="Z137" s="67">
        <f t="shared" si="29"/>
        <v>0</v>
      </c>
      <c r="AA137" s="67">
        <f t="shared" si="29"/>
        <v>0</v>
      </c>
      <c r="AB137" s="67">
        <f t="shared" si="29"/>
        <v>0</v>
      </c>
      <c r="AC137" s="67">
        <f t="shared" si="29"/>
        <v>0</v>
      </c>
      <c r="AD137" s="67">
        <f t="shared" si="29"/>
        <v>0</v>
      </c>
      <c r="AE137" s="67">
        <f t="shared" si="29"/>
        <v>0</v>
      </c>
      <c r="AF137" s="67">
        <f t="shared" si="29"/>
        <v>0</v>
      </c>
      <c r="AG137" s="67">
        <f t="shared" si="29"/>
        <v>0</v>
      </c>
      <c r="AH137" s="67">
        <f t="shared" si="29"/>
        <v>0</v>
      </c>
      <c r="AI137" s="67">
        <f t="shared" si="29"/>
        <v>0</v>
      </c>
      <c r="AJ137" s="67">
        <f t="shared" si="29"/>
        <v>0</v>
      </c>
      <c r="AK137" s="67">
        <f t="shared" si="29"/>
        <v>0</v>
      </c>
      <c r="AL137" s="67">
        <f t="shared" si="29"/>
        <v>0</v>
      </c>
      <c r="AM137" s="67">
        <f t="shared" si="29"/>
        <v>0</v>
      </c>
      <c r="AN137" s="67">
        <f t="shared" si="29"/>
        <v>0</v>
      </c>
      <c r="AO137" s="67">
        <f t="shared" si="29"/>
        <v>0</v>
      </c>
      <c r="AP137" s="67">
        <f t="shared" si="29"/>
        <v>0</v>
      </c>
      <c r="AQ137" s="67">
        <f t="shared" si="29"/>
        <v>0</v>
      </c>
      <c r="AR137" s="67">
        <f t="shared" si="29"/>
        <v>0</v>
      </c>
      <c r="AS137" s="67">
        <f t="shared" si="29"/>
        <v>0</v>
      </c>
      <c r="AT137" s="67">
        <f t="shared" si="29"/>
        <v>0</v>
      </c>
      <c r="AU137" s="67">
        <f t="shared" si="29"/>
        <v>0</v>
      </c>
      <c r="AV137" s="67">
        <f t="shared" si="29"/>
        <v>0</v>
      </c>
      <c r="AW137" s="67">
        <f t="shared" si="29"/>
        <v>0</v>
      </c>
      <c r="AX137" s="67">
        <f t="shared" si="29"/>
        <v>0</v>
      </c>
      <c r="AY137" s="67">
        <f t="shared" si="29"/>
        <v>0</v>
      </c>
      <c r="AZ137" s="67">
        <f t="shared" si="29"/>
        <v>0</v>
      </c>
      <c r="BA137" s="67">
        <f t="shared" si="29"/>
        <v>0</v>
      </c>
      <c r="BB137" s="67">
        <f t="shared" si="29"/>
        <v>0</v>
      </c>
      <c r="BC137" s="67">
        <f t="shared" si="29"/>
        <v>0</v>
      </c>
      <c r="BD137" s="67">
        <f t="shared" si="29"/>
        <v>0</v>
      </c>
      <c r="BE137" s="67">
        <f t="shared" si="29"/>
        <v>0</v>
      </c>
      <c r="BF137" s="67">
        <f t="shared" si="29"/>
        <v>0</v>
      </c>
      <c r="BG137" s="67">
        <f t="shared" si="29"/>
        <v>0</v>
      </c>
      <c r="BH137" s="67">
        <f t="shared" si="29"/>
        <v>0</v>
      </c>
      <c r="BI137" s="67">
        <f t="shared" si="29"/>
        <v>0</v>
      </c>
      <c r="BJ137" s="67">
        <f t="shared" si="29"/>
        <v>0</v>
      </c>
      <c r="BK137" s="67">
        <f t="shared" si="29"/>
        <v>0</v>
      </c>
      <c r="BL137" s="67">
        <f t="shared" si="29"/>
        <v>0</v>
      </c>
    </row>
    <row r="138" spans="2:64" x14ac:dyDescent="0.55000000000000004">
      <c r="B138" s="3" t="str">
        <f t="shared" si="18"/>
        <v>Additional cost item 3</v>
      </c>
      <c r="E138" s="67">
        <f t="shared" si="16"/>
        <v>0</v>
      </c>
      <c r="F138" s="67">
        <f t="shared" ref="F138:BL138" si="30">IFERROR(F121/F$151,0)</f>
        <v>0</v>
      </c>
      <c r="G138" s="67">
        <f t="shared" si="30"/>
        <v>0</v>
      </c>
      <c r="H138" s="67">
        <f t="shared" si="30"/>
        <v>0</v>
      </c>
      <c r="I138" s="67">
        <f t="shared" si="30"/>
        <v>0</v>
      </c>
      <c r="J138" s="67">
        <f t="shared" si="30"/>
        <v>0</v>
      </c>
      <c r="K138" s="67">
        <f t="shared" si="30"/>
        <v>0</v>
      </c>
      <c r="L138" s="67">
        <f t="shared" si="30"/>
        <v>0</v>
      </c>
      <c r="M138" s="67">
        <f t="shared" si="30"/>
        <v>0</v>
      </c>
      <c r="N138" s="67">
        <f t="shared" si="30"/>
        <v>0</v>
      </c>
      <c r="O138" s="67">
        <f t="shared" si="30"/>
        <v>0</v>
      </c>
      <c r="P138" s="67">
        <f t="shared" si="30"/>
        <v>0</v>
      </c>
      <c r="Q138" s="67">
        <f t="shared" si="30"/>
        <v>0</v>
      </c>
      <c r="R138" s="67">
        <f t="shared" si="30"/>
        <v>0</v>
      </c>
      <c r="S138" s="67">
        <f t="shared" si="30"/>
        <v>0</v>
      </c>
      <c r="T138" s="67">
        <f t="shared" si="30"/>
        <v>0</v>
      </c>
      <c r="U138" s="67">
        <f t="shared" si="30"/>
        <v>0</v>
      </c>
      <c r="V138" s="67">
        <f t="shared" si="30"/>
        <v>0</v>
      </c>
      <c r="W138" s="67">
        <f t="shared" si="30"/>
        <v>0</v>
      </c>
      <c r="X138" s="67">
        <f t="shared" si="30"/>
        <v>0</v>
      </c>
      <c r="Y138" s="67">
        <f t="shared" si="30"/>
        <v>0</v>
      </c>
      <c r="Z138" s="67">
        <f t="shared" si="30"/>
        <v>0</v>
      </c>
      <c r="AA138" s="67">
        <f t="shared" si="30"/>
        <v>0</v>
      </c>
      <c r="AB138" s="67">
        <f t="shared" si="30"/>
        <v>0</v>
      </c>
      <c r="AC138" s="67">
        <f t="shared" si="30"/>
        <v>0</v>
      </c>
      <c r="AD138" s="67">
        <f t="shared" si="30"/>
        <v>0</v>
      </c>
      <c r="AE138" s="67">
        <f t="shared" si="30"/>
        <v>0</v>
      </c>
      <c r="AF138" s="67">
        <f t="shared" si="30"/>
        <v>0</v>
      </c>
      <c r="AG138" s="67">
        <f t="shared" si="30"/>
        <v>0</v>
      </c>
      <c r="AH138" s="67">
        <f t="shared" si="30"/>
        <v>0</v>
      </c>
      <c r="AI138" s="67">
        <f t="shared" si="30"/>
        <v>0</v>
      </c>
      <c r="AJ138" s="67">
        <f t="shared" si="30"/>
        <v>0</v>
      </c>
      <c r="AK138" s="67">
        <f t="shared" si="30"/>
        <v>0</v>
      </c>
      <c r="AL138" s="67">
        <f t="shared" si="30"/>
        <v>0</v>
      </c>
      <c r="AM138" s="67">
        <f t="shared" si="30"/>
        <v>0</v>
      </c>
      <c r="AN138" s="67">
        <f t="shared" si="30"/>
        <v>0</v>
      </c>
      <c r="AO138" s="67">
        <f t="shared" si="30"/>
        <v>0</v>
      </c>
      <c r="AP138" s="67">
        <f t="shared" si="30"/>
        <v>0</v>
      </c>
      <c r="AQ138" s="67">
        <f t="shared" si="30"/>
        <v>0</v>
      </c>
      <c r="AR138" s="67">
        <f t="shared" si="30"/>
        <v>0</v>
      </c>
      <c r="AS138" s="67">
        <f t="shared" si="30"/>
        <v>0</v>
      </c>
      <c r="AT138" s="67">
        <f t="shared" si="30"/>
        <v>0</v>
      </c>
      <c r="AU138" s="67">
        <f t="shared" si="30"/>
        <v>0</v>
      </c>
      <c r="AV138" s="67">
        <f t="shared" si="30"/>
        <v>0</v>
      </c>
      <c r="AW138" s="67">
        <f t="shared" si="30"/>
        <v>0</v>
      </c>
      <c r="AX138" s="67">
        <f t="shared" si="30"/>
        <v>0</v>
      </c>
      <c r="AY138" s="67">
        <f t="shared" si="30"/>
        <v>0</v>
      </c>
      <c r="AZ138" s="67">
        <f t="shared" si="30"/>
        <v>0</v>
      </c>
      <c r="BA138" s="67">
        <f t="shared" si="30"/>
        <v>0</v>
      </c>
      <c r="BB138" s="67">
        <f t="shared" si="30"/>
        <v>0</v>
      </c>
      <c r="BC138" s="67">
        <f t="shared" si="30"/>
        <v>0</v>
      </c>
      <c r="BD138" s="67">
        <f t="shared" si="30"/>
        <v>0</v>
      </c>
      <c r="BE138" s="67">
        <f t="shared" si="30"/>
        <v>0</v>
      </c>
      <c r="BF138" s="67">
        <f t="shared" si="30"/>
        <v>0</v>
      </c>
      <c r="BG138" s="67">
        <f t="shared" si="30"/>
        <v>0</v>
      </c>
      <c r="BH138" s="67">
        <f t="shared" si="30"/>
        <v>0</v>
      </c>
      <c r="BI138" s="67">
        <f t="shared" si="30"/>
        <v>0</v>
      </c>
      <c r="BJ138" s="67">
        <f t="shared" si="30"/>
        <v>0</v>
      </c>
      <c r="BK138" s="67">
        <f t="shared" si="30"/>
        <v>0</v>
      </c>
      <c r="BL138" s="67">
        <f t="shared" si="30"/>
        <v>0</v>
      </c>
    </row>
    <row r="139" spans="2:64" x14ac:dyDescent="0.55000000000000004">
      <c r="B139" s="3" t="str">
        <f t="shared" si="18"/>
        <v>Additional cost item 4</v>
      </c>
      <c r="E139" s="67">
        <f t="shared" si="16"/>
        <v>0</v>
      </c>
      <c r="F139" s="67">
        <f t="shared" ref="F139:BL139" si="31">IFERROR(F122/F$151,0)</f>
        <v>0</v>
      </c>
      <c r="G139" s="67">
        <f t="shared" si="31"/>
        <v>0</v>
      </c>
      <c r="H139" s="67">
        <f t="shared" si="31"/>
        <v>0</v>
      </c>
      <c r="I139" s="67">
        <f t="shared" si="31"/>
        <v>0</v>
      </c>
      <c r="J139" s="67">
        <f t="shared" si="31"/>
        <v>0</v>
      </c>
      <c r="K139" s="67">
        <f t="shared" si="31"/>
        <v>0</v>
      </c>
      <c r="L139" s="67">
        <f t="shared" si="31"/>
        <v>0</v>
      </c>
      <c r="M139" s="67">
        <f t="shared" si="31"/>
        <v>0</v>
      </c>
      <c r="N139" s="67">
        <f t="shared" si="31"/>
        <v>0</v>
      </c>
      <c r="O139" s="67">
        <f t="shared" si="31"/>
        <v>0</v>
      </c>
      <c r="P139" s="67">
        <f t="shared" si="31"/>
        <v>0</v>
      </c>
      <c r="Q139" s="67">
        <f t="shared" si="31"/>
        <v>0</v>
      </c>
      <c r="R139" s="67">
        <f t="shared" si="31"/>
        <v>0</v>
      </c>
      <c r="S139" s="67">
        <f t="shared" si="31"/>
        <v>0</v>
      </c>
      <c r="T139" s="67">
        <f t="shared" si="31"/>
        <v>0</v>
      </c>
      <c r="U139" s="67">
        <f t="shared" si="31"/>
        <v>0</v>
      </c>
      <c r="V139" s="67">
        <f t="shared" si="31"/>
        <v>0</v>
      </c>
      <c r="W139" s="67">
        <f t="shared" si="31"/>
        <v>0</v>
      </c>
      <c r="X139" s="67">
        <f t="shared" si="31"/>
        <v>0</v>
      </c>
      <c r="Y139" s="67">
        <f t="shared" si="31"/>
        <v>0</v>
      </c>
      <c r="Z139" s="67">
        <f t="shared" si="31"/>
        <v>0</v>
      </c>
      <c r="AA139" s="67">
        <f t="shared" si="31"/>
        <v>0</v>
      </c>
      <c r="AB139" s="67">
        <f t="shared" si="31"/>
        <v>0</v>
      </c>
      <c r="AC139" s="67">
        <f t="shared" si="31"/>
        <v>0</v>
      </c>
      <c r="AD139" s="67">
        <f t="shared" si="31"/>
        <v>0</v>
      </c>
      <c r="AE139" s="67">
        <f t="shared" si="31"/>
        <v>0</v>
      </c>
      <c r="AF139" s="67">
        <f t="shared" si="31"/>
        <v>0</v>
      </c>
      <c r="AG139" s="67">
        <f t="shared" si="31"/>
        <v>0</v>
      </c>
      <c r="AH139" s="67">
        <f t="shared" si="31"/>
        <v>0</v>
      </c>
      <c r="AI139" s="67">
        <f t="shared" si="31"/>
        <v>0</v>
      </c>
      <c r="AJ139" s="67">
        <f t="shared" si="31"/>
        <v>0</v>
      </c>
      <c r="AK139" s="67">
        <f t="shared" si="31"/>
        <v>0</v>
      </c>
      <c r="AL139" s="67">
        <f t="shared" si="31"/>
        <v>0</v>
      </c>
      <c r="AM139" s="67">
        <f t="shared" si="31"/>
        <v>0</v>
      </c>
      <c r="AN139" s="67">
        <f t="shared" si="31"/>
        <v>0</v>
      </c>
      <c r="AO139" s="67">
        <f t="shared" si="31"/>
        <v>0</v>
      </c>
      <c r="AP139" s="67">
        <f t="shared" si="31"/>
        <v>0</v>
      </c>
      <c r="AQ139" s="67">
        <f t="shared" si="31"/>
        <v>0</v>
      </c>
      <c r="AR139" s="67">
        <f t="shared" si="31"/>
        <v>0</v>
      </c>
      <c r="AS139" s="67">
        <f t="shared" si="31"/>
        <v>0</v>
      </c>
      <c r="AT139" s="67">
        <f t="shared" si="31"/>
        <v>0</v>
      </c>
      <c r="AU139" s="67">
        <f t="shared" si="31"/>
        <v>0</v>
      </c>
      <c r="AV139" s="67">
        <f t="shared" si="31"/>
        <v>0</v>
      </c>
      <c r="AW139" s="67">
        <f t="shared" si="31"/>
        <v>0</v>
      </c>
      <c r="AX139" s="67">
        <f t="shared" si="31"/>
        <v>0</v>
      </c>
      <c r="AY139" s="67">
        <f t="shared" si="31"/>
        <v>0</v>
      </c>
      <c r="AZ139" s="67">
        <f t="shared" si="31"/>
        <v>0</v>
      </c>
      <c r="BA139" s="67">
        <f t="shared" si="31"/>
        <v>0</v>
      </c>
      <c r="BB139" s="67">
        <f t="shared" si="31"/>
        <v>0</v>
      </c>
      <c r="BC139" s="67">
        <f t="shared" si="31"/>
        <v>0</v>
      </c>
      <c r="BD139" s="67">
        <f t="shared" si="31"/>
        <v>0</v>
      </c>
      <c r="BE139" s="67">
        <f t="shared" si="31"/>
        <v>0</v>
      </c>
      <c r="BF139" s="67">
        <f t="shared" si="31"/>
        <v>0</v>
      </c>
      <c r="BG139" s="67">
        <f t="shared" si="31"/>
        <v>0</v>
      </c>
      <c r="BH139" s="67">
        <f t="shared" si="31"/>
        <v>0</v>
      </c>
      <c r="BI139" s="67">
        <f t="shared" si="31"/>
        <v>0</v>
      </c>
      <c r="BJ139" s="67">
        <f t="shared" si="31"/>
        <v>0</v>
      </c>
      <c r="BK139" s="67">
        <f t="shared" si="31"/>
        <v>0</v>
      </c>
      <c r="BL139" s="67">
        <f t="shared" si="31"/>
        <v>0</v>
      </c>
    </row>
    <row r="140" spans="2:64" x14ac:dyDescent="0.55000000000000004">
      <c r="B140" s="3" t="str">
        <f t="shared" si="18"/>
        <v>Additional cost item 5</v>
      </c>
      <c r="E140" s="67">
        <f t="shared" si="16"/>
        <v>0</v>
      </c>
      <c r="F140" s="67">
        <f t="shared" ref="F140:BL140" si="32">IFERROR(F123/F$151,0)</f>
        <v>0</v>
      </c>
      <c r="G140" s="67">
        <f t="shared" si="32"/>
        <v>0</v>
      </c>
      <c r="H140" s="67">
        <f t="shared" si="32"/>
        <v>0</v>
      </c>
      <c r="I140" s="67">
        <f t="shared" si="32"/>
        <v>0</v>
      </c>
      <c r="J140" s="67">
        <f t="shared" si="32"/>
        <v>0</v>
      </c>
      <c r="K140" s="67">
        <f t="shared" si="32"/>
        <v>0</v>
      </c>
      <c r="L140" s="67">
        <f t="shared" si="32"/>
        <v>0</v>
      </c>
      <c r="M140" s="67">
        <f t="shared" si="32"/>
        <v>0</v>
      </c>
      <c r="N140" s="67">
        <f t="shared" si="32"/>
        <v>0</v>
      </c>
      <c r="O140" s="67">
        <f t="shared" si="32"/>
        <v>0</v>
      </c>
      <c r="P140" s="67">
        <f t="shared" si="32"/>
        <v>0</v>
      </c>
      <c r="Q140" s="67">
        <f t="shared" si="32"/>
        <v>0</v>
      </c>
      <c r="R140" s="67">
        <f t="shared" si="32"/>
        <v>0</v>
      </c>
      <c r="S140" s="67">
        <f t="shared" si="32"/>
        <v>0</v>
      </c>
      <c r="T140" s="67">
        <f t="shared" si="32"/>
        <v>0</v>
      </c>
      <c r="U140" s="67">
        <f t="shared" si="32"/>
        <v>0</v>
      </c>
      <c r="V140" s="67">
        <f t="shared" si="32"/>
        <v>0</v>
      </c>
      <c r="W140" s="67">
        <f t="shared" si="32"/>
        <v>0</v>
      </c>
      <c r="X140" s="67">
        <f t="shared" si="32"/>
        <v>0</v>
      </c>
      <c r="Y140" s="67">
        <f t="shared" si="32"/>
        <v>0</v>
      </c>
      <c r="Z140" s="67">
        <f t="shared" si="32"/>
        <v>0</v>
      </c>
      <c r="AA140" s="67">
        <f t="shared" si="32"/>
        <v>0</v>
      </c>
      <c r="AB140" s="67">
        <f t="shared" si="32"/>
        <v>0</v>
      </c>
      <c r="AC140" s="67">
        <f t="shared" si="32"/>
        <v>0</v>
      </c>
      <c r="AD140" s="67">
        <f t="shared" si="32"/>
        <v>0</v>
      </c>
      <c r="AE140" s="67">
        <f t="shared" si="32"/>
        <v>0</v>
      </c>
      <c r="AF140" s="67">
        <f t="shared" si="32"/>
        <v>0</v>
      </c>
      <c r="AG140" s="67">
        <f t="shared" si="32"/>
        <v>0</v>
      </c>
      <c r="AH140" s="67">
        <f t="shared" si="32"/>
        <v>0</v>
      </c>
      <c r="AI140" s="67">
        <f t="shared" si="32"/>
        <v>0</v>
      </c>
      <c r="AJ140" s="67">
        <f t="shared" si="32"/>
        <v>0</v>
      </c>
      <c r="AK140" s="67">
        <f t="shared" si="32"/>
        <v>0</v>
      </c>
      <c r="AL140" s="67">
        <f t="shared" si="32"/>
        <v>0</v>
      </c>
      <c r="AM140" s="67">
        <f t="shared" si="32"/>
        <v>0</v>
      </c>
      <c r="AN140" s="67">
        <f t="shared" si="32"/>
        <v>0</v>
      </c>
      <c r="AO140" s="67">
        <f t="shared" si="32"/>
        <v>0</v>
      </c>
      <c r="AP140" s="67">
        <f t="shared" si="32"/>
        <v>0</v>
      </c>
      <c r="AQ140" s="67">
        <f t="shared" si="32"/>
        <v>0</v>
      </c>
      <c r="AR140" s="67">
        <f t="shared" si="32"/>
        <v>0</v>
      </c>
      <c r="AS140" s="67">
        <f t="shared" si="32"/>
        <v>0</v>
      </c>
      <c r="AT140" s="67">
        <f t="shared" si="32"/>
        <v>0</v>
      </c>
      <c r="AU140" s="67">
        <f t="shared" si="32"/>
        <v>0</v>
      </c>
      <c r="AV140" s="67">
        <f t="shared" si="32"/>
        <v>0</v>
      </c>
      <c r="AW140" s="67">
        <f t="shared" si="32"/>
        <v>0</v>
      </c>
      <c r="AX140" s="67">
        <f t="shared" si="32"/>
        <v>0</v>
      </c>
      <c r="AY140" s="67">
        <f t="shared" si="32"/>
        <v>0</v>
      </c>
      <c r="AZ140" s="67">
        <f t="shared" si="32"/>
        <v>0</v>
      </c>
      <c r="BA140" s="67">
        <f t="shared" si="32"/>
        <v>0</v>
      </c>
      <c r="BB140" s="67">
        <f t="shared" si="32"/>
        <v>0</v>
      </c>
      <c r="BC140" s="67">
        <f t="shared" si="32"/>
        <v>0</v>
      </c>
      <c r="BD140" s="67">
        <f t="shared" si="32"/>
        <v>0</v>
      </c>
      <c r="BE140" s="67">
        <f t="shared" si="32"/>
        <v>0</v>
      </c>
      <c r="BF140" s="67">
        <f t="shared" si="32"/>
        <v>0</v>
      </c>
      <c r="BG140" s="67">
        <f t="shared" si="32"/>
        <v>0</v>
      </c>
      <c r="BH140" s="67">
        <f t="shared" si="32"/>
        <v>0</v>
      </c>
      <c r="BI140" s="67">
        <f t="shared" si="32"/>
        <v>0</v>
      </c>
      <c r="BJ140" s="67">
        <f t="shared" si="32"/>
        <v>0</v>
      </c>
      <c r="BK140" s="67">
        <f t="shared" si="32"/>
        <v>0</v>
      </c>
      <c r="BL140" s="67">
        <f t="shared" si="32"/>
        <v>0</v>
      </c>
    </row>
    <row r="144" spans="2:64" hidden="1" outlineLevel="1" x14ac:dyDescent="0.55000000000000004"/>
    <row r="145" spans="2:64" hidden="1" outlineLevel="1" x14ac:dyDescent="0.55000000000000004">
      <c r="B145" s="14" t="s">
        <v>63</v>
      </c>
    </row>
    <row r="146" spans="2:64" hidden="1" outlineLevel="1" x14ac:dyDescent="0.55000000000000004"/>
    <row r="147" spans="2:64" hidden="1" outlineLevel="1" x14ac:dyDescent="0.55000000000000004"/>
    <row r="148" spans="2:64" hidden="1" outlineLevel="1" x14ac:dyDescent="0.55000000000000004">
      <c r="B148" s="15" t="s">
        <v>125</v>
      </c>
      <c r="E148" s="16">
        <f>'1. Cockpit'!E12</f>
        <v>2021</v>
      </c>
      <c r="F148" s="17"/>
      <c r="G148" s="17"/>
      <c r="H148" s="17"/>
      <c r="I148" s="17"/>
      <c r="J148" s="17"/>
      <c r="K148" s="17"/>
      <c r="L148" s="17"/>
      <c r="M148" s="17"/>
      <c r="N148" s="17"/>
      <c r="O148" s="17"/>
      <c r="P148" s="18"/>
      <c r="Q148" s="19">
        <f>E148+1</f>
        <v>2022</v>
      </c>
      <c r="R148" s="20"/>
      <c r="S148" s="20"/>
      <c r="T148" s="20"/>
      <c r="U148" s="20"/>
      <c r="V148" s="20"/>
      <c r="W148" s="20"/>
      <c r="X148" s="20"/>
      <c r="Y148" s="20"/>
      <c r="Z148" s="20"/>
      <c r="AA148" s="20"/>
      <c r="AB148" s="21"/>
      <c r="AC148" s="16">
        <f>Q148+1</f>
        <v>2023</v>
      </c>
      <c r="AD148" s="17"/>
      <c r="AE148" s="17"/>
      <c r="AF148" s="17"/>
      <c r="AG148" s="17"/>
      <c r="AH148" s="17"/>
      <c r="AI148" s="17"/>
      <c r="AJ148" s="17"/>
      <c r="AK148" s="17"/>
      <c r="AL148" s="17"/>
      <c r="AM148" s="17"/>
      <c r="AN148" s="18"/>
      <c r="AO148" s="19">
        <f>AC148+1</f>
        <v>2024</v>
      </c>
      <c r="AP148" s="20"/>
      <c r="AQ148" s="20"/>
      <c r="AR148" s="20"/>
      <c r="AS148" s="20"/>
      <c r="AT148" s="20"/>
      <c r="AU148" s="20"/>
      <c r="AV148" s="20"/>
      <c r="AW148" s="20"/>
      <c r="AX148" s="20"/>
      <c r="AY148" s="20"/>
      <c r="AZ148" s="21"/>
      <c r="BA148" s="16">
        <f>AO148+1</f>
        <v>2025</v>
      </c>
      <c r="BB148" s="17"/>
      <c r="BC148" s="17"/>
      <c r="BD148" s="17"/>
      <c r="BE148" s="17"/>
      <c r="BF148" s="17"/>
      <c r="BG148" s="17"/>
      <c r="BH148" s="17"/>
      <c r="BI148" s="17"/>
      <c r="BJ148" s="17"/>
      <c r="BK148" s="17"/>
      <c r="BL148" s="18"/>
    </row>
    <row r="149" spans="2:64" hidden="1" outlineLevel="1" x14ac:dyDescent="0.55000000000000004">
      <c r="E149" s="10">
        <v>1</v>
      </c>
      <c r="F149" s="10">
        <f>E149+1</f>
        <v>2</v>
      </c>
      <c r="G149" s="10">
        <f t="shared" ref="G149:P149" si="33">F149+1</f>
        <v>3</v>
      </c>
      <c r="H149" s="10">
        <f t="shared" si="33"/>
        <v>4</v>
      </c>
      <c r="I149" s="10">
        <f t="shared" si="33"/>
        <v>5</v>
      </c>
      <c r="J149" s="10">
        <f t="shared" si="33"/>
        <v>6</v>
      </c>
      <c r="K149" s="10">
        <f t="shared" si="33"/>
        <v>7</v>
      </c>
      <c r="L149" s="10">
        <f t="shared" si="33"/>
        <v>8</v>
      </c>
      <c r="M149" s="10">
        <f t="shared" si="33"/>
        <v>9</v>
      </c>
      <c r="N149" s="10">
        <f t="shared" si="33"/>
        <v>10</v>
      </c>
      <c r="O149" s="10">
        <f t="shared" si="33"/>
        <v>11</v>
      </c>
      <c r="P149" s="10">
        <f t="shared" si="33"/>
        <v>12</v>
      </c>
      <c r="Q149" s="22">
        <v>1</v>
      </c>
      <c r="R149" s="22">
        <f>Q149+1</f>
        <v>2</v>
      </c>
      <c r="S149" s="22">
        <f t="shared" ref="S149:AB149" si="34">R149+1</f>
        <v>3</v>
      </c>
      <c r="T149" s="22">
        <f t="shared" si="34"/>
        <v>4</v>
      </c>
      <c r="U149" s="22">
        <f t="shared" si="34"/>
        <v>5</v>
      </c>
      <c r="V149" s="22">
        <f t="shared" si="34"/>
        <v>6</v>
      </c>
      <c r="W149" s="22">
        <f t="shared" si="34"/>
        <v>7</v>
      </c>
      <c r="X149" s="22">
        <f t="shared" si="34"/>
        <v>8</v>
      </c>
      <c r="Y149" s="22">
        <f t="shared" si="34"/>
        <v>9</v>
      </c>
      <c r="Z149" s="22">
        <f t="shared" si="34"/>
        <v>10</v>
      </c>
      <c r="AA149" s="22">
        <f t="shared" si="34"/>
        <v>11</v>
      </c>
      <c r="AB149" s="22">
        <f t="shared" si="34"/>
        <v>12</v>
      </c>
      <c r="AC149" s="10">
        <v>1</v>
      </c>
      <c r="AD149" s="10">
        <f>AC149+1</f>
        <v>2</v>
      </c>
      <c r="AE149" s="10">
        <f t="shared" ref="AE149:AN149" si="35">AD149+1</f>
        <v>3</v>
      </c>
      <c r="AF149" s="10">
        <f t="shared" si="35"/>
        <v>4</v>
      </c>
      <c r="AG149" s="10">
        <f t="shared" si="35"/>
        <v>5</v>
      </c>
      <c r="AH149" s="10">
        <f t="shared" si="35"/>
        <v>6</v>
      </c>
      <c r="AI149" s="10">
        <f t="shared" si="35"/>
        <v>7</v>
      </c>
      <c r="AJ149" s="10">
        <f t="shared" si="35"/>
        <v>8</v>
      </c>
      <c r="AK149" s="10">
        <f t="shared" si="35"/>
        <v>9</v>
      </c>
      <c r="AL149" s="10">
        <f t="shared" si="35"/>
        <v>10</v>
      </c>
      <c r="AM149" s="10">
        <f t="shared" si="35"/>
        <v>11</v>
      </c>
      <c r="AN149" s="10">
        <f t="shared" si="35"/>
        <v>12</v>
      </c>
      <c r="AO149" s="22">
        <v>1</v>
      </c>
      <c r="AP149" s="22">
        <f>AO149+1</f>
        <v>2</v>
      </c>
      <c r="AQ149" s="22">
        <f t="shared" ref="AQ149:AZ149" si="36">AP149+1</f>
        <v>3</v>
      </c>
      <c r="AR149" s="22">
        <f t="shared" si="36"/>
        <v>4</v>
      </c>
      <c r="AS149" s="22">
        <f t="shared" si="36"/>
        <v>5</v>
      </c>
      <c r="AT149" s="22">
        <f t="shared" si="36"/>
        <v>6</v>
      </c>
      <c r="AU149" s="22">
        <f t="shared" si="36"/>
        <v>7</v>
      </c>
      <c r="AV149" s="22">
        <f t="shared" si="36"/>
        <v>8</v>
      </c>
      <c r="AW149" s="22">
        <f t="shared" si="36"/>
        <v>9</v>
      </c>
      <c r="AX149" s="22">
        <f t="shared" si="36"/>
        <v>10</v>
      </c>
      <c r="AY149" s="22">
        <f t="shared" si="36"/>
        <v>11</v>
      </c>
      <c r="AZ149" s="22">
        <f t="shared" si="36"/>
        <v>12</v>
      </c>
      <c r="BA149" s="10">
        <v>1</v>
      </c>
      <c r="BB149" s="10">
        <f>BA149+1</f>
        <v>2</v>
      </c>
      <c r="BC149" s="10">
        <f t="shared" ref="BC149:BL149" si="37">BB149+1</f>
        <v>3</v>
      </c>
      <c r="BD149" s="10">
        <f t="shared" si="37"/>
        <v>4</v>
      </c>
      <c r="BE149" s="10">
        <f t="shared" si="37"/>
        <v>5</v>
      </c>
      <c r="BF149" s="10">
        <f t="shared" si="37"/>
        <v>6</v>
      </c>
      <c r="BG149" s="10">
        <f t="shared" si="37"/>
        <v>7</v>
      </c>
      <c r="BH149" s="10">
        <f t="shared" si="37"/>
        <v>8</v>
      </c>
      <c r="BI149" s="10">
        <f t="shared" si="37"/>
        <v>9</v>
      </c>
      <c r="BJ149" s="10">
        <f t="shared" si="37"/>
        <v>10</v>
      </c>
      <c r="BK149" s="10">
        <f t="shared" si="37"/>
        <v>11</v>
      </c>
      <c r="BL149" s="10">
        <f t="shared" si="37"/>
        <v>12</v>
      </c>
    </row>
    <row r="150" spans="2:64" s="2" customFormat="1" hidden="1" outlineLevel="1" x14ac:dyDescent="0.55000000000000004">
      <c r="B150" s="60" t="str">
        <f>'3. Staff'!B318</f>
        <v>Control line: starting point</v>
      </c>
      <c r="E150" s="9" t="str">
        <f>'3. Staff'!E318</f>
        <v/>
      </c>
      <c r="F150" s="9" t="str">
        <f>'3. Staff'!F318</f>
        <v/>
      </c>
      <c r="G150" s="9" t="str">
        <f>'3. Staff'!G318</f>
        <v/>
      </c>
      <c r="H150" s="9" t="str">
        <f>'3. Staff'!H318</f>
        <v/>
      </c>
      <c r="I150" s="9" t="str">
        <f>'3. Staff'!I318</f>
        <v>X</v>
      </c>
      <c r="J150" s="9" t="str">
        <f>'3. Staff'!J318</f>
        <v>X</v>
      </c>
      <c r="K150" s="9" t="str">
        <f>'3. Staff'!K318</f>
        <v>X</v>
      </c>
      <c r="L150" s="9" t="str">
        <f>'3. Staff'!L318</f>
        <v>X</v>
      </c>
      <c r="M150" s="9" t="str">
        <f>'3. Staff'!M318</f>
        <v>X</v>
      </c>
      <c r="N150" s="9" t="str">
        <f>'3. Staff'!N318</f>
        <v>X</v>
      </c>
      <c r="O150" s="9" t="str">
        <f>'3. Staff'!O318</f>
        <v>X</v>
      </c>
      <c r="P150" s="9" t="str">
        <f>'3. Staff'!P318</f>
        <v>X</v>
      </c>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row>
    <row r="151" spans="2:64" s="5" customFormat="1" hidden="1" outlineLevel="1" x14ac:dyDescent="0.55000000000000004">
      <c r="B151" s="5" t="s">
        <v>108</v>
      </c>
      <c r="E151" s="68">
        <f>'2. Revenues'!E394</f>
        <v>0</v>
      </c>
      <c r="F151" s="68">
        <f>'2. Revenues'!F394</f>
        <v>0</v>
      </c>
      <c r="G151" s="68">
        <f>'2. Revenues'!G394</f>
        <v>0</v>
      </c>
      <c r="H151" s="68">
        <f>'2. Revenues'!H394</f>
        <v>0</v>
      </c>
      <c r="I151" s="68">
        <f>'2. Revenues'!I394</f>
        <v>16666.666666666668</v>
      </c>
      <c r="J151" s="68">
        <f>'2. Revenues'!J394</f>
        <v>46069.666666666672</v>
      </c>
      <c r="K151" s="68">
        <f>'2. Revenues'!K394</f>
        <v>85037.483333333323</v>
      </c>
      <c r="L151" s="68">
        <f>'2. Revenues'!L394</f>
        <v>117093.68813333331</v>
      </c>
      <c r="M151" s="68">
        <f>'2. Revenues'!M394</f>
        <v>145727.93415166665</v>
      </c>
      <c r="N151" s="68">
        <f>'2. Revenues'!N394</f>
        <v>173276.52184792998</v>
      </c>
      <c r="O151" s="68">
        <f>'2. Revenues'!O394</f>
        <v>198958.43967908929</v>
      </c>
      <c r="P151" s="68">
        <f>'2. Revenues'!P394</f>
        <v>222707.7593664325</v>
      </c>
      <c r="Q151" s="68">
        <f>'2. Revenues'!Q394</f>
        <v>245702.7290648167</v>
      </c>
      <c r="R151" s="68">
        <f>'2. Revenues'!R394</f>
        <v>267127.1302418313</v>
      </c>
      <c r="S151" s="68">
        <f>'2. Revenues'!S394</f>
        <v>287073.03364573105</v>
      </c>
      <c r="T151" s="68">
        <f>'2. Revenues'!T394</f>
        <v>305663.43352127261</v>
      </c>
      <c r="U151" s="68">
        <f>'2. Revenues'!U394</f>
        <v>323010.55399206874</v>
      </c>
      <c r="V151" s="68">
        <f>'2. Revenues'!V394</f>
        <v>339211.42736492143</v>
      </c>
      <c r="W151" s="68">
        <f>'2. Revenues'!W394</f>
        <v>354357.70946237625</v>
      </c>
      <c r="X151" s="68">
        <f>'2. Revenues'!X394</f>
        <v>368535.6843557955</v>
      </c>
      <c r="Y151" s="68">
        <f>'2. Revenues'!Y394</f>
        <v>381825.310185457</v>
      </c>
      <c r="Z151" s="68">
        <f>'2. Revenues'!Z394</f>
        <v>394301.13313353225</v>
      </c>
      <c r="AA151" s="68">
        <f>'2. Revenues'!AA394</f>
        <v>406032.91328191315</v>
      </c>
      <c r="AB151" s="68">
        <f>'2. Revenues'!AB394</f>
        <v>417085.87724129803</v>
      </c>
      <c r="AC151" s="68">
        <f>'2. Revenues'!AC394</f>
        <v>484525.52822435414</v>
      </c>
      <c r="AD151" s="68">
        <f>'2. Revenues'!AD394</f>
        <v>498880.33173387038</v>
      </c>
      <c r="AE151" s="68">
        <f>'2. Revenues'!AE394</f>
        <v>512661.68772580335</v>
      </c>
      <c r="AF151" s="68">
        <f>'2. Revenues'!AF394</f>
        <v>525892.91164131497</v>
      </c>
      <c r="AG151" s="68">
        <f>'2. Revenues'!AG394</f>
        <v>538603.31075746717</v>
      </c>
      <c r="AH151" s="68">
        <f>'2. Revenues'!AH394</f>
        <v>550826.15020258864</v>
      </c>
      <c r="AI151" s="68">
        <f>'2. Revenues'!AI394</f>
        <v>562597.16791998246</v>
      </c>
      <c r="AJ151" s="68">
        <f>'2. Revenues'!AJ394</f>
        <v>573953.4996427428</v>
      </c>
      <c r="AK151" s="68">
        <f>'2. Revenues'!AK394</f>
        <v>584932.90904925938</v>
      </c>
      <c r="AL151" s="68">
        <f>'2. Revenues'!AL394</f>
        <v>595573.24493715214</v>
      </c>
      <c r="AM151" s="68">
        <f>'2. Revenues'!AM394</f>
        <v>605912.06741481216</v>
      </c>
      <c r="AN151" s="68">
        <f>'2. Revenues'!AN394</f>
        <v>615986.39977156627</v>
      </c>
      <c r="AO151" s="68">
        <f>'2. Revenues'!AO394</f>
        <v>670173.41689118056</v>
      </c>
      <c r="AP151" s="68">
        <f>'2. Revenues'!AP394</f>
        <v>683940.77328666754</v>
      </c>
      <c r="AQ151" s="68">
        <f>'2. Revenues'!AQ394</f>
        <v>696609.04796945036</v>
      </c>
      <c r="AR151" s="68">
        <f>'2. Revenues'!AR394</f>
        <v>708397.86580073484</v>
      </c>
      <c r="AS151" s="68">
        <f>'2. Revenues'!AS394</f>
        <v>719465.36575275508</v>
      </c>
      <c r="AT151" s="68">
        <f>'2. Revenues'!AT394</f>
        <v>729925.70770248701</v>
      </c>
      <c r="AU151" s="68">
        <f>'2. Revenues'!AU394</f>
        <v>739878.53623409872</v>
      </c>
      <c r="AV151" s="68">
        <f>'2. Revenues'!AV394</f>
        <v>749407.07773818041</v>
      </c>
      <c r="AW151" s="68">
        <f>'2. Revenues'!AW394</f>
        <v>758578.54932957143</v>
      </c>
      <c r="AX151" s="68">
        <f>'2. Revenues'!AX394</f>
        <v>767449.4628361694</v>
      </c>
      <c r="AY151" s="68">
        <f>'2. Revenues'!AY394</f>
        <v>776068.19844510453</v>
      </c>
      <c r="AZ151" s="68">
        <f>'2. Revenues'!AZ394</f>
        <v>784476.22618486953</v>
      </c>
      <c r="BA151" s="68">
        <f>'2. Revenues'!BA394</f>
        <v>818526.22096246306</v>
      </c>
      <c r="BB151" s="68">
        <f>'2. Revenues'!BB394</f>
        <v>828167.26245449181</v>
      </c>
      <c r="BC151" s="68">
        <f>'2. Revenues'!BC394</f>
        <v>837744.70124646253</v>
      </c>
      <c r="BD151" s="68">
        <f>'2. Revenues'!BD394</f>
        <v>847242.71330986475</v>
      </c>
      <c r="BE151" s="68">
        <f>'2. Revenues'!BE394</f>
        <v>856638.61784987536</v>
      </c>
      <c r="BF151" s="68">
        <f>'2. Revenues'!BF394</f>
        <v>865907.68868711358</v>
      </c>
      <c r="BG151" s="68">
        <f>'2. Revenues'!BG394</f>
        <v>875038.41965529916</v>
      </c>
      <c r="BH151" s="68">
        <f>'2. Revenues'!BH394</f>
        <v>884025.79523060075</v>
      </c>
      <c r="BI151" s="68">
        <f>'2. Revenues'!BI394</f>
        <v>892867.53276394575</v>
      </c>
      <c r="BJ151" s="68">
        <f>'2. Revenues'!BJ394</f>
        <v>901564.8640829277</v>
      </c>
      <c r="BK151" s="68">
        <f>'2. Revenues'!BK394</f>
        <v>910121.95459756907</v>
      </c>
      <c r="BL151" s="68">
        <f>'2. Revenues'!BL394</f>
        <v>918544.8605807831</v>
      </c>
    </row>
    <row r="152" spans="2:64" s="5" customFormat="1" hidden="1" outlineLevel="1" x14ac:dyDescent="0.55000000000000004">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row>
    <row r="153" spans="2:64" hidden="1" outlineLevel="1" x14ac:dyDescent="0.55000000000000004">
      <c r="B153" s="3" t="str">
        <f>B14</f>
        <v>Payment processing (in % of rev. p.m.)</v>
      </c>
      <c r="E153" s="11">
        <f t="shared" ref="E153:P153" si="38">E151*$F$14</f>
        <v>0</v>
      </c>
      <c r="F153" s="11">
        <f t="shared" si="38"/>
        <v>0</v>
      </c>
      <c r="G153" s="11">
        <f t="shared" si="38"/>
        <v>0</v>
      </c>
      <c r="H153" s="11">
        <f t="shared" si="38"/>
        <v>0</v>
      </c>
      <c r="I153" s="11">
        <f t="shared" si="38"/>
        <v>208.33333333333337</v>
      </c>
      <c r="J153" s="11">
        <f t="shared" si="38"/>
        <v>575.87083333333339</v>
      </c>
      <c r="K153" s="11">
        <f t="shared" si="38"/>
        <v>1062.9685416666666</v>
      </c>
      <c r="L153" s="11">
        <f t="shared" si="38"/>
        <v>1463.6711016666666</v>
      </c>
      <c r="M153" s="11">
        <f t="shared" si="38"/>
        <v>1821.5991768958331</v>
      </c>
      <c r="N153" s="11">
        <f t="shared" si="38"/>
        <v>2165.9565230991248</v>
      </c>
      <c r="O153" s="11">
        <f t="shared" si="38"/>
        <v>2486.9804959886164</v>
      </c>
      <c r="P153" s="11">
        <f t="shared" si="38"/>
        <v>2783.8469920804064</v>
      </c>
      <c r="Q153" s="11">
        <f t="shared" ref="Q153:AB153" si="39">Q151*$G$14</f>
        <v>3071.2841133102088</v>
      </c>
      <c r="R153" s="11">
        <f t="shared" si="39"/>
        <v>3339.0891280228916</v>
      </c>
      <c r="S153" s="11">
        <f t="shared" si="39"/>
        <v>3588.4129205716381</v>
      </c>
      <c r="T153" s="11">
        <f t="shared" si="39"/>
        <v>3820.792919015908</v>
      </c>
      <c r="U153" s="11">
        <f t="shared" si="39"/>
        <v>4037.6319249008593</v>
      </c>
      <c r="V153" s="11">
        <f t="shared" si="39"/>
        <v>4240.1428420615184</v>
      </c>
      <c r="W153" s="11">
        <f t="shared" si="39"/>
        <v>4429.4713682797037</v>
      </c>
      <c r="X153" s="11">
        <f t="shared" si="39"/>
        <v>4606.6960544474441</v>
      </c>
      <c r="Y153" s="11">
        <f t="shared" si="39"/>
        <v>4772.8163773182123</v>
      </c>
      <c r="Z153" s="11">
        <f t="shared" si="39"/>
        <v>4928.7641641691534</v>
      </c>
      <c r="AA153" s="11">
        <f t="shared" si="39"/>
        <v>5075.4114160239151</v>
      </c>
      <c r="AB153" s="11">
        <f t="shared" si="39"/>
        <v>5213.573465516226</v>
      </c>
      <c r="AC153" s="11">
        <f t="shared" ref="AC153:AN153" si="40">AC151*$H$14</f>
        <v>6056.5691028044275</v>
      </c>
      <c r="AD153" s="11">
        <f t="shared" si="40"/>
        <v>6236.0041466733801</v>
      </c>
      <c r="AE153" s="11">
        <f t="shared" si="40"/>
        <v>6408.2710965725419</v>
      </c>
      <c r="AF153" s="11">
        <f t="shared" si="40"/>
        <v>6573.6613955164376</v>
      </c>
      <c r="AG153" s="11">
        <f t="shared" si="40"/>
        <v>6732.5413844683399</v>
      </c>
      <c r="AH153" s="11">
        <f t="shared" si="40"/>
        <v>6885.3268775323586</v>
      </c>
      <c r="AI153" s="11">
        <f t="shared" si="40"/>
        <v>7032.4645989997807</v>
      </c>
      <c r="AJ153" s="11">
        <f t="shared" si="40"/>
        <v>7174.4187455342853</v>
      </c>
      <c r="AK153" s="11">
        <f t="shared" si="40"/>
        <v>7311.6613631157425</v>
      </c>
      <c r="AL153" s="11">
        <f t="shared" si="40"/>
        <v>7444.6655617144024</v>
      </c>
      <c r="AM153" s="11">
        <f t="shared" si="40"/>
        <v>7573.9008426851524</v>
      </c>
      <c r="AN153" s="11">
        <f t="shared" si="40"/>
        <v>7699.8299971445786</v>
      </c>
      <c r="AO153" s="11">
        <f t="shared" ref="AO153:AZ153" si="41">AO151*$I$14</f>
        <v>8377.1677111397566</v>
      </c>
      <c r="AP153" s="11">
        <f t="shared" si="41"/>
        <v>8549.2596660833442</v>
      </c>
      <c r="AQ153" s="11">
        <f t="shared" si="41"/>
        <v>8707.6130996181291</v>
      </c>
      <c r="AR153" s="11">
        <f t="shared" si="41"/>
        <v>8854.9733225091859</v>
      </c>
      <c r="AS153" s="11">
        <f t="shared" si="41"/>
        <v>8993.3170719094396</v>
      </c>
      <c r="AT153" s="11">
        <f t="shared" si="41"/>
        <v>9124.0713462810872</v>
      </c>
      <c r="AU153" s="11">
        <f t="shared" si="41"/>
        <v>9248.481702926234</v>
      </c>
      <c r="AV153" s="11">
        <f t="shared" si="41"/>
        <v>9367.5884717272547</v>
      </c>
      <c r="AW153" s="11">
        <f t="shared" si="41"/>
        <v>9482.2318666196425</v>
      </c>
      <c r="AX153" s="11">
        <f t="shared" si="41"/>
        <v>9593.1182854521176</v>
      </c>
      <c r="AY153" s="11">
        <f t="shared" si="41"/>
        <v>9700.8524805638062</v>
      </c>
      <c r="AZ153" s="11">
        <f t="shared" si="41"/>
        <v>9805.9528273108699</v>
      </c>
      <c r="BA153" s="11">
        <f t="shared" ref="BA153:BL153" si="42">BA151*$J$14</f>
        <v>10231.577762030789</v>
      </c>
      <c r="BB153" s="11">
        <f t="shared" si="42"/>
        <v>10352.090780681148</v>
      </c>
      <c r="BC153" s="11">
        <f t="shared" si="42"/>
        <v>10471.808765580783</v>
      </c>
      <c r="BD153" s="11">
        <f t="shared" si="42"/>
        <v>10590.53391637331</v>
      </c>
      <c r="BE153" s="11">
        <f t="shared" si="42"/>
        <v>10707.982723123443</v>
      </c>
      <c r="BF153" s="11">
        <f t="shared" si="42"/>
        <v>10823.846108588921</v>
      </c>
      <c r="BG153" s="11">
        <f t="shared" si="42"/>
        <v>10937.98024569124</v>
      </c>
      <c r="BH153" s="11">
        <f t="shared" si="42"/>
        <v>11050.32244038251</v>
      </c>
      <c r="BI153" s="11">
        <f t="shared" si="42"/>
        <v>11160.844159549322</v>
      </c>
      <c r="BJ153" s="11">
        <f t="shared" si="42"/>
        <v>11269.560801036598</v>
      </c>
      <c r="BK153" s="11">
        <f t="shared" si="42"/>
        <v>11376.524432469614</v>
      </c>
      <c r="BL153" s="11">
        <f t="shared" si="42"/>
        <v>11481.810757259789</v>
      </c>
    </row>
    <row r="154" spans="2:64" hidden="1" outlineLevel="1" x14ac:dyDescent="0.55000000000000004">
      <c r="B154" s="3" t="str">
        <f>B17</f>
        <v>Infrastructure (in % of rev. p.m.)</v>
      </c>
      <c r="E154" s="11">
        <f t="shared" ref="E154:P154" si="43">E151*$F$17</f>
        <v>0</v>
      </c>
      <c r="F154" s="11">
        <f t="shared" si="43"/>
        <v>0</v>
      </c>
      <c r="G154" s="11">
        <f t="shared" si="43"/>
        <v>0</v>
      </c>
      <c r="H154" s="11">
        <f t="shared" si="43"/>
        <v>0</v>
      </c>
      <c r="I154" s="11">
        <f t="shared" si="43"/>
        <v>1333.3333333333335</v>
      </c>
      <c r="J154" s="11">
        <f t="shared" si="43"/>
        <v>3685.5733333333337</v>
      </c>
      <c r="K154" s="11">
        <f t="shared" si="43"/>
        <v>6802.9986666666664</v>
      </c>
      <c r="L154" s="11">
        <f t="shared" si="43"/>
        <v>9367.4950506666646</v>
      </c>
      <c r="M154" s="11">
        <f t="shared" si="43"/>
        <v>11658.234732133333</v>
      </c>
      <c r="N154" s="11">
        <f t="shared" si="43"/>
        <v>13862.121747834399</v>
      </c>
      <c r="O154" s="11">
        <f t="shared" si="43"/>
        <v>15916.675174327143</v>
      </c>
      <c r="P154" s="11">
        <f t="shared" si="43"/>
        <v>17816.620749314599</v>
      </c>
      <c r="Q154" s="11">
        <f t="shared" ref="Q154:AB154" si="44">Q151*$G$17</f>
        <v>19656.218325185335</v>
      </c>
      <c r="R154" s="11">
        <f t="shared" si="44"/>
        <v>21370.170419346505</v>
      </c>
      <c r="S154" s="11">
        <f t="shared" si="44"/>
        <v>22965.842691658483</v>
      </c>
      <c r="T154" s="11">
        <f t="shared" si="44"/>
        <v>24453.074681701808</v>
      </c>
      <c r="U154" s="11">
        <f t="shared" si="44"/>
        <v>25840.8443193655</v>
      </c>
      <c r="V154" s="11">
        <f t="shared" si="44"/>
        <v>27136.914189193714</v>
      </c>
      <c r="W154" s="11">
        <f t="shared" si="44"/>
        <v>28348.616756990101</v>
      </c>
      <c r="X154" s="11">
        <f t="shared" si="44"/>
        <v>29482.85474846364</v>
      </c>
      <c r="Y154" s="11">
        <f t="shared" si="44"/>
        <v>30546.024814836561</v>
      </c>
      <c r="Z154" s="11">
        <f t="shared" si="44"/>
        <v>31544.090650682581</v>
      </c>
      <c r="AA154" s="11">
        <f t="shared" si="44"/>
        <v>32482.633062553054</v>
      </c>
      <c r="AB154" s="11">
        <f t="shared" si="44"/>
        <v>33366.870179303842</v>
      </c>
      <c r="AC154" s="11">
        <f t="shared" ref="AC154:AN154" si="45">AC151*$H$17</f>
        <v>38762.042257948335</v>
      </c>
      <c r="AD154" s="11">
        <f t="shared" si="45"/>
        <v>39910.426538709631</v>
      </c>
      <c r="AE154" s="11">
        <f t="shared" si="45"/>
        <v>41012.935018064272</v>
      </c>
      <c r="AF154" s="11">
        <f t="shared" si="45"/>
        <v>42071.4329313052</v>
      </c>
      <c r="AG154" s="11">
        <f t="shared" si="45"/>
        <v>43088.264860597374</v>
      </c>
      <c r="AH154" s="11">
        <f t="shared" si="45"/>
        <v>44066.092016207091</v>
      </c>
      <c r="AI154" s="11">
        <f t="shared" si="45"/>
        <v>45007.773433598595</v>
      </c>
      <c r="AJ154" s="11">
        <f t="shared" si="45"/>
        <v>45916.279971419426</v>
      </c>
      <c r="AK154" s="11">
        <f t="shared" si="45"/>
        <v>46794.632723940755</v>
      </c>
      <c r="AL154" s="11">
        <f t="shared" si="45"/>
        <v>47645.859594972171</v>
      </c>
      <c r="AM154" s="11">
        <f t="shared" si="45"/>
        <v>48472.965393184975</v>
      </c>
      <c r="AN154" s="11">
        <f t="shared" si="45"/>
        <v>49278.911981725301</v>
      </c>
      <c r="AO154" s="11">
        <f t="shared" ref="AO154:AZ154" si="46">AO151*$I$17</f>
        <v>53613.873351294445</v>
      </c>
      <c r="AP154" s="11">
        <f t="shared" si="46"/>
        <v>54715.261862933403</v>
      </c>
      <c r="AQ154" s="11">
        <f t="shared" si="46"/>
        <v>55728.723837556026</v>
      </c>
      <c r="AR154" s="11">
        <f t="shared" si="46"/>
        <v>56671.82926405879</v>
      </c>
      <c r="AS154" s="11">
        <f t="shared" si="46"/>
        <v>57557.229260220411</v>
      </c>
      <c r="AT154" s="11">
        <f t="shared" si="46"/>
        <v>58394.056616198963</v>
      </c>
      <c r="AU154" s="11">
        <f t="shared" si="46"/>
        <v>59190.282898727899</v>
      </c>
      <c r="AV154" s="11">
        <f t="shared" si="46"/>
        <v>59952.566219054432</v>
      </c>
      <c r="AW154" s="11">
        <f t="shared" si="46"/>
        <v>60686.283946365715</v>
      </c>
      <c r="AX154" s="11">
        <f t="shared" si="46"/>
        <v>61395.957026893557</v>
      </c>
      <c r="AY154" s="11">
        <f t="shared" si="46"/>
        <v>62085.455875608364</v>
      </c>
      <c r="AZ154" s="11">
        <f t="shared" si="46"/>
        <v>62758.098094789566</v>
      </c>
      <c r="BA154" s="11">
        <f t="shared" ref="BA154:BL154" si="47">BA151*$J$17</f>
        <v>65482.097676997044</v>
      </c>
      <c r="BB154" s="11">
        <f t="shared" si="47"/>
        <v>66253.380996359352</v>
      </c>
      <c r="BC154" s="11">
        <f t="shared" si="47"/>
        <v>67019.576099717</v>
      </c>
      <c r="BD154" s="11">
        <f t="shared" si="47"/>
        <v>67779.417064789188</v>
      </c>
      <c r="BE154" s="11">
        <f t="shared" si="47"/>
        <v>68531.089427990024</v>
      </c>
      <c r="BF154" s="11">
        <f t="shared" si="47"/>
        <v>69272.615094969093</v>
      </c>
      <c r="BG154" s="11">
        <f t="shared" si="47"/>
        <v>70003.073572423935</v>
      </c>
      <c r="BH154" s="11">
        <f t="shared" si="47"/>
        <v>70722.063618448068</v>
      </c>
      <c r="BI154" s="11">
        <f t="shared" si="47"/>
        <v>71429.40262111566</v>
      </c>
      <c r="BJ154" s="11">
        <f t="shared" si="47"/>
        <v>72125.189126634214</v>
      </c>
      <c r="BK154" s="11">
        <f t="shared" si="47"/>
        <v>72809.75636780553</v>
      </c>
      <c r="BL154" s="11">
        <f t="shared" si="47"/>
        <v>73483.588846462648</v>
      </c>
    </row>
    <row r="155" spans="2:64" hidden="1" outlineLevel="1" x14ac:dyDescent="0.55000000000000004">
      <c r="B155" s="3" t="s">
        <v>246</v>
      </c>
      <c r="E155" s="11">
        <f t="shared" ref="E155:P155" si="48">IF(E$150="",0,($F$20/12))</f>
        <v>0</v>
      </c>
      <c r="F155" s="11">
        <f t="shared" si="48"/>
        <v>0</v>
      </c>
      <c r="G155" s="11">
        <f t="shared" si="48"/>
        <v>0</v>
      </c>
      <c r="H155" s="11">
        <f t="shared" si="48"/>
        <v>0</v>
      </c>
      <c r="I155" s="11">
        <f t="shared" si="48"/>
        <v>10000</v>
      </c>
      <c r="J155" s="11">
        <f t="shared" si="48"/>
        <v>10000</v>
      </c>
      <c r="K155" s="11">
        <f t="shared" si="48"/>
        <v>10000</v>
      </c>
      <c r="L155" s="11">
        <f t="shared" si="48"/>
        <v>10000</v>
      </c>
      <c r="M155" s="11">
        <f t="shared" si="48"/>
        <v>10000</v>
      </c>
      <c r="N155" s="11">
        <f t="shared" si="48"/>
        <v>10000</v>
      </c>
      <c r="O155" s="11">
        <f t="shared" si="48"/>
        <v>10000</v>
      </c>
      <c r="P155" s="11">
        <f t="shared" si="48"/>
        <v>10000</v>
      </c>
      <c r="Q155" s="11">
        <f t="shared" ref="Q155:AB155" si="49">($G$20/12)</f>
        <v>10000</v>
      </c>
      <c r="R155" s="11">
        <f t="shared" si="49"/>
        <v>10000</v>
      </c>
      <c r="S155" s="11">
        <f t="shared" si="49"/>
        <v>10000</v>
      </c>
      <c r="T155" s="11">
        <f t="shared" si="49"/>
        <v>10000</v>
      </c>
      <c r="U155" s="11">
        <f t="shared" si="49"/>
        <v>10000</v>
      </c>
      <c r="V155" s="11">
        <f t="shared" si="49"/>
        <v>10000</v>
      </c>
      <c r="W155" s="11">
        <f t="shared" si="49"/>
        <v>10000</v>
      </c>
      <c r="X155" s="11">
        <f t="shared" si="49"/>
        <v>10000</v>
      </c>
      <c r="Y155" s="11">
        <f t="shared" si="49"/>
        <v>10000</v>
      </c>
      <c r="Z155" s="11">
        <f t="shared" si="49"/>
        <v>10000</v>
      </c>
      <c r="AA155" s="11">
        <f t="shared" si="49"/>
        <v>10000</v>
      </c>
      <c r="AB155" s="11">
        <f t="shared" si="49"/>
        <v>10000</v>
      </c>
      <c r="AC155" s="11">
        <f t="shared" ref="AC155:AN155" si="50">($H$20/12)</f>
        <v>5000</v>
      </c>
      <c r="AD155" s="11">
        <f t="shared" si="50"/>
        <v>5000</v>
      </c>
      <c r="AE155" s="11">
        <f t="shared" si="50"/>
        <v>5000</v>
      </c>
      <c r="AF155" s="11">
        <f t="shared" si="50"/>
        <v>5000</v>
      </c>
      <c r="AG155" s="11">
        <f t="shared" si="50"/>
        <v>5000</v>
      </c>
      <c r="AH155" s="11">
        <f t="shared" si="50"/>
        <v>5000</v>
      </c>
      <c r="AI155" s="11">
        <f t="shared" si="50"/>
        <v>5000</v>
      </c>
      <c r="AJ155" s="11">
        <f t="shared" si="50"/>
        <v>5000</v>
      </c>
      <c r="AK155" s="11">
        <f t="shared" si="50"/>
        <v>5000</v>
      </c>
      <c r="AL155" s="11">
        <f t="shared" si="50"/>
        <v>5000</v>
      </c>
      <c r="AM155" s="11">
        <f t="shared" si="50"/>
        <v>5000</v>
      </c>
      <c r="AN155" s="11">
        <f t="shared" si="50"/>
        <v>5000</v>
      </c>
      <c r="AO155" s="11">
        <f t="shared" ref="AO155:AZ155" si="51">($I$20/12)</f>
        <v>5000</v>
      </c>
      <c r="AP155" s="11">
        <f t="shared" si="51"/>
        <v>5000</v>
      </c>
      <c r="AQ155" s="11">
        <f t="shared" si="51"/>
        <v>5000</v>
      </c>
      <c r="AR155" s="11">
        <f t="shared" si="51"/>
        <v>5000</v>
      </c>
      <c r="AS155" s="11">
        <f t="shared" si="51"/>
        <v>5000</v>
      </c>
      <c r="AT155" s="11">
        <f t="shared" si="51"/>
        <v>5000</v>
      </c>
      <c r="AU155" s="11">
        <f t="shared" si="51"/>
        <v>5000</v>
      </c>
      <c r="AV155" s="11">
        <f t="shared" si="51"/>
        <v>5000</v>
      </c>
      <c r="AW155" s="11">
        <f t="shared" si="51"/>
        <v>5000</v>
      </c>
      <c r="AX155" s="11">
        <f t="shared" si="51"/>
        <v>5000</v>
      </c>
      <c r="AY155" s="11">
        <f t="shared" si="51"/>
        <v>5000</v>
      </c>
      <c r="AZ155" s="11">
        <f t="shared" si="51"/>
        <v>5000</v>
      </c>
      <c r="BA155" s="11">
        <f t="shared" ref="BA155:BL155" si="52">($J$20/12)</f>
        <v>5000</v>
      </c>
      <c r="BB155" s="11">
        <f t="shared" si="52"/>
        <v>5000</v>
      </c>
      <c r="BC155" s="11">
        <f t="shared" si="52"/>
        <v>5000</v>
      </c>
      <c r="BD155" s="11">
        <f t="shared" si="52"/>
        <v>5000</v>
      </c>
      <c r="BE155" s="11">
        <f t="shared" si="52"/>
        <v>5000</v>
      </c>
      <c r="BF155" s="11">
        <f t="shared" si="52"/>
        <v>5000</v>
      </c>
      <c r="BG155" s="11">
        <f t="shared" si="52"/>
        <v>5000</v>
      </c>
      <c r="BH155" s="11">
        <f t="shared" si="52"/>
        <v>5000</v>
      </c>
      <c r="BI155" s="11">
        <f t="shared" si="52"/>
        <v>5000</v>
      </c>
      <c r="BJ155" s="11">
        <f t="shared" si="52"/>
        <v>5000</v>
      </c>
      <c r="BK155" s="11">
        <f t="shared" si="52"/>
        <v>5000</v>
      </c>
      <c r="BL155" s="11">
        <f t="shared" si="52"/>
        <v>5000</v>
      </c>
    </row>
    <row r="156" spans="2:64" hidden="1" outlineLevel="1" x14ac:dyDescent="0.55000000000000004"/>
    <row r="157" spans="2:64" s="23" customFormat="1" hidden="1" outlineLevel="1" x14ac:dyDescent="0.55000000000000004">
      <c r="B157" s="69" t="s">
        <v>222</v>
      </c>
      <c r="E157" s="11" t="str">
        <f>IF(E$150="","",('3. Staff'!E$310+'3. Staff'!E$311)*($F$29/12))</f>
        <v/>
      </c>
      <c r="F157" s="11" t="str">
        <f>IF(F150="","",('3. Staff'!F310+'3. Staff'!F311)*($F$29/12))</f>
        <v/>
      </c>
      <c r="G157" s="11" t="str">
        <f>IF(G150="","",('3. Staff'!G310+'3. Staff'!G311)*($F$29/12))</f>
        <v/>
      </c>
      <c r="H157" s="11" t="str">
        <f>IF(H150="","",('3. Staff'!H310+'3. Staff'!H311)*($F$29/12))</f>
        <v/>
      </c>
      <c r="I157" s="11">
        <f>IF(I150="","",('3. Staff'!I310+'3. Staff'!I311)*($F$29/12))</f>
        <v>2666.6666666666665</v>
      </c>
      <c r="J157" s="11">
        <f>IF(J150="","",('3. Staff'!J310+'3. Staff'!J311)*($F$29/12))</f>
        <v>5333.333333333333</v>
      </c>
      <c r="K157" s="11">
        <f>IF(K150="","",('3. Staff'!K310+'3. Staff'!K311)*($F$29/12))</f>
        <v>7333.333333333333</v>
      </c>
      <c r="L157" s="11">
        <f>IF(L150="","",('3. Staff'!L310+'3. Staff'!L311)*($F$29/12))</f>
        <v>7333.333333333333</v>
      </c>
      <c r="M157" s="11">
        <f>IF(M150="","",('3. Staff'!M310+'3. Staff'!M311)*($F$29/12))</f>
        <v>7333.333333333333</v>
      </c>
      <c r="N157" s="11">
        <f>IF(N150="","",('3. Staff'!N310+'3. Staff'!N311)*($F$29/12))</f>
        <v>7333.333333333333</v>
      </c>
      <c r="O157" s="11">
        <f>IF(O150="","",('3. Staff'!O310+'3. Staff'!O311)*($F$29/12))</f>
        <v>7333.333333333333</v>
      </c>
      <c r="P157" s="11">
        <f>IF(P150="","",('3. Staff'!P310+'3. Staff'!P311)*($F$29/12))</f>
        <v>7333.333333333333</v>
      </c>
      <c r="Q157" s="11">
        <f>+('3. Staff'!P310+'3. Staff'!P311)*($G$29/12)</f>
        <v>7333.333333333333</v>
      </c>
      <c r="R157" s="11">
        <f>+('3. Staff'!Q310+'3. Staff'!Q311)*($G$29/12)</f>
        <v>7333.333333333333</v>
      </c>
      <c r="S157" s="11">
        <f>+('3. Staff'!R310+'3. Staff'!R311)*($G$29/12)</f>
        <v>7333.333333333333</v>
      </c>
      <c r="T157" s="11">
        <f>+('3. Staff'!S310+'3. Staff'!S311)*($G$29/12)</f>
        <v>7333.333333333333</v>
      </c>
      <c r="U157" s="11">
        <f>+('3. Staff'!T310+'3. Staff'!T311)*($G$29/12)</f>
        <v>7333.333333333333</v>
      </c>
      <c r="V157" s="11">
        <f>+('3. Staff'!U310+'3. Staff'!U311)*($G$29/12)</f>
        <v>7333.333333333333</v>
      </c>
      <c r="W157" s="11">
        <f>+('3. Staff'!V310+'3. Staff'!V311)*($G$29/12)</f>
        <v>7333.333333333333</v>
      </c>
      <c r="X157" s="11">
        <f>+('3. Staff'!W310+'3. Staff'!W311)*($G$29/12)</f>
        <v>7333.333333333333</v>
      </c>
      <c r="Y157" s="11">
        <f>+('3. Staff'!X310+'3. Staff'!X311)*($G$29/12)</f>
        <v>7333.333333333333</v>
      </c>
      <c r="Z157" s="11">
        <f>+('3. Staff'!Y310+'3. Staff'!Y311)*($G$29/12)</f>
        <v>7333.333333333333</v>
      </c>
      <c r="AA157" s="11">
        <f>+('3. Staff'!Z310+'3. Staff'!Z311)*($G$29/12)</f>
        <v>7333.333333333333</v>
      </c>
      <c r="AB157" s="11">
        <f>+('3. Staff'!AA310+'3. Staff'!AA311)*($G$29/12)</f>
        <v>8000</v>
      </c>
      <c r="AC157" s="11">
        <f>+('3. Staff'!AB310+'3. Staff'!AB311)*($H$29/12)</f>
        <v>8000</v>
      </c>
      <c r="AD157" s="11">
        <f>+('3. Staff'!AC310+'3. Staff'!AC311)*($H$29/12)</f>
        <v>8666.6666666666661</v>
      </c>
      <c r="AE157" s="11">
        <f>+('3. Staff'!AD310+'3. Staff'!AD311)*($H$29/12)</f>
        <v>8666.6666666666661</v>
      </c>
      <c r="AF157" s="11">
        <f>+('3. Staff'!AE310+'3. Staff'!AE311)*($H$29/12)</f>
        <v>8666.6666666666661</v>
      </c>
      <c r="AG157" s="11">
        <f>+('3. Staff'!AF310+'3. Staff'!AF311)*($H$29/12)</f>
        <v>8666.6666666666661</v>
      </c>
      <c r="AH157" s="11">
        <f>+('3. Staff'!AG310+'3. Staff'!AG311)*($H$29/12)</f>
        <v>8666.6666666666661</v>
      </c>
      <c r="AI157" s="11">
        <f>+('3. Staff'!AH310+'3. Staff'!AH311)*($H$29/12)</f>
        <v>9333.3333333333321</v>
      </c>
      <c r="AJ157" s="11">
        <f>+('3. Staff'!AI310+'3. Staff'!AI311)*($H$29/12)</f>
        <v>9333.3333333333321</v>
      </c>
      <c r="AK157" s="11">
        <f>+('3. Staff'!AJ310+'3. Staff'!AJ311)*($H$29/12)</f>
        <v>9333.3333333333321</v>
      </c>
      <c r="AL157" s="11">
        <f>+('3. Staff'!AK310+'3. Staff'!AK311)*($H$29/12)</f>
        <v>9333.3333333333321</v>
      </c>
      <c r="AM157" s="11">
        <f>+('3. Staff'!AL310+'3. Staff'!AL311)*($H$29/12)</f>
        <v>9333.3333333333321</v>
      </c>
      <c r="AN157" s="11">
        <f>+('3. Staff'!AM310+'3. Staff'!AM311)*($H$29/12)</f>
        <v>9333.3333333333321</v>
      </c>
      <c r="AO157" s="11">
        <f>+('3. Staff'!AN310+'3. Staff'!AN311)*($I$29/12)</f>
        <v>10666.666666666666</v>
      </c>
      <c r="AP157" s="11">
        <f>+('3. Staff'!AO310+'3. Staff'!AO311)*($I$29/12)</f>
        <v>12000</v>
      </c>
      <c r="AQ157" s="11">
        <f>+('3. Staff'!AP310+'3. Staff'!AP311)*($I$29/12)</f>
        <v>12000</v>
      </c>
      <c r="AR157" s="11">
        <f>+('3. Staff'!AQ310+'3. Staff'!AQ311)*($I$29/12)</f>
        <v>12000</v>
      </c>
      <c r="AS157" s="11">
        <f>+('3. Staff'!AR310+'3. Staff'!AR311)*($I$29/12)</f>
        <v>12000</v>
      </c>
      <c r="AT157" s="11">
        <f>+('3. Staff'!AS310+'3. Staff'!AS311)*($I$29/12)</f>
        <v>12000</v>
      </c>
      <c r="AU157" s="11">
        <f>+('3. Staff'!AT310+'3. Staff'!AT311)*($I$29/12)</f>
        <v>12000</v>
      </c>
      <c r="AV157" s="11">
        <f>+('3. Staff'!AU310+'3. Staff'!AU311)*($I$29/12)</f>
        <v>12000</v>
      </c>
      <c r="AW157" s="11">
        <f>+('3. Staff'!AV310+'3. Staff'!AV311)*($I$29/12)</f>
        <v>12000</v>
      </c>
      <c r="AX157" s="11">
        <f>+('3. Staff'!AW310+'3. Staff'!AW311)*($I$29/12)</f>
        <v>12000</v>
      </c>
      <c r="AY157" s="11">
        <f>+('3. Staff'!AX310+'3. Staff'!AX311)*($I$29/12)</f>
        <v>12000</v>
      </c>
      <c r="AZ157" s="11">
        <f>+('3. Staff'!AY310+'3. Staff'!AY311)*($I$29/12)</f>
        <v>12000</v>
      </c>
      <c r="BA157" s="11">
        <f>+('3. Staff'!AZ310+'3. Staff'!AZ311)*($J$29/12)</f>
        <v>12000</v>
      </c>
      <c r="BB157" s="11">
        <f>+('3. Staff'!BA310+'3. Staff'!BA311)*($J$29/12)</f>
        <v>12666.666666666666</v>
      </c>
      <c r="BC157" s="11">
        <f>+('3. Staff'!BB310+'3. Staff'!BB311)*($J$29/12)</f>
        <v>12666.666666666666</v>
      </c>
      <c r="BD157" s="11">
        <f>+('3. Staff'!BC310+'3. Staff'!BC311)*($J$29/12)</f>
        <v>12666.666666666666</v>
      </c>
      <c r="BE157" s="11">
        <f>+('3. Staff'!BD310+'3. Staff'!BD311)*($J$29/12)</f>
        <v>12666.666666666666</v>
      </c>
      <c r="BF157" s="11">
        <f>+('3. Staff'!BE310+'3. Staff'!BE311)*($J$29/12)</f>
        <v>12666.666666666666</v>
      </c>
      <c r="BG157" s="11">
        <f>+('3. Staff'!BF310+'3. Staff'!BF311)*($J$29/12)</f>
        <v>12666.666666666666</v>
      </c>
      <c r="BH157" s="11">
        <f>+('3. Staff'!BG310+'3. Staff'!BG311)*($J$29/12)</f>
        <v>13333.333333333332</v>
      </c>
      <c r="BI157" s="11">
        <f>+('3. Staff'!BH310+'3. Staff'!BH311)*($J$29/12)</f>
        <v>13333.333333333332</v>
      </c>
      <c r="BJ157" s="11">
        <f>+('3. Staff'!BI310+'3. Staff'!BI311)*($J$29/12)</f>
        <v>13333.333333333332</v>
      </c>
      <c r="BK157" s="11">
        <f>+('3. Staff'!BJ310+'3. Staff'!BJ311)*($J$29/12)</f>
        <v>13333.333333333332</v>
      </c>
      <c r="BL157" s="11">
        <f>+('3. Staff'!BK310+'3. Staff'!BK311)*($J$29/12)</f>
        <v>13333.333333333332</v>
      </c>
    </row>
    <row r="158" spans="2:64" hidden="1" outlineLevel="1" x14ac:dyDescent="0.55000000000000004">
      <c r="B158" s="69" t="s">
        <v>223</v>
      </c>
      <c r="E158" s="11" t="str">
        <f>IF(E$150="","",('3. Staff'!E$331)*($F$32/12))</f>
        <v/>
      </c>
      <c r="F158" s="11" t="str">
        <f>IF(F150="","",('3. Staff'!F331)*($F$32/12))</f>
        <v/>
      </c>
      <c r="G158" s="11" t="str">
        <f>IF(G150="","",('3. Staff'!G331)*($F$32/12))</f>
        <v/>
      </c>
      <c r="H158" s="11" t="str">
        <f>IF(H150="","",('3. Staff'!H331)*($F$32/12))</f>
        <v/>
      </c>
      <c r="I158" s="11">
        <f>IF(I150="","",('3. Staff'!I331)*($F$32/12))</f>
        <v>1333.3333333333333</v>
      </c>
      <c r="J158" s="11">
        <f>IF(J150="","",('3. Staff'!J331)*($F$32/12))</f>
        <v>1333.3333333333333</v>
      </c>
      <c r="K158" s="11">
        <f>IF(K150="","",('3. Staff'!K331)*($F$32/12))</f>
        <v>1333.3333333333333</v>
      </c>
      <c r="L158" s="11">
        <f>IF(L150="","",('3. Staff'!L331)*($F$32/12))</f>
        <v>1333.3333333333333</v>
      </c>
      <c r="M158" s="11">
        <f>IF(M150="","",('3. Staff'!M331)*($F$32/12))</f>
        <v>1333.3333333333333</v>
      </c>
      <c r="N158" s="11">
        <f>IF(N150="","",('3. Staff'!N331)*($F$32/12))</f>
        <v>1333.3333333333333</v>
      </c>
      <c r="O158" s="11">
        <f>IF(O150="","",('3. Staff'!O331)*($F$32/12))</f>
        <v>1333.3333333333333</v>
      </c>
      <c r="P158" s="11">
        <f>IF(P150="","",('3. Staff'!P331)*($F$32/12))</f>
        <v>1333.3333333333333</v>
      </c>
      <c r="Q158" s="11">
        <f>('3. Staff'!Q331)*($G$32/12)</f>
        <v>1333.3333333333333</v>
      </c>
      <c r="R158" s="11">
        <f>('3. Staff'!R331)*($G$32/12)</f>
        <v>1333.3333333333333</v>
      </c>
      <c r="S158" s="11">
        <f>('3. Staff'!S331)*($G$32/12)</f>
        <v>1333.3333333333333</v>
      </c>
      <c r="T158" s="11">
        <f>('3. Staff'!T331)*($G$32/12)</f>
        <v>1333.3333333333333</v>
      </c>
      <c r="U158" s="11">
        <f>('3. Staff'!U331)*($G$32/12)</f>
        <v>1333.3333333333333</v>
      </c>
      <c r="V158" s="11">
        <f>('3. Staff'!V331)*($G$32/12)</f>
        <v>1333.3333333333333</v>
      </c>
      <c r="W158" s="11">
        <f>('3. Staff'!W331)*($G$32/12)</f>
        <v>1333.3333333333333</v>
      </c>
      <c r="X158" s="11">
        <f>('3. Staff'!X331)*($G$32/12)</f>
        <v>1333.3333333333333</v>
      </c>
      <c r="Y158" s="11">
        <f>('3. Staff'!Y331)*($G$32/12)</f>
        <v>1333.3333333333333</v>
      </c>
      <c r="Z158" s="11">
        <f>('3. Staff'!Z331)*($G$32/12)</f>
        <v>1333.3333333333333</v>
      </c>
      <c r="AA158" s="11">
        <f>('3. Staff'!AA331)*($G$32/12)</f>
        <v>1333.3333333333333</v>
      </c>
      <c r="AB158" s="11">
        <f>('3. Staff'!AB331)*($G$32/12)</f>
        <v>1333.3333333333333</v>
      </c>
      <c r="AC158" s="11">
        <f>('3. Staff'!AC331)*($H$32/12)</f>
        <v>1333.3333333333333</v>
      </c>
      <c r="AD158" s="11">
        <f>('3. Staff'!AD331)*($H$32/12)</f>
        <v>1333.3333333333333</v>
      </c>
      <c r="AE158" s="11">
        <f>('3. Staff'!AE331)*($H$32/12)</f>
        <v>1333.3333333333333</v>
      </c>
      <c r="AF158" s="11">
        <f>('3. Staff'!AF331)*($H$32/12)</f>
        <v>1333.3333333333333</v>
      </c>
      <c r="AG158" s="11">
        <f>('3. Staff'!AG331)*($H$32/12)</f>
        <v>1333.3333333333333</v>
      </c>
      <c r="AH158" s="11">
        <f>('3. Staff'!AH331)*($H$32/12)</f>
        <v>1333.3333333333333</v>
      </c>
      <c r="AI158" s="11">
        <f>('3. Staff'!AI331)*($H$32/12)</f>
        <v>1333.3333333333333</v>
      </c>
      <c r="AJ158" s="11">
        <f>('3. Staff'!AJ331)*($H$32/12)</f>
        <v>1333.3333333333333</v>
      </c>
      <c r="AK158" s="11">
        <f>('3. Staff'!AK331)*($H$32/12)</f>
        <v>1333.3333333333333</v>
      </c>
      <c r="AL158" s="11">
        <f>('3. Staff'!AL331)*($H$32/12)</f>
        <v>1333.3333333333333</v>
      </c>
      <c r="AM158" s="11">
        <f>('3. Staff'!AM331)*($H$32/12)</f>
        <v>1333.3333333333333</v>
      </c>
      <c r="AN158" s="11">
        <f>('3. Staff'!AN331)*($H$32/12)</f>
        <v>1333.3333333333333</v>
      </c>
      <c r="AO158" s="11">
        <f>('3. Staff'!AO331)*($I$32/12)</f>
        <v>1666.6666666666667</v>
      </c>
      <c r="AP158" s="11">
        <f>('3. Staff'!AP331)*($I$32/12)</f>
        <v>1666.6666666666667</v>
      </c>
      <c r="AQ158" s="11">
        <f>('3. Staff'!AQ331)*($I$32/12)</f>
        <v>1666.6666666666667</v>
      </c>
      <c r="AR158" s="11">
        <f>('3. Staff'!AR331)*($I$32/12)</f>
        <v>1666.6666666666667</v>
      </c>
      <c r="AS158" s="11">
        <f>('3. Staff'!AS331)*($I$32/12)</f>
        <v>1666.6666666666667</v>
      </c>
      <c r="AT158" s="11">
        <f>('3. Staff'!AT331)*($I$32/12)</f>
        <v>1666.6666666666667</v>
      </c>
      <c r="AU158" s="11">
        <f>('3. Staff'!AU331)*($I$32/12)</f>
        <v>1666.6666666666667</v>
      </c>
      <c r="AV158" s="11">
        <f>('3. Staff'!AV331)*($I$32/12)</f>
        <v>1666.6666666666667</v>
      </c>
      <c r="AW158" s="11">
        <f>('3. Staff'!AW331)*($I$32/12)</f>
        <v>1666.6666666666667</v>
      </c>
      <c r="AX158" s="11">
        <f>('3. Staff'!AX331)*($I$32/12)</f>
        <v>1666.6666666666667</v>
      </c>
      <c r="AY158" s="11">
        <f>('3. Staff'!AY331)*($I$32/12)</f>
        <v>1666.6666666666667</v>
      </c>
      <c r="AZ158" s="11">
        <f>('3. Staff'!AZ331)*($I$32/12)</f>
        <v>1666.6666666666667</v>
      </c>
      <c r="BA158" s="11">
        <f>('3. Staff'!BA331)*($J$32/12)</f>
        <v>1666.6666666666667</v>
      </c>
      <c r="BB158" s="11">
        <f>('3. Staff'!BB331)*($J$32/12)</f>
        <v>1666.6666666666667</v>
      </c>
      <c r="BC158" s="11">
        <f>('3. Staff'!BC331)*($J$32/12)</f>
        <v>1666.6666666666667</v>
      </c>
      <c r="BD158" s="11">
        <f>('3. Staff'!BD331)*($J$32/12)</f>
        <v>1666.6666666666667</v>
      </c>
      <c r="BE158" s="11">
        <f>('3. Staff'!BE331)*($J$32/12)</f>
        <v>1666.6666666666667</v>
      </c>
      <c r="BF158" s="11">
        <f>('3. Staff'!BF331)*($J$32/12)</f>
        <v>1666.6666666666667</v>
      </c>
      <c r="BG158" s="11">
        <f>('3. Staff'!BG331)*($J$32/12)</f>
        <v>1666.6666666666667</v>
      </c>
      <c r="BH158" s="11">
        <f>('3. Staff'!BH331)*($J$32/12)</f>
        <v>1666.6666666666667</v>
      </c>
      <c r="BI158" s="11">
        <f>('3. Staff'!BI331)*($J$32/12)</f>
        <v>1666.6666666666667</v>
      </c>
      <c r="BJ158" s="11">
        <f>('3. Staff'!BJ331)*($J$32/12)</f>
        <v>1666.6666666666667</v>
      </c>
      <c r="BK158" s="11">
        <f>('3. Staff'!BK331)*($J$32/12)</f>
        <v>1666.6666666666667</v>
      </c>
      <c r="BL158" s="11">
        <f>('3. Staff'!BL331)*($J$32/12)</f>
        <v>1666.6666666666667</v>
      </c>
    </row>
    <row r="159" spans="2:64" hidden="1" outlineLevel="1" x14ac:dyDescent="0.55000000000000004">
      <c r="B159" s="69" t="s">
        <v>224</v>
      </c>
      <c r="E159" s="23">
        <f>'3. Staff'!E$389*('4. Costs'!$F$35/12)</f>
        <v>0</v>
      </c>
      <c r="F159" s="23">
        <f>'3. Staff'!F389*('4. Costs'!$F$35/12)</f>
        <v>0</v>
      </c>
      <c r="G159" s="23">
        <f>'3. Staff'!G389*('4. Costs'!$F$35/12)</f>
        <v>0</v>
      </c>
      <c r="H159" s="23">
        <f>'3. Staff'!H389*('4. Costs'!$F$35/12)</f>
        <v>0</v>
      </c>
      <c r="I159" s="23">
        <f>'3. Staff'!I389*('4. Costs'!$F$35/12)</f>
        <v>0</v>
      </c>
      <c r="J159" s="23">
        <f>'3. Staff'!J389*('4. Costs'!$F$35/12)</f>
        <v>0</v>
      </c>
      <c r="K159" s="23">
        <f>'3. Staff'!K389*('4. Costs'!$F$35/12)</f>
        <v>0</v>
      </c>
      <c r="L159" s="23">
        <f>'3. Staff'!L389*('4. Costs'!$F$35/12)</f>
        <v>0</v>
      </c>
      <c r="M159" s="23">
        <f>'3. Staff'!M389*('4. Costs'!$F$35/12)</f>
        <v>0</v>
      </c>
      <c r="N159" s="23">
        <f>'3. Staff'!N389*('4. Costs'!$F$35/12)</f>
        <v>0</v>
      </c>
      <c r="O159" s="23">
        <f>'3. Staff'!O389*('4. Costs'!$F$35/12)</f>
        <v>0</v>
      </c>
      <c r="P159" s="23">
        <f>'3. Staff'!P389*('4. Costs'!$F$35/12)</f>
        <v>0</v>
      </c>
      <c r="Q159" s="23">
        <f>'3. Staff'!Q389*('4. Costs'!$G$35/12)</f>
        <v>0</v>
      </c>
      <c r="R159" s="23">
        <f>'3. Staff'!R389*('4. Costs'!$G$35/12)</f>
        <v>0</v>
      </c>
      <c r="S159" s="23">
        <f>'3. Staff'!S389*('4. Costs'!$G$35/12)</f>
        <v>0</v>
      </c>
      <c r="T159" s="23">
        <f>'3. Staff'!T389*('4. Costs'!$G$35/12)</f>
        <v>0</v>
      </c>
      <c r="U159" s="23">
        <f>'3. Staff'!U389*('4. Costs'!$G$35/12)</f>
        <v>0</v>
      </c>
      <c r="V159" s="23">
        <f>'3. Staff'!V389*('4. Costs'!$G$35/12)</f>
        <v>0</v>
      </c>
      <c r="W159" s="23">
        <f>'3. Staff'!W389*('4. Costs'!$G$35/12)</f>
        <v>0</v>
      </c>
      <c r="X159" s="23">
        <f>'3. Staff'!X389*('4. Costs'!$G$35/12)</f>
        <v>0</v>
      </c>
      <c r="Y159" s="23">
        <f>'3. Staff'!Y389*('4. Costs'!$G$35/12)</f>
        <v>0</v>
      </c>
      <c r="Z159" s="23">
        <f>'3. Staff'!Z389*('4. Costs'!$G$35/12)</f>
        <v>0</v>
      </c>
      <c r="AA159" s="23">
        <f>'3. Staff'!AA389*('4. Costs'!$G$35/12)</f>
        <v>0</v>
      </c>
      <c r="AB159" s="23">
        <f>'3. Staff'!AB389*('4. Costs'!$G$35/12)</f>
        <v>0</v>
      </c>
      <c r="AC159" s="23">
        <f>'3. Staff'!AC389*('4. Costs'!$H$35/12)</f>
        <v>1250</v>
      </c>
      <c r="AD159" s="23">
        <f>'3. Staff'!AD389*('4. Costs'!$H$35/12)</f>
        <v>1250</v>
      </c>
      <c r="AE159" s="23">
        <f>'3. Staff'!AE389*('4. Costs'!$H$35/12)</f>
        <v>1250</v>
      </c>
      <c r="AF159" s="23">
        <f>'3. Staff'!AF389*('4. Costs'!$H$35/12)</f>
        <v>1250</v>
      </c>
      <c r="AG159" s="23">
        <f>'3. Staff'!AG389*('4. Costs'!$H$35/12)</f>
        <v>1250</v>
      </c>
      <c r="AH159" s="23">
        <f>'3. Staff'!AH389*('4. Costs'!$H$35/12)</f>
        <v>1500</v>
      </c>
      <c r="AI159" s="23">
        <f>'3. Staff'!AI389*('4. Costs'!$H$35/12)</f>
        <v>1500</v>
      </c>
      <c r="AJ159" s="23">
        <f>'3. Staff'!AJ389*('4. Costs'!$H$35/12)</f>
        <v>1500</v>
      </c>
      <c r="AK159" s="23">
        <f>'3. Staff'!AK389*('4. Costs'!$H$35/12)</f>
        <v>1500</v>
      </c>
      <c r="AL159" s="23">
        <f>'3. Staff'!AL389*('4. Costs'!$H$35/12)</f>
        <v>1500</v>
      </c>
      <c r="AM159" s="23">
        <f>'3. Staff'!AM389*('4. Costs'!$H$35/12)</f>
        <v>1500</v>
      </c>
      <c r="AN159" s="23">
        <f>'3. Staff'!AN389*('4. Costs'!$H$35/12)</f>
        <v>1500</v>
      </c>
      <c r="AO159" s="23">
        <f>'3. Staff'!AO389*('4. Costs'!$I$35/12)</f>
        <v>1500</v>
      </c>
      <c r="AP159" s="23">
        <f>'3. Staff'!AP389*('4. Costs'!$I$35/12)</f>
        <v>1500</v>
      </c>
      <c r="AQ159" s="23">
        <f>'3. Staff'!AQ389*('4. Costs'!$I$35/12)</f>
        <v>1750</v>
      </c>
      <c r="AR159" s="23">
        <f>'3. Staff'!AR389*('4. Costs'!$I$35/12)</f>
        <v>1750</v>
      </c>
      <c r="AS159" s="23">
        <f>'3. Staff'!AS389*('4. Costs'!$I$35/12)</f>
        <v>1750</v>
      </c>
      <c r="AT159" s="23">
        <f>'3. Staff'!AT389*('4. Costs'!$I$35/12)</f>
        <v>1750</v>
      </c>
      <c r="AU159" s="23">
        <f>'3. Staff'!AU389*('4. Costs'!$I$35/12)</f>
        <v>1750</v>
      </c>
      <c r="AV159" s="23">
        <f>'3. Staff'!AV389*('4. Costs'!$I$35/12)</f>
        <v>1750</v>
      </c>
      <c r="AW159" s="23">
        <f>'3. Staff'!AW389*('4. Costs'!$I$35/12)</f>
        <v>1750</v>
      </c>
      <c r="AX159" s="23">
        <f>'3. Staff'!AX389*('4. Costs'!$I$35/12)</f>
        <v>1750</v>
      </c>
      <c r="AY159" s="23">
        <f>'3. Staff'!AY389*('4. Costs'!$I$35/12)</f>
        <v>1750</v>
      </c>
      <c r="AZ159" s="23">
        <f>'3. Staff'!AZ389*('4. Costs'!$I$35/12)</f>
        <v>1750</v>
      </c>
      <c r="BA159" s="23">
        <f>'3. Staff'!BA389*('4. Costs'!$J$35/12)</f>
        <v>1750</v>
      </c>
      <c r="BB159" s="23">
        <f>'3. Staff'!BB389*('4. Costs'!$J$35/12)</f>
        <v>1750</v>
      </c>
      <c r="BC159" s="23">
        <f>'3. Staff'!BC389*('4. Costs'!$J$35/12)</f>
        <v>1750</v>
      </c>
      <c r="BD159" s="23">
        <f>'3. Staff'!BD389*('4. Costs'!$J$35/12)</f>
        <v>1750</v>
      </c>
      <c r="BE159" s="23">
        <f>'3. Staff'!BE389*('4. Costs'!$J$35/12)</f>
        <v>1750</v>
      </c>
      <c r="BF159" s="23">
        <f>'3. Staff'!BF389*('4. Costs'!$J$35/12)</f>
        <v>1750</v>
      </c>
      <c r="BG159" s="23">
        <f>'3. Staff'!BG389*('4. Costs'!$J$35/12)</f>
        <v>1750</v>
      </c>
      <c r="BH159" s="23">
        <f>'3. Staff'!BH389*('4. Costs'!$J$35/12)</f>
        <v>1750</v>
      </c>
      <c r="BI159" s="23">
        <f>'3. Staff'!BI389*('4. Costs'!$J$35/12)</f>
        <v>1750</v>
      </c>
      <c r="BJ159" s="23">
        <f>'3. Staff'!BJ389*('4. Costs'!$J$35/12)</f>
        <v>1750</v>
      </c>
      <c r="BK159" s="23">
        <f>'3. Staff'!BK389*('4. Costs'!$J$35/12)</f>
        <v>1750</v>
      </c>
      <c r="BL159" s="23">
        <f>'3. Staff'!BL389*('4. Costs'!$J$35/12)</f>
        <v>1750</v>
      </c>
    </row>
    <row r="160" spans="2:64" hidden="1" outlineLevel="1" x14ac:dyDescent="0.55000000000000004">
      <c r="B160" s="69" t="s">
        <v>225</v>
      </c>
      <c r="E160" s="23">
        <f>'3. Staff'!E$448*('4. Costs'!$F$38/12)</f>
        <v>0</v>
      </c>
      <c r="F160" s="23">
        <f>'3. Staff'!F448*('4. Costs'!$F$38/12)</f>
        <v>0</v>
      </c>
      <c r="G160" s="23">
        <f>'3. Staff'!G448*('4. Costs'!$F$38/12)</f>
        <v>0</v>
      </c>
      <c r="H160" s="23">
        <f>'3. Staff'!H448*('4. Costs'!$F$38/12)</f>
        <v>0</v>
      </c>
      <c r="I160" s="23">
        <f>'3. Staff'!I448*('4. Costs'!$F$38/12)</f>
        <v>0</v>
      </c>
      <c r="J160" s="23">
        <f>'3. Staff'!J448*('4. Costs'!$F$38/12)</f>
        <v>0</v>
      </c>
      <c r="K160" s="23">
        <f>'3. Staff'!K448*('4. Costs'!$F$38/12)</f>
        <v>0</v>
      </c>
      <c r="L160" s="23">
        <f>'3. Staff'!L448*('4. Costs'!$F$38/12)</f>
        <v>0</v>
      </c>
      <c r="M160" s="23">
        <f>'3. Staff'!M448*('4. Costs'!$F$38/12)</f>
        <v>0</v>
      </c>
      <c r="N160" s="23">
        <f>'3. Staff'!N448*('4. Costs'!$F$38/12)</f>
        <v>0</v>
      </c>
      <c r="O160" s="23">
        <f>'3. Staff'!O448*('4. Costs'!$F$38/12)</f>
        <v>0</v>
      </c>
      <c r="P160" s="23">
        <f>'3. Staff'!P448*('4. Costs'!$F$38/12)</f>
        <v>0</v>
      </c>
      <c r="Q160" s="23">
        <f>'3. Staff'!Q448*('4. Costs'!$G$38/12)</f>
        <v>0</v>
      </c>
      <c r="R160" s="23">
        <f>'3. Staff'!R448*('4. Costs'!$G$38/12)</f>
        <v>0</v>
      </c>
      <c r="S160" s="23">
        <f>'3. Staff'!S448*('4. Costs'!$G$38/12)</f>
        <v>0</v>
      </c>
      <c r="T160" s="23">
        <f>'3. Staff'!T448*('4. Costs'!$G$38/12)</f>
        <v>0</v>
      </c>
      <c r="U160" s="23">
        <f>'3. Staff'!U448*('4. Costs'!$G$38/12)</f>
        <v>0</v>
      </c>
      <c r="V160" s="23">
        <f>'3. Staff'!V448*('4. Costs'!$G$38/12)</f>
        <v>0</v>
      </c>
      <c r="W160" s="23">
        <f>'3. Staff'!W448*('4. Costs'!$G$38/12)</f>
        <v>0</v>
      </c>
      <c r="X160" s="23">
        <f>'3. Staff'!X448*('4. Costs'!$G$38/12)</f>
        <v>0</v>
      </c>
      <c r="Y160" s="23">
        <f>'3. Staff'!Y448*('4. Costs'!$G$38/12)</f>
        <v>0</v>
      </c>
      <c r="Z160" s="23">
        <f>'3. Staff'!Z448*('4. Costs'!$G$38/12)</f>
        <v>0</v>
      </c>
      <c r="AA160" s="23">
        <f>'3. Staff'!AA448*('4. Costs'!$G$38/12)</f>
        <v>0</v>
      </c>
      <c r="AB160" s="23">
        <f>'3. Staff'!AB448*('4. Costs'!$G$38/12)</f>
        <v>0</v>
      </c>
      <c r="AC160" s="23">
        <f>'3. Staff'!AC448*('4. Costs'!$H$38/12)</f>
        <v>500</v>
      </c>
      <c r="AD160" s="23">
        <f>'3. Staff'!AD448*('4. Costs'!$H$38/12)</f>
        <v>500</v>
      </c>
      <c r="AE160" s="23">
        <f>'3. Staff'!AE448*('4. Costs'!$H$38/12)</f>
        <v>500</v>
      </c>
      <c r="AF160" s="23">
        <f>'3. Staff'!AF448*('4. Costs'!$H$38/12)</f>
        <v>500</v>
      </c>
      <c r="AG160" s="23">
        <f>'3. Staff'!AG448*('4. Costs'!$H$38/12)</f>
        <v>500</v>
      </c>
      <c r="AH160" s="23">
        <f>'3. Staff'!AH448*('4. Costs'!$H$38/12)</f>
        <v>750</v>
      </c>
      <c r="AI160" s="23">
        <f>'3. Staff'!AI448*('4. Costs'!$H$38/12)</f>
        <v>750</v>
      </c>
      <c r="AJ160" s="23">
        <f>'3. Staff'!AJ448*('4. Costs'!$H$38/12)</f>
        <v>750</v>
      </c>
      <c r="AK160" s="23">
        <f>'3. Staff'!AK448*('4. Costs'!$H$38/12)</f>
        <v>750</v>
      </c>
      <c r="AL160" s="23">
        <f>'3. Staff'!AL448*('4. Costs'!$H$38/12)</f>
        <v>750</v>
      </c>
      <c r="AM160" s="23">
        <f>'3. Staff'!AM448*('4. Costs'!$H$38/12)</f>
        <v>750</v>
      </c>
      <c r="AN160" s="23">
        <f>'3. Staff'!AN448*('4. Costs'!$H$38/12)</f>
        <v>750</v>
      </c>
      <c r="AO160" s="23">
        <f>'3. Staff'!AO448*('4. Costs'!$I$38/12)</f>
        <v>750</v>
      </c>
      <c r="AP160" s="23">
        <f>'3. Staff'!AP448*('4. Costs'!$I$38/12)</f>
        <v>750</v>
      </c>
      <c r="AQ160" s="23">
        <f>'3. Staff'!AQ448*('4. Costs'!$I$38/12)</f>
        <v>750</v>
      </c>
      <c r="AR160" s="23">
        <f>'3. Staff'!AR448*('4. Costs'!$I$38/12)</f>
        <v>750</v>
      </c>
      <c r="AS160" s="23">
        <f>'3. Staff'!AS448*('4. Costs'!$I$38/12)</f>
        <v>750</v>
      </c>
      <c r="AT160" s="23">
        <f>'3. Staff'!AT448*('4. Costs'!$I$38/12)</f>
        <v>750</v>
      </c>
      <c r="AU160" s="23">
        <f>'3. Staff'!AU448*('4. Costs'!$I$38/12)</f>
        <v>750</v>
      </c>
      <c r="AV160" s="23">
        <f>'3. Staff'!AV448*('4. Costs'!$I$38/12)</f>
        <v>750</v>
      </c>
      <c r="AW160" s="23">
        <f>'3. Staff'!AW448*('4. Costs'!$I$38/12)</f>
        <v>750</v>
      </c>
      <c r="AX160" s="23">
        <f>'3. Staff'!AX448*('4. Costs'!$I$38/12)</f>
        <v>750</v>
      </c>
      <c r="AY160" s="23">
        <f>'3. Staff'!AY448*('4. Costs'!$I$38/12)</f>
        <v>750</v>
      </c>
      <c r="AZ160" s="23">
        <f>'3. Staff'!AZ448*('4. Costs'!$I$38/12)</f>
        <v>750</v>
      </c>
      <c r="BA160" s="23">
        <f>'3. Staff'!BA448*('4. Costs'!$J$38/12)</f>
        <v>750</v>
      </c>
      <c r="BB160" s="23">
        <f>'3. Staff'!BB448*('4. Costs'!$J$38/12)</f>
        <v>750</v>
      </c>
      <c r="BC160" s="23">
        <f>'3. Staff'!BC448*('4. Costs'!$J$38/12)</f>
        <v>750</v>
      </c>
      <c r="BD160" s="23">
        <f>'3. Staff'!BD448*('4. Costs'!$J$38/12)</f>
        <v>750</v>
      </c>
      <c r="BE160" s="23">
        <f>'3. Staff'!BE448*('4. Costs'!$J$38/12)</f>
        <v>750</v>
      </c>
      <c r="BF160" s="23">
        <f>'3. Staff'!BF448*('4. Costs'!$J$38/12)</f>
        <v>750</v>
      </c>
      <c r="BG160" s="23">
        <f>'3. Staff'!BG448*('4. Costs'!$J$38/12)</f>
        <v>750</v>
      </c>
      <c r="BH160" s="23">
        <f>'3. Staff'!BH448*('4. Costs'!$J$38/12)</f>
        <v>750</v>
      </c>
      <c r="BI160" s="23">
        <f>'3. Staff'!BI448*('4. Costs'!$J$38/12)</f>
        <v>750</v>
      </c>
      <c r="BJ160" s="23">
        <f>'3. Staff'!BJ448*('4. Costs'!$J$38/12)</f>
        <v>750</v>
      </c>
      <c r="BK160" s="23">
        <f>'3. Staff'!BK448*('4. Costs'!$J$38/12)</f>
        <v>750</v>
      </c>
      <c r="BL160" s="23">
        <f>'3. Staff'!BL448*('4. Costs'!$J$38/12)</f>
        <v>750</v>
      </c>
    </row>
    <row r="161" spans="2:64" hidden="1" outlineLevel="1" x14ac:dyDescent="0.55000000000000004">
      <c r="B161" s="69" t="s">
        <v>226</v>
      </c>
      <c r="E161" s="23">
        <f>'3. Staff'!E$506*('4. Costs'!$F$41/12)</f>
        <v>0</v>
      </c>
      <c r="F161" s="23">
        <f>'3. Staff'!F506*('4. Costs'!$F$41/12)</f>
        <v>0</v>
      </c>
      <c r="G161" s="23">
        <f>'3. Staff'!G506*('4. Costs'!$F$41/12)</f>
        <v>0</v>
      </c>
      <c r="H161" s="23">
        <f>'3. Staff'!H506*('4. Costs'!$F$41/12)</f>
        <v>0</v>
      </c>
      <c r="I161" s="23">
        <f>'3. Staff'!I506*('4. Costs'!$F$41/12)</f>
        <v>0</v>
      </c>
      <c r="J161" s="23">
        <f>'3. Staff'!J506*('4. Costs'!$F$41/12)</f>
        <v>0</v>
      </c>
      <c r="K161" s="23">
        <f>'3. Staff'!K506*('4. Costs'!$F$41/12)</f>
        <v>0</v>
      </c>
      <c r="L161" s="23">
        <f>'3. Staff'!L506*('4. Costs'!$F$41/12)</f>
        <v>0</v>
      </c>
      <c r="M161" s="23">
        <f>'3. Staff'!M506*('4. Costs'!$F$41/12)</f>
        <v>0</v>
      </c>
      <c r="N161" s="23">
        <f>'3. Staff'!N506*('4. Costs'!$F$41/12)</f>
        <v>0</v>
      </c>
      <c r="O161" s="23">
        <f>'3. Staff'!O506*('4. Costs'!$F$41/12)</f>
        <v>0</v>
      </c>
      <c r="P161" s="23">
        <f>'3. Staff'!P506*('4. Costs'!$F$41/12)</f>
        <v>0</v>
      </c>
      <c r="Q161" s="23">
        <f>'3. Staff'!Q506*('4. Costs'!$G$41/12)</f>
        <v>0</v>
      </c>
      <c r="R161" s="23">
        <f>'3. Staff'!R506*('4. Costs'!$G$41/12)</f>
        <v>0</v>
      </c>
      <c r="S161" s="23">
        <f>'3. Staff'!S506*('4. Costs'!$G$41/12)</f>
        <v>0</v>
      </c>
      <c r="T161" s="23">
        <f>'3. Staff'!T506*('4. Costs'!$G$41/12)</f>
        <v>0</v>
      </c>
      <c r="U161" s="23">
        <f>'3. Staff'!U506*('4. Costs'!$G$41/12)</f>
        <v>0</v>
      </c>
      <c r="V161" s="23">
        <f>'3. Staff'!V506*('4. Costs'!$G$41/12)</f>
        <v>0</v>
      </c>
      <c r="W161" s="23">
        <f>'3. Staff'!W506*('4. Costs'!$G$41/12)</f>
        <v>0</v>
      </c>
      <c r="X161" s="23">
        <f>'3. Staff'!X506*('4. Costs'!$G$41/12)</f>
        <v>0</v>
      </c>
      <c r="Y161" s="23">
        <f>'3. Staff'!Y506*('4. Costs'!$G$41/12)</f>
        <v>0</v>
      </c>
      <c r="Z161" s="23">
        <f>'3. Staff'!Z506*('4. Costs'!$G$41/12)</f>
        <v>0</v>
      </c>
      <c r="AA161" s="23">
        <f>'3. Staff'!AA506*('4. Costs'!$G$41/12)</f>
        <v>0</v>
      </c>
      <c r="AB161" s="23">
        <f>'3. Staff'!AB506*('4. Costs'!$G$41/12)</f>
        <v>0</v>
      </c>
      <c r="AC161" s="23">
        <f>'3. Staff'!AC506*('4. Costs'!$H$41/12)</f>
        <v>0</v>
      </c>
      <c r="AD161" s="23">
        <f>'3. Staff'!AD506*('4. Costs'!$H$41/12)</f>
        <v>0</v>
      </c>
      <c r="AE161" s="23">
        <f>'3. Staff'!AE506*('4. Costs'!$H$41/12)</f>
        <v>0</v>
      </c>
      <c r="AF161" s="23">
        <f>'3. Staff'!AF506*('4. Costs'!$H$41/12)</f>
        <v>0</v>
      </c>
      <c r="AG161" s="23">
        <f>'3. Staff'!AG506*('4. Costs'!$H$41/12)</f>
        <v>0</v>
      </c>
      <c r="AH161" s="23">
        <f>'3. Staff'!AH506*('4. Costs'!$H$41/12)</f>
        <v>0</v>
      </c>
      <c r="AI161" s="23">
        <f>'3. Staff'!AI506*('4. Costs'!$H$41/12)</f>
        <v>0</v>
      </c>
      <c r="AJ161" s="23">
        <f>'3. Staff'!AJ506*('4. Costs'!$H$41/12)</f>
        <v>0</v>
      </c>
      <c r="AK161" s="23">
        <f>'3. Staff'!AK506*('4. Costs'!$H$41/12)</f>
        <v>0</v>
      </c>
      <c r="AL161" s="23">
        <f>'3. Staff'!AL506*('4. Costs'!$H$41/12)</f>
        <v>0</v>
      </c>
      <c r="AM161" s="23">
        <f>'3. Staff'!AM506*('4. Costs'!$H$41/12)</f>
        <v>0</v>
      </c>
      <c r="AN161" s="23">
        <f>'3. Staff'!AN506*('4. Costs'!$H$41/12)</f>
        <v>0</v>
      </c>
      <c r="AO161" s="23">
        <f>'3. Staff'!AO506*('4. Costs'!$I$41/12)</f>
        <v>0</v>
      </c>
      <c r="AP161" s="23">
        <f>'3. Staff'!AP506*('4. Costs'!$I$41/12)</f>
        <v>0</v>
      </c>
      <c r="AQ161" s="23">
        <f>'3. Staff'!AQ506*('4. Costs'!$I$41/12)</f>
        <v>0</v>
      </c>
      <c r="AR161" s="23">
        <f>'3. Staff'!AR506*('4. Costs'!$I$41/12)</f>
        <v>0</v>
      </c>
      <c r="AS161" s="23">
        <f>'3. Staff'!AS506*('4. Costs'!$I$41/12)</f>
        <v>0</v>
      </c>
      <c r="AT161" s="23">
        <f>'3. Staff'!AT506*('4. Costs'!$I$41/12)</f>
        <v>0</v>
      </c>
      <c r="AU161" s="23">
        <f>'3. Staff'!AU506*('4. Costs'!$I$41/12)</f>
        <v>0</v>
      </c>
      <c r="AV161" s="23">
        <f>'3. Staff'!AV506*('4. Costs'!$I$41/12)</f>
        <v>0</v>
      </c>
      <c r="AW161" s="23">
        <f>'3. Staff'!AW506*('4. Costs'!$I$41/12)</f>
        <v>0</v>
      </c>
      <c r="AX161" s="23">
        <f>'3. Staff'!AX506*('4. Costs'!$I$41/12)</f>
        <v>0</v>
      </c>
      <c r="AY161" s="23">
        <f>'3. Staff'!AY506*('4. Costs'!$I$41/12)</f>
        <v>0</v>
      </c>
      <c r="AZ161" s="23">
        <f>'3. Staff'!AZ506*('4. Costs'!$I$41/12)</f>
        <v>0</v>
      </c>
      <c r="BA161" s="23">
        <f>'3. Staff'!BA506*('4. Costs'!$J$41/12)</f>
        <v>0</v>
      </c>
      <c r="BB161" s="23">
        <f>'3. Staff'!BB506*('4. Costs'!$J$41/12)</f>
        <v>0</v>
      </c>
      <c r="BC161" s="23">
        <f>'3. Staff'!BC506*('4. Costs'!$J$41/12)</f>
        <v>0</v>
      </c>
      <c r="BD161" s="23">
        <f>'3. Staff'!BD506*('4. Costs'!$J$41/12)</f>
        <v>0</v>
      </c>
      <c r="BE161" s="23">
        <f>'3. Staff'!BE506*('4. Costs'!$J$41/12)</f>
        <v>0</v>
      </c>
      <c r="BF161" s="23">
        <f>'3. Staff'!BF506*('4. Costs'!$J$41/12)</f>
        <v>0</v>
      </c>
      <c r="BG161" s="23">
        <f>'3. Staff'!BG506*('4. Costs'!$J$41/12)</f>
        <v>0</v>
      </c>
      <c r="BH161" s="23">
        <f>'3. Staff'!BH506*('4. Costs'!$J$41/12)</f>
        <v>0</v>
      </c>
      <c r="BI161" s="23">
        <f>'3. Staff'!BI506*('4. Costs'!$J$41/12)</f>
        <v>0</v>
      </c>
      <c r="BJ161" s="23">
        <f>'3. Staff'!BJ506*('4. Costs'!$J$41/12)</f>
        <v>0</v>
      </c>
      <c r="BK161" s="23">
        <f>'3. Staff'!BK506*('4. Costs'!$J$41/12)</f>
        <v>0</v>
      </c>
      <c r="BL161" s="23">
        <f>'3. Staff'!BL506*('4. Costs'!$J$41/12)</f>
        <v>0</v>
      </c>
    </row>
    <row r="162" spans="2:64" hidden="1" outlineLevel="1" x14ac:dyDescent="0.55000000000000004">
      <c r="B162" s="3" t="s">
        <v>227</v>
      </c>
      <c r="E162" s="23">
        <f>'3. Staff'!E$564*('4. Costs'!$F$44/12)</f>
        <v>0</v>
      </c>
      <c r="F162" s="23">
        <f>'3. Staff'!F564*('4. Costs'!$F$44/12)</f>
        <v>0</v>
      </c>
      <c r="G162" s="23">
        <f>'3. Staff'!G564*('4. Costs'!$F$44/12)</f>
        <v>0</v>
      </c>
      <c r="H162" s="23">
        <f>'3. Staff'!H564*('4. Costs'!$F$44/12)</f>
        <v>0</v>
      </c>
      <c r="I162" s="23">
        <f>'3. Staff'!I564*('4. Costs'!$F$44/12)</f>
        <v>0</v>
      </c>
      <c r="J162" s="23">
        <f>'3. Staff'!J564*('4. Costs'!$F$44/12)</f>
        <v>0</v>
      </c>
      <c r="K162" s="23">
        <f>'3. Staff'!K564*('4. Costs'!$F$44/12)</f>
        <v>0</v>
      </c>
      <c r="L162" s="23">
        <f>'3. Staff'!L564*('4. Costs'!$F$44/12)</f>
        <v>0</v>
      </c>
      <c r="M162" s="23">
        <f>'3. Staff'!M564*('4. Costs'!$F$44/12)</f>
        <v>0</v>
      </c>
      <c r="N162" s="23">
        <f>'3. Staff'!N564*('4. Costs'!$F$44/12)</f>
        <v>0</v>
      </c>
      <c r="O162" s="23">
        <f>'3. Staff'!O564*('4. Costs'!$F$44/12)</f>
        <v>0</v>
      </c>
      <c r="P162" s="23">
        <f>'3. Staff'!P564*('4. Costs'!$F$44/12)</f>
        <v>0</v>
      </c>
      <c r="Q162" s="23">
        <f>'3. Staff'!Q564*('4. Costs'!$G$44/12)</f>
        <v>0</v>
      </c>
      <c r="R162" s="23">
        <f>'3. Staff'!R564*('4. Costs'!$G$44/12)</f>
        <v>0</v>
      </c>
      <c r="S162" s="23">
        <f>'3. Staff'!S564*('4. Costs'!$G$44/12)</f>
        <v>0</v>
      </c>
      <c r="T162" s="23">
        <f>'3. Staff'!T564*('4. Costs'!$G$44/12)</f>
        <v>0</v>
      </c>
      <c r="U162" s="23">
        <f>'3. Staff'!U564*('4. Costs'!$G$44/12)</f>
        <v>0</v>
      </c>
      <c r="V162" s="23">
        <f>'3. Staff'!V564*('4. Costs'!$G$44/12)</f>
        <v>0</v>
      </c>
      <c r="W162" s="23">
        <f>'3. Staff'!W564*('4. Costs'!$G$44/12)</f>
        <v>0</v>
      </c>
      <c r="X162" s="23">
        <f>'3. Staff'!X564*('4. Costs'!$G$44/12)</f>
        <v>0</v>
      </c>
      <c r="Y162" s="23">
        <f>'3. Staff'!Y564*('4. Costs'!$G$44/12)</f>
        <v>0</v>
      </c>
      <c r="Z162" s="23">
        <f>'3. Staff'!Z564*('4. Costs'!$G$44/12)</f>
        <v>0</v>
      </c>
      <c r="AA162" s="23">
        <f>'3. Staff'!AA564*('4. Costs'!$G$44/12)</f>
        <v>0</v>
      </c>
      <c r="AB162" s="23">
        <f>'3. Staff'!AB564*('4. Costs'!$G$44/12)</f>
        <v>0</v>
      </c>
      <c r="AC162" s="23">
        <f>'3. Staff'!AC564*('4. Costs'!$H$44/12)</f>
        <v>0</v>
      </c>
      <c r="AD162" s="23">
        <f>'3. Staff'!AD564*('4. Costs'!$H$44/12)</f>
        <v>0</v>
      </c>
      <c r="AE162" s="23">
        <f>'3. Staff'!AE564*('4. Costs'!$H$44/12)</f>
        <v>0</v>
      </c>
      <c r="AF162" s="23">
        <f>'3. Staff'!AF564*('4. Costs'!$H$44/12)</f>
        <v>0</v>
      </c>
      <c r="AG162" s="23">
        <f>'3. Staff'!AG564*('4. Costs'!$H$44/12)</f>
        <v>0</v>
      </c>
      <c r="AH162" s="23">
        <f>'3. Staff'!AH564*('4. Costs'!$H$44/12)</f>
        <v>0</v>
      </c>
      <c r="AI162" s="23">
        <f>'3. Staff'!AI564*('4. Costs'!$H$44/12)</f>
        <v>0</v>
      </c>
      <c r="AJ162" s="23">
        <f>'3. Staff'!AJ564*('4. Costs'!$H$44/12)</f>
        <v>0</v>
      </c>
      <c r="AK162" s="23">
        <f>'3. Staff'!AK564*('4. Costs'!$H$44/12)</f>
        <v>0</v>
      </c>
      <c r="AL162" s="23">
        <f>'3. Staff'!AL564*('4. Costs'!$H$44/12)</f>
        <v>0</v>
      </c>
      <c r="AM162" s="23">
        <f>'3. Staff'!AM564*('4. Costs'!$H$44/12)</f>
        <v>0</v>
      </c>
      <c r="AN162" s="23">
        <f>'3. Staff'!AN564*('4. Costs'!$H$44/12)</f>
        <v>0</v>
      </c>
      <c r="AO162" s="23">
        <f>'3. Staff'!AO564*('4. Costs'!$I$44/12)</f>
        <v>0</v>
      </c>
      <c r="AP162" s="23">
        <f>'3. Staff'!AP564*('4. Costs'!$I$44/12)</f>
        <v>0</v>
      </c>
      <c r="AQ162" s="23">
        <f>'3. Staff'!AQ564*('4. Costs'!$I$44/12)</f>
        <v>0</v>
      </c>
      <c r="AR162" s="23">
        <f>'3. Staff'!AR564*('4. Costs'!$I$44/12)</f>
        <v>0</v>
      </c>
      <c r="AS162" s="23">
        <f>'3. Staff'!AS564*('4. Costs'!$I$44/12)</f>
        <v>0</v>
      </c>
      <c r="AT162" s="23">
        <f>'3. Staff'!AT564*('4. Costs'!$I$44/12)</f>
        <v>0</v>
      </c>
      <c r="AU162" s="23">
        <f>'3. Staff'!AU564*('4. Costs'!$I$44/12)</f>
        <v>0</v>
      </c>
      <c r="AV162" s="23">
        <f>'3. Staff'!AV564*('4. Costs'!$I$44/12)</f>
        <v>0</v>
      </c>
      <c r="AW162" s="23">
        <f>'3. Staff'!AW564*('4. Costs'!$I$44/12)</f>
        <v>0</v>
      </c>
      <c r="AX162" s="23">
        <f>'3. Staff'!AX564*('4. Costs'!$I$44/12)</f>
        <v>0</v>
      </c>
      <c r="AY162" s="23">
        <f>'3. Staff'!AY564*('4. Costs'!$I$44/12)</f>
        <v>0</v>
      </c>
      <c r="AZ162" s="23">
        <f>'3. Staff'!AZ564*('4. Costs'!$I$44/12)</f>
        <v>0</v>
      </c>
      <c r="BA162" s="23">
        <f>'3. Staff'!BA564*('4. Costs'!$J$44/12)</f>
        <v>0</v>
      </c>
      <c r="BB162" s="23">
        <f>'3. Staff'!BB564*('4. Costs'!$J$44/12)</f>
        <v>0</v>
      </c>
      <c r="BC162" s="23">
        <f>'3. Staff'!BC564*('4. Costs'!$J$44/12)</f>
        <v>0</v>
      </c>
      <c r="BD162" s="23">
        <f>'3. Staff'!BD564*('4. Costs'!$J$44/12)</f>
        <v>0</v>
      </c>
      <c r="BE162" s="23">
        <f>'3. Staff'!BE564*('4. Costs'!$J$44/12)</f>
        <v>0</v>
      </c>
      <c r="BF162" s="23">
        <f>'3. Staff'!BF564*('4. Costs'!$J$44/12)</f>
        <v>0</v>
      </c>
      <c r="BG162" s="23">
        <f>'3. Staff'!BG564*('4. Costs'!$J$44/12)</f>
        <v>0</v>
      </c>
      <c r="BH162" s="23">
        <f>'3. Staff'!BH564*('4. Costs'!$J$44/12)</f>
        <v>0</v>
      </c>
      <c r="BI162" s="23">
        <f>'3. Staff'!BI564*('4. Costs'!$J$44/12)</f>
        <v>0</v>
      </c>
      <c r="BJ162" s="23">
        <f>'3. Staff'!BJ564*('4. Costs'!$J$44/12)</f>
        <v>0</v>
      </c>
      <c r="BK162" s="23">
        <f>'3. Staff'!BK564*('4. Costs'!$J$44/12)</f>
        <v>0</v>
      </c>
      <c r="BL162" s="23">
        <f>'3. Staff'!BL564*('4. Costs'!$J$44/12)</f>
        <v>0</v>
      </c>
    </row>
    <row r="163" spans="2:64" hidden="1" outlineLevel="1" x14ac:dyDescent="0.55000000000000004">
      <c r="B163" s="3" t="s">
        <v>228</v>
      </c>
      <c r="E163" s="23">
        <f>'3. Staff'!E$622*('4. Costs'!$F$47/12)</f>
        <v>0</v>
      </c>
      <c r="F163" s="23">
        <f>'3. Staff'!F622*('4. Costs'!$F$47/12)</f>
        <v>0</v>
      </c>
      <c r="G163" s="23">
        <f>'3. Staff'!G622*('4. Costs'!$F$47/12)</f>
        <v>0</v>
      </c>
      <c r="H163" s="23">
        <f>'3. Staff'!H622*('4. Costs'!$F$47/12)</f>
        <v>0</v>
      </c>
      <c r="I163" s="23">
        <f>'3. Staff'!I622*('4. Costs'!$F$47/12)</f>
        <v>0</v>
      </c>
      <c r="J163" s="23">
        <f>'3. Staff'!J622*('4. Costs'!$F$47/12)</f>
        <v>0</v>
      </c>
      <c r="K163" s="23">
        <f>'3. Staff'!K622*('4. Costs'!$F$47/12)</f>
        <v>0</v>
      </c>
      <c r="L163" s="23">
        <f>'3. Staff'!L622*('4. Costs'!$F$47/12)</f>
        <v>0</v>
      </c>
      <c r="M163" s="23">
        <f>'3. Staff'!M622*('4. Costs'!$F$47/12)</f>
        <v>0</v>
      </c>
      <c r="N163" s="23">
        <f>'3. Staff'!N622*('4. Costs'!$F$47/12)</f>
        <v>0</v>
      </c>
      <c r="O163" s="23">
        <f>'3. Staff'!O622*('4. Costs'!$F$47/12)</f>
        <v>0</v>
      </c>
      <c r="P163" s="23">
        <f>'3. Staff'!P622*('4. Costs'!$F$47/12)</f>
        <v>0</v>
      </c>
      <c r="Q163" s="23">
        <f>'3. Staff'!Q622*('4. Costs'!$G$47/12)</f>
        <v>0</v>
      </c>
      <c r="R163" s="23">
        <f>'3. Staff'!R622*('4. Costs'!$G$47/12)</f>
        <v>0</v>
      </c>
      <c r="S163" s="23">
        <f>'3. Staff'!S622*('4. Costs'!$G$47/12)</f>
        <v>0</v>
      </c>
      <c r="T163" s="23">
        <f>'3. Staff'!T622*('4. Costs'!$G$47/12)</f>
        <v>0</v>
      </c>
      <c r="U163" s="23">
        <f>'3. Staff'!U622*('4. Costs'!$G$47/12)</f>
        <v>0</v>
      </c>
      <c r="V163" s="23">
        <f>'3. Staff'!V622*('4. Costs'!$G$47/12)</f>
        <v>0</v>
      </c>
      <c r="W163" s="23">
        <f>'3. Staff'!W622*('4. Costs'!$G$47/12)</f>
        <v>0</v>
      </c>
      <c r="X163" s="23">
        <f>'3. Staff'!X622*('4. Costs'!$G$47/12)</f>
        <v>0</v>
      </c>
      <c r="Y163" s="23">
        <f>'3. Staff'!Y622*('4. Costs'!$G$47/12)</f>
        <v>0</v>
      </c>
      <c r="Z163" s="23">
        <f>'3. Staff'!Z622*('4. Costs'!$G$47/12)</f>
        <v>0</v>
      </c>
      <c r="AA163" s="23">
        <f>'3. Staff'!AA622*('4. Costs'!$G$47/12)</f>
        <v>0</v>
      </c>
      <c r="AB163" s="23">
        <f>'3. Staff'!AB622*('4. Costs'!$G$47/12)</f>
        <v>0</v>
      </c>
      <c r="AC163" s="23">
        <f>'3. Staff'!AC622*('4. Costs'!$H$47/12)</f>
        <v>0</v>
      </c>
      <c r="AD163" s="23">
        <f>'3. Staff'!AD622*('4. Costs'!$H$47/12)</f>
        <v>0</v>
      </c>
      <c r="AE163" s="23">
        <f>'3. Staff'!AE622*('4. Costs'!$H$47/12)</f>
        <v>0</v>
      </c>
      <c r="AF163" s="23">
        <f>'3. Staff'!AF622*('4. Costs'!$H$47/12)</f>
        <v>0</v>
      </c>
      <c r="AG163" s="23">
        <f>'3. Staff'!AG622*('4. Costs'!$H$47/12)</f>
        <v>0</v>
      </c>
      <c r="AH163" s="23">
        <f>'3. Staff'!AH622*('4. Costs'!$H$47/12)</f>
        <v>0</v>
      </c>
      <c r="AI163" s="23">
        <f>'3. Staff'!AI622*('4. Costs'!$H$47/12)</f>
        <v>0</v>
      </c>
      <c r="AJ163" s="23">
        <f>'3. Staff'!AJ622*('4. Costs'!$H$47/12)</f>
        <v>0</v>
      </c>
      <c r="AK163" s="23">
        <f>'3. Staff'!AK622*('4. Costs'!$H$47/12)</f>
        <v>0</v>
      </c>
      <c r="AL163" s="23">
        <f>'3. Staff'!AL622*('4. Costs'!$H$47/12)</f>
        <v>0</v>
      </c>
      <c r="AM163" s="23">
        <f>'3. Staff'!AM622*('4. Costs'!$H$47/12)</f>
        <v>0</v>
      </c>
      <c r="AN163" s="23">
        <f>'3. Staff'!AN622*('4. Costs'!$H$47/12)</f>
        <v>0</v>
      </c>
      <c r="AO163" s="23">
        <f>'3. Staff'!AO622*('4. Costs'!$I$47/12)</f>
        <v>0</v>
      </c>
      <c r="AP163" s="23">
        <f>'3. Staff'!AP622*('4. Costs'!$I$47/12)</f>
        <v>0</v>
      </c>
      <c r="AQ163" s="23">
        <f>'3. Staff'!AQ622*('4. Costs'!$I$47/12)</f>
        <v>0</v>
      </c>
      <c r="AR163" s="23">
        <f>'3. Staff'!AR622*('4. Costs'!$I$47/12)</f>
        <v>0</v>
      </c>
      <c r="AS163" s="23">
        <f>'3. Staff'!AS622*('4. Costs'!$I$47/12)</f>
        <v>0</v>
      </c>
      <c r="AT163" s="23">
        <f>'3. Staff'!AT622*('4. Costs'!$I$47/12)</f>
        <v>0</v>
      </c>
      <c r="AU163" s="23">
        <f>'3. Staff'!AU622*('4. Costs'!$I$47/12)</f>
        <v>0</v>
      </c>
      <c r="AV163" s="23">
        <f>'3. Staff'!AV622*('4. Costs'!$I$47/12)</f>
        <v>0</v>
      </c>
      <c r="AW163" s="23">
        <f>'3. Staff'!AW622*('4. Costs'!$I$47/12)</f>
        <v>0</v>
      </c>
      <c r="AX163" s="23">
        <f>'3. Staff'!AX622*('4. Costs'!$I$47/12)</f>
        <v>0</v>
      </c>
      <c r="AY163" s="23">
        <f>'3. Staff'!AY622*('4. Costs'!$I$47/12)</f>
        <v>0</v>
      </c>
      <c r="AZ163" s="23">
        <f>'3. Staff'!AZ622*('4. Costs'!$I$47/12)</f>
        <v>0</v>
      </c>
      <c r="BA163" s="23">
        <f>'3. Staff'!BA622*('4. Costs'!$J$47/12)</f>
        <v>0</v>
      </c>
      <c r="BB163" s="23">
        <f>'3. Staff'!BB622*('4. Costs'!$J$47/12)</f>
        <v>0</v>
      </c>
      <c r="BC163" s="23">
        <f>'3. Staff'!BC622*('4. Costs'!$J$47/12)</f>
        <v>0</v>
      </c>
      <c r="BD163" s="23">
        <f>'3. Staff'!BD622*('4. Costs'!$J$47/12)</f>
        <v>0</v>
      </c>
      <c r="BE163" s="23">
        <f>'3. Staff'!BE622*('4. Costs'!$J$47/12)</f>
        <v>0</v>
      </c>
      <c r="BF163" s="23">
        <f>'3. Staff'!BF622*('4. Costs'!$J$47/12)</f>
        <v>0</v>
      </c>
      <c r="BG163" s="23">
        <f>'3. Staff'!BG622*('4. Costs'!$J$47/12)</f>
        <v>0</v>
      </c>
      <c r="BH163" s="23">
        <f>'3. Staff'!BH622*('4. Costs'!$J$47/12)</f>
        <v>0</v>
      </c>
      <c r="BI163" s="23">
        <f>'3. Staff'!BI622*('4. Costs'!$J$47/12)</f>
        <v>0</v>
      </c>
      <c r="BJ163" s="23">
        <f>'3. Staff'!BJ622*('4. Costs'!$J$47/12)</f>
        <v>0</v>
      </c>
      <c r="BK163" s="23">
        <f>'3. Staff'!BK622*('4. Costs'!$J$47/12)</f>
        <v>0</v>
      </c>
      <c r="BL163" s="23">
        <f>'3. Staff'!BL622*('4. Costs'!$J$47/12)</f>
        <v>0</v>
      </c>
    </row>
    <row r="164" spans="2:64" hidden="1" outlineLevel="1" x14ac:dyDescent="0.55000000000000004"/>
    <row r="165" spans="2:64" hidden="1" outlineLevel="1" x14ac:dyDescent="0.55000000000000004">
      <c r="B165" s="3" t="s">
        <v>229</v>
      </c>
      <c r="E165" s="11" t="str">
        <f>IF(E$150="","",('3. Staff'!E$310+'3. Staff'!E$311)*($R$29/12))</f>
        <v/>
      </c>
      <c r="F165" s="11" t="str">
        <f>IF(F$150="","",('3. Staff'!F$310+'3. Staff'!F$311)*($R$29/12))</f>
        <v/>
      </c>
      <c r="G165" s="11" t="str">
        <f>IF(G$150="","",('3. Staff'!G$310+'3. Staff'!G$311)*($R$29/12))</f>
        <v/>
      </c>
      <c r="H165" s="11" t="str">
        <f>IF(H$150="","",('3. Staff'!H$310+'3. Staff'!H$311)*($R$29/12))</f>
        <v/>
      </c>
      <c r="I165" s="11">
        <f>IF(I$150="","",('3. Staff'!I$310+'3. Staff'!I$311)*($R$29/12))</f>
        <v>333.33333333333331</v>
      </c>
      <c r="J165" s="11">
        <f>IF(J$150="","",('3. Staff'!J$310+'3. Staff'!J$311)*($R$29/12))</f>
        <v>666.66666666666663</v>
      </c>
      <c r="K165" s="11">
        <f>IF(K$150="","",('3. Staff'!K$310+'3. Staff'!K$311)*($R$29/12))</f>
        <v>916.66666666666663</v>
      </c>
      <c r="L165" s="11">
        <f>IF(L$150="","",('3. Staff'!L$310+'3. Staff'!L$311)*($R$29/12))</f>
        <v>916.66666666666663</v>
      </c>
      <c r="M165" s="11">
        <f>IF(M$150="","",('3. Staff'!M$310+'3. Staff'!M$311)*($R$29/12))</f>
        <v>916.66666666666663</v>
      </c>
      <c r="N165" s="11">
        <f>IF(N$150="","",('3. Staff'!N$310+'3. Staff'!N$311)*($R$29/12))</f>
        <v>916.66666666666663</v>
      </c>
      <c r="O165" s="11">
        <f>IF(O$150="","",('3. Staff'!O$310+'3. Staff'!O$311)*($R$29/12))</f>
        <v>916.66666666666663</v>
      </c>
      <c r="P165" s="11">
        <f>IF(P$150="","",('3. Staff'!P$310+'3. Staff'!P$311)*($R$29/12))</f>
        <v>916.66666666666663</v>
      </c>
      <c r="Q165" s="11">
        <f>('3. Staff'!Q$310+'3. Staff'!Q$311)*($S$29/12)</f>
        <v>916.66666666666663</v>
      </c>
      <c r="R165" s="11">
        <f>('3. Staff'!R$310+'3. Staff'!R$311)*($S$29/12)</f>
        <v>916.66666666666663</v>
      </c>
      <c r="S165" s="11">
        <f>('3. Staff'!S$310+'3. Staff'!S$311)*($S$29/12)</f>
        <v>916.66666666666663</v>
      </c>
      <c r="T165" s="11">
        <f>('3. Staff'!T$310+'3. Staff'!T$311)*($S$29/12)</f>
        <v>916.66666666666663</v>
      </c>
      <c r="U165" s="11">
        <f>('3. Staff'!U$310+'3. Staff'!U$311)*($S$29/12)</f>
        <v>916.66666666666663</v>
      </c>
      <c r="V165" s="11">
        <f>('3. Staff'!V$310+'3. Staff'!V$311)*($S$29/12)</f>
        <v>916.66666666666663</v>
      </c>
      <c r="W165" s="11">
        <f>('3. Staff'!W$310+'3. Staff'!W$311)*($S$29/12)</f>
        <v>916.66666666666663</v>
      </c>
      <c r="X165" s="11">
        <f>('3. Staff'!X$310+'3. Staff'!X$311)*($S$29/12)</f>
        <v>916.66666666666663</v>
      </c>
      <c r="Y165" s="11">
        <f>('3. Staff'!Y$310+'3. Staff'!Y$311)*($S$29/12)</f>
        <v>916.66666666666663</v>
      </c>
      <c r="Z165" s="11">
        <f>('3. Staff'!Z$310+'3. Staff'!Z$311)*($S$29/12)</f>
        <v>916.66666666666663</v>
      </c>
      <c r="AA165" s="11">
        <f>('3. Staff'!AA$310+'3. Staff'!AA$311)*($S$29/12)</f>
        <v>1000</v>
      </c>
      <c r="AB165" s="11">
        <f>('3. Staff'!AB$310+'3. Staff'!AB$311)*($S$29/12)</f>
        <v>1000</v>
      </c>
      <c r="AC165" s="11">
        <f>('3. Staff'!AC$310+'3. Staff'!AC$311)*($T$29/12)</f>
        <v>1083.3333333333333</v>
      </c>
      <c r="AD165" s="11">
        <f>('3. Staff'!AD$310+'3. Staff'!AD$311)*($T$29/12)</f>
        <v>1083.3333333333333</v>
      </c>
      <c r="AE165" s="11">
        <f>('3. Staff'!AE$310+'3. Staff'!AE$311)*($T$29/12)</f>
        <v>1083.3333333333333</v>
      </c>
      <c r="AF165" s="11">
        <f>('3. Staff'!AF$310+'3. Staff'!AF$311)*($T$29/12)</f>
        <v>1083.3333333333333</v>
      </c>
      <c r="AG165" s="11">
        <f>('3. Staff'!AG$310+'3. Staff'!AG$311)*($T$29/12)</f>
        <v>1083.3333333333333</v>
      </c>
      <c r="AH165" s="11">
        <f>('3. Staff'!AH$310+'3. Staff'!AH$311)*($T$29/12)</f>
        <v>1166.6666666666665</v>
      </c>
      <c r="AI165" s="11">
        <f>('3. Staff'!AI$310+'3. Staff'!AI$311)*($T$29/12)</f>
        <v>1166.6666666666665</v>
      </c>
      <c r="AJ165" s="11">
        <f>('3. Staff'!AJ$310+'3. Staff'!AJ$311)*($T$29/12)</f>
        <v>1166.6666666666665</v>
      </c>
      <c r="AK165" s="11">
        <f>('3. Staff'!AK$310+'3. Staff'!AK$311)*($T$29/12)</f>
        <v>1166.6666666666665</v>
      </c>
      <c r="AL165" s="11">
        <f>('3. Staff'!AL$310+'3. Staff'!AL$311)*($T$29/12)</f>
        <v>1166.6666666666665</v>
      </c>
      <c r="AM165" s="11">
        <f>('3. Staff'!AM$310+'3. Staff'!AM$311)*($T$29/12)</f>
        <v>1166.6666666666665</v>
      </c>
      <c r="AN165" s="11">
        <f>('3. Staff'!AN$310+'3. Staff'!AN$311)*($T$29/12)</f>
        <v>1333.3333333333333</v>
      </c>
      <c r="AO165" s="11">
        <f>('3. Staff'!AO$310+'3. Staff'!AO$311)*($U$29/12)</f>
        <v>1500</v>
      </c>
      <c r="AP165" s="11">
        <f>('3. Staff'!AP$310+'3. Staff'!AP$311)*($U$29/12)</f>
        <v>1500</v>
      </c>
      <c r="AQ165" s="11">
        <f>('3. Staff'!AQ$310+'3. Staff'!AQ$311)*($U$29/12)</f>
        <v>1500</v>
      </c>
      <c r="AR165" s="11">
        <f>('3. Staff'!AR$310+'3. Staff'!AR$311)*($U$29/12)</f>
        <v>1500</v>
      </c>
      <c r="AS165" s="11">
        <f>('3. Staff'!AS$310+'3. Staff'!AS$311)*($U$29/12)</f>
        <v>1500</v>
      </c>
      <c r="AT165" s="11">
        <f>('3. Staff'!AT$310+'3. Staff'!AT$311)*($U$29/12)</f>
        <v>1500</v>
      </c>
      <c r="AU165" s="11">
        <f>('3. Staff'!AU$310+'3. Staff'!AU$311)*($U$29/12)</f>
        <v>1500</v>
      </c>
      <c r="AV165" s="11">
        <f>('3. Staff'!AV$310+'3. Staff'!AV$311)*($U$29/12)</f>
        <v>1500</v>
      </c>
      <c r="AW165" s="11">
        <f>('3. Staff'!AW$310+'3. Staff'!AW$311)*($U$29/12)</f>
        <v>1500</v>
      </c>
      <c r="AX165" s="11">
        <f>('3. Staff'!AX$310+'3. Staff'!AX$311)*($U$29/12)</f>
        <v>1500</v>
      </c>
      <c r="AY165" s="11">
        <f>('3. Staff'!AY$310+'3. Staff'!AY$311)*($U$29/12)</f>
        <v>1500</v>
      </c>
      <c r="AZ165" s="11">
        <f>('3. Staff'!AZ$310+'3. Staff'!AZ$311)*($U$29/12)</f>
        <v>1500</v>
      </c>
      <c r="BA165" s="11">
        <f>('3. Staff'!BA$310+'3. Staff'!BA$311)*($V$29/12)</f>
        <v>1583.3333333333333</v>
      </c>
      <c r="BB165" s="11">
        <f>('3. Staff'!BB$310+'3. Staff'!BB$311)*($V$29/12)</f>
        <v>1583.3333333333333</v>
      </c>
      <c r="BC165" s="11">
        <f>('3. Staff'!BC$310+'3. Staff'!BC$311)*($V$29/12)</f>
        <v>1583.3333333333333</v>
      </c>
      <c r="BD165" s="11">
        <f>('3. Staff'!BD$310+'3. Staff'!BD$311)*($V$29/12)</f>
        <v>1583.3333333333333</v>
      </c>
      <c r="BE165" s="11">
        <f>('3. Staff'!BE$310+'3. Staff'!BE$311)*($V$29/12)</f>
        <v>1583.3333333333333</v>
      </c>
      <c r="BF165" s="11">
        <f>('3. Staff'!BF$310+'3. Staff'!BF$311)*($V$29/12)</f>
        <v>1583.3333333333333</v>
      </c>
      <c r="BG165" s="11">
        <f>('3. Staff'!BG$310+'3. Staff'!BG$311)*($V$29/12)</f>
        <v>1666.6666666666665</v>
      </c>
      <c r="BH165" s="11">
        <f>('3. Staff'!BH$310+'3. Staff'!BH$311)*($V$29/12)</f>
        <v>1666.6666666666665</v>
      </c>
      <c r="BI165" s="11">
        <f>('3. Staff'!BI$310+'3. Staff'!BI$311)*($V$29/12)</f>
        <v>1666.6666666666665</v>
      </c>
      <c r="BJ165" s="11">
        <f>('3. Staff'!BJ$310+'3. Staff'!BJ$311)*($V$29/12)</f>
        <v>1666.6666666666665</v>
      </c>
      <c r="BK165" s="11">
        <f>('3. Staff'!BK$310+'3. Staff'!BK$311)*($V$29/12)</f>
        <v>1666.6666666666665</v>
      </c>
      <c r="BL165" s="11">
        <f>('3. Staff'!BL$310+'3. Staff'!BL$311)*($V$29/12)</f>
        <v>1666.6666666666665</v>
      </c>
    </row>
    <row r="166" spans="2:64" hidden="1" outlineLevel="1" x14ac:dyDescent="0.55000000000000004">
      <c r="B166" s="3" t="s">
        <v>230</v>
      </c>
      <c r="E166" s="11" t="str">
        <f>IF(E$150="","",('3. Staff'!E$331)*($R$32/12))</f>
        <v/>
      </c>
      <c r="F166" s="11" t="str">
        <f>IF(F$150="","",('3. Staff'!F$331)*($R$32/12))</f>
        <v/>
      </c>
      <c r="G166" s="11" t="str">
        <f>IF(G$150="","",('3. Staff'!G$331)*($R$32/12))</f>
        <v/>
      </c>
      <c r="H166" s="11" t="str">
        <f>IF(H$150="","",('3. Staff'!H$331)*($R$32/12))</f>
        <v/>
      </c>
      <c r="I166" s="11">
        <f>IF(I$150="","",('3. Staff'!I$331)*($R$32/12))</f>
        <v>833.33333333333337</v>
      </c>
      <c r="J166" s="11">
        <f>IF(J$150="","",('3. Staff'!J$331)*($R$32/12))</f>
        <v>833.33333333333337</v>
      </c>
      <c r="K166" s="11">
        <f>IF(K$150="","",('3. Staff'!K$331)*($R$32/12))</f>
        <v>833.33333333333337</v>
      </c>
      <c r="L166" s="11">
        <f>IF(L$150="","",('3. Staff'!L$331)*($R$32/12))</f>
        <v>833.33333333333337</v>
      </c>
      <c r="M166" s="11">
        <f>IF(M$150="","",('3. Staff'!M$331)*($R$32/12))</f>
        <v>833.33333333333337</v>
      </c>
      <c r="N166" s="11">
        <f>IF(N$150="","",('3. Staff'!N$331)*($R$32/12))</f>
        <v>833.33333333333337</v>
      </c>
      <c r="O166" s="11">
        <f>IF(O$150="","",('3. Staff'!O$331)*($R$32/12))</f>
        <v>833.33333333333337</v>
      </c>
      <c r="P166" s="11">
        <f>IF(P$150="","",('3. Staff'!P$331)*($R$32/12))</f>
        <v>833.33333333333337</v>
      </c>
      <c r="Q166" s="11">
        <f>('3. Staff'!Q$331)*($S$32/12)</f>
        <v>1666.6666666666667</v>
      </c>
      <c r="R166" s="11">
        <f>('3. Staff'!R$331)*($S$32/12)</f>
        <v>1666.6666666666667</v>
      </c>
      <c r="S166" s="11">
        <f>('3. Staff'!S$331)*($S$32/12)</f>
        <v>1666.6666666666667</v>
      </c>
      <c r="T166" s="11">
        <f>('3. Staff'!T$331)*($S$32/12)</f>
        <v>1666.6666666666667</v>
      </c>
      <c r="U166" s="11">
        <f>('3. Staff'!U$331)*($S$32/12)</f>
        <v>1666.6666666666667</v>
      </c>
      <c r="V166" s="11">
        <f>('3. Staff'!V$331)*($S$32/12)</f>
        <v>1666.6666666666667</v>
      </c>
      <c r="W166" s="11">
        <f>('3. Staff'!W$331)*($S$32/12)</f>
        <v>1666.6666666666667</v>
      </c>
      <c r="X166" s="11">
        <f>('3. Staff'!X$331)*($S$32/12)</f>
        <v>1666.6666666666667</v>
      </c>
      <c r="Y166" s="11">
        <f>('3. Staff'!Y$331)*($S$32/12)</f>
        <v>1666.6666666666667</v>
      </c>
      <c r="Z166" s="11">
        <f>('3. Staff'!Z$331)*($S$32/12)</f>
        <v>1666.6666666666667</v>
      </c>
      <c r="AA166" s="11">
        <f>('3. Staff'!AA$331)*($S$32/12)</f>
        <v>1666.6666666666667</v>
      </c>
      <c r="AB166" s="11">
        <f>('3. Staff'!AB$331)*($S$32/12)</f>
        <v>1666.6666666666667</v>
      </c>
      <c r="AC166" s="11">
        <f>('3. Staff'!AC$331)*($T$32/12)</f>
        <v>1666.6666666666667</v>
      </c>
      <c r="AD166" s="11">
        <f>('3. Staff'!AD$331)*($T$32/12)</f>
        <v>1666.6666666666667</v>
      </c>
      <c r="AE166" s="11">
        <f>('3. Staff'!AE$331)*($T$32/12)</f>
        <v>1666.6666666666667</v>
      </c>
      <c r="AF166" s="11">
        <f>('3. Staff'!AF$331)*($T$32/12)</f>
        <v>1666.6666666666667</v>
      </c>
      <c r="AG166" s="11">
        <f>('3. Staff'!AG$331)*($T$32/12)</f>
        <v>1666.6666666666667</v>
      </c>
      <c r="AH166" s="11">
        <f>('3. Staff'!AH$331)*($T$32/12)</f>
        <v>1666.6666666666667</v>
      </c>
      <c r="AI166" s="11">
        <f>('3. Staff'!AI$331)*($T$32/12)</f>
        <v>1666.6666666666667</v>
      </c>
      <c r="AJ166" s="11">
        <f>('3. Staff'!AJ$331)*($T$32/12)</f>
        <v>1666.6666666666667</v>
      </c>
      <c r="AK166" s="11">
        <f>('3. Staff'!AK$331)*($T$32/12)</f>
        <v>1666.6666666666667</v>
      </c>
      <c r="AL166" s="11">
        <f>('3. Staff'!AL$331)*($T$32/12)</f>
        <v>1666.6666666666667</v>
      </c>
      <c r="AM166" s="11">
        <f>('3. Staff'!AM$331)*($T$32/12)</f>
        <v>1666.6666666666667</v>
      </c>
      <c r="AN166" s="11">
        <f>('3. Staff'!AN$331)*($T$32/12)</f>
        <v>1666.6666666666667</v>
      </c>
      <c r="AO166" s="11">
        <f>('3. Staff'!AO$331)*($U$32/12)</f>
        <v>1666.6666666666667</v>
      </c>
      <c r="AP166" s="11">
        <f>('3. Staff'!AP$331)*($U$32/12)</f>
        <v>1666.6666666666667</v>
      </c>
      <c r="AQ166" s="11">
        <f>('3. Staff'!AQ$331)*($U$32/12)</f>
        <v>1666.6666666666667</v>
      </c>
      <c r="AR166" s="11">
        <f>('3. Staff'!AR$331)*($U$32/12)</f>
        <v>1666.6666666666667</v>
      </c>
      <c r="AS166" s="11">
        <f>('3. Staff'!AS$331)*($U$32/12)</f>
        <v>1666.6666666666667</v>
      </c>
      <c r="AT166" s="11">
        <f>('3. Staff'!AT$331)*($U$32/12)</f>
        <v>1666.6666666666667</v>
      </c>
      <c r="AU166" s="11">
        <f>('3. Staff'!AU$331)*($U$32/12)</f>
        <v>1666.6666666666667</v>
      </c>
      <c r="AV166" s="11">
        <f>('3. Staff'!AV$331)*($U$32/12)</f>
        <v>1666.6666666666667</v>
      </c>
      <c r="AW166" s="11">
        <f>('3. Staff'!AW$331)*($U$32/12)</f>
        <v>1666.6666666666667</v>
      </c>
      <c r="AX166" s="11">
        <f>('3. Staff'!AX$331)*($U$32/12)</f>
        <v>1666.6666666666667</v>
      </c>
      <c r="AY166" s="11">
        <f>('3. Staff'!AY$331)*($U$32/12)</f>
        <v>1666.6666666666667</v>
      </c>
      <c r="AZ166" s="11">
        <f>('3. Staff'!AZ$331)*($U$32/12)</f>
        <v>1666.6666666666667</v>
      </c>
      <c r="BA166" s="11">
        <f>('3. Staff'!BA$331)*($V$32/12)</f>
        <v>1666.6666666666667</v>
      </c>
      <c r="BB166" s="11">
        <f>('3. Staff'!BB$331)*($V$32/12)</f>
        <v>1666.6666666666667</v>
      </c>
      <c r="BC166" s="11">
        <f>('3. Staff'!BC$331)*($V$32/12)</f>
        <v>1666.6666666666667</v>
      </c>
      <c r="BD166" s="11">
        <f>('3. Staff'!BD$331)*($V$32/12)</f>
        <v>1666.6666666666667</v>
      </c>
      <c r="BE166" s="11">
        <f>('3. Staff'!BE$331)*($V$32/12)</f>
        <v>1666.6666666666667</v>
      </c>
      <c r="BF166" s="11">
        <f>('3. Staff'!BF$331)*($V$32/12)</f>
        <v>1666.6666666666667</v>
      </c>
      <c r="BG166" s="11">
        <f>('3. Staff'!BG$331)*($V$32/12)</f>
        <v>1666.6666666666667</v>
      </c>
      <c r="BH166" s="11">
        <f>('3. Staff'!BH$331)*($V$32/12)</f>
        <v>1666.6666666666667</v>
      </c>
      <c r="BI166" s="11">
        <f>('3. Staff'!BI$331)*($V$32/12)</f>
        <v>1666.6666666666667</v>
      </c>
      <c r="BJ166" s="11">
        <f>('3. Staff'!BJ$331)*($V$32/12)</f>
        <v>1666.6666666666667</v>
      </c>
      <c r="BK166" s="11">
        <f>('3. Staff'!BK$331)*($V$32/12)</f>
        <v>1666.6666666666667</v>
      </c>
      <c r="BL166" s="11">
        <f>('3. Staff'!BL$331)*($V$32/12)</f>
        <v>1666.6666666666667</v>
      </c>
    </row>
    <row r="167" spans="2:64" hidden="1" outlineLevel="1" x14ac:dyDescent="0.55000000000000004">
      <c r="B167" s="3" t="s">
        <v>231</v>
      </c>
      <c r="E167" s="23">
        <f>'3. Staff'!E$389*('4. Costs'!$R$35/12)</f>
        <v>0</v>
      </c>
      <c r="F167" s="23">
        <f>'3. Staff'!F$389*('4. Costs'!$R$35/12)</f>
        <v>0</v>
      </c>
      <c r="G167" s="23">
        <f>'3. Staff'!G$389*('4. Costs'!$R$35/12)</f>
        <v>0</v>
      </c>
      <c r="H167" s="23">
        <f>'3. Staff'!H$389*('4. Costs'!$R$35/12)</f>
        <v>0</v>
      </c>
      <c r="I167" s="23">
        <f>'3. Staff'!I$389*('4. Costs'!$R$35/12)</f>
        <v>166.66666666666666</v>
      </c>
      <c r="J167" s="23">
        <f>'3. Staff'!J$389*('4. Costs'!$R$35/12)</f>
        <v>166.66666666666666</v>
      </c>
      <c r="K167" s="23">
        <f>'3. Staff'!K$389*('4. Costs'!$R$35/12)</f>
        <v>166.66666666666666</v>
      </c>
      <c r="L167" s="23">
        <f>'3. Staff'!L$389*('4. Costs'!$R$35/12)</f>
        <v>166.66666666666666</v>
      </c>
      <c r="M167" s="23">
        <f>'3. Staff'!M$389*('4. Costs'!$R$35/12)</f>
        <v>166.66666666666666</v>
      </c>
      <c r="N167" s="23">
        <f>'3. Staff'!N$389*('4. Costs'!$R$35/12)</f>
        <v>166.66666666666666</v>
      </c>
      <c r="O167" s="23">
        <f>'3. Staff'!O$389*('4. Costs'!$R$35/12)</f>
        <v>166.66666666666666</v>
      </c>
      <c r="P167" s="23">
        <f>'3. Staff'!P$389*('4. Costs'!$R$35/12)</f>
        <v>166.66666666666666</v>
      </c>
      <c r="Q167" s="23">
        <f>'3. Staff'!Q$389*('4. Costs'!$S$35/12)</f>
        <v>666.66666666666663</v>
      </c>
      <c r="R167" s="23">
        <f>'3. Staff'!R$389*('4. Costs'!$S$35/12)</f>
        <v>666.66666666666663</v>
      </c>
      <c r="S167" s="23">
        <f>'3. Staff'!S$389*('4. Costs'!$S$35/12)</f>
        <v>666.66666666666663</v>
      </c>
      <c r="T167" s="23">
        <f>'3. Staff'!T$389*('4. Costs'!$S$35/12)</f>
        <v>666.66666666666663</v>
      </c>
      <c r="U167" s="23">
        <f>'3. Staff'!U$389*('4. Costs'!$S$35/12)</f>
        <v>666.66666666666663</v>
      </c>
      <c r="V167" s="23">
        <f>'3. Staff'!V$389*('4. Costs'!$S$35/12)</f>
        <v>833.33333333333326</v>
      </c>
      <c r="W167" s="23">
        <f>'3. Staff'!W$389*('4. Costs'!$S$35/12)</f>
        <v>833.33333333333326</v>
      </c>
      <c r="X167" s="23">
        <f>'3. Staff'!X$389*('4. Costs'!$S$35/12)</f>
        <v>833.33333333333326</v>
      </c>
      <c r="Y167" s="23">
        <f>'3. Staff'!Y$389*('4. Costs'!$S$35/12)</f>
        <v>833.33333333333326</v>
      </c>
      <c r="Z167" s="23">
        <f>'3. Staff'!Z$389*('4. Costs'!$S$35/12)</f>
        <v>833.33333333333326</v>
      </c>
      <c r="AA167" s="23">
        <f>'3. Staff'!AA$389*('4. Costs'!$S$35/12)</f>
        <v>833.33333333333326</v>
      </c>
      <c r="AB167" s="23">
        <f>'3. Staff'!AB$389*('4. Costs'!$S$35/12)</f>
        <v>833.33333333333326</v>
      </c>
      <c r="AC167" s="23">
        <f>'3. Staff'!AC$389*('4. Costs'!$T$35/12)</f>
        <v>833.33333333333326</v>
      </c>
      <c r="AD167" s="23">
        <f>'3. Staff'!AD$389*('4. Costs'!$T$35/12)</f>
        <v>833.33333333333326</v>
      </c>
      <c r="AE167" s="23">
        <f>'3. Staff'!AE$389*('4. Costs'!$T$35/12)</f>
        <v>833.33333333333326</v>
      </c>
      <c r="AF167" s="23">
        <f>'3. Staff'!AF$389*('4. Costs'!$T$35/12)</f>
        <v>833.33333333333326</v>
      </c>
      <c r="AG167" s="23">
        <f>'3. Staff'!AG$389*('4. Costs'!$T$35/12)</f>
        <v>833.33333333333326</v>
      </c>
      <c r="AH167" s="23">
        <f>'3. Staff'!AH$389*('4. Costs'!$T$35/12)</f>
        <v>1000</v>
      </c>
      <c r="AI167" s="23">
        <f>'3. Staff'!AI$389*('4. Costs'!$T$35/12)</f>
        <v>1000</v>
      </c>
      <c r="AJ167" s="23">
        <f>'3. Staff'!AJ$389*('4. Costs'!$T$35/12)</f>
        <v>1000</v>
      </c>
      <c r="AK167" s="23">
        <f>'3. Staff'!AK$389*('4. Costs'!$T$35/12)</f>
        <v>1000</v>
      </c>
      <c r="AL167" s="23">
        <f>'3. Staff'!AL$389*('4. Costs'!$T$35/12)</f>
        <v>1000</v>
      </c>
      <c r="AM167" s="23">
        <f>'3. Staff'!AM$389*('4. Costs'!$T$35/12)</f>
        <v>1000</v>
      </c>
      <c r="AN167" s="23">
        <f>'3. Staff'!AN$389*('4. Costs'!$T$35/12)</f>
        <v>1000</v>
      </c>
      <c r="AO167" s="23">
        <f>'3. Staff'!AO$389*('4. Costs'!$U$35/12)</f>
        <v>1000</v>
      </c>
      <c r="AP167" s="23">
        <f>'3. Staff'!AP$389*('4. Costs'!$U$35/12)</f>
        <v>1000</v>
      </c>
      <c r="AQ167" s="23">
        <f>'3. Staff'!AQ$389*('4. Costs'!$U$35/12)</f>
        <v>1166.6666666666665</v>
      </c>
      <c r="AR167" s="23">
        <f>'3. Staff'!AR$389*('4. Costs'!$U$35/12)</f>
        <v>1166.6666666666665</v>
      </c>
      <c r="AS167" s="23">
        <f>'3. Staff'!AS$389*('4. Costs'!$U$35/12)</f>
        <v>1166.6666666666665</v>
      </c>
      <c r="AT167" s="23">
        <f>'3. Staff'!AT$389*('4. Costs'!$U$35/12)</f>
        <v>1166.6666666666665</v>
      </c>
      <c r="AU167" s="23">
        <f>'3. Staff'!AU$389*('4. Costs'!$U$35/12)</f>
        <v>1166.6666666666665</v>
      </c>
      <c r="AV167" s="23">
        <f>'3. Staff'!AV$389*('4. Costs'!$U$35/12)</f>
        <v>1166.6666666666665</v>
      </c>
      <c r="AW167" s="23">
        <f>'3. Staff'!AW$389*('4. Costs'!$U$35/12)</f>
        <v>1166.6666666666665</v>
      </c>
      <c r="AX167" s="23">
        <f>'3. Staff'!AX$389*('4. Costs'!$U$35/12)</f>
        <v>1166.6666666666665</v>
      </c>
      <c r="AY167" s="23">
        <f>'3. Staff'!AY$389*('4. Costs'!$U$35/12)</f>
        <v>1166.6666666666665</v>
      </c>
      <c r="AZ167" s="23">
        <f>'3. Staff'!AZ$389*('4. Costs'!$U$35/12)</f>
        <v>1166.6666666666665</v>
      </c>
      <c r="BA167" s="23">
        <f>'3. Staff'!BA$389*('4. Costs'!$V$35/12)</f>
        <v>1166.6666666666665</v>
      </c>
      <c r="BB167" s="23">
        <f>'3. Staff'!BB$389*('4. Costs'!$V$35/12)</f>
        <v>1166.6666666666665</v>
      </c>
      <c r="BC167" s="23">
        <f>'3. Staff'!BC$389*('4. Costs'!$V$35/12)</f>
        <v>1166.6666666666665</v>
      </c>
      <c r="BD167" s="23">
        <f>'3. Staff'!BD$389*('4. Costs'!$V$35/12)</f>
        <v>1166.6666666666665</v>
      </c>
      <c r="BE167" s="23">
        <f>'3. Staff'!BE$389*('4. Costs'!$V$35/12)</f>
        <v>1166.6666666666665</v>
      </c>
      <c r="BF167" s="23">
        <f>'3. Staff'!BF$389*('4. Costs'!$V$35/12)</f>
        <v>1166.6666666666665</v>
      </c>
      <c r="BG167" s="23">
        <f>'3. Staff'!BG$389*('4. Costs'!$V$35/12)</f>
        <v>1166.6666666666665</v>
      </c>
      <c r="BH167" s="23">
        <f>'3. Staff'!BH$389*('4. Costs'!$V$35/12)</f>
        <v>1166.6666666666665</v>
      </c>
      <c r="BI167" s="23">
        <f>'3. Staff'!BI$389*('4. Costs'!$V$35/12)</f>
        <v>1166.6666666666665</v>
      </c>
      <c r="BJ167" s="23">
        <f>'3. Staff'!BJ$389*('4. Costs'!$V$35/12)</f>
        <v>1166.6666666666665</v>
      </c>
      <c r="BK167" s="23">
        <f>'3. Staff'!BK$389*('4. Costs'!$V$35/12)</f>
        <v>1166.6666666666665</v>
      </c>
      <c r="BL167" s="23">
        <f>'3. Staff'!BL$389*('4. Costs'!$V$35/12)</f>
        <v>1166.6666666666665</v>
      </c>
    </row>
    <row r="168" spans="2:64" hidden="1" outlineLevel="1" x14ac:dyDescent="0.55000000000000004">
      <c r="B168" s="3" t="s">
        <v>232</v>
      </c>
      <c r="E168" s="23">
        <f>'3. Staff'!E$448*('4. Costs'!$R$38/12)</f>
        <v>0</v>
      </c>
      <c r="F168" s="23">
        <f>'3. Staff'!F$448*('4. Costs'!$R$38/12)</f>
        <v>0</v>
      </c>
      <c r="G168" s="23">
        <f>'3. Staff'!G$448*('4. Costs'!$R$38/12)</f>
        <v>0</v>
      </c>
      <c r="H168" s="23">
        <f>'3. Staff'!H$448*('4. Costs'!$R$38/12)</f>
        <v>0</v>
      </c>
      <c r="I168" s="23">
        <f>'3. Staff'!I$448*('4. Costs'!$R$38/12)</f>
        <v>83.333333333333329</v>
      </c>
      <c r="J168" s="23">
        <f>'3. Staff'!J$448*('4. Costs'!$R$38/12)</f>
        <v>83.333333333333329</v>
      </c>
      <c r="K168" s="23">
        <f>'3. Staff'!K$448*('4. Costs'!$R$38/12)</f>
        <v>83.333333333333329</v>
      </c>
      <c r="L168" s="23">
        <f>'3. Staff'!L$448*('4. Costs'!$R$38/12)</f>
        <v>83.333333333333329</v>
      </c>
      <c r="M168" s="23">
        <f>'3. Staff'!M$448*('4. Costs'!$R$38/12)</f>
        <v>83.333333333333329</v>
      </c>
      <c r="N168" s="23">
        <f>'3. Staff'!N$448*('4. Costs'!$R$38/12)</f>
        <v>83.333333333333329</v>
      </c>
      <c r="O168" s="23">
        <f>'3. Staff'!O$448*('4. Costs'!$R$38/12)</f>
        <v>83.333333333333329</v>
      </c>
      <c r="P168" s="23">
        <f>'3. Staff'!P$448*('4. Costs'!$R$38/12)</f>
        <v>166.66666666666666</v>
      </c>
      <c r="Q168" s="23">
        <f>'3. Staff'!Q$448*('4. Costs'!$S$38/12)</f>
        <v>333.33333333333331</v>
      </c>
      <c r="R168" s="23">
        <f>'3. Staff'!R$448*('4. Costs'!$S$38/12)</f>
        <v>333.33333333333331</v>
      </c>
      <c r="S168" s="23">
        <f>'3. Staff'!S$448*('4. Costs'!$S$38/12)</f>
        <v>333.33333333333331</v>
      </c>
      <c r="T168" s="23">
        <f>'3. Staff'!T$448*('4. Costs'!$S$38/12)</f>
        <v>333.33333333333331</v>
      </c>
      <c r="U168" s="23">
        <f>'3. Staff'!U$448*('4. Costs'!$S$38/12)</f>
        <v>333.33333333333331</v>
      </c>
      <c r="V168" s="23">
        <f>'3. Staff'!V$448*('4. Costs'!$S$38/12)</f>
        <v>333.33333333333331</v>
      </c>
      <c r="W168" s="23">
        <f>'3. Staff'!W$448*('4. Costs'!$S$38/12)</f>
        <v>333.33333333333331</v>
      </c>
      <c r="X168" s="23">
        <f>'3. Staff'!X$448*('4. Costs'!$S$38/12)</f>
        <v>333.33333333333331</v>
      </c>
      <c r="Y168" s="23">
        <f>'3. Staff'!Y$448*('4. Costs'!$S$38/12)</f>
        <v>333.33333333333331</v>
      </c>
      <c r="Z168" s="23">
        <f>'3. Staff'!Z$448*('4. Costs'!$S$38/12)</f>
        <v>333.33333333333331</v>
      </c>
      <c r="AA168" s="23">
        <f>'3. Staff'!AA$448*('4. Costs'!$S$38/12)</f>
        <v>333.33333333333331</v>
      </c>
      <c r="AB168" s="23">
        <f>'3. Staff'!AB$448*('4. Costs'!$S$38/12)</f>
        <v>333.33333333333331</v>
      </c>
      <c r="AC168" s="23">
        <f>'3. Staff'!AC$448*('4. Costs'!$T$38/12)</f>
        <v>333.33333333333331</v>
      </c>
      <c r="AD168" s="23">
        <f>'3. Staff'!AD$448*('4. Costs'!$T$38/12)</f>
        <v>333.33333333333331</v>
      </c>
      <c r="AE168" s="23">
        <f>'3. Staff'!AE$448*('4. Costs'!$T$38/12)</f>
        <v>333.33333333333331</v>
      </c>
      <c r="AF168" s="23">
        <f>'3. Staff'!AF$448*('4. Costs'!$T$38/12)</f>
        <v>333.33333333333331</v>
      </c>
      <c r="AG168" s="23">
        <f>'3. Staff'!AG$448*('4. Costs'!$T$38/12)</f>
        <v>333.33333333333331</v>
      </c>
      <c r="AH168" s="23">
        <f>'3. Staff'!AH$448*('4. Costs'!$T$38/12)</f>
        <v>500</v>
      </c>
      <c r="AI168" s="23">
        <f>'3. Staff'!AI$448*('4. Costs'!$T$38/12)</f>
        <v>500</v>
      </c>
      <c r="AJ168" s="23">
        <f>'3. Staff'!AJ$448*('4. Costs'!$T$38/12)</f>
        <v>500</v>
      </c>
      <c r="AK168" s="23">
        <f>'3. Staff'!AK$448*('4. Costs'!$T$38/12)</f>
        <v>500</v>
      </c>
      <c r="AL168" s="23">
        <f>'3. Staff'!AL$448*('4. Costs'!$T$38/12)</f>
        <v>500</v>
      </c>
      <c r="AM168" s="23">
        <f>'3. Staff'!AM$448*('4. Costs'!$T$38/12)</f>
        <v>500</v>
      </c>
      <c r="AN168" s="23">
        <f>'3. Staff'!AN$448*('4. Costs'!$T$38/12)</f>
        <v>500</v>
      </c>
      <c r="AO168" s="23">
        <f>'3. Staff'!AO$448*('4. Costs'!$U$38/12)</f>
        <v>500</v>
      </c>
      <c r="AP168" s="23">
        <f>'3. Staff'!AP$448*('4. Costs'!$U$38/12)</f>
        <v>500</v>
      </c>
      <c r="AQ168" s="23">
        <f>'3. Staff'!AQ$448*('4. Costs'!$U$38/12)</f>
        <v>500</v>
      </c>
      <c r="AR168" s="23">
        <f>'3. Staff'!AR$448*('4. Costs'!$U$38/12)</f>
        <v>500</v>
      </c>
      <c r="AS168" s="23">
        <f>'3. Staff'!AS$448*('4. Costs'!$U$38/12)</f>
        <v>500</v>
      </c>
      <c r="AT168" s="23">
        <f>'3. Staff'!AT$448*('4. Costs'!$U$38/12)</f>
        <v>500</v>
      </c>
      <c r="AU168" s="23">
        <f>'3. Staff'!AU$448*('4. Costs'!$U$38/12)</f>
        <v>500</v>
      </c>
      <c r="AV168" s="23">
        <f>'3. Staff'!AV$448*('4. Costs'!$U$38/12)</f>
        <v>500</v>
      </c>
      <c r="AW168" s="23">
        <f>'3. Staff'!AW$448*('4. Costs'!$U$38/12)</f>
        <v>500</v>
      </c>
      <c r="AX168" s="23">
        <f>'3. Staff'!AX$448*('4. Costs'!$U$38/12)</f>
        <v>500</v>
      </c>
      <c r="AY168" s="23">
        <f>'3. Staff'!AY$448*('4. Costs'!$U$38/12)</f>
        <v>500</v>
      </c>
      <c r="AZ168" s="23">
        <f>'3. Staff'!AZ$448*('4. Costs'!$U$38/12)</f>
        <v>500</v>
      </c>
      <c r="BA168" s="23">
        <f>'3. Staff'!BA$448*('4. Costs'!$V$38/12)</f>
        <v>500</v>
      </c>
      <c r="BB168" s="23">
        <f>'3. Staff'!BB$448*('4. Costs'!$V$38/12)</f>
        <v>500</v>
      </c>
      <c r="BC168" s="23">
        <f>'3. Staff'!BC$448*('4. Costs'!$V$38/12)</f>
        <v>500</v>
      </c>
      <c r="BD168" s="23">
        <f>'3. Staff'!BD$448*('4. Costs'!$V$38/12)</f>
        <v>500</v>
      </c>
      <c r="BE168" s="23">
        <f>'3. Staff'!BE$448*('4. Costs'!$V$38/12)</f>
        <v>500</v>
      </c>
      <c r="BF168" s="23">
        <f>'3. Staff'!BF$448*('4. Costs'!$V$38/12)</f>
        <v>500</v>
      </c>
      <c r="BG168" s="23">
        <f>'3. Staff'!BG$448*('4. Costs'!$V$38/12)</f>
        <v>500</v>
      </c>
      <c r="BH168" s="23">
        <f>'3. Staff'!BH$448*('4. Costs'!$V$38/12)</f>
        <v>500</v>
      </c>
      <c r="BI168" s="23">
        <f>'3. Staff'!BI$448*('4. Costs'!$V$38/12)</f>
        <v>500</v>
      </c>
      <c r="BJ168" s="23">
        <f>'3. Staff'!BJ$448*('4. Costs'!$V$38/12)</f>
        <v>500</v>
      </c>
      <c r="BK168" s="23">
        <f>'3. Staff'!BK$448*('4. Costs'!$V$38/12)</f>
        <v>500</v>
      </c>
      <c r="BL168" s="23">
        <f>'3. Staff'!BL$448*('4. Costs'!$V$38/12)</f>
        <v>500</v>
      </c>
    </row>
    <row r="169" spans="2:64" hidden="1" outlineLevel="1" x14ac:dyDescent="0.55000000000000004">
      <c r="B169" s="3" t="s">
        <v>233</v>
      </c>
      <c r="E169" s="23">
        <f>'3. Staff'!E$506*('4. Costs'!$R$41/12)</f>
        <v>0</v>
      </c>
      <c r="F169" s="23">
        <f>'3. Staff'!F$506*('4. Costs'!$R$41/12)</f>
        <v>0</v>
      </c>
      <c r="G169" s="23">
        <f>'3. Staff'!G$506*('4. Costs'!$R$41/12)</f>
        <v>0</v>
      </c>
      <c r="H169" s="23">
        <f>'3. Staff'!H$506*('4. Costs'!$R$41/12)</f>
        <v>0</v>
      </c>
      <c r="I169" s="23">
        <f>'3. Staff'!I$506*('4. Costs'!$R$41/12)</f>
        <v>166.66666666666666</v>
      </c>
      <c r="J169" s="23">
        <f>'3. Staff'!J$506*('4. Costs'!$R$41/12)</f>
        <v>166.66666666666666</v>
      </c>
      <c r="K169" s="23">
        <f>'3. Staff'!K$506*('4. Costs'!$R$41/12)</f>
        <v>166.66666666666666</v>
      </c>
      <c r="L169" s="23">
        <f>'3. Staff'!L$506*('4. Costs'!$R$41/12)</f>
        <v>166.66666666666666</v>
      </c>
      <c r="M169" s="23">
        <f>'3. Staff'!M$506*('4. Costs'!$R$41/12)</f>
        <v>166.66666666666666</v>
      </c>
      <c r="N169" s="23">
        <f>'3. Staff'!N$506*('4. Costs'!$R$41/12)</f>
        <v>166.66666666666666</v>
      </c>
      <c r="O169" s="23">
        <f>'3. Staff'!O$506*('4. Costs'!$R$41/12)</f>
        <v>166.66666666666666</v>
      </c>
      <c r="P169" s="23">
        <f>'3. Staff'!P$506*('4. Costs'!$R$41/12)</f>
        <v>166.66666666666666</v>
      </c>
      <c r="Q169" s="23">
        <f>'3. Staff'!Q$506*('4. Costs'!$S$41/12)</f>
        <v>333.33333333333331</v>
      </c>
      <c r="R169" s="23">
        <f>'3. Staff'!R$506*('4. Costs'!$S$41/12)</f>
        <v>333.33333333333331</v>
      </c>
      <c r="S169" s="23">
        <f>'3. Staff'!S$506*('4. Costs'!$S$41/12)</f>
        <v>333.33333333333331</v>
      </c>
      <c r="T169" s="23">
        <f>'3. Staff'!T$506*('4. Costs'!$S$41/12)</f>
        <v>333.33333333333331</v>
      </c>
      <c r="U169" s="23">
        <f>'3. Staff'!U$506*('4. Costs'!$S$41/12)</f>
        <v>666.66666666666663</v>
      </c>
      <c r="V169" s="23">
        <f>'3. Staff'!V$506*('4. Costs'!$S$41/12)</f>
        <v>666.66666666666663</v>
      </c>
      <c r="W169" s="23">
        <f>'3. Staff'!W$506*('4. Costs'!$S$41/12)</f>
        <v>666.66666666666663</v>
      </c>
      <c r="X169" s="23">
        <f>'3. Staff'!X$506*('4. Costs'!$S$41/12)</f>
        <v>666.66666666666663</v>
      </c>
      <c r="Y169" s="23">
        <f>'3. Staff'!Y$506*('4. Costs'!$S$41/12)</f>
        <v>666.66666666666663</v>
      </c>
      <c r="Z169" s="23">
        <f>'3. Staff'!Z$506*('4. Costs'!$S$41/12)</f>
        <v>666.66666666666663</v>
      </c>
      <c r="AA169" s="23">
        <f>'3. Staff'!AA$506*('4. Costs'!$S$41/12)</f>
        <v>666.66666666666663</v>
      </c>
      <c r="AB169" s="23">
        <f>'3. Staff'!AB$506*('4. Costs'!$S$41/12)</f>
        <v>666.66666666666663</v>
      </c>
      <c r="AC169" s="23">
        <f>'3. Staff'!AC$506*('4. Costs'!$T$41/12)</f>
        <v>666.66666666666663</v>
      </c>
      <c r="AD169" s="23">
        <f>'3. Staff'!AD$506*('4. Costs'!$T$41/12)</f>
        <v>666.66666666666663</v>
      </c>
      <c r="AE169" s="23">
        <f>'3. Staff'!AE$506*('4. Costs'!$T$41/12)</f>
        <v>666.66666666666663</v>
      </c>
      <c r="AF169" s="23">
        <f>'3. Staff'!AF$506*('4. Costs'!$T$41/12)</f>
        <v>666.66666666666663</v>
      </c>
      <c r="AG169" s="23">
        <f>'3. Staff'!AG$506*('4. Costs'!$T$41/12)</f>
        <v>1000</v>
      </c>
      <c r="AH169" s="23">
        <f>'3. Staff'!AH$506*('4. Costs'!$T$41/12)</f>
        <v>1000</v>
      </c>
      <c r="AI169" s="23">
        <f>'3. Staff'!AI$506*('4. Costs'!$T$41/12)</f>
        <v>1000</v>
      </c>
      <c r="AJ169" s="23">
        <f>'3. Staff'!AJ$506*('4. Costs'!$T$41/12)</f>
        <v>1000</v>
      </c>
      <c r="AK169" s="23">
        <f>'3. Staff'!AK$506*('4. Costs'!$T$41/12)</f>
        <v>1000</v>
      </c>
      <c r="AL169" s="23">
        <f>'3. Staff'!AL$506*('4. Costs'!$T$41/12)</f>
        <v>1000</v>
      </c>
      <c r="AM169" s="23">
        <f>'3. Staff'!AM$506*('4. Costs'!$T$41/12)</f>
        <v>1000</v>
      </c>
      <c r="AN169" s="23">
        <f>'3. Staff'!AN$506*('4. Costs'!$T$41/12)</f>
        <v>1000</v>
      </c>
      <c r="AO169" s="23">
        <f>'3. Staff'!AO$506*('4. Costs'!$U$41/12)</f>
        <v>1000</v>
      </c>
      <c r="AP169" s="23">
        <f>'3. Staff'!AP$506*('4. Costs'!$U$41/12)</f>
        <v>1000</v>
      </c>
      <c r="AQ169" s="23">
        <f>'3. Staff'!AQ$506*('4. Costs'!$U$41/12)</f>
        <v>1000</v>
      </c>
      <c r="AR169" s="23">
        <f>'3. Staff'!AR$506*('4. Costs'!$U$41/12)</f>
        <v>1000</v>
      </c>
      <c r="AS169" s="23">
        <f>'3. Staff'!AS$506*('4. Costs'!$U$41/12)</f>
        <v>1000</v>
      </c>
      <c r="AT169" s="23">
        <f>'3. Staff'!AT$506*('4. Costs'!$U$41/12)</f>
        <v>1000</v>
      </c>
      <c r="AU169" s="23">
        <f>'3. Staff'!AU$506*('4. Costs'!$U$41/12)</f>
        <v>1000</v>
      </c>
      <c r="AV169" s="23">
        <f>'3. Staff'!AV$506*('4. Costs'!$U$41/12)</f>
        <v>1000</v>
      </c>
      <c r="AW169" s="23">
        <f>'3. Staff'!AW$506*('4. Costs'!$U$41/12)</f>
        <v>1000</v>
      </c>
      <c r="AX169" s="23">
        <f>'3. Staff'!AX$506*('4. Costs'!$U$41/12)</f>
        <v>1000</v>
      </c>
      <c r="AY169" s="23">
        <f>'3. Staff'!AY$506*('4. Costs'!$U$41/12)</f>
        <v>1000</v>
      </c>
      <c r="AZ169" s="23">
        <f>'3. Staff'!AZ$506*('4. Costs'!$U$41/12)</f>
        <v>1000</v>
      </c>
      <c r="BA169" s="23">
        <f>'3. Staff'!BA$506*('4. Costs'!$V$41/12)</f>
        <v>1000</v>
      </c>
      <c r="BB169" s="23">
        <f>'3. Staff'!BB$506*('4. Costs'!$V$41/12)</f>
        <v>1000</v>
      </c>
      <c r="BC169" s="23">
        <f>'3. Staff'!BC$506*('4. Costs'!$V$41/12)</f>
        <v>1000</v>
      </c>
      <c r="BD169" s="23">
        <f>'3. Staff'!BD$506*('4. Costs'!$V$41/12)</f>
        <v>1000</v>
      </c>
      <c r="BE169" s="23">
        <f>'3. Staff'!BE$506*('4. Costs'!$V$41/12)</f>
        <v>1000</v>
      </c>
      <c r="BF169" s="23">
        <f>'3. Staff'!BF$506*('4. Costs'!$V$41/12)</f>
        <v>1000</v>
      </c>
      <c r="BG169" s="23">
        <f>'3. Staff'!BG$506*('4. Costs'!$V$41/12)</f>
        <v>1000</v>
      </c>
      <c r="BH169" s="23">
        <f>'3. Staff'!BH$506*('4. Costs'!$V$41/12)</f>
        <v>1000</v>
      </c>
      <c r="BI169" s="23">
        <f>'3. Staff'!BI$506*('4. Costs'!$V$41/12)</f>
        <v>1000</v>
      </c>
      <c r="BJ169" s="23">
        <f>'3. Staff'!BJ$506*('4. Costs'!$V$41/12)</f>
        <v>1000</v>
      </c>
      <c r="BK169" s="23">
        <f>'3. Staff'!BK$506*('4. Costs'!$V$41/12)</f>
        <v>1000</v>
      </c>
      <c r="BL169" s="23">
        <f>'3. Staff'!BL$506*('4. Costs'!$V$41/12)</f>
        <v>1000</v>
      </c>
    </row>
    <row r="170" spans="2:64" hidden="1" outlineLevel="1" x14ac:dyDescent="0.55000000000000004">
      <c r="B170" s="3" t="s">
        <v>234</v>
      </c>
      <c r="E170" s="23">
        <f>'3. Staff'!E$564*('4. Costs'!$R$44/12)</f>
        <v>0</v>
      </c>
      <c r="F170" s="23">
        <f>'3. Staff'!F$564*('4. Costs'!$R$44/12)</f>
        <v>0</v>
      </c>
      <c r="G170" s="23">
        <f>'3. Staff'!G$564*('4. Costs'!$R$44/12)</f>
        <v>0</v>
      </c>
      <c r="H170" s="23">
        <f>'3. Staff'!H$564*('4. Costs'!$R$44/12)</f>
        <v>0</v>
      </c>
      <c r="I170" s="23">
        <f>'3. Staff'!I$564*('4. Costs'!$R$44/12)</f>
        <v>0</v>
      </c>
      <c r="J170" s="23">
        <f>'3. Staff'!J$564*('4. Costs'!$R$44/12)</f>
        <v>0</v>
      </c>
      <c r="K170" s="23">
        <f>'3. Staff'!K$564*('4. Costs'!$R$44/12)</f>
        <v>0</v>
      </c>
      <c r="L170" s="23">
        <f>'3. Staff'!L$564*('4. Costs'!$R$44/12)</f>
        <v>0</v>
      </c>
      <c r="M170" s="23">
        <f>'3. Staff'!M$564*('4. Costs'!$R$44/12)</f>
        <v>0</v>
      </c>
      <c r="N170" s="23">
        <f>'3. Staff'!N$564*('4. Costs'!$R$44/12)</f>
        <v>0</v>
      </c>
      <c r="O170" s="23">
        <f>'3. Staff'!O$564*('4. Costs'!$R$44/12)</f>
        <v>0</v>
      </c>
      <c r="P170" s="23">
        <f>'3. Staff'!P$564*('4. Costs'!$R$44/12)</f>
        <v>83.333333333333329</v>
      </c>
      <c r="Q170" s="23">
        <f>'3. Staff'!Q$564*('4. Costs'!$S$44/12)</f>
        <v>333.33333333333331</v>
      </c>
      <c r="R170" s="23">
        <f>'3. Staff'!R$564*('4. Costs'!$S$44/12)</f>
        <v>333.33333333333331</v>
      </c>
      <c r="S170" s="23">
        <f>'3. Staff'!S$564*('4. Costs'!$S$44/12)</f>
        <v>333.33333333333331</v>
      </c>
      <c r="T170" s="23">
        <f>'3. Staff'!T$564*('4. Costs'!$S$44/12)</f>
        <v>333.33333333333331</v>
      </c>
      <c r="U170" s="23">
        <f>'3. Staff'!U$564*('4. Costs'!$S$44/12)</f>
        <v>500</v>
      </c>
      <c r="V170" s="23">
        <f>'3. Staff'!V$564*('4. Costs'!$S$44/12)</f>
        <v>500</v>
      </c>
      <c r="W170" s="23">
        <f>'3. Staff'!W$564*('4. Costs'!$S$44/12)</f>
        <v>500</v>
      </c>
      <c r="X170" s="23">
        <f>'3. Staff'!X$564*('4. Costs'!$S$44/12)</f>
        <v>500</v>
      </c>
      <c r="Y170" s="23">
        <f>'3. Staff'!Y$564*('4. Costs'!$S$44/12)</f>
        <v>500</v>
      </c>
      <c r="Z170" s="23">
        <f>'3. Staff'!Z$564*('4. Costs'!$S$44/12)</f>
        <v>500</v>
      </c>
      <c r="AA170" s="23">
        <f>'3. Staff'!AA$564*('4. Costs'!$S$44/12)</f>
        <v>500</v>
      </c>
      <c r="AB170" s="23">
        <f>'3. Staff'!AB$564*('4. Costs'!$S$44/12)</f>
        <v>500</v>
      </c>
      <c r="AC170" s="23">
        <f>'3. Staff'!AC$564*('4. Costs'!$T$44/12)</f>
        <v>500</v>
      </c>
      <c r="AD170" s="23">
        <f>'3. Staff'!AD$564*('4. Costs'!$T$44/12)</f>
        <v>500</v>
      </c>
      <c r="AE170" s="23">
        <f>'3. Staff'!AE$564*('4. Costs'!$T$44/12)</f>
        <v>500</v>
      </c>
      <c r="AF170" s="23">
        <f>'3. Staff'!AF$564*('4. Costs'!$T$44/12)</f>
        <v>500</v>
      </c>
      <c r="AG170" s="23">
        <f>'3. Staff'!AG$564*('4. Costs'!$T$44/12)</f>
        <v>500</v>
      </c>
      <c r="AH170" s="23">
        <f>'3. Staff'!AH$564*('4. Costs'!$T$44/12)</f>
        <v>666.66666666666663</v>
      </c>
      <c r="AI170" s="23">
        <f>'3. Staff'!AI$564*('4. Costs'!$T$44/12)</f>
        <v>666.66666666666663</v>
      </c>
      <c r="AJ170" s="23">
        <f>'3. Staff'!AJ$564*('4. Costs'!$T$44/12)</f>
        <v>666.66666666666663</v>
      </c>
      <c r="AK170" s="23">
        <f>'3. Staff'!AK$564*('4. Costs'!$T$44/12)</f>
        <v>666.66666666666663</v>
      </c>
      <c r="AL170" s="23">
        <f>'3. Staff'!AL$564*('4. Costs'!$T$44/12)</f>
        <v>666.66666666666663</v>
      </c>
      <c r="AM170" s="23">
        <f>'3. Staff'!AM$564*('4. Costs'!$T$44/12)</f>
        <v>666.66666666666663</v>
      </c>
      <c r="AN170" s="23">
        <f>'3. Staff'!AN$564*('4. Costs'!$T$44/12)</f>
        <v>666.66666666666663</v>
      </c>
      <c r="AO170" s="23">
        <f>'3. Staff'!AO$564*('4. Costs'!$U$44/12)</f>
        <v>666.66666666666663</v>
      </c>
      <c r="AP170" s="23">
        <f>'3. Staff'!AP$564*('4. Costs'!$U$44/12)</f>
        <v>666.66666666666663</v>
      </c>
      <c r="AQ170" s="23">
        <f>'3. Staff'!AQ$564*('4. Costs'!$U$44/12)</f>
        <v>666.66666666666663</v>
      </c>
      <c r="AR170" s="23">
        <f>'3. Staff'!AR$564*('4. Costs'!$U$44/12)</f>
        <v>666.66666666666663</v>
      </c>
      <c r="AS170" s="23">
        <f>'3. Staff'!AS$564*('4. Costs'!$U$44/12)</f>
        <v>666.66666666666663</v>
      </c>
      <c r="AT170" s="23">
        <f>'3. Staff'!AT$564*('4. Costs'!$U$44/12)</f>
        <v>666.66666666666663</v>
      </c>
      <c r="AU170" s="23">
        <f>'3. Staff'!AU$564*('4. Costs'!$U$44/12)</f>
        <v>666.66666666666663</v>
      </c>
      <c r="AV170" s="23">
        <f>'3. Staff'!AV$564*('4. Costs'!$U$44/12)</f>
        <v>666.66666666666663</v>
      </c>
      <c r="AW170" s="23">
        <f>'3. Staff'!AW$564*('4. Costs'!$U$44/12)</f>
        <v>666.66666666666663</v>
      </c>
      <c r="AX170" s="23">
        <f>'3. Staff'!AX$564*('4. Costs'!$U$44/12)</f>
        <v>666.66666666666663</v>
      </c>
      <c r="AY170" s="23">
        <f>'3. Staff'!AY$564*('4. Costs'!$U$44/12)</f>
        <v>666.66666666666663</v>
      </c>
      <c r="AZ170" s="23">
        <f>'3. Staff'!AZ$564*('4. Costs'!$U$44/12)</f>
        <v>666.66666666666663</v>
      </c>
      <c r="BA170" s="23">
        <f>'3. Staff'!BA$564*('4. Costs'!$V$44/12)</f>
        <v>666.66666666666663</v>
      </c>
      <c r="BB170" s="23">
        <f>'3. Staff'!BB$564*('4. Costs'!$V$44/12)</f>
        <v>666.66666666666663</v>
      </c>
      <c r="BC170" s="23">
        <f>'3. Staff'!BC$564*('4. Costs'!$V$44/12)</f>
        <v>666.66666666666663</v>
      </c>
      <c r="BD170" s="23">
        <f>'3. Staff'!BD$564*('4. Costs'!$V$44/12)</f>
        <v>666.66666666666663</v>
      </c>
      <c r="BE170" s="23">
        <f>'3. Staff'!BE$564*('4. Costs'!$V$44/12)</f>
        <v>666.66666666666663</v>
      </c>
      <c r="BF170" s="23">
        <f>'3. Staff'!BF$564*('4. Costs'!$V$44/12)</f>
        <v>666.66666666666663</v>
      </c>
      <c r="BG170" s="23">
        <f>'3. Staff'!BG$564*('4. Costs'!$V$44/12)</f>
        <v>666.66666666666663</v>
      </c>
      <c r="BH170" s="23">
        <f>'3. Staff'!BH$564*('4. Costs'!$V$44/12)</f>
        <v>666.66666666666663</v>
      </c>
      <c r="BI170" s="23">
        <f>'3. Staff'!BI$564*('4. Costs'!$V$44/12)</f>
        <v>666.66666666666663</v>
      </c>
      <c r="BJ170" s="23">
        <f>'3. Staff'!BJ$564*('4. Costs'!$V$44/12)</f>
        <v>666.66666666666663</v>
      </c>
      <c r="BK170" s="23">
        <f>'3. Staff'!BK$564*('4. Costs'!$V$44/12)</f>
        <v>666.66666666666663</v>
      </c>
      <c r="BL170" s="23">
        <f>'3. Staff'!BL$564*('4. Costs'!$V$44/12)</f>
        <v>666.66666666666663</v>
      </c>
    </row>
    <row r="171" spans="2:64" hidden="1" outlineLevel="1" x14ac:dyDescent="0.55000000000000004">
      <c r="B171" s="3" t="s">
        <v>235</v>
      </c>
      <c r="E171" s="23">
        <f>'3. Staff'!E$622*('4. Costs'!$R$47/12)</f>
        <v>0</v>
      </c>
      <c r="F171" s="23">
        <f>'3. Staff'!F$622*('4. Costs'!$R$47/12)</f>
        <v>0</v>
      </c>
      <c r="G171" s="23">
        <f>'3. Staff'!G$622*('4. Costs'!$R$47/12)</f>
        <v>0</v>
      </c>
      <c r="H171" s="23">
        <f>'3. Staff'!H$622*('4. Costs'!$R$47/12)</f>
        <v>0</v>
      </c>
      <c r="I171" s="23">
        <f>'3. Staff'!I$622*('4. Costs'!$R$47/12)</f>
        <v>0</v>
      </c>
      <c r="J171" s="23">
        <f>'3. Staff'!J$622*('4. Costs'!$R$47/12)</f>
        <v>0</v>
      </c>
      <c r="K171" s="23">
        <f>'3. Staff'!K$622*('4. Costs'!$R$47/12)</f>
        <v>0</v>
      </c>
      <c r="L171" s="23">
        <f>'3. Staff'!L$622*('4. Costs'!$R$47/12)</f>
        <v>0</v>
      </c>
      <c r="M171" s="23">
        <f>'3. Staff'!M$622*('4. Costs'!$R$47/12)</f>
        <v>0</v>
      </c>
      <c r="N171" s="23">
        <f>'3. Staff'!N$622*('4. Costs'!$R$47/12)</f>
        <v>0</v>
      </c>
      <c r="O171" s="23">
        <f>'3. Staff'!O$622*('4. Costs'!$R$47/12)</f>
        <v>0</v>
      </c>
      <c r="P171" s="23">
        <f>'3. Staff'!P$622*('4. Costs'!$R$47/12)</f>
        <v>0</v>
      </c>
      <c r="Q171" s="23">
        <f>'3. Staff'!Q$622*('4. Costs'!$S$47/12)</f>
        <v>0</v>
      </c>
      <c r="R171" s="23">
        <f>'3. Staff'!R$622*('4. Costs'!$S$47/12)</f>
        <v>0</v>
      </c>
      <c r="S171" s="23">
        <f>'3. Staff'!S$622*('4. Costs'!$S$47/12)</f>
        <v>0</v>
      </c>
      <c r="T171" s="23">
        <f>'3. Staff'!T$622*('4. Costs'!$S$47/12)</f>
        <v>0</v>
      </c>
      <c r="U171" s="23">
        <f>'3. Staff'!U$622*('4. Costs'!$S$47/12)</f>
        <v>0</v>
      </c>
      <c r="V171" s="23">
        <f>'3. Staff'!V$622*('4. Costs'!$S$47/12)</f>
        <v>0</v>
      </c>
      <c r="W171" s="23">
        <f>'3. Staff'!W$622*('4. Costs'!$S$47/12)</f>
        <v>0</v>
      </c>
      <c r="X171" s="23">
        <f>'3. Staff'!X$622*('4. Costs'!$S$47/12)</f>
        <v>0</v>
      </c>
      <c r="Y171" s="23">
        <f>'3. Staff'!Y$622*('4. Costs'!$S$47/12)</f>
        <v>0</v>
      </c>
      <c r="Z171" s="23">
        <f>'3. Staff'!Z$622*('4. Costs'!$S$47/12)</f>
        <v>0</v>
      </c>
      <c r="AA171" s="23">
        <f>'3. Staff'!AA$622*('4. Costs'!$S$47/12)</f>
        <v>0</v>
      </c>
      <c r="AB171" s="23">
        <f>'3. Staff'!AB$622*('4. Costs'!$S$47/12)</f>
        <v>0</v>
      </c>
      <c r="AC171" s="23">
        <f>'3. Staff'!AC$622*('4. Costs'!$T$47/12)</f>
        <v>0</v>
      </c>
      <c r="AD171" s="23">
        <f>'3. Staff'!AD$622*('4. Costs'!$T$47/12)</f>
        <v>0</v>
      </c>
      <c r="AE171" s="23">
        <f>'3. Staff'!AE$622*('4. Costs'!$T$47/12)</f>
        <v>0</v>
      </c>
      <c r="AF171" s="23">
        <f>'3. Staff'!AF$622*('4. Costs'!$T$47/12)</f>
        <v>0</v>
      </c>
      <c r="AG171" s="23">
        <f>'3. Staff'!AG$622*('4. Costs'!$T$47/12)</f>
        <v>0</v>
      </c>
      <c r="AH171" s="23">
        <f>'3. Staff'!AH$622*('4. Costs'!$T$47/12)</f>
        <v>0</v>
      </c>
      <c r="AI171" s="23">
        <f>'3. Staff'!AI$622*('4. Costs'!$T$47/12)</f>
        <v>0</v>
      </c>
      <c r="AJ171" s="23">
        <f>'3. Staff'!AJ$622*('4. Costs'!$T$47/12)</f>
        <v>0</v>
      </c>
      <c r="AK171" s="23">
        <f>'3. Staff'!AK$622*('4. Costs'!$T$47/12)</f>
        <v>0</v>
      </c>
      <c r="AL171" s="23">
        <f>'3. Staff'!AL$622*('4. Costs'!$T$47/12)</f>
        <v>0</v>
      </c>
      <c r="AM171" s="23">
        <f>'3. Staff'!AM$622*('4. Costs'!$T$47/12)</f>
        <v>0</v>
      </c>
      <c r="AN171" s="23">
        <f>'3. Staff'!AN$622*('4. Costs'!$T$47/12)</f>
        <v>0</v>
      </c>
      <c r="AO171" s="23">
        <f>'3. Staff'!AO$622*('4. Costs'!$U$47/12)</f>
        <v>0</v>
      </c>
      <c r="AP171" s="23">
        <f>'3. Staff'!AP$622*('4. Costs'!$U$47/12)</f>
        <v>0</v>
      </c>
      <c r="AQ171" s="23">
        <f>'3. Staff'!AQ$622*('4. Costs'!$U$47/12)</f>
        <v>0</v>
      </c>
      <c r="AR171" s="23">
        <f>'3. Staff'!AR$622*('4. Costs'!$U$47/12)</f>
        <v>0</v>
      </c>
      <c r="AS171" s="23">
        <f>'3. Staff'!AS$622*('4. Costs'!$U$47/12)</f>
        <v>0</v>
      </c>
      <c r="AT171" s="23">
        <f>'3. Staff'!AT$622*('4. Costs'!$U$47/12)</f>
        <v>0</v>
      </c>
      <c r="AU171" s="23">
        <f>'3. Staff'!AU$622*('4. Costs'!$U$47/12)</f>
        <v>0</v>
      </c>
      <c r="AV171" s="23">
        <f>'3. Staff'!AV$622*('4. Costs'!$U$47/12)</f>
        <v>0</v>
      </c>
      <c r="AW171" s="23">
        <f>'3. Staff'!AW$622*('4. Costs'!$U$47/12)</f>
        <v>0</v>
      </c>
      <c r="AX171" s="23">
        <f>'3. Staff'!AX$622*('4. Costs'!$U$47/12)</f>
        <v>0</v>
      </c>
      <c r="AY171" s="23">
        <f>'3. Staff'!AY$622*('4. Costs'!$U$47/12)</f>
        <v>0</v>
      </c>
      <c r="AZ171" s="23">
        <f>'3. Staff'!AZ$622*('4. Costs'!$U$47/12)</f>
        <v>0</v>
      </c>
      <c r="BA171" s="23">
        <f>'3. Staff'!BA$622*('4. Costs'!$V$47/12)</f>
        <v>0</v>
      </c>
      <c r="BB171" s="23">
        <f>'3. Staff'!BB$622*('4. Costs'!$V$47/12)</f>
        <v>0</v>
      </c>
      <c r="BC171" s="23">
        <f>'3. Staff'!BC$622*('4. Costs'!$V$47/12)</f>
        <v>0</v>
      </c>
      <c r="BD171" s="23">
        <f>'3. Staff'!BD$622*('4. Costs'!$V$47/12)</f>
        <v>0</v>
      </c>
      <c r="BE171" s="23">
        <f>'3. Staff'!BE$622*('4. Costs'!$V$47/12)</f>
        <v>0</v>
      </c>
      <c r="BF171" s="23">
        <f>'3. Staff'!BF$622*('4. Costs'!$V$47/12)</f>
        <v>0</v>
      </c>
      <c r="BG171" s="23">
        <f>'3. Staff'!BG$622*('4. Costs'!$V$47/12)</f>
        <v>0</v>
      </c>
      <c r="BH171" s="23">
        <f>'3. Staff'!BH$622*('4. Costs'!$V$47/12)</f>
        <v>0</v>
      </c>
      <c r="BI171" s="23">
        <f>'3. Staff'!BI$622*('4. Costs'!$V$47/12)</f>
        <v>0</v>
      </c>
      <c r="BJ171" s="23">
        <f>'3. Staff'!BJ$622*('4. Costs'!$V$47/12)</f>
        <v>0</v>
      </c>
      <c r="BK171" s="23">
        <f>'3. Staff'!BK$622*('4. Costs'!$V$47/12)</f>
        <v>0</v>
      </c>
      <c r="BL171" s="23">
        <f>'3. Staff'!BL$622*('4. Costs'!$V$47/12)</f>
        <v>0</v>
      </c>
    </row>
    <row r="172" spans="2:64" hidden="1" outlineLevel="1" x14ac:dyDescent="0.55000000000000004"/>
    <row r="173" spans="2:64" hidden="1" outlineLevel="1" x14ac:dyDescent="0.55000000000000004">
      <c r="B173" s="3" t="str">
        <f>B55</f>
        <v>Office rent</v>
      </c>
      <c r="E173" s="11">
        <f>IF(E150="",0,$E$55/12)</f>
        <v>0</v>
      </c>
      <c r="F173" s="11">
        <f t="shared" ref="F173:P173" si="53">IF(F150="",0,$E$55/12)</f>
        <v>0</v>
      </c>
      <c r="G173" s="11">
        <f t="shared" si="53"/>
        <v>0</v>
      </c>
      <c r="H173" s="11">
        <f t="shared" si="53"/>
        <v>0</v>
      </c>
      <c r="I173" s="11">
        <f t="shared" si="53"/>
        <v>666.66666666666663</v>
      </c>
      <c r="J173" s="11">
        <f t="shared" si="53"/>
        <v>666.66666666666663</v>
      </c>
      <c r="K173" s="11">
        <f t="shared" si="53"/>
        <v>666.66666666666663</v>
      </c>
      <c r="L173" s="11">
        <f t="shared" si="53"/>
        <v>666.66666666666663</v>
      </c>
      <c r="M173" s="11">
        <f t="shared" si="53"/>
        <v>666.66666666666663</v>
      </c>
      <c r="N173" s="11">
        <f t="shared" si="53"/>
        <v>666.66666666666663</v>
      </c>
      <c r="O173" s="11">
        <f t="shared" si="53"/>
        <v>666.66666666666663</v>
      </c>
      <c r="P173" s="11">
        <f t="shared" si="53"/>
        <v>666.66666666666663</v>
      </c>
      <c r="Q173" s="11">
        <f>$F$55/12</f>
        <v>1250</v>
      </c>
      <c r="R173" s="11">
        <f t="shared" ref="R173:AB173" si="54">$F$55/12</f>
        <v>1250</v>
      </c>
      <c r="S173" s="11">
        <f t="shared" si="54"/>
        <v>1250</v>
      </c>
      <c r="T173" s="11">
        <f t="shared" si="54"/>
        <v>1250</v>
      </c>
      <c r="U173" s="11">
        <f t="shared" si="54"/>
        <v>1250</v>
      </c>
      <c r="V173" s="11">
        <f t="shared" si="54"/>
        <v>1250</v>
      </c>
      <c r="W173" s="11">
        <f t="shared" si="54"/>
        <v>1250</v>
      </c>
      <c r="X173" s="11">
        <f t="shared" si="54"/>
        <v>1250</v>
      </c>
      <c r="Y173" s="11">
        <f t="shared" si="54"/>
        <v>1250</v>
      </c>
      <c r="Z173" s="11">
        <f t="shared" si="54"/>
        <v>1250</v>
      </c>
      <c r="AA173" s="11">
        <f t="shared" si="54"/>
        <v>1250</v>
      </c>
      <c r="AB173" s="11">
        <f t="shared" si="54"/>
        <v>1250</v>
      </c>
      <c r="AC173" s="11">
        <f>$G$55/12</f>
        <v>2083.3333333333335</v>
      </c>
      <c r="AD173" s="11">
        <f t="shared" ref="AD173:AN173" si="55">$G$55/12</f>
        <v>2083.3333333333335</v>
      </c>
      <c r="AE173" s="11">
        <f t="shared" si="55"/>
        <v>2083.3333333333335</v>
      </c>
      <c r="AF173" s="11">
        <f t="shared" si="55"/>
        <v>2083.3333333333335</v>
      </c>
      <c r="AG173" s="11">
        <f t="shared" si="55"/>
        <v>2083.3333333333335</v>
      </c>
      <c r="AH173" s="11">
        <f t="shared" si="55"/>
        <v>2083.3333333333335</v>
      </c>
      <c r="AI173" s="11">
        <f t="shared" si="55"/>
        <v>2083.3333333333335</v>
      </c>
      <c r="AJ173" s="11">
        <f t="shared" si="55"/>
        <v>2083.3333333333335</v>
      </c>
      <c r="AK173" s="11">
        <f t="shared" si="55"/>
        <v>2083.3333333333335</v>
      </c>
      <c r="AL173" s="11">
        <f t="shared" si="55"/>
        <v>2083.3333333333335</v>
      </c>
      <c r="AM173" s="11">
        <f t="shared" si="55"/>
        <v>2083.3333333333335</v>
      </c>
      <c r="AN173" s="11">
        <f t="shared" si="55"/>
        <v>2083.3333333333335</v>
      </c>
      <c r="AO173" s="11">
        <f>$H$55/12</f>
        <v>2083.3333333333335</v>
      </c>
      <c r="AP173" s="11">
        <f t="shared" ref="AP173:AZ173" si="56">$H$55/12</f>
        <v>2083.3333333333335</v>
      </c>
      <c r="AQ173" s="11">
        <f t="shared" si="56"/>
        <v>2083.3333333333335</v>
      </c>
      <c r="AR173" s="11">
        <f t="shared" si="56"/>
        <v>2083.3333333333335</v>
      </c>
      <c r="AS173" s="11">
        <f t="shared" si="56"/>
        <v>2083.3333333333335</v>
      </c>
      <c r="AT173" s="11">
        <f t="shared" si="56"/>
        <v>2083.3333333333335</v>
      </c>
      <c r="AU173" s="11">
        <f t="shared" si="56"/>
        <v>2083.3333333333335</v>
      </c>
      <c r="AV173" s="11">
        <f t="shared" si="56"/>
        <v>2083.3333333333335</v>
      </c>
      <c r="AW173" s="11">
        <f t="shared" si="56"/>
        <v>2083.3333333333335</v>
      </c>
      <c r="AX173" s="11">
        <f t="shared" si="56"/>
        <v>2083.3333333333335</v>
      </c>
      <c r="AY173" s="11">
        <f t="shared" si="56"/>
        <v>2083.3333333333335</v>
      </c>
      <c r="AZ173" s="11">
        <f t="shared" si="56"/>
        <v>2083.3333333333335</v>
      </c>
      <c r="BA173" s="11">
        <f>$I$55/12</f>
        <v>4166.666666666667</v>
      </c>
      <c r="BB173" s="11">
        <f t="shared" ref="BB173:BL173" si="57">$I$55/12</f>
        <v>4166.666666666667</v>
      </c>
      <c r="BC173" s="11">
        <f t="shared" si="57"/>
        <v>4166.666666666667</v>
      </c>
      <c r="BD173" s="11">
        <f t="shared" si="57"/>
        <v>4166.666666666667</v>
      </c>
      <c r="BE173" s="11">
        <f t="shared" si="57"/>
        <v>4166.666666666667</v>
      </c>
      <c r="BF173" s="11">
        <f t="shared" si="57"/>
        <v>4166.666666666667</v>
      </c>
      <c r="BG173" s="11">
        <f t="shared" si="57"/>
        <v>4166.666666666667</v>
      </c>
      <c r="BH173" s="11">
        <f t="shared" si="57"/>
        <v>4166.666666666667</v>
      </c>
      <c r="BI173" s="11">
        <f t="shared" si="57"/>
        <v>4166.666666666667</v>
      </c>
      <c r="BJ173" s="11">
        <f t="shared" si="57"/>
        <v>4166.666666666667</v>
      </c>
      <c r="BK173" s="11">
        <f t="shared" si="57"/>
        <v>4166.666666666667</v>
      </c>
      <c r="BL173" s="11">
        <f t="shared" si="57"/>
        <v>4166.666666666667</v>
      </c>
    </row>
    <row r="174" spans="2:64" hidden="1" outlineLevel="1" x14ac:dyDescent="0.55000000000000004">
      <c r="B174" s="3" t="str">
        <f>B58</f>
        <v>Legal</v>
      </c>
      <c r="E174" s="11">
        <f>IF(E150="",0,$E$58/12)</f>
        <v>0</v>
      </c>
      <c r="F174" s="11">
        <f t="shared" ref="F174:P174" si="58">IF(F150="",0,$E$58/12)</f>
        <v>0</v>
      </c>
      <c r="G174" s="11">
        <f t="shared" si="58"/>
        <v>0</v>
      </c>
      <c r="H174" s="11">
        <f t="shared" si="58"/>
        <v>0</v>
      </c>
      <c r="I174" s="11">
        <f t="shared" si="58"/>
        <v>83.333333333333329</v>
      </c>
      <c r="J174" s="11">
        <f t="shared" si="58"/>
        <v>83.333333333333329</v>
      </c>
      <c r="K174" s="11">
        <f t="shared" si="58"/>
        <v>83.333333333333329</v>
      </c>
      <c r="L174" s="11">
        <f t="shared" si="58"/>
        <v>83.333333333333329</v>
      </c>
      <c r="M174" s="11">
        <f t="shared" si="58"/>
        <v>83.333333333333329</v>
      </c>
      <c r="N174" s="11">
        <f t="shared" si="58"/>
        <v>83.333333333333329</v>
      </c>
      <c r="O174" s="11">
        <f t="shared" si="58"/>
        <v>83.333333333333329</v>
      </c>
      <c r="P174" s="11">
        <f t="shared" si="58"/>
        <v>83.333333333333329</v>
      </c>
      <c r="Q174" s="11">
        <f>$F$58/12</f>
        <v>416.66666666666669</v>
      </c>
      <c r="R174" s="11">
        <f t="shared" ref="R174:AB174" si="59">$F$58/12</f>
        <v>416.66666666666669</v>
      </c>
      <c r="S174" s="11">
        <f t="shared" si="59"/>
        <v>416.66666666666669</v>
      </c>
      <c r="T174" s="11">
        <f t="shared" si="59"/>
        <v>416.66666666666669</v>
      </c>
      <c r="U174" s="11">
        <f t="shared" si="59"/>
        <v>416.66666666666669</v>
      </c>
      <c r="V174" s="11">
        <f t="shared" si="59"/>
        <v>416.66666666666669</v>
      </c>
      <c r="W174" s="11">
        <f t="shared" si="59"/>
        <v>416.66666666666669</v>
      </c>
      <c r="X174" s="11">
        <f t="shared" si="59"/>
        <v>416.66666666666669</v>
      </c>
      <c r="Y174" s="11">
        <f t="shared" si="59"/>
        <v>416.66666666666669</v>
      </c>
      <c r="Z174" s="11">
        <f t="shared" si="59"/>
        <v>416.66666666666669</v>
      </c>
      <c r="AA174" s="11">
        <f t="shared" si="59"/>
        <v>416.66666666666669</v>
      </c>
      <c r="AB174" s="11">
        <f t="shared" si="59"/>
        <v>416.66666666666669</v>
      </c>
      <c r="AC174" s="11">
        <f>$G$58/12</f>
        <v>833.33333333333337</v>
      </c>
      <c r="AD174" s="11">
        <f t="shared" ref="AD174:AN174" si="60">$G$58/12</f>
        <v>833.33333333333337</v>
      </c>
      <c r="AE174" s="11">
        <f t="shared" si="60"/>
        <v>833.33333333333337</v>
      </c>
      <c r="AF174" s="11">
        <f t="shared" si="60"/>
        <v>833.33333333333337</v>
      </c>
      <c r="AG174" s="11">
        <f t="shared" si="60"/>
        <v>833.33333333333337</v>
      </c>
      <c r="AH174" s="11">
        <f t="shared" si="60"/>
        <v>833.33333333333337</v>
      </c>
      <c r="AI174" s="11">
        <f t="shared" si="60"/>
        <v>833.33333333333337</v>
      </c>
      <c r="AJ174" s="11">
        <f t="shared" si="60"/>
        <v>833.33333333333337</v>
      </c>
      <c r="AK174" s="11">
        <f t="shared" si="60"/>
        <v>833.33333333333337</v>
      </c>
      <c r="AL174" s="11">
        <f t="shared" si="60"/>
        <v>833.33333333333337</v>
      </c>
      <c r="AM174" s="11">
        <f t="shared" si="60"/>
        <v>833.33333333333337</v>
      </c>
      <c r="AN174" s="11">
        <f t="shared" si="60"/>
        <v>833.33333333333337</v>
      </c>
      <c r="AO174" s="11">
        <f>$H$58/12</f>
        <v>1666.6666666666667</v>
      </c>
      <c r="AP174" s="11">
        <f t="shared" ref="AP174:AZ174" si="61">$H$58/12</f>
        <v>1666.6666666666667</v>
      </c>
      <c r="AQ174" s="11">
        <f t="shared" si="61"/>
        <v>1666.6666666666667</v>
      </c>
      <c r="AR174" s="11">
        <f t="shared" si="61"/>
        <v>1666.6666666666667</v>
      </c>
      <c r="AS174" s="11">
        <f t="shared" si="61"/>
        <v>1666.6666666666667</v>
      </c>
      <c r="AT174" s="11">
        <f t="shared" si="61"/>
        <v>1666.6666666666667</v>
      </c>
      <c r="AU174" s="11">
        <f t="shared" si="61"/>
        <v>1666.6666666666667</v>
      </c>
      <c r="AV174" s="11">
        <f t="shared" si="61"/>
        <v>1666.6666666666667</v>
      </c>
      <c r="AW174" s="11">
        <f t="shared" si="61"/>
        <v>1666.6666666666667</v>
      </c>
      <c r="AX174" s="11">
        <f t="shared" si="61"/>
        <v>1666.6666666666667</v>
      </c>
      <c r="AY174" s="11">
        <f t="shared" si="61"/>
        <v>1666.6666666666667</v>
      </c>
      <c r="AZ174" s="11">
        <f t="shared" si="61"/>
        <v>1666.6666666666667</v>
      </c>
      <c r="BA174" s="11">
        <f>$I$58/12</f>
        <v>1666.6666666666667</v>
      </c>
      <c r="BB174" s="11">
        <f t="shared" ref="BB174:BL174" si="62">$I$58/12</f>
        <v>1666.6666666666667</v>
      </c>
      <c r="BC174" s="11">
        <f t="shared" si="62"/>
        <v>1666.6666666666667</v>
      </c>
      <c r="BD174" s="11">
        <f t="shared" si="62"/>
        <v>1666.6666666666667</v>
      </c>
      <c r="BE174" s="11">
        <f t="shared" si="62"/>
        <v>1666.6666666666667</v>
      </c>
      <c r="BF174" s="11">
        <f t="shared" si="62"/>
        <v>1666.6666666666667</v>
      </c>
      <c r="BG174" s="11">
        <f t="shared" si="62"/>
        <v>1666.6666666666667</v>
      </c>
      <c r="BH174" s="11">
        <f t="shared" si="62"/>
        <v>1666.6666666666667</v>
      </c>
      <c r="BI174" s="11">
        <f t="shared" si="62"/>
        <v>1666.6666666666667</v>
      </c>
      <c r="BJ174" s="11">
        <f t="shared" si="62"/>
        <v>1666.6666666666667</v>
      </c>
      <c r="BK174" s="11">
        <f t="shared" si="62"/>
        <v>1666.6666666666667</v>
      </c>
      <c r="BL174" s="11">
        <f t="shared" si="62"/>
        <v>1666.6666666666667</v>
      </c>
    </row>
    <row r="175" spans="2:64" s="2" customFormat="1" hidden="1" outlineLevel="1" x14ac:dyDescent="0.55000000000000004">
      <c r="B175" s="2" t="s">
        <v>269</v>
      </c>
      <c r="E175" s="70">
        <f>'5. Funding'!E82</f>
        <v>0</v>
      </c>
      <c r="F175" s="70">
        <f>'5. Funding'!F82</f>
        <v>0</v>
      </c>
      <c r="G175" s="70">
        <f>'5. Funding'!G82</f>
        <v>0</v>
      </c>
      <c r="H175" s="70">
        <f>'5. Funding'!H82</f>
        <v>0</v>
      </c>
      <c r="I175" s="70">
        <f>'5. Funding'!I82</f>
        <v>20000</v>
      </c>
      <c r="J175" s="70">
        <f>'5. Funding'!J82</f>
        <v>0</v>
      </c>
      <c r="K175" s="70">
        <f>'5. Funding'!K82</f>
        <v>0</v>
      </c>
      <c r="L175" s="70">
        <f>'5. Funding'!L82</f>
        <v>0</v>
      </c>
      <c r="M175" s="70">
        <f>'5. Funding'!M82</f>
        <v>0</v>
      </c>
      <c r="N175" s="70">
        <f>'5. Funding'!N82</f>
        <v>0</v>
      </c>
      <c r="O175" s="70">
        <f>'5. Funding'!O82</f>
        <v>0</v>
      </c>
      <c r="P175" s="70">
        <f>'5. Funding'!P82</f>
        <v>0</v>
      </c>
      <c r="Q175" s="70">
        <f>'5. Funding'!Q82</f>
        <v>0</v>
      </c>
      <c r="R175" s="70">
        <f>'5. Funding'!R82</f>
        <v>0</v>
      </c>
      <c r="S175" s="70">
        <f>'5. Funding'!S82</f>
        <v>0</v>
      </c>
      <c r="T175" s="70">
        <f>'5. Funding'!T82</f>
        <v>0</v>
      </c>
      <c r="U175" s="70">
        <f>'5. Funding'!U82</f>
        <v>0</v>
      </c>
      <c r="V175" s="70">
        <f>'5. Funding'!V82</f>
        <v>0</v>
      </c>
      <c r="W175" s="70">
        <f>'5. Funding'!W82</f>
        <v>0</v>
      </c>
      <c r="X175" s="70">
        <f>'5. Funding'!X82</f>
        <v>0</v>
      </c>
      <c r="Y175" s="70">
        <f>'5. Funding'!Y82</f>
        <v>0</v>
      </c>
      <c r="Z175" s="70">
        <f>'5. Funding'!Z82</f>
        <v>0</v>
      </c>
      <c r="AA175" s="70">
        <f>'5. Funding'!AA82</f>
        <v>0</v>
      </c>
      <c r="AB175" s="70">
        <f>'5. Funding'!AB82</f>
        <v>0</v>
      </c>
      <c r="AC175" s="70">
        <f>'5. Funding'!AC82</f>
        <v>0</v>
      </c>
      <c r="AD175" s="70">
        <f>'5. Funding'!AD82</f>
        <v>0</v>
      </c>
      <c r="AE175" s="70">
        <f>'5. Funding'!AE82</f>
        <v>0</v>
      </c>
      <c r="AF175" s="70">
        <f>'5. Funding'!AF82</f>
        <v>0</v>
      </c>
      <c r="AG175" s="70">
        <f>'5. Funding'!AG82</f>
        <v>0</v>
      </c>
      <c r="AH175" s="70">
        <f>'5. Funding'!AH82</f>
        <v>0</v>
      </c>
      <c r="AI175" s="70">
        <f>'5. Funding'!AI82</f>
        <v>0</v>
      </c>
      <c r="AJ175" s="70">
        <f>'5. Funding'!AJ82</f>
        <v>0</v>
      </c>
      <c r="AK175" s="70">
        <f>'5. Funding'!AK82</f>
        <v>0</v>
      </c>
      <c r="AL175" s="70">
        <f>'5. Funding'!AL82</f>
        <v>0</v>
      </c>
      <c r="AM175" s="70">
        <f>'5. Funding'!AM82</f>
        <v>0</v>
      </c>
      <c r="AN175" s="70">
        <f>'5. Funding'!AN82</f>
        <v>0</v>
      </c>
      <c r="AO175" s="70">
        <f>'5. Funding'!AO82</f>
        <v>0</v>
      </c>
      <c r="AP175" s="70">
        <f>'5. Funding'!AP82</f>
        <v>0</v>
      </c>
      <c r="AQ175" s="70">
        <f>'5. Funding'!AQ82</f>
        <v>0</v>
      </c>
      <c r="AR175" s="70">
        <f>'5. Funding'!AR82</f>
        <v>0</v>
      </c>
      <c r="AS175" s="70">
        <f>'5. Funding'!AS82</f>
        <v>0</v>
      </c>
      <c r="AT175" s="70">
        <f>'5. Funding'!AT82</f>
        <v>0</v>
      </c>
      <c r="AU175" s="70">
        <f>'5. Funding'!AU82</f>
        <v>0</v>
      </c>
      <c r="AV175" s="70">
        <f>'5. Funding'!AV82</f>
        <v>0</v>
      </c>
      <c r="AW175" s="70">
        <f>'5. Funding'!AW82</f>
        <v>0</v>
      </c>
      <c r="AX175" s="70">
        <f>'5. Funding'!AX82</f>
        <v>0</v>
      </c>
      <c r="AY175" s="70">
        <f>'5. Funding'!AY82</f>
        <v>0</v>
      </c>
      <c r="AZ175" s="70">
        <f>'5. Funding'!AZ82</f>
        <v>0</v>
      </c>
      <c r="BA175" s="70">
        <f>'5. Funding'!BA82</f>
        <v>0</v>
      </c>
      <c r="BB175" s="70">
        <f>'5. Funding'!BB82</f>
        <v>0</v>
      </c>
      <c r="BC175" s="70">
        <f>'5. Funding'!BC82</f>
        <v>0</v>
      </c>
      <c r="BD175" s="70">
        <f>'5. Funding'!BD82</f>
        <v>0</v>
      </c>
      <c r="BE175" s="70">
        <f>'5. Funding'!BE82</f>
        <v>0</v>
      </c>
      <c r="BF175" s="70">
        <f>'5. Funding'!BF82</f>
        <v>0</v>
      </c>
      <c r="BG175" s="70">
        <f>'5. Funding'!BG82</f>
        <v>0</v>
      </c>
      <c r="BH175" s="70">
        <f>'5. Funding'!BH82</f>
        <v>0</v>
      </c>
      <c r="BI175" s="70">
        <f>'5. Funding'!BI82</f>
        <v>0</v>
      </c>
      <c r="BJ175" s="70">
        <f>'5. Funding'!BJ82</f>
        <v>0</v>
      </c>
      <c r="BK175" s="70">
        <f>'5. Funding'!BK82</f>
        <v>0</v>
      </c>
      <c r="BL175" s="70">
        <f>'5. Funding'!BL82</f>
        <v>0</v>
      </c>
    </row>
    <row r="176" spans="2:64" hidden="1" outlineLevel="1" x14ac:dyDescent="0.55000000000000004">
      <c r="B176" s="3" t="str">
        <f>B61</f>
        <v>Other (insurance etc.)</v>
      </c>
      <c r="E176" s="11">
        <f>IF(E150="",0,$E$61/12)</f>
        <v>0</v>
      </c>
      <c r="F176" s="11">
        <f t="shared" ref="F176:P176" si="63">IF(F150="",0,$E$61/12)</f>
        <v>0</v>
      </c>
      <c r="G176" s="11">
        <f t="shared" si="63"/>
        <v>0</v>
      </c>
      <c r="H176" s="11">
        <f t="shared" si="63"/>
        <v>0</v>
      </c>
      <c r="I176" s="11">
        <f t="shared" si="63"/>
        <v>208.33333333333334</v>
      </c>
      <c r="J176" s="11">
        <f t="shared" si="63"/>
        <v>208.33333333333334</v>
      </c>
      <c r="K176" s="11">
        <f t="shared" si="63"/>
        <v>208.33333333333334</v>
      </c>
      <c r="L176" s="11">
        <f t="shared" si="63"/>
        <v>208.33333333333334</v>
      </c>
      <c r="M176" s="11">
        <f t="shared" si="63"/>
        <v>208.33333333333334</v>
      </c>
      <c r="N176" s="11">
        <f t="shared" si="63"/>
        <v>208.33333333333334</v>
      </c>
      <c r="O176" s="11">
        <f t="shared" si="63"/>
        <v>208.33333333333334</v>
      </c>
      <c r="P176" s="11">
        <f t="shared" si="63"/>
        <v>208.33333333333334</v>
      </c>
      <c r="Q176" s="11">
        <f t="shared" ref="Q176:AB176" si="64">$F$61/12</f>
        <v>416.66666666666669</v>
      </c>
      <c r="R176" s="11">
        <f t="shared" si="64"/>
        <v>416.66666666666669</v>
      </c>
      <c r="S176" s="11">
        <f t="shared" si="64"/>
        <v>416.66666666666669</v>
      </c>
      <c r="T176" s="11">
        <f t="shared" si="64"/>
        <v>416.66666666666669</v>
      </c>
      <c r="U176" s="11">
        <f t="shared" si="64"/>
        <v>416.66666666666669</v>
      </c>
      <c r="V176" s="11">
        <f t="shared" si="64"/>
        <v>416.66666666666669</v>
      </c>
      <c r="W176" s="11">
        <f t="shared" si="64"/>
        <v>416.66666666666669</v>
      </c>
      <c r="X176" s="11">
        <f t="shared" si="64"/>
        <v>416.66666666666669</v>
      </c>
      <c r="Y176" s="11">
        <f t="shared" si="64"/>
        <v>416.66666666666669</v>
      </c>
      <c r="Z176" s="11">
        <f t="shared" si="64"/>
        <v>416.66666666666669</v>
      </c>
      <c r="AA176" s="11">
        <f t="shared" si="64"/>
        <v>416.66666666666669</v>
      </c>
      <c r="AB176" s="11">
        <f t="shared" si="64"/>
        <v>416.66666666666669</v>
      </c>
      <c r="AC176" s="11">
        <f t="shared" ref="AC176:AN176" si="65">$G$61/12</f>
        <v>833.33333333333337</v>
      </c>
      <c r="AD176" s="11">
        <f t="shared" si="65"/>
        <v>833.33333333333337</v>
      </c>
      <c r="AE176" s="11">
        <f t="shared" si="65"/>
        <v>833.33333333333337</v>
      </c>
      <c r="AF176" s="11">
        <f t="shared" si="65"/>
        <v>833.33333333333337</v>
      </c>
      <c r="AG176" s="11">
        <f t="shared" si="65"/>
        <v>833.33333333333337</v>
      </c>
      <c r="AH176" s="11">
        <f t="shared" si="65"/>
        <v>833.33333333333337</v>
      </c>
      <c r="AI176" s="11">
        <f t="shared" si="65"/>
        <v>833.33333333333337</v>
      </c>
      <c r="AJ176" s="11">
        <f t="shared" si="65"/>
        <v>833.33333333333337</v>
      </c>
      <c r="AK176" s="11">
        <f t="shared" si="65"/>
        <v>833.33333333333337</v>
      </c>
      <c r="AL176" s="11">
        <f t="shared" si="65"/>
        <v>833.33333333333337</v>
      </c>
      <c r="AM176" s="11">
        <f t="shared" si="65"/>
        <v>833.33333333333337</v>
      </c>
      <c r="AN176" s="11">
        <f t="shared" si="65"/>
        <v>833.33333333333337</v>
      </c>
      <c r="AO176" s="11">
        <f t="shared" ref="AO176:AZ176" si="66">$H$61/12</f>
        <v>833.33333333333337</v>
      </c>
      <c r="AP176" s="11">
        <f t="shared" si="66"/>
        <v>833.33333333333337</v>
      </c>
      <c r="AQ176" s="11">
        <f t="shared" si="66"/>
        <v>833.33333333333337</v>
      </c>
      <c r="AR176" s="11">
        <f t="shared" si="66"/>
        <v>833.33333333333337</v>
      </c>
      <c r="AS176" s="11">
        <f t="shared" si="66"/>
        <v>833.33333333333337</v>
      </c>
      <c r="AT176" s="11">
        <f t="shared" si="66"/>
        <v>833.33333333333337</v>
      </c>
      <c r="AU176" s="11">
        <f t="shared" si="66"/>
        <v>833.33333333333337</v>
      </c>
      <c r="AV176" s="11">
        <f t="shared" si="66"/>
        <v>833.33333333333337</v>
      </c>
      <c r="AW176" s="11">
        <f t="shared" si="66"/>
        <v>833.33333333333337</v>
      </c>
      <c r="AX176" s="11">
        <f t="shared" si="66"/>
        <v>833.33333333333337</v>
      </c>
      <c r="AY176" s="11">
        <f t="shared" si="66"/>
        <v>833.33333333333337</v>
      </c>
      <c r="AZ176" s="11">
        <f t="shared" si="66"/>
        <v>833.33333333333337</v>
      </c>
      <c r="BA176" s="11">
        <f t="shared" ref="BA176:BL176" si="67">$I$61/12</f>
        <v>833.33333333333337</v>
      </c>
      <c r="BB176" s="11">
        <f t="shared" si="67"/>
        <v>833.33333333333337</v>
      </c>
      <c r="BC176" s="11">
        <f t="shared" si="67"/>
        <v>833.33333333333337</v>
      </c>
      <c r="BD176" s="11">
        <f t="shared" si="67"/>
        <v>833.33333333333337</v>
      </c>
      <c r="BE176" s="11">
        <f t="shared" si="67"/>
        <v>833.33333333333337</v>
      </c>
      <c r="BF176" s="11">
        <f t="shared" si="67"/>
        <v>833.33333333333337</v>
      </c>
      <c r="BG176" s="11">
        <f t="shared" si="67"/>
        <v>833.33333333333337</v>
      </c>
      <c r="BH176" s="11">
        <f t="shared" si="67"/>
        <v>833.33333333333337</v>
      </c>
      <c r="BI176" s="11">
        <f t="shared" si="67"/>
        <v>833.33333333333337</v>
      </c>
      <c r="BJ176" s="11">
        <f t="shared" si="67"/>
        <v>833.33333333333337</v>
      </c>
      <c r="BK176" s="11">
        <f t="shared" si="67"/>
        <v>833.33333333333337</v>
      </c>
      <c r="BL176" s="11">
        <f t="shared" si="67"/>
        <v>833.33333333333337</v>
      </c>
    </row>
    <row r="177" spans="2:64" hidden="1" outlineLevel="1" x14ac:dyDescent="0.55000000000000004">
      <c r="B177" s="3" t="str">
        <f>B64</f>
        <v>Additional cost item 1</v>
      </c>
      <c r="E177" s="11">
        <f>IF(E150="",0,$E$64/12)</f>
        <v>0</v>
      </c>
      <c r="F177" s="11">
        <f t="shared" ref="F177:P177" si="68">IF(F150="",0,$E$64/12)</f>
        <v>0</v>
      </c>
      <c r="G177" s="11">
        <f t="shared" si="68"/>
        <v>0</v>
      </c>
      <c r="H177" s="11">
        <f t="shared" si="68"/>
        <v>0</v>
      </c>
      <c r="I177" s="11">
        <f t="shared" si="68"/>
        <v>0</v>
      </c>
      <c r="J177" s="11">
        <f t="shared" si="68"/>
        <v>0</v>
      </c>
      <c r="K177" s="11">
        <f t="shared" si="68"/>
        <v>0</v>
      </c>
      <c r="L177" s="11">
        <f t="shared" si="68"/>
        <v>0</v>
      </c>
      <c r="M177" s="11">
        <f t="shared" si="68"/>
        <v>0</v>
      </c>
      <c r="N177" s="11">
        <f t="shared" si="68"/>
        <v>0</v>
      </c>
      <c r="O177" s="11">
        <f t="shared" si="68"/>
        <v>0</v>
      </c>
      <c r="P177" s="11">
        <f t="shared" si="68"/>
        <v>0</v>
      </c>
      <c r="Q177" s="11">
        <f t="shared" ref="Q177:AB177" si="69">$F$64/12</f>
        <v>0</v>
      </c>
      <c r="R177" s="11">
        <f t="shared" si="69"/>
        <v>0</v>
      </c>
      <c r="S177" s="11">
        <f t="shared" si="69"/>
        <v>0</v>
      </c>
      <c r="T177" s="11">
        <f t="shared" si="69"/>
        <v>0</v>
      </c>
      <c r="U177" s="11">
        <f t="shared" si="69"/>
        <v>0</v>
      </c>
      <c r="V177" s="11">
        <f t="shared" si="69"/>
        <v>0</v>
      </c>
      <c r="W177" s="11">
        <f t="shared" si="69"/>
        <v>0</v>
      </c>
      <c r="X177" s="11">
        <f t="shared" si="69"/>
        <v>0</v>
      </c>
      <c r="Y177" s="11">
        <f t="shared" si="69"/>
        <v>0</v>
      </c>
      <c r="Z177" s="11">
        <f t="shared" si="69"/>
        <v>0</v>
      </c>
      <c r="AA177" s="11">
        <f t="shared" si="69"/>
        <v>0</v>
      </c>
      <c r="AB177" s="11">
        <f t="shared" si="69"/>
        <v>0</v>
      </c>
      <c r="AC177" s="11">
        <f t="shared" ref="AC177:AN177" si="70">$G$64/12</f>
        <v>0</v>
      </c>
      <c r="AD177" s="11">
        <f t="shared" si="70"/>
        <v>0</v>
      </c>
      <c r="AE177" s="11">
        <f t="shared" si="70"/>
        <v>0</v>
      </c>
      <c r="AF177" s="11">
        <f t="shared" si="70"/>
        <v>0</v>
      </c>
      <c r="AG177" s="11">
        <f t="shared" si="70"/>
        <v>0</v>
      </c>
      <c r="AH177" s="11">
        <f t="shared" si="70"/>
        <v>0</v>
      </c>
      <c r="AI177" s="11">
        <f t="shared" si="70"/>
        <v>0</v>
      </c>
      <c r="AJ177" s="11">
        <f t="shared" si="70"/>
        <v>0</v>
      </c>
      <c r="AK177" s="11">
        <f t="shared" si="70"/>
        <v>0</v>
      </c>
      <c r="AL177" s="11">
        <f t="shared" si="70"/>
        <v>0</v>
      </c>
      <c r="AM177" s="11">
        <f t="shared" si="70"/>
        <v>0</v>
      </c>
      <c r="AN177" s="11">
        <f t="shared" si="70"/>
        <v>0</v>
      </c>
      <c r="AO177" s="11">
        <f t="shared" ref="AO177:AZ177" si="71">$H$64/12</f>
        <v>0</v>
      </c>
      <c r="AP177" s="11">
        <f t="shared" si="71"/>
        <v>0</v>
      </c>
      <c r="AQ177" s="11">
        <f t="shared" si="71"/>
        <v>0</v>
      </c>
      <c r="AR177" s="11">
        <f t="shared" si="71"/>
        <v>0</v>
      </c>
      <c r="AS177" s="11">
        <f t="shared" si="71"/>
        <v>0</v>
      </c>
      <c r="AT177" s="11">
        <f t="shared" si="71"/>
        <v>0</v>
      </c>
      <c r="AU177" s="11">
        <f t="shared" si="71"/>
        <v>0</v>
      </c>
      <c r="AV177" s="11">
        <f t="shared" si="71"/>
        <v>0</v>
      </c>
      <c r="AW177" s="11">
        <f t="shared" si="71"/>
        <v>0</v>
      </c>
      <c r="AX177" s="11">
        <f t="shared" si="71"/>
        <v>0</v>
      </c>
      <c r="AY177" s="11">
        <f t="shared" si="71"/>
        <v>0</v>
      </c>
      <c r="AZ177" s="11">
        <f t="shared" si="71"/>
        <v>0</v>
      </c>
      <c r="BA177" s="11">
        <f t="shared" ref="BA177:BL177" si="72">$I$64/12</f>
        <v>0</v>
      </c>
      <c r="BB177" s="11">
        <f t="shared" si="72"/>
        <v>0</v>
      </c>
      <c r="BC177" s="11">
        <f t="shared" si="72"/>
        <v>0</v>
      </c>
      <c r="BD177" s="11">
        <f t="shared" si="72"/>
        <v>0</v>
      </c>
      <c r="BE177" s="11">
        <f t="shared" si="72"/>
        <v>0</v>
      </c>
      <c r="BF177" s="11">
        <f t="shared" si="72"/>
        <v>0</v>
      </c>
      <c r="BG177" s="11">
        <f t="shared" si="72"/>
        <v>0</v>
      </c>
      <c r="BH177" s="11">
        <f t="shared" si="72"/>
        <v>0</v>
      </c>
      <c r="BI177" s="11">
        <f t="shared" si="72"/>
        <v>0</v>
      </c>
      <c r="BJ177" s="11">
        <f t="shared" si="72"/>
        <v>0</v>
      </c>
      <c r="BK177" s="11">
        <f t="shared" si="72"/>
        <v>0</v>
      </c>
      <c r="BL177" s="11">
        <f t="shared" si="72"/>
        <v>0</v>
      </c>
    </row>
    <row r="178" spans="2:64" hidden="1" outlineLevel="1" x14ac:dyDescent="0.55000000000000004">
      <c r="B178" s="3" t="str">
        <f>B67</f>
        <v>Additional cost item 2</v>
      </c>
      <c r="E178" s="11">
        <f>IF(E150="",0,$E$67/12)</f>
        <v>0</v>
      </c>
      <c r="F178" s="11">
        <f t="shared" ref="F178:P178" si="73">IF(F150="",0,$E$67/12)</f>
        <v>0</v>
      </c>
      <c r="G178" s="11">
        <f t="shared" si="73"/>
        <v>0</v>
      </c>
      <c r="H178" s="11">
        <f t="shared" si="73"/>
        <v>0</v>
      </c>
      <c r="I178" s="11">
        <f t="shared" si="73"/>
        <v>0</v>
      </c>
      <c r="J178" s="11">
        <f t="shared" si="73"/>
        <v>0</v>
      </c>
      <c r="K178" s="11">
        <f t="shared" si="73"/>
        <v>0</v>
      </c>
      <c r="L178" s="11">
        <f t="shared" si="73"/>
        <v>0</v>
      </c>
      <c r="M178" s="11">
        <f t="shared" si="73"/>
        <v>0</v>
      </c>
      <c r="N178" s="11">
        <f t="shared" si="73"/>
        <v>0</v>
      </c>
      <c r="O178" s="11">
        <f t="shared" si="73"/>
        <v>0</v>
      </c>
      <c r="P178" s="11">
        <f t="shared" si="73"/>
        <v>0</v>
      </c>
      <c r="Q178" s="11">
        <f t="shared" ref="Q178:AB178" si="74">$F$67/12</f>
        <v>0</v>
      </c>
      <c r="R178" s="11">
        <f t="shared" si="74"/>
        <v>0</v>
      </c>
      <c r="S178" s="11">
        <f t="shared" si="74"/>
        <v>0</v>
      </c>
      <c r="T178" s="11">
        <f t="shared" si="74"/>
        <v>0</v>
      </c>
      <c r="U178" s="11">
        <f t="shared" si="74"/>
        <v>0</v>
      </c>
      <c r="V178" s="11">
        <f t="shared" si="74"/>
        <v>0</v>
      </c>
      <c r="W178" s="11">
        <f t="shared" si="74"/>
        <v>0</v>
      </c>
      <c r="X178" s="11">
        <f t="shared" si="74"/>
        <v>0</v>
      </c>
      <c r="Y178" s="11">
        <f t="shared" si="74"/>
        <v>0</v>
      </c>
      <c r="Z178" s="11">
        <f t="shared" si="74"/>
        <v>0</v>
      </c>
      <c r="AA178" s="11">
        <f t="shared" si="74"/>
        <v>0</v>
      </c>
      <c r="AB178" s="11">
        <f t="shared" si="74"/>
        <v>0</v>
      </c>
      <c r="AC178" s="11">
        <f t="shared" ref="AC178:AN178" si="75">$G$67/12</f>
        <v>0</v>
      </c>
      <c r="AD178" s="11">
        <f t="shared" si="75"/>
        <v>0</v>
      </c>
      <c r="AE178" s="11">
        <f t="shared" si="75"/>
        <v>0</v>
      </c>
      <c r="AF178" s="11">
        <f t="shared" si="75"/>
        <v>0</v>
      </c>
      <c r="AG178" s="11">
        <f t="shared" si="75"/>
        <v>0</v>
      </c>
      <c r="AH178" s="11">
        <f t="shared" si="75"/>
        <v>0</v>
      </c>
      <c r="AI178" s="11">
        <f t="shared" si="75"/>
        <v>0</v>
      </c>
      <c r="AJ178" s="11">
        <f t="shared" si="75"/>
        <v>0</v>
      </c>
      <c r="AK178" s="11">
        <f t="shared" si="75"/>
        <v>0</v>
      </c>
      <c r="AL178" s="11">
        <f t="shared" si="75"/>
        <v>0</v>
      </c>
      <c r="AM178" s="11">
        <f t="shared" si="75"/>
        <v>0</v>
      </c>
      <c r="AN178" s="11">
        <f t="shared" si="75"/>
        <v>0</v>
      </c>
      <c r="AO178" s="11">
        <f t="shared" ref="AO178:AZ178" si="76">$H$67/12</f>
        <v>0</v>
      </c>
      <c r="AP178" s="11">
        <f t="shared" si="76"/>
        <v>0</v>
      </c>
      <c r="AQ178" s="11">
        <f t="shared" si="76"/>
        <v>0</v>
      </c>
      <c r="AR178" s="11">
        <f t="shared" si="76"/>
        <v>0</v>
      </c>
      <c r="AS178" s="11">
        <f t="shared" si="76"/>
        <v>0</v>
      </c>
      <c r="AT178" s="11">
        <f t="shared" si="76"/>
        <v>0</v>
      </c>
      <c r="AU178" s="11">
        <f t="shared" si="76"/>
        <v>0</v>
      </c>
      <c r="AV178" s="11">
        <f t="shared" si="76"/>
        <v>0</v>
      </c>
      <c r="AW178" s="11">
        <f t="shared" si="76"/>
        <v>0</v>
      </c>
      <c r="AX178" s="11">
        <f t="shared" si="76"/>
        <v>0</v>
      </c>
      <c r="AY178" s="11">
        <f t="shared" si="76"/>
        <v>0</v>
      </c>
      <c r="AZ178" s="11">
        <f t="shared" si="76"/>
        <v>0</v>
      </c>
      <c r="BA178" s="11">
        <f t="shared" ref="BA178:BL178" si="77">$I$67/12</f>
        <v>0</v>
      </c>
      <c r="BB178" s="11">
        <f t="shared" si="77"/>
        <v>0</v>
      </c>
      <c r="BC178" s="11">
        <f t="shared" si="77"/>
        <v>0</v>
      </c>
      <c r="BD178" s="11">
        <f t="shared" si="77"/>
        <v>0</v>
      </c>
      <c r="BE178" s="11">
        <f t="shared" si="77"/>
        <v>0</v>
      </c>
      <c r="BF178" s="11">
        <f t="shared" si="77"/>
        <v>0</v>
      </c>
      <c r="BG178" s="11">
        <f t="shared" si="77"/>
        <v>0</v>
      </c>
      <c r="BH178" s="11">
        <f t="shared" si="77"/>
        <v>0</v>
      </c>
      <c r="BI178" s="11">
        <f t="shared" si="77"/>
        <v>0</v>
      </c>
      <c r="BJ178" s="11">
        <f t="shared" si="77"/>
        <v>0</v>
      </c>
      <c r="BK178" s="11">
        <f t="shared" si="77"/>
        <v>0</v>
      </c>
      <c r="BL178" s="11">
        <f t="shared" si="77"/>
        <v>0</v>
      </c>
    </row>
    <row r="179" spans="2:64" hidden="1" outlineLevel="1" x14ac:dyDescent="0.55000000000000004">
      <c r="B179" s="3" t="str">
        <f>B70</f>
        <v>Additional cost item 3</v>
      </c>
      <c r="E179" s="11">
        <f>IF(E150="",0,$E$70/12)</f>
        <v>0</v>
      </c>
      <c r="F179" s="11">
        <f t="shared" ref="F179:P179" si="78">IF(F150="",0,$E$70/12)</f>
        <v>0</v>
      </c>
      <c r="G179" s="11">
        <f t="shared" si="78"/>
        <v>0</v>
      </c>
      <c r="H179" s="11">
        <f t="shared" si="78"/>
        <v>0</v>
      </c>
      <c r="I179" s="11">
        <f t="shared" si="78"/>
        <v>0</v>
      </c>
      <c r="J179" s="11">
        <f t="shared" si="78"/>
        <v>0</v>
      </c>
      <c r="K179" s="11">
        <f t="shared" si="78"/>
        <v>0</v>
      </c>
      <c r="L179" s="11">
        <f t="shared" si="78"/>
        <v>0</v>
      </c>
      <c r="M179" s="11">
        <f t="shared" si="78"/>
        <v>0</v>
      </c>
      <c r="N179" s="11">
        <f t="shared" si="78"/>
        <v>0</v>
      </c>
      <c r="O179" s="11">
        <f t="shared" si="78"/>
        <v>0</v>
      </c>
      <c r="P179" s="11">
        <f t="shared" si="78"/>
        <v>0</v>
      </c>
      <c r="Q179" s="11">
        <f t="shared" ref="Q179:AB179" si="79">$F$70/12</f>
        <v>0</v>
      </c>
      <c r="R179" s="11">
        <f t="shared" si="79"/>
        <v>0</v>
      </c>
      <c r="S179" s="11">
        <f t="shared" si="79"/>
        <v>0</v>
      </c>
      <c r="T179" s="11">
        <f t="shared" si="79"/>
        <v>0</v>
      </c>
      <c r="U179" s="11">
        <f t="shared" si="79"/>
        <v>0</v>
      </c>
      <c r="V179" s="11">
        <f t="shared" si="79"/>
        <v>0</v>
      </c>
      <c r="W179" s="11">
        <f t="shared" si="79"/>
        <v>0</v>
      </c>
      <c r="X179" s="11">
        <f t="shared" si="79"/>
        <v>0</v>
      </c>
      <c r="Y179" s="11">
        <f t="shared" si="79"/>
        <v>0</v>
      </c>
      <c r="Z179" s="11">
        <f t="shared" si="79"/>
        <v>0</v>
      </c>
      <c r="AA179" s="11">
        <f t="shared" si="79"/>
        <v>0</v>
      </c>
      <c r="AB179" s="11">
        <f t="shared" si="79"/>
        <v>0</v>
      </c>
      <c r="AC179" s="11">
        <f t="shared" ref="AC179:AN179" si="80">$G$70/12</f>
        <v>0</v>
      </c>
      <c r="AD179" s="11">
        <f t="shared" si="80"/>
        <v>0</v>
      </c>
      <c r="AE179" s="11">
        <f t="shared" si="80"/>
        <v>0</v>
      </c>
      <c r="AF179" s="11">
        <f t="shared" si="80"/>
        <v>0</v>
      </c>
      <c r="AG179" s="11">
        <f t="shared" si="80"/>
        <v>0</v>
      </c>
      <c r="AH179" s="11">
        <f t="shared" si="80"/>
        <v>0</v>
      </c>
      <c r="AI179" s="11">
        <f t="shared" si="80"/>
        <v>0</v>
      </c>
      <c r="AJ179" s="11">
        <f t="shared" si="80"/>
        <v>0</v>
      </c>
      <c r="AK179" s="11">
        <f t="shared" si="80"/>
        <v>0</v>
      </c>
      <c r="AL179" s="11">
        <f t="shared" si="80"/>
        <v>0</v>
      </c>
      <c r="AM179" s="11">
        <f t="shared" si="80"/>
        <v>0</v>
      </c>
      <c r="AN179" s="11">
        <f t="shared" si="80"/>
        <v>0</v>
      </c>
      <c r="AO179" s="11">
        <f t="shared" ref="AO179:AZ179" si="81">$H$70/12</f>
        <v>0</v>
      </c>
      <c r="AP179" s="11">
        <f t="shared" si="81"/>
        <v>0</v>
      </c>
      <c r="AQ179" s="11">
        <f t="shared" si="81"/>
        <v>0</v>
      </c>
      <c r="AR179" s="11">
        <f t="shared" si="81"/>
        <v>0</v>
      </c>
      <c r="AS179" s="11">
        <f t="shared" si="81"/>
        <v>0</v>
      </c>
      <c r="AT179" s="11">
        <f t="shared" si="81"/>
        <v>0</v>
      </c>
      <c r="AU179" s="11">
        <f t="shared" si="81"/>
        <v>0</v>
      </c>
      <c r="AV179" s="11">
        <f t="shared" si="81"/>
        <v>0</v>
      </c>
      <c r="AW179" s="11">
        <f t="shared" si="81"/>
        <v>0</v>
      </c>
      <c r="AX179" s="11">
        <f t="shared" si="81"/>
        <v>0</v>
      </c>
      <c r="AY179" s="11">
        <f t="shared" si="81"/>
        <v>0</v>
      </c>
      <c r="AZ179" s="11">
        <f t="shared" si="81"/>
        <v>0</v>
      </c>
      <c r="BA179" s="11">
        <f t="shared" ref="BA179:BL179" si="82">$I$70/12</f>
        <v>0</v>
      </c>
      <c r="BB179" s="11">
        <f t="shared" si="82"/>
        <v>0</v>
      </c>
      <c r="BC179" s="11">
        <f t="shared" si="82"/>
        <v>0</v>
      </c>
      <c r="BD179" s="11">
        <f t="shared" si="82"/>
        <v>0</v>
      </c>
      <c r="BE179" s="11">
        <f t="shared" si="82"/>
        <v>0</v>
      </c>
      <c r="BF179" s="11">
        <f t="shared" si="82"/>
        <v>0</v>
      </c>
      <c r="BG179" s="11">
        <f t="shared" si="82"/>
        <v>0</v>
      </c>
      <c r="BH179" s="11">
        <f t="shared" si="82"/>
        <v>0</v>
      </c>
      <c r="BI179" s="11">
        <f t="shared" si="82"/>
        <v>0</v>
      </c>
      <c r="BJ179" s="11">
        <f t="shared" si="82"/>
        <v>0</v>
      </c>
      <c r="BK179" s="11">
        <f t="shared" si="82"/>
        <v>0</v>
      </c>
      <c r="BL179" s="11">
        <f t="shared" si="82"/>
        <v>0</v>
      </c>
    </row>
    <row r="180" spans="2:64" hidden="1" outlineLevel="1" x14ac:dyDescent="0.55000000000000004">
      <c r="B180" s="3" t="str">
        <f>B73</f>
        <v>Additional cost item 4</v>
      </c>
      <c r="E180" s="11">
        <f>IF(E150="",0,$E$73/12)</f>
        <v>0</v>
      </c>
      <c r="F180" s="11">
        <f t="shared" ref="F180:P180" si="83">IF(F150="",0,$E$73/12)</f>
        <v>0</v>
      </c>
      <c r="G180" s="11">
        <f t="shared" si="83"/>
        <v>0</v>
      </c>
      <c r="H180" s="11">
        <f t="shared" si="83"/>
        <v>0</v>
      </c>
      <c r="I180" s="11">
        <f t="shared" si="83"/>
        <v>0</v>
      </c>
      <c r="J180" s="11">
        <f t="shared" si="83"/>
        <v>0</v>
      </c>
      <c r="K180" s="11">
        <f t="shared" si="83"/>
        <v>0</v>
      </c>
      <c r="L180" s="11">
        <f t="shared" si="83"/>
        <v>0</v>
      </c>
      <c r="M180" s="11">
        <f t="shared" si="83"/>
        <v>0</v>
      </c>
      <c r="N180" s="11">
        <f t="shared" si="83"/>
        <v>0</v>
      </c>
      <c r="O180" s="11">
        <f t="shared" si="83"/>
        <v>0</v>
      </c>
      <c r="P180" s="11">
        <f t="shared" si="83"/>
        <v>0</v>
      </c>
      <c r="Q180" s="11">
        <f t="shared" ref="Q180:AB180" si="84">$F$73/12</f>
        <v>0</v>
      </c>
      <c r="R180" s="11">
        <f t="shared" si="84"/>
        <v>0</v>
      </c>
      <c r="S180" s="11">
        <f t="shared" si="84"/>
        <v>0</v>
      </c>
      <c r="T180" s="11">
        <f t="shared" si="84"/>
        <v>0</v>
      </c>
      <c r="U180" s="11">
        <f t="shared" si="84"/>
        <v>0</v>
      </c>
      <c r="V180" s="11">
        <f t="shared" si="84"/>
        <v>0</v>
      </c>
      <c r="W180" s="11">
        <f t="shared" si="84"/>
        <v>0</v>
      </c>
      <c r="X180" s="11">
        <f t="shared" si="84"/>
        <v>0</v>
      </c>
      <c r="Y180" s="11">
        <f t="shared" si="84"/>
        <v>0</v>
      </c>
      <c r="Z180" s="11">
        <f t="shared" si="84"/>
        <v>0</v>
      </c>
      <c r="AA180" s="11">
        <f t="shared" si="84"/>
        <v>0</v>
      </c>
      <c r="AB180" s="11">
        <f t="shared" si="84"/>
        <v>0</v>
      </c>
      <c r="AC180" s="11">
        <f t="shared" ref="AC180:AN180" si="85">$G$73/12</f>
        <v>0</v>
      </c>
      <c r="AD180" s="11">
        <f t="shared" si="85"/>
        <v>0</v>
      </c>
      <c r="AE180" s="11">
        <f t="shared" si="85"/>
        <v>0</v>
      </c>
      <c r="AF180" s="11">
        <f t="shared" si="85"/>
        <v>0</v>
      </c>
      <c r="AG180" s="11">
        <f t="shared" si="85"/>
        <v>0</v>
      </c>
      <c r="AH180" s="11">
        <f t="shared" si="85"/>
        <v>0</v>
      </c>
      <c r="AI180" s="11">
        <f t="shared" si="85"/>
        <v>0</v>
      </c>
      <c r="AJ180" s="11">
        <f t="shared" si="85"/>
        <v>0</v>
      </c>
      <c r="AK180" s="11">
        <f t="shared" si="85"/>
        <v>0</v>
      </c>
      <c r="AL180" s="11">
        <f t="shared" si="85"/>
        <v>0</v>
      </c>
      <c r="AM180" s="11">
        <f t="shared" si="85"/>
        <v>0</v>
      </c>
      <c r="AN180" s="11">
        <f t="shared" si="85"/>
        <v>0</v>
      </c>
      <c r="AO180" s="11">
        <f t="shared" ref="AO180:AZ180" si="86">$H$73/12</f>
        <v>0</v>
      </c>
      <c r="AP180" s="11">
        <f t="shared" si="86"/>
        <v>0</v>
      </c>
      <c r="AQ180" s="11">
        <f t="shared" si="86"/>
        <v>0</v>
      </c>
      <c r="AR180" s="11">
        <f t="shared" si="86"/>
        <v>0</v>
      </c>
      <c r="AS180" s="11">
        <f t="shared" si="86"/>
        <v>0</v>
      </c>
      <c r="AT180" s="11">
        <f t="shared" si="86"/>
        <v>0</v>
      </c>
      <c r="AU180" s="11">
        <f t="shared" si="86"/>
        <v>0</v>
      </c>
      <c r="AV180" s="11">
        <f t="shared" si="86"/>
        <v>0</v>
      </c>
      <c r="AW180" s="11">
        <f t="shared" si="86"/>
        <v>0</v>
      </c>
      <c r="AX180" s="11">
        <f t="shared" si="86"/>
        <v>0</v>
      </c>
      <c r="AY180" s="11">
        <f t="shared" si="86"/>
        <v>0</v>
      </c>
      <c r="AZ180" s="11">
        <f t="shared" si="86"/>
        <v>0</v>
      </c>
      <c r="BA180" s="11">
        <f t="shared" ref="BA180:BL180" si="87">$I$73/12</f>
        <v>0</v>
      </c>
      <c r="BB180" s="11">
        <f t="shared" si="87"/>
        <v>0</v>
      </c>
      <c r="BC180" s="11">
        <f t="shared" si="87"/>
        <v>0</v>
      </c>
      <c r="BD180" s="11">
        <f t="shared" si="87"/>
        <v>0</v>
      </c>
      <c r="BE180" s="11">
        <f t="shared" si="87"/>
        <v>0</v>
      </c>
      <c r="BF180" s="11">
        <f t="shared" si="87"/>
        <v>0</v>
      </c>
      <c r="BG180" s="11">
        <f t="shared" si="87"/>
        <v>0</v>
      </c>
      <c r="BH180" s="11">
        <f t="shared" si="87"/>
        <v>0</v>
      </c>
      <c r="BI180" s="11">
        <f t="shared" si="87"/>
        <v>0</v>
      </c>
      <c r="BJ180" s="11">
        <f t="shared" si="87"/>
        <v>0</v>
      </c>
      <c r="BK180" s="11">
        <f t="shared" si="87"/>
        <v>0</v>
      </c>
      <c r="BL180" s="11">
        <f t="shared" si="87"/>
        <v>0</v>
      </c>
    </row>
    <row r="181" spans="2:64" hidden="1" outlineLevel="1" x14ac:dyDescent="0.55000000000000004">
      <c r="B181" s="3" t="str">
        <f>B76</f>
        <v>Additional cost item 5</v>
      </c>
      <c r="E181" s="11">
        <f>IF(E150="",0,$E$76/12)</f>
        <v>0</v>
      </c>
      <c r="F181" s="11">
        <f t="shared" ref="F181:P181" si="88">IF(F150="",0,$E$76/12)</f>
        <v>0</v>
      </c>
      <c r="G181" s="11">
        <f t="shared" si="88"/>
        <v>0</v>
      </c>
      <c r="H181" s="11">
        <f t="shared" si="88"/>
        <v>0</v>
      </c>
      <c r="I181" s="11">
        <f t="shared" si="88"/>
        <v>0</v>
      </c>
      <c r="J181" s="11">
        <f t="shared" si="88"/>
        <v>0</v>
      </c>
      <c r="K181" s="11">
        <f t="shared" si="88"/>
        <v>0</v>
      </c>
      <c r="L181" s="11">
        <f t="shared" si="88"/>
        <v>0</v>
      </c>
      <c r="M181" s="11">
        <f t="shared" si="88"/>
        <v>0</v>
      </c>
      <c r="N181" s="11">
        <f t="shared" si="88"/>
        <v>0</v>
      </c>
      <c r="O181" s="11">
        <f t="shared" si="88"/>
        <v>0</v>
      </c>
      <c r="P181" s="11">
        <f t="shared" si="88"/>
        <v>0</v>
      </c>
      <c r="Q181" s="11">
        <f t="shared" ref="Q181:AB181" si="89">$F$76/12</f>
        <v>0</v>
      </c>
      <c r="R181" s="11">
        <f t="shared" si="89"/>
        <v>0</v>
      </c>
      <c r="S181" s="11">
        <f t="shared" si="89"/>
        <v>0</v>
      </c>
      <c r="T181" s="11">
        <f t="shared" si="89"/>
        <v>0</v>
      </c>
      <c r="U181" s="11">
        <f t="shared" si="89"/>
        <v>0</v>
      </c>
      <c r="V181" s="11">
        <f t="shared" si="89"/>
        <v>0</v>
      </c>
      <c r="W181" s="11">
        <f t="shared" si="89"/>
        <v>0</v>
      </c>
      <c r="X181" s="11">
        <f t="shared" si="89"/>
        <v>0</v>
      </c>
      <c r="Y181" s="11">
        <f t="shared" si="89"/>
        <v>0</v>
      </c>
      <c r="Z181" s="11">
        <f t="shared" si="89"/>
        <v>0</v>
      </c>
      <c r="AA181" s="11">
        <f t="shared" si="89"/>
        <v>0</v>
      </c>
      <c r="AB181" s="11">
        <f t="shared" si="89"/>
        <v>0</v>
      </c>
      <c r="AC181" s="11">
        <f t="shared" ref="AC181:AN181" si="90">$G$76/12</f>
        <v>0</v>
      </c>
      <c r="AD181" s="11">
        <f t="shared" si="90"/>
        <v>0</v>
      </c>
      <c r="AE181" s="11">
        <f t="shared" si="90"/>
        <v>0</v>
      </c>
      <c r="AF181" s="11">
        <f t="shared" si="90"/>
        <v>0</v>
      </c>
      <c r="AG181" s="11">
        <f t="shared" si="90"/>
        <v>0</v>
      </c>
      <c r="AH181" s="11">
        <f t="shared" si="90"/>
        <v>0</v>
      </c>
      <c r="AI181" s="11">
        <f t="shared" si="90"/>
        <v>0</v>
      </c>
      <c r="AJ181" s="11">
        <f t="shared" si="90"/>
        <v>0</v>
      </c>
      <c r="AK181" s="11">
        <f t="shared" si="90"/>
        <v>0</v>
      </c>
      <c r="AL181" s="11">
        <f t="shared" si="90"/>
        <v>0</v>
      </c>
      <c r="AM181" s="11">
        <f t="shared" si="90"/>
        <v>0</v>
      </c>
      <c r="AN181" s="11">
        <f t="shared" si="90"/>
        <v>0</v>
      </c>
      <c r="AO181" s="11">
        <f t="shared" ref="AO181:AZ181" si="91">$H$76/12</f>
        <v>0</v>
      </c>
      <c r="AP181" s="11">
        <f t="shared" si="91"/>
        <v>0</v>
      </c>
      <c r="AQ181" s="11">
        <f t="shared" si="91"/>
        <v>0</v>
      </c>
      <c r="AR181" s="11">
        <f t="shared" si="91"/>
        <v>0</v>
      </c>
      <c r="AS181" s="11">
        <f t="shared" si="91"/>
        <v>0</v>
      </c>
      <c r="AT181" s="11">
        <f t="shared" si="91"/>
        <v>0</v>
      </c>
      <c r="AU181" s="11">
        <f t="shared" si="91"/>
        <v>0</v>
      </c>
      <c r="AV181" s="11">
        <f t="shared" si="91"/>
        <v>0</v>
      </c>
      <c r="AW181" s="11">
        <f t="shared" si="91"/>
        <v>0</v>
      </c>
      <c r="AX181" s="11">
        <f t="shared" si="91"/>
        <v>0</v>
      </c>
      <c r="AY181" s="11">
        <f t="shared" si="91"/>
        <v>0</v>
      </c>
      <c r="AZ181" s="11">
        <f t="shared" si="91"/>
        <v>0</v>
      </c>
      <c r="BA181" s="11">
        <f t="shared" ref="BA181:BL181" si="92">$I$76/12</f>
        <v>0</v>
      </c>
      <c r="BB181" s="11">
        <f t="shared" si="92"/>
        <v>0</v>
      </c>
      <c r="BC181" s="11">
        <f t="shared" si="92"/>
        <v>0</v>
      </c>
      <c r="BD181" s="11">
        <f t="shared" si="92"/>
        <v>0</v>
      </c>
      <c r="BE181" s="11">
        <f t="shared" si="92"/>
        <v>0</v>
      </c>
      <c r="BF181" s="11">
        <f t="shared" si="92"/>
        <v>0</v>
      </c>
      <c r="BG181" s="11">
        <f t="shared" si="92"/>
        <v>0</v>
      </c>
      <c r="BH181" s="11">
        <f t="shared" si="92"/>
        <v>0</v>
      </c>
      <c r="BI181" s="11">
        <f t="shared" si="92"/>
        <v>0</v>
      </c>
      <c r="BJ181" s="11">
        <f t="shared" si="92"/>
        <v>0</v>
      </c>
      <c r="BK181" s="11">
        <f t="shared" si="92"/>
        <v>0</v>
      </c>
      <c r="BL181" s="11">
        <f t="shared" si="92"/>
        <v>0</v>
      </c>
    </row>
    <row r="182" spans="2:64" hidden="1" outlineLevel="1" x14ac:dyDescent="0.55000000000000004"/>
    <row r="183" spans="2:64" hidden="1" outlineLevel="1" x14ac:dyDescent="0.55000000000000004">
      <c r="B183" s="15" t="s">
        <v>297</v>
      </c>
    </row>
    <row r="184" spans="2:64" hidden="1" outlineLevel="1" x14ac:dyDescent="0.55000000000000004"/>
    <row r="185" spans="2:64" hidden="1" outlineLevel="1" x14ac:dyDescent="0.55000000000000004">
      <c r="E185" s="112">
        <f t="shared" ref="E185:P185" si="93">DATEVALUE("1."&amp;E149&amp;"."&amp;$E$148)</f>
        <v>44197</v>
      </c>
      <c r="F185" s="112">
        <f t="shared" si="93"/>
        <v>44228</v>
      </c>
      <c r="G185" s="112">
        <f t="shared" si="93"/>
        <v>44256</v>
      </c>
      <c r="H185" s="112">
        <f t="shared" si="93"/>
        <v>44287</v>
      </c>
      <c r="I185" s="112">
        <f t="shared" si="93"/>
        <v>44317</v>
      </c>
      <c r="J185" s="112">
        <f t="shared" si="93"/>
        <v>44348</v>
      </c>
      <c r="K185" s="112">
        <f t="shared" si="93"/>
        <v>44378</v>
      </c>
      <c r="L185" s="112">
        <f t="shared" si="93"/>
        <v>44409</v>
      </c>
      <c r="M185" s="112">
        <f t="shared" si="93"/>
        <v>44440</v>
      </c>
      <c r="N185" s="112">
        <f t="shared" si="93"/>
        <v>44470</v>
      </c>
      <c r="O185" s="112">
        <f t="shared" si="93"/>
        <v>44501</v>
      </c>
      <c r="P185" s="112">
        <f t="shared" si="93"/>
        <v>44531</v>
      </c>
      <c r="Q185" s="112">
        <f>DATEVALUE("1."&amp;Q149&amp;"."&amp;$Q$148)</f>
        <v>44562</v>
      </c>
      <c r="R185" s="112">
        <f t="shared" ref="R185:AB185" si="94">DATEVALUE("1."&amp;R149&amp;"."&amp;$Q$148)</f>
        <v>44593</v>
      </c>
      <c r="S185" s="112">
        <f t="shared" si="94"/>
        <v>44621</v>
      </c>
      <c r="T185" s="112">
        <f t="shared" si="94"/>
        <v>44652</v>
      </c>
      <c r="U185" s="112">
        <f t="shared" si="94"/>
        <v>44682</v>
      </c>
      <c r="V185" s="112">
        <f t="shared" si="94"/>
        <v>44713</v>
      </c>
      <c r="W185" s="112">
        <f t="shared" si="94"/>
        <v>44743</v>
      </c>
      <c r="X185" s="112">
        <f t="shared" si="94"/>
        <v>44774</v>
      </c>
      <c r="Y185" s="112">
        <f t="shared" si="94"/>
        <v>44805</v>
      </c>
      <c r="Z185" s="112">
        <f t="shared" si="94"/>
        <v>44835</v>
      </c>
      <c r="AA185" s="112">
        <f t="shared" si="94"/>
        <v>44866</v>
      </c>
      <c r="AB185" s="112">
        <f t="shared" si="94"/>
        <v>44896</v>
      </c>
      <c r="AC185" s="112">
        <f>DATEVALUE("1."&amp;AC149&amp;"."&amp;$AC$148)</f>
        <v>44927</v>
      </c>
      <c r="AD185" s="112">
        <f t="shared" ref="AD185:AN185" si="95">DATEVALUE("1."&amp;AD149&amp;"."&amp;$AC$148)</f>
        <v>44958</v>
      </c>
      <c r="AE185" s="112">
        <f t="shared" si="95"/>
        <v>44986</v>
      </c>
      <c r="AF185" s="112">
        <f t="shared" si="95"/>
        <v>45017</v>
      </c>
      <c r="AG185" s="112">
        <f t="shared" si="95"/>
        <v>45047</v>
      </c>
      <c r="AH185" s="112">
        <f t="shared" si="95"/>
        <v>45078</v>
      </c>
      <c r="AI185" s="112">
        <f t="shared" si="95"/>
        <v>45108</v>
      </c>
      <c r="AJ185" s="112">
        <f t="shared" si="95"/>
        <v>45139</v>
      </c>
      <c r="AK185" s="112">
        <f t="shared" si="95"/>
        <v>45170</v>
      </c>
      <c r="AL185" s="112">
        <f t="shared" si="95"/>
        <v>45200</v>
      </c>
      <c r="AM185" s="112">
        <f t="shared" si="95"/>
        <v>45231</v>
      </c>
      <c r="AN185" s="112">
        <f t="shared" si="95"/>
        <v>45261</v>
      </c>
      <c r="AO185" s="112">
        <f>DATEVALUE("1."&amp;AO149&amp;"."&amp;$AO$148)</f>
        <v>45292</v>
      </c>
      <c r="AP185" s="112">
        <f t="shared" ref="AP185:AZ185" si="96">DATEVALUE("1."&amp;AP149&amp;"."&amp;$AO$148)</f>
        <v>45323</v>
      </c>
      <c r="AQ185" s="112">
        <f t="shared" si="96"/>
        <v>45352</v>
      </c>
      <c r="AR185" s="112">
        <f t="shared" si="96"/>
        <v>45383</v>
      </c>
      <c r="AS185" s="112">
        <f t="shared" si="96"/>
        <v>45413</v>
      </c>
      <c r="AT185" s="112">
        <f t="shared" si="96"/>
        <v>45444</v>
      </c>
      <c r="AU185" s="112">
        <f t="shared" si="96"/>
        <v>45474</v>
      </c>
      <c r="AV185" s="112">
        <f t="shared" si="96"/>
        <v>45505</v>
      </c>
      <c r="AW185" s="112">
        <f t="shared" si="96"/>
        <v>45536</v>
      </c>
      <c r="AX185" s="112">
        <f t="shared" si="96"/>
        <v>45566</v>
      </c>
      <c r="AY185" s="112">
        <f t="shared" si="96"/>
        <v>45597</v>
      </c>
      <c r="AZ185" s="112">
        <f t="shared" si="96"/>
        <v>45627</v>
      </c>
      <c r="BA185" s="112">
        <f>DATEVALUE("1."&amp;BA149&amp;"."&amp;$BA$148)</f>
        <v>45658</v>
      </c>
      <c r="BB185" s="112">
        <f t="shared" ref="BB185:BL185" si="97">DATEVALUE("1."&amp;BB149&amp;"."&amp;$BA$148)</f>
        <v>45689</v>
      </c>
      <c r="BC185" s="112">
        <f t="shared" si="97"/>
        <v>45717</v>
      </c>
      <c r="BD185" s="112">
        <f t="shared" si="97"/>
        <v>45748</v>
      </c>
      <c r="BE185" s="112">
        <f t="shared" si="97"/>
        <v>45778</v>
      </c>
      <c r="BF185" s="112">
        <f t="shared" si="97"/>
        <v>45809</v>
      </c>
      <c r="BG185" s="112">
        <f t="shared" si="97"/>
        <v>45839</v>
      </c>
      <c r="BH185" s="112">
        <f t="shared" si="97"/>
        <v>45870</v>
      </c>
      <c r="BI185" s="112">
        <f t="shared" si="97"/>
        <v>45901</v>
      </c>
      <c r="BJ185" s="112">
        <f t="shared" si="97"/>
        <v>45931</v>
      </c>
      <c r="BK185" s="112">
        <f t="shared" si="97"/>
        <v>45962</v>
      </c>
      <c r="BL185" s="112">
        <f t="shared" si="97"/>
        <v>45992</v>
      </c>
    </row>
    <row r="186" spans="2:64" hidden="1" outlineLevel="1" x14ac:dyDescent="0.55000000000000004"/>
    <row r="187" spans="2:64" collapsed="1" x14ac:dyDescent="0.55000000000000004"/>
  </sheetData>
  <mergeCells count="5">
    <mergeCell ref="B64:C64"/>
    <mergeCell ref="B67:C67"/>
    <mergeCell ref="B70:C70"/>
    <mergeCell ref="B73:C73"/>
    <mergeCell ref="B76:C76"/>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9AC84-ABFE-46FD-993B-3ECFF6C3EC5A}">
  <sheetPr>
    <tabColor theme="5"/>
  </sheetPr>
  <dimension ref="A2:BL92"/>
  <sheetViews>
    <sheetView showGridLines="0" workbookViewId="0"/>
  </sheetViews>
  <sheetFormatPr defaultColWidth="9" defaultRowHeight="15" outlineLevelRow="1" x14ac:dyDescent="0.55000000000000004"/>
  <cols>
    <col min="1" max="1" width="2.1328125" style="2" customWidth="1"/>
    <col min="2" max="3" width="9" style="3"/>
    <col min="4" max="4" width="9.06640625" style="3" bestFit="1" customWidth="1"/>
    <col min="5" max="9" width="9.19921875" style="3" bestFit="1" customWidth="1"/>
    <col min="10" max="14" width="9.3984375" style="3" bestFit="1" customWidth="1"/>
    <col min="15" max="64" width="10.06640625" style="3" bestFit="1" customWidth="1"/>
    <col min="65" max="16384" width="9" style="3"/>
  </cols>
  <sheetData>
    <row r="2" spans="2:64" x14ac:dyDescent="0.55000000000000004">
      <c r="B2" s="165" t="s">
        <v>269</v>
      </c>
      <c r="C2" s="165"/>
      <c r="D2" s="166"/>
    </row>
    <row r="3" spans="2:64" x14ac:dyDescent="0.55000000000000004">
      <c r="B3" s="5" t="str">
        <f>'1. Cockpit'!B3</f>
        <v>Example Case - Version 1.0</v>
      </c>
      <c r="C3" s="5"/>
    </row>
    <row r="4" spans="2:64" x14ac:dyDescent="0.55000000000000004">
      <c r="K4" s="2"/>
    </row>
    <row r="5" spans="2:64" x14ac:dyDescent="0.55000000000000004">
      <c r="B5" s="113" t="s">
        <v>3</v>
      </c>
      <c r="C5" s="6"/>
      <c r="D5" s="3" t="s">
        <v>4</v>
      </c>
      <c r="K5" s="2"/>
    </row>
    <row r="10" spans="2:64" x14ac:dyDescent="0.55000000000000004">
      <c r="B10" s="152" t="s">
        <v>367</v>
      </c>
      <c r="C10" s="155"/>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row>
    <row r="11" spans="2:64" hidden="1" outlineLevel="1" x14ac:dyDescent="0.55000000000000004"/>
    <row r="12" spans="2:64" hidden="1" outlineLevel="1" x14ac:dyDescent="0.55000000000000004">
      <c r="B12" s="3" t="s">
        <v>281</v>
      </c>
      <c r="E12" s="197">
        <v>0</v>
      </c>
    </row>
    <row r="13" spans="2:64" hidden="1" outlineLevel="1" x14ac:dyDescent="0.55000000000000004"/>
    <row r="14" spans="2:64" hidden="1" outlineLevel="1" x14ac:dyDescent="0.55000000000000004">
      <c r="B14" s="5" t="s">
        <v>273</v>
      </c>
      <c r="D14" s="2"/>
      <c r="G14" s="5" t="s">
        <v>277</v>
      </c>
      <c r="I14" s="2"/>
      <c r="L14" s="5" t="s">
        <v>279</v>
      </c>
      <c r="N14" s="2"/>
    </row>
    <row r="15" spans="2:64" hidden="1" outlineLevel="1" x14ac:dyDescent="0.55000000000000004">
      <c r="B15" s="3" t="s">
        <v>275</v>
      </c>
      <c r="D15" s="216">
        <v>2000000</v>
      </c>
      <c r="E15" s="217"/>
      <c r="G15" s="3" t="s">
        <v>275</v>
      </c>
      <c r="I15" s="216"/>
      <c r="J15" s="217"/>
      <c r="L15" s="3" t="s">
        <v>275</v>
      </c>
      <c r="N15" s="216"/>
      <c r="O15" s="217"/>
    </row>
    <row r="16" spans="2:64" hidden="1" outlineLevel="1" x14ac:dyDescent="0.55000000000000004">
      <c r="B16" s="3" t="s">
        <v>274</v>
      </c>
      <c r="D16" s="133">
        <v>5</v>
      </c>
      <c r="E16" s="134">
        <v>2021</v>
      </c>
      <c r="G16" s="3" t="s">
        <v>274</v>
      </c>
      <c r="I16" s="133"/>
      <c r="J16" s="134"/>
      <c r="L16" s="3" t="s">
        <v>274</v>
      </c>
      <c r="N16" s="133"/>
      <c r="O16" s="134"/>
    </row>
    <row r="17" spans="2:64" hidden="1" outlineLevel="1" x14ac:dyDescent="0.55000000000000004">
      <c r="B17" s="3" t="s">
        <v>298</v>
      </c>
      <c r="D17" s="218">
        <v>10000</v>
      </c>
      <c r="E17" s="219"/>
      <c r="G17" s="3" t="s">
        <v>298</v>
      </c>
      <c r="I17" s="218"/>
      <c r="J17" s="219"/>
      <c r="L17" s="3" t="s">
        <v>298</v>
      </c>
      <c r="N17" s="218"/>
      <c r="O17" s="219"/>
    </row>
    <row r="18" spans="2:64" hidden="1" outlineLevel="1" x14ac:dyDescent="0.55000000000000004"/>
    <row r="19" spans="2:64" hidden="1" outlineLevel="1" x14ac:dyDescent="0.55000000000000004">
      <c r="B19" s="5" t="s">
        <v>276</v>
      </c>
      <c r="D19" s="2"/>
      <c r="G19" s="5" t="s">
        <v>278</v>
      </c>
      <c r="I19" s="2"/>
      <c r="L19" s="5" t="s">
        <v>280</v>
      </c>
      <c r="N19" s="2"/>
    </row>
    <row r="20" spans="2:64" hidden="1" outlineLevel="1" x14ac:dyDescent="0.55000000000000004">
      <c r="B20" s="3" t="s">
        <v>275</v>
      </c>
      <c r="D20" s="216">
        <v>1000000</v>
      </c>
      <c r="E20" s="217"/>
      <c r="G20" s="3" t="s">
        <v>275</v>
      </c>
      <c r="I20" s="216"/>
      <c r="J20" s="217"/>
      <c r="L20" s="3" t="s">
        <v>275</v>
      </c>
      <c r="N20" s="216"/>
      <c r="O20" s="217"/>
    </row>
    <row r="21" spans="2:64" hidden="1" outlineLevel="1" x14ac:dyDescent="0.55000000000000004">
      <c r="B21" s="3" t="s">
        <v>274</v>
      </c>
      <c r="D21" s="133">
        <v>5</v>
      </c>
      <c r="E21" s="134">
        <v>2021</v>
      </c>
      <c r="G21" s="3" t="s">
        <v>274</v>
      </c>
      <c r="I21" s="133"/>
      <c r="J21" s="134"/>
      <c r="L21" s="3" t="s">
        <v>274</v>
      </c>
      <c r="N21" s="133"/>
      <c r="O21" s="134"/>
    </row>
    <row r="22" spans="2:64" hidden="1" outlineLevel="1" x14ac:dyDescent="0.55000000000000004">
      <c r="B22" s="3" t="s">
        <v>298</v>
      </c>
      <c r="D22" s="218">
        <v>10000</v>
      </c>
      <c r="E22" s="219"/>
      <c r="G22" s="3" t="s">
        <v>298</v>
      </c>
      <c r="I22" s="218"/>
      <c r="J22" s="219"/>
      <c r="L22" s="3" t="s">
        <v>298</v>
      </c>
      <c r="N22" s="218"/>
      <c r="O22" s="219"/>
    </row>
    <row r="23" spans="2:64" hidden="1" outlineLevel="1" x14ac:dyDescent="0.55000000000000004"/>
    <row r="24" spans="2:64" hidden="1" outlineLevel="1" x14ac:dyDescent="0.55000000000000004"/>
    <row r="25" spans="2:64" collapsed="1" x14ac:dyDescent="0.55000000000000004"/>
    <row r="26" spans="2:64" x14ac:dyDescent="0.55000000000000004">
      <c r="B26" s="152" t="s">
        <v>257</v>
      </c>
      <c r="C26" s="155"/>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54"/>
      <c r="BJ26" s="154"/>
      <c r="BK26" s="154"/>
      <c r="BL26" s="154"/>
    </row>
    <row r="27" spans="2:64" s="2" customFormat="1" x14ac:dyDescent="0.55000000000000004">
      <c r="B27" s="7"/>
      <c r="C27" s="7"/>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spans="2:64" s="2" customFormat="1" x14ac:dyDescent="0.55000000000000004">
      <c r="B28" s="7"/>
      <c r="C28" s="7"/>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spans="2:64" s="2" customFormat="1" x14ac:dyDescent="0.55000000000000004">
      <c r="B29" s="7"/>
      <c r="C29" s="7"/>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spans="2:64" s="2" customFormat="1" x14ac:dyDescent="0.55000000000000004">
      <c r="B30" s="7"/>
      <c r="C30" s="7"/>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spans="2:64" s="2" customFormat="1" x14ac:dyDescent="0.55000000000000004">
      <c r="B31" s="7"/>
      <c r="C31" s="7"/>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spans="2:64" s="2" customFormat="1" x14ac:dyDescent="0.55000000000000004">
      <c r="B32" s="7"/>
      <c r="C32" s="7"/>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spans="2:35" s="2" customFormat="1" x14ac:dyDescent="0.55000000000000004">
      <c r="B33" s="7"/>
      <c r="C33" s="7"/>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spans="2:35" s="2" customFormat="1" x14ac:dyDescent="0.55000000000000004">
      <c r="B34" s="7"/>
      <c r="C34" s="7"/>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spans="2:35" s="2" customFormat="1" x14ac:dyDescent="0.55000000000000004">
      <c r="B35" s="7"/>
      <c r="C35" s="7"/>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spans="2:35" s="2" customFormat="1" x14ac:dyDescent="0.55000000000000004">
      <c r="B36" s="7"/>
      <c r="C36" s="7"/>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spans="2:35" s="2" customFormat="1" x14ac:dyDescent="0.55000000000000004">
      <c r="B37" s="7"/>
      <c r="C37" s="7"/>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spans="2:35" s="2" customFormat="1" x14ac:dyDescent="0.55000000000000004">
      <c r="B38" s="7"/>
      <c r="C38" s="7"/>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2:35" s="2" customFormat="1" x14ac:dyDescent="0.55000000000000004">
      <c r="B39" s="7"/>
      <c r="C39" s="7"/>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2:35" s="2" customFormat="1" x14ac:dyDescent="0.55000000000000004">
      <c r="B40" s="7"/>
      <c r="C40" s="7"/>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2:35" s="2" customFormat="1" x14ac:dyDescent="0.55000000000000004">
      <c r="B41" s="7"/>
      <c r="C41" s="7"/>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2:35" s="2" customFormat="1" x14ac:dyDescent="0.55000000000000004">
      <c r="B42" s="7"/>
      <c r="C42" s="7"/>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2:35" s="2" customFormat="1" x14ac:dyDescent="0.55000000000000004">
      <c r="B43" s="7"/>
      <c r="C43" s="7"/>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2:35" s="2" customFormat="1" x14ac:dyDescent="0.55000000000000004">
      <c r="B44" s="7"/>
      <c r="C44" s="7"/>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2:35" s="2" customFormat="1" x14ac:dyDescent="0.55000000000000004">
      <c r="B45" s="7"/>
      <c r="C45" s="7"/>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2:35" s="2" customFormat="1" x14ac:dyDescent="0.55000000000000004">
      <c r="B46" s="7"/>
      <c r="C46" s="7"/>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2:35" s="2" customFormat="1" x14ac:dyDescent="0.55000000000000004">
      <c r="B47" s="149"/>
      <c r="C47" s="7"/>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2:35" s="2" customFormat="1" x14ac:dyDescent="0.55000000000000004">
      <c r="B48" s="7"/>
      <c r="C48" s="7"/>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64" s="2" customFormat="1" x14ac:dyDescent="0.55000000000000004">
      <c r="B49" s="7"/>
      <c r="C49" s="7"/>
      <c r="D49" s="8"/>
      <c r="E49" s="107"/>
      <c r="F49" s="106"/>
      <c r="G49" s="106"/>
      <c r="H49" s="106"/>
      <c r="I49" s="106"/>
      <c r="J49" s="106"/>
      <c r="K49" s="106"/>
      <c r="L49" s="106"/>
      <c r="M49" s="106"/>
      <c r="N49" s="106"/>
      <c r="O49" s="106"/>
      <c r="P49" s="106"/>
      <c r="Q49" s="8"/>
      <c r="R49" s="8"/>
      <c r="S49" s="8"/>
      <c r="T49" s="8"/>
      <c r="U49" s="8"/>
      <c r="V49" s="8"/>
      <c r="W49" s="8"/>
      <c r="X49" s="8"/>
      <c r="Y49" s="8"/>
      <c r="Z49" s="8"/>
      <c r="AA49" s="8"/>
      <c r="AB49" s="8"/>
      <c r="AC49" s="8"/>
      <c r="AD49" s="8"/>
      <c r="AE49" s="8"/>
      <c r="AF49" s="8"/>
      <c r="AG49" s="8"/>
      <c r="AH49" s="8"/>
      <c r="AI49" s="8"/>
    </row>
    <row r="50" spans="1:64" s="2" customFormat="1" x14ac:dyDescent="0.55000000000000004">
      <c r="B50" s="157"/>
      <c r="C50" s="157"/>
      <c r="D50" s="157"/>
      <c r="E50" s="156">
        <f>'1. Cockpit'!E12</f>
        <v>2021</v>
      </c>
      <c r="F50" s="157"/>
      <c r="G50" s="157"/>
      <c r="H50" s="157"/>
      <c r="I50" s="157"/>
      <c r="J50" s="157"/>
      <c r="K50" s="157"/>
      <c r="L50" s="157"/>
      <c r="M50" s="157"/>
      <c r="N50" s="157"/>
      <c r="O50" s="157"/>
      <c r="P50" s="157"/>
      <c r="Q50" s="156">
        <f>E50+1</f>
        <v>2022</v>
      </c>
      <c r="R50" s="158"/>
      <c r="S50" s="158"/>
      <c r="T50" s="158"/>
      <c r="U50" s="158"/>
      <c r="V50" s="158"/>
      <c r="W50" s="158"/>
      <c r="X50" s="158"/>
      <c r="Y50" s="158"/>
      <c r="Z50" s="158"/>
      <c r="AA50" s="158"/>
      <c r="AB50" s="158"/>
      <c r="AC50" s="156">
        <f>Q50+1</f>
        <v>2023</v>
      </c>
      <c r="AD50" s="157"/>
      <c r="AE50" s="157"/>
      <c r="AF50" s="157"/>
      <c r="AG50" s="157"/>
      <c r="AH50" s="157"/>
      <c r="AI50" s="157"/>
      <c r="AJ50" s="157"/>
      <c r="AK50" s="157"/>
      <c r="AL50" s="157"/>
      <c r="AM50" s="157"/>
      <c r="AN50" s="157"/>
      <c r="AO50" s="156">
        <f>+AC50+1</f>
        <v>2024</v>
      </c>
      <c r="AP50" s="156"/>
      <c r="AQ50" s="156"/>
      <c r="AR50" s="156"/>
      <c r="AS50" s="156"/>
      <c r="AT50" s="156"/>
      <c r="AU50" s="156"/>
      <c r="AV50" s="156"/>
      <c r="AW50" s="156"/>
      <c r="AX50" s="156"/>
      <c r="AY50" s="156"/>
      <c r="AZ50" s="156"/>
      <c r="BA50" s="156">
        <f>AO50+1</f>
        <v>2025</v>
      </c>
      <c r="BB50" s="156"/>
      <c r="BC50" s="156"/>
      <c r="BD50" s="156"/>
      <c r="BE50" s="156"/>
      <c r="BF50" s="156"/>
      <c r="BG50" s="156"/>
      <c r="BH50" s="156"/>
      <c r="BI50" s="156"/>
      <c r="BJ50" s="156"/>
      <c r="BK50" s="156"/>
      <c r="BL50" s="156"/>
    </row>
    <row r="51" spans="1:64" s="143" customFormat="1" x14ac:dyDescent="0.55000000000000004">
      <c r="B51" s="144"/>
      <c r="C51" s="144"/>
      <c r="D51" s="144"/>
      <c r="E51" s="145">
        <f>E86</f>
        <v>44197</v>
      </c>
      <c r="F51" s="145">
        <f t="shared" ref="F51:BL51" si="0">F86</f>
        <v>44228</v>
      </c>
      <c r="G51" s="145">
        <f t="shared" si="0"/>
        <v>44256</v>
      </c>
      <c r="H51" s="145">
        <f t="shared" si="0"/>
        <v>44287</v>
      </c>
      <c r="I51" s="145">
        <f t="shared" si="0"/>
        <v>44317</v>
      </c>
      <c r="J51" s="145">
        <f t="shared" si="0"/>
        <v>44348</v>
      </c>
      <c r="K51" s="145">
        <f t="shared" si="0"/>
        <v>44378</v>
      </c>
      <c r="L51" s="145">
        <f t="shared" si="0"/>
        <v>44409</v>
      </c>
      <c r="M51" s="145">
        <f t="shared" si="0"/>
        <v>44440</v>
      </c>
      <c r="N51" s="145">
        <f t="shared" si="0"/>
        <v>44470</v>
      </c>
      <c r="O51" s="145">
        <f t="shared" si="0"/>
        <v>44501</v>
      </c>
      <c r="P51" s="145">
        <f t="shared" si="0"/>
        <v>44531</v>
      </c>
      <c r="Q51" s="145">
        <f t="shared" si="0"/>
        <v>44562</v>
      </c>
      <c r="R51" s="145">
        <f t="shared" si="0"/>
        <v>44593</v>
      </c>
      <c r="S51" s="145">
        <f t="shared" si="0"/>
        <v>44621</v>
      </c>
      <c r="T51" s="145">
        <f t="shared" si="0"/>
        <v>44652</v>
      </c>
      <c r="U51" s="145">
        <f t="shared" si="0"/>
        <v>44682</v>
      </c>
      <c r="V51" s="145">
        <f t="shared" si="0"/>
        <v>44713</v>
      </c>
      <c r="W51" s="145">
        <f t="shared" si="0"/>
        <v>44743</v>
      </c>
      <c r="X51" s="145">
        <f t="shared" si="0"/>
        <v>44774</v>
      </c>
      <c r="Y51" s="145">
        <f t="shared" si="0"/>
        <v>44805</v>
      </c>
      <c r="Z51" s="145">
        <f t="shared" si="0"/>
        <v>44835</v>
      </c>
      <c r="AA51" s="145">
        <f t="shared" si="0"/>
        <v>44866</v>
      </c>
      <c r="AB51" s="145">
        <f t="shared" si="0"/>
        <v>44896</v>
      </c>
      <c r="AC51" s="145">
        <f t="shared" si="0"/>
        <v>44927</v>
      </c>
      <c r="AD51" s="145">
        <f t="shared" si="0"/>
        <v>44958</v>
      </c>
      <c r="AE51" s="145">
        <f t="shared" si="0"/>
        <v>44986</v>
      </c>
      <c r="AF51" s="145">
        <f t="shared" si="0"/>
        <v>45017</v>
      </c>
      <c r="AG51" s="145">
        <f t="shared" si="0"/>
        <v>45047</v>
      </c>
      <c r="AH51" s="145">
        <f t="shared" si="0"/>
        <v>45078</v>
      </c>
      <c r="AI51" s="145">
        <f t="shared" si="0"/>
        <v>45108</v>
      </c>
      <c r="AJ51" s="145">
        <f t="shared" si="0"/>
        <v>45139</v>
      </c>
      <c r="AK51" s="145">
        <f t="shared" si="0"/>
        <v>45170</v>
      </c>
      <c r="AL51" s="145">
        <f t="shared" si="0"/>
        <v>45200</v>
      </c>
      <c r="AM51" s="145">
        <f t="shared" si="0"/>
        <v>45231</v>
      </c>
      <c r="AN51" s="145">
        <f t="shared" si="0"/>
        <v>45261</v>
      </c>
      <c r="AO51" s="145">
        <f t="shared" si="0"/>
        <v>45292</v>
      </c>
      <c r="AP51" s="145">
        <f t="shared" si="0"/>
        <v>45323</v>
      </c>
      <c r="AQ51" s="145">
        <f t="shared" si="0"/>
        <v>45352</v>
      </c>
      <c r="AR51" s="145">
        <f t="shared" si="0"/>
        <v>45383</v>
      </c>
      <c r="AS51" s="145">
        <f t="shared" si="0"/>
        <v>45413</v>
      </c>
      <c r="AT51" s="145">
        <f t="shared" si="0"/>
        <v>45444</v>
      </c>
      <c r="AU51" s="145">
        <f t="shared" si="0"/>
        <v>45474</v>
      </c>
      <c r="AV51" s="145">
        <f t="shared" si="0"/>
        <v>45505</v>
      </c>
      <c r="AW51" s="145">
        <f t="shared" si="0"/>
        <v>45536</v>
      </c>
      <c r="AX51" s="145">
        <f t="shared" si="0"/>
        <v>45566</v>
      </c>
      <c r="AY51" s="145">
        <f t="shared" si="0"/>
        <v>45597</v>
      </c>
      <c r="AZ51" s="145">
        <f t="shared" si="0"/>
        <v>45627</v>
      </c>
      <c r="BA51" s="145">
        <f t="shared" si="0"/>
        <v>45658</v>
      </c>
      <c r="BB51" s="145">
        <f t="shared" si="0"/>
        <v>45689</v>
      </c>
      <c r="BC51" s="145">
        <f t="shared" si="0"/>
        <v>45717</v>
      </c>
      <c r="BD51" s="145">
        <f t="shared" si="0"/>
        <v>45748</v>
      </c>
      <c r="BE51" s="145">
        <f t="shared" si="0"/>
        <v>45778</v>
      </c>
      <c r="BF51" s="145">
        <f t="shared" si="0"/>
        <v>45809</v>
      </c>
      <c r="BG51" s="145">
        <f t="shared" si="0"/>
        <v>45839</v>
      </c>
      <c r="BH51" s="145">
        <f t="shared" si="0"/>
        <v>45870</v>
      </c>
      <c r="BI51" s="145">
        <f t="shared" si="0"/>
        <v>45901</v>
      </c>
      <c r="BJ51" s="145">
        <f t="shared" si="0"/>
        <v>45931</v>
      </c>
      <c r="BK51" s="145">
        <f t="shared" si="0"/>
        <v>45962</v>
      </c>
      <c r="BL51" s="145">
        <f t="shared" si="0"/>
        <v>45992</v>
      </c>
    </row>
    <row r="52" spans="1:64" x14ac:dyDescent="0.55000000000000004">
      <c r="B52" s="3" t="s">
        <v>270</v>
      </c>
      <c r="E52" s="11">
        <f>'2. Revenues'!E147</f>
        <v>0</v>
      </c>
      <c r="F52" s="11">
        <f>'2. Revenues'!F147</f>
        <v>0</v>
      </c>
      <c r="G52" s="11">
        <f>'2. Revenues'!G147</f>
        <v>0</v>
      </c>
      <c r="H52" s="11">
        <f>'2. Revenues'!H147</f>
        <v>0</v>
      </c>
      <c r="I52" s="11">
        <f>'2. Revenues'!I147</f>
        <v>16666.666666666668</v>
      </c>
      <c r="J52" s="11">
        <f>'2. Revenues'!J147</f>
        <v>46069.666666666672</v>
      </c>
      <c r="K52" s="11">
        <f>'2. Revenues'!K147</f>
        <v>85037.483333333323</v>
      </c>
      <c r="L52" s="11">
        <f>'2. Revenues'!L147</f>
        <v>117093.68813333331</v>
      </c>
      <c r="M52" s="11">
        <f>'2. Revenues'!M147</f>
        <v>145727.93415166665</v>
      </c>
      <c r="N52" s="11">
        <f>'2. Revenues'!N147</f>
        <v>173276.52184792998</v>
      </c>
      <c r="O52" s="11">
        <f>'2. Revenues'!O147</f>
        <v>198958.43967908929</v>
      </c>
      <c r="P52" s="11">
        <f>'2. Revenues'!P147</f>
        <v>222707.7593664325</v>
      </c>
      <c r="Q52" s="11">
        <f>'2. Revenues'!Q147</f>
        <v>245702.7290648167</v>
      </c>
      <c r="R52" s="11">
        <f>'2. Revenues'!R147</f>
        <v>267127.1302418313</v>
      </c>
      <c r="S52" s="11">
        <f>'2. Revenues'!S147</f>
        <v>287073.03364573105</v>
      </c>
      <c r="T52" s="11">
        <f>'2. Revenues'!T147</f>
        <v>305663.43352127261</v>
      </c>
      <c r="U52" s="11">
        <f>'2. Revenues'!U147</f>
        <v>323010.55399206874</v>
      </c>
      <c r="V52" s="11">
        <f>'2. Revenues'!V147</f>
        <v>339211.42736492143</v>
      </c>
      <c r="W52" s="11">
        <f>'2. Revenues'!W147</f>
        <v>354357.70946237625</v>
      </c>
      <c r="X52" s="11">
        <f>'2. Revenues'!X147</f>
        <v>368535.6843557955</v>
      </c>
      <c r="Y52" s="11">
        <f>'2. Revenues'!Y147</f>
        <v>381825.310185457</v>
      </c>
      <c r="Z52" s="11">
        <f>'2. Revenues'!Z147</f>
        <v>394301.13313353225</v>
      </c>
      <c r="AA52" s="11">
        <f>'2. Revenues'!AA147</f>
        <v>406032.91328191315</v>
      </c>
      <c r="AB52" s="11">
        <f>'2. Revenues'!AB147</f>
        <v>417085.87724129803</v>
      </c>
      <c r="AC52" s="11">
        <f>'2. Revenues'!AC147</f>
        <v>484525.52822435414</v>
      </c>
      <c r="AD52" s="11">
        <f>'2. Revenues'!AD147</f>
        <v>498880.33173387038</v>
      </c>
      <c r="AE52" s="11">
        <f>'2. Revenues'!AE147</f>
        <v>512661.68772580335</v>
      </c>
      <c r="AF52" s="11">
        <f>'2. Revenues'!AF147</f>
        <v>525892.91164131497</v>
      </c>
      <c r="AG52" s="11">
        <f>'2. Revenues'!AG147</f>
        <v>538603.31075746717</v>
      </c>
      <c r="AH52" s="11">
        <f>'2. Revenues'!AH147</f>
        <v>550826.15020258864</v>
      </c>
      <c r="AI52" s="11">
        <f>'2. Revenues'!AI147</f>
        <v>562597.16791998246</v>
      </c>
      <c r="AJ52" s="11">
        <f>'2. Revenues'!AJ147</f>
        <v>573953.4996427428</v>
      </c>
      <c r="AK52" s="11">
        <f>'2. Revenues'!AK147</f>
        <v>584932.90904925938</v>
      </c>
      <c r="AL52" s="11">
        <f>'2. Revenues'!AL147</f>
        <v>595573.24493715214</v>
      </c>
      <c r="AM52" s="11">
        <f>'2. Revenues'!AM147</f>
        <v>605912.06741481216</v>
      </c>
      <c r="AN52" s="11">
        <f>'2. Revenues'!AN147</f>
        <v>615986.39977156627</v>
      </c>
      <c r="AO52" s="11">
        <f>'2. Revenues'!AO147</f>
        <v>670173.41689118056</v>
      </c>
      <c r="AP52" s="11">
        <f>'2. Revenues'!AP147</f>
        <v>683940.77328666754</v>
      </c>
      <c r="AQ52" s="11">
        <f>'2. Revenues'!AQ147</f>
        <v>696609.04796945036</v>
      </c>
      <c r="AR52" s="11">
        <f>'2. Revenues'!AR147</f>
        <v>708397.86580073484</v>
      </c>
      <c r="AS52" s="11">
        <f>'2. Revenues'!AS147</f>
        <v>719465.36575275508</v>
      </c>
      <c r="AT52" s="11">
        <f>'2. Revenues'!AT147</f>
        <v>729925.70770248701</v>
      </c>
      <c r="AU52" s="11">
        <f>'2. Revenues'!AU147</f>
        <v>739878.53623409872</v>
      </c>
      <c r="AV52" s="11">
        <f>'2. Revenues'!AV147</f>
        <v>749407.07773818041</v>
      </c>
      <c r="AW52" s="11">
        <f>'2. Revenues'!AW147</f>
        <v>758578.54932957143</v>
      </c>
      <c r="AX52" s="11">
        <f>'2. Revenues'!AX147</f>
        <v>767449.4628361694</v>
      </c>
      <c r="AY52" s="11">
        <f>'2. Revenues'!AY147</f>
        <v>776068.19844510453</v>
      </c>
      <c r="AZ52" s="11">
        <f>'2. Revenues'!AZ147</f>
        <v>784476.22618486953</v>
      </c>
      <c r="BA52" s="11">
        <f>'2. Revenues'!BA147</f>
        <v>818526.22096246306</v>
      </c>
      <c r="BB52" s="11">
        <f>'2. Revenues'!BB147</f>
        <v>828167.26245449181</v>
      </c>
      <c r="BC52" s="11">
        <f>'2. Revenues'!BC147</f>
        <v>837744.70124646253</v>
      </c>
      <c r="BD52" s="11">
        <f>'2. Revenues'!BD147</f>
        <v>847242.71330986475</v>
      </c>
      <c r="BE52" s="11">
        <f>'2. Revenues'!BE147</f>
        <v>856638.61784987536</v>
      </c>
      <c r="BF52" s="11">
        <f>'2. Revenues'!BF147</f>
        <v>865907.68868711358</v>
      </c>
      <c r="BG52" s="11">
        <f>'2. Revenues'!BG147</f>
        <v>875038.41965529916</v>
      </c>
      <c r="BH52" s="11">
        <f>'2. Revenues'!BH147</f>
        <v>884025.79523060075</v>
      </c>
      <c r="BI52" s="11">
        <f>'2. Revenues'!BI147</f>
        <v>892867.53276394575</v>
      </c>
      <c r="BJ52" s="11">
        <f>'2. Revenues'!BJ147</f>
        <v>901564.8640829277</v>
      </c>
      <c r="BK52" s="11">
        <f>'2. Revenues'!BK147</f>
        <v>910121.95459756907</v>
      </c>
      <c r="BL52" s="11">
        <f>'2. Revenues'!BL147</f>
        <v>918544.8605807831</v>
      </c>
    </row>
    <row r="53" spans="1:64" x14ac:dyDescent="0.55000000000000004">
      <c r="B53" s="3" t="s">
        <v>271</v>
      </c>
      <c r="E53" s="11">
        <f>('Financials Statements'!E95+'Financials Statements'!E102+'Financials Statements'!E114+'Financials Statements'!E115+'Financials Statements'!E116+'Financials Statements'!E117+'Financials Statements'!E118+'Financials Statements'!E119+'Financials Statements'!E120+'Financials Statements'!E121+'Financials Statements'!E122+'Financials Statements'!E123)</f>
        <v>0</v>
      </c>
      <c r="F53" s="11">
        <f>('Financials Statements'!F95+'Financials Statements'!F102+'Financials Statements'!F114+'Financials Statements'!F115+'Financials Statements'!F116+'Financials Statements'!F117+'Financials Statements'!F118+'Financials Statements'!F119+'Financials Statements'!F120+'Financials Statements'!F121+'Financials Statements'!F122+'Financials Statements'!F123)</f>
        <v>0</v>
      </c>
      <c r="G53" s="11">
        <f>('Financials Statements'!G95+'Financials Statements'!G102+'Financials Statements'!G114+'Financials Statements'!G115+'Financials Statements'!G116+'Financials Statements'!G117+'Financials Statements'!G118+'Financials Statements'!G119+'Financials Statements'!G120+'Financials Statements'!G121+'Financials Statements'!G122+'Financials Statements'!G123)</f>
        <v>0</v>
      </c>
      <c r="H53" s="11">
        <f>('Financials Statements'!H95+'Financials Statements'!H102+'Financials Statements'!H114+'Financials Statements'!H115+'Financials Statements'!H116+'Financials Statements'!H117+'Financials Statements'!H118+'Financials Statements'!H119+'Financials Statements'!H120+'Financials Statements'!H121+'Financials Statements'!H122+'Financials Statements'!H123)</f>
        <v>0</v>
      </c>
      <c r="I53" s="11">
        <f>('Financials Statements'!I95+'Financials Statements'!I102+'Financials Statements'!I114+'Financials Statements'!I115+'Financials Statements'!I116+'Financials Statements'!I117+'Financials Statements'!I118+'Financials Statements'!I119+'Financials Statements'!I120+'Financials Statements'!I121+'Financials Statements'!I122+'Financials Statements'!I123)</f>
        <v>-227708.33333333337</v>
      </c>
      <c r="J53" s="11">
        <f>('Financials Statements'!J95+'Financials Statements'!J102+'Financials Statements'!J114+'Financials Statements'!J115+'Financials Statements'!J116+'Financials Statements'!J117+'Financials Statements'!J118+'Financials Statements'!J119+'Financials Statements'!J120+'Financials Statements'!J121+'Financials Statements'!J122+'Financials Statements'!J123)</f>
        <v>-245428.11083333331</v>
      </c>
      <c r="K53" s="11">
        <f>('Financials Statements'!K95+'Financials Statements'!K102+'Financials Statements'!K114+'Financials Statements'!K115+'Financials Statements'!K116+'Financials Statements'!K117+'Financials Statements'!K118+'Financials Statements'!K119+'Financials Statements'!K120+'Financials Statements'!K121+'Financials Statements'!K122+'Financials Statements'!K123)</f>
        <v>-280282.633875</v>
      </c>
      <c r="L53" s="11">
        <f>('Financials Statements'!L95+'Financials Statements'!L102+'Financials Statements'!L114+'Financials Statements'!L115+'Financials Statements'!L116+'Financials Statements'!L117+'Financials Statements'!L118+'Financials Statements'!L119+'Financials Statements'!L120+'Financials Statements'!L121+'Financials Statements'!L122+'Financials Statements'!L123)</f>
        <v>-283247.832819</v>
      </c>
      <c r="M53" s="11">
        <f>('Financials Statements'!M95+'Financials Statements'!M102+'Financials Statements'!M114+'Financials Statements'!M115+'Financials Statements'!M116+'Financials Statements'!M117+'Financials Statements'!M118+'Financials Statements'!M119+'Financials Statements'!M120+'Financials Statements'!M121+'Financials Statements'!M122+'Financials Statements'!M123)</f>
        <v>-285896.50057569583</v>
      </c>
      <c r="N53" s="11">
        <f>('Financials Statements'!N95+'Financials Statements'!N102+'Financials Statements'!N114+'Financials Statements'!N115+'Financials Statements'!N116+'Financials Statements'!N117+'Financials Statements'!N118+'Financials Statements'!N119+'Financials Statements'!N120+'Financials Statements'!N121+'Financials Statements'!N122+'Financials Statements'!N123)</f>
        <v>-288444.74493760022</v>
      </c>
      <c r="O53" s="11">
        <f>('Financials Statements'!O95+'Financials Statements'!O102+'Financials Statements'!O114+'Financials Statements'!O115+'Financials Statements'!O116+'Financials Statements'!O117+'Financials Statements'!O118+'Financials Statements'!O119+'Financials Statements'!O120+'Financials Statements'!O121+'Financials Statements'!O122+'Financials Statements'!O123)</f>
        <v>-290820.32233698241</v>
      </c>
      <c r="P53" s="11">
        <f>('Financials Statements'!P95+'Financials Statements'!P102+'Financials Statements'!P114+'Financials Statements'!P115+'Financials Statements'!P116+'Financials Statements'!P117+'Financials Statements'!P118+'Financials Statements'!P119+'Financials Statements'!P120+'Financials Statements'!P121+'Financials Statements'!P122+'Financials Statements'!P123)</f>
        <v>-312079.63440806168</v>
      </c>
      <c r="Q53" s="11">
        <f>('Financials Statements'!Q95+'Financials Statements'!Q102+'Financials Statements'!Q114+'Financials Statements'!Q115+'Financials Statements'!Q116+'Financials Statements'!Q117+'Financials Statements'!Q118+'Financials Statements'!Q119+'Financials Statements'!Q120+'Financials Statements'!Q121+'Financials Statements'!Q122+'Financials Statements'!Q123)</f>
        <v>-377526.46077182895</v>
      </c>
      <c r="R53" s="11">
        <f>('Financials Statements'!R95+'Financials Statements'!R102+'Financials Statements'!R114+'Financials Statements'!R115+'Financials Statements'!R116+'Financials Statements'!R117+'Financials Statements'!R118+'Financials Statements'!R119+'Financials Statements'!R120+'Financials Statements'!R121+'Financials Statements'!R122+'Financials Statements'!R123)</f>
        <v>-358508.21788070275</v>
      </c>
      <c r="S53" s="11">
        <f>('Financials Statements'!S95+'Financials Statements'!S102+'Financials Statements'!S114+'Financials Statements'!S115+'Financials Statements'!S116+'Financials Statements'!S117+'Financials Statements'!S118+'Financials Statements'!S119+'Financials Statements'!S120+'Financials Statements'!S121+'Financials Statements'!S122+'Financials Statements'!S123)</f>
        <v>-360353.21394556353</v>
      </c>
      <c r="T53" s="11">
        <f>('Financials Statements'!T95+'Financials Statements'!T102+'Financials Statements'!T114+'Financials Statements'!T115+'Financials Statements'!T116+'Financials Statements'!T117+'Financials Statements'!T118+'Financials Statements'!T119+'Financials Statements'!T120+'Financials Statements'!T121+'Financials Statements'!T122+'Financials Statements'!T123)</f>
        <v>-362072.82593405113</v>
      </c>
      <c r="U53" s="11">
        <f>('Financials Statements'!U95+'Financials Statements'!U102+'Financials Statements'!U114+'Financials Statements'!U115+'Financials Statements'!U116+'Financials Statements'!U117+'Financials Statements'!U118+'Financials Statements'!U119+'Financials Statements'!U120+'Financials Statements'!U121+'Financials Statements'!U122+'Financials Statements'!U123)</f>
        <v>-388802.43457759975</v>
      </c>
      <c r="V53" s="11">
        <f>('Financials Statements'!V95+'Financials Statements'!V102+'Financials Statements'!V114+'Financials Statements'!V115+'Financials Statements'!V116+'Financials Statements'!V117+'Financials Statements'!V118+'Financials Statements'!V119+'Financials Statements'!V120+'Financials Statements'!V121+'Financials Statements'!V122+'Financials Statements'!V123)</f>
        <v>-398842.68203125533</v>
      </c>
      <c r="W53" s="11">
        <f>('Financials Statements'!W95+'Financials Statements'!W102+'Financials Statements'!W114+'Financials Statements'!W115+'Financials Statements'!W116+'Financials Statements'!W117+'Financials Statements'!W118+'Financials Statements'!W119+'Financials Statements'!W120+'Financials Statements'!W121+'Financials Statements'!W122+'Financials Statements'!W123)</f>
        <v>-392243.71312526986</v>
      </c>
      <c r="X53" s="11">
        <f>('Financials Statements'!X95+'Financials Statements'!X102+'Financials Statements'!X114+'Financials Statements'!X115+'Financials Statements'!X116+'Financials Statements'!X117+'Financials Statements'!X118+'Financials Statements'!X119+'Financials Statements'!X120+'Financials Statements'!X121+'Financials Statements'!X122+'Financials Statements'!X123)</f>
        <v>-393555.17580291117</v>
      </c>
      <c r="Y53" s="11">
        <f>('Financials Statements'!Y95+'Financials Statements'!Y102+'Financials Statements'!Y114+'Financials Statements'!Y115+'Financials Statements'!Y116+'Financials Statements'!Y117+'Financials Statements'!Y118+'Financials Statements'!Y119+'Financials Statements'!Y120+'Financials Statements'!Y121+'Financials Statements'!Y122+'Financials Statements'!Y123)</f>
        <v>-394784.46619215485</v>
      </c>
      <c r="Z53" s="11">
        <f>('Financials Statements'!Z95+'Financials Statements'!Z102+'Financials Statements'!Z114+'Financials Statements'!Z115+'Financials Statements'!Z116+'Financials Statements'!Z117+'Financials Statements'!Z118+'Financials Statements'!Z119+'Financials Statements'!Z120+'Financials Statements'!Z121+'Financials Statements'!Z122+'Financials Statements'!Z123)</f>
        <v>-395938.47981485183</v>
      </c>
      <c r="AA53" s="11">
        <f>('Financials Statements'!AA95+'Financials Statements'!AA102+'Financials Statements'!AA114+'Financials Statements'!AA115+'Financials Statements'!AA116+'Financials Statements'!AA117+'Financials Statements'!AA118+'Financials Statements'!AA119+'Financials Statements'!AA120+'Financials Statements'!AA121+'Financials Statements'!AA122+'Financials Statements'!AA123)</f>
        <v>-406107.00281191041</v>
      </c>
      <c r="AB53" s="11">
        <f>('Financials Statements'!AB95+'Financials Statements'!AB102+'Financials Statements'!AB114+'Financials Statements'!AB115+'Financials Statements'!AB116+'Financials Statements'!AB117+'Financials Statements'!AB118+'Financials Statements'!AB119+'Financials Statements'!AB120+'Financials Statements'!AB121+'Financials Statements'!AB122+'Financials Statements'!AB123)</f>
        <v>-407796.06864482007</v>
      </c>
      <c r="AC53" s="11">
        <f>('Financials Statements'!AC95+'Financials Statements'!AC102+'Financials Statements'!AC114+'Financials Statements'!AC115+'Financials Statements'!AC116+'Financials Statements'!AC117+'Financials Statements'!AC118+'Financials Statements'!AC119+'Financials Statements'!AC120+'Financials Statements'!AC121+'Financials Statements'!AC122+'Financials Statements'!AC123)</f>
        <v>-425232.58011075266</v>
      </c>
      <c r="AD53" s="11">
        <f>('Financials Statements'!AD95+'Financials Statements'!AD102+'Financials Statements'!AD114+'Financials Statements'!AD115+'Financials Statements'!AD116+'Financials Statements'!AD117+'Financials Statements'!AD118+'Financials Statements'!AD119+'Financials Statements'!AD120+'Financials Statements'!AD121+'Financials Statements'!AD122+'Financials Statements'!AD123)</f>
        <v>-427227.0661020496</v>
      </c>
      <c r="AE53" s="11">
        <f>('Financials Statements'!AE95+'Financials Statements'!AE102+'Financials Statements'!AE114+'Financials Statements'!AE115+'Financials Statements'!AE116+'Financials Statements'!AE117+'Financials Statements'!AE118+'Financials Statements'!AE119+'Financials Statements'!AE120+'Financials Statements'!AE121+'Financials Statements'!AE122+'Financials Statements'!AE123)</f>
        <v>-428501.84153130342</v>
      </c>
      <c r="AF53" s="11">
        <f>('Financials Statements'!AF95+'Financials Statements'!AF102+'Financials Statements'!AF114+'Financials Statements'!AF115+'Financials Statements'!AF116+'Financials Statements'!AF117+'Financials Statements'!AF118+'Financials Statements'!AF119+'Financials Statements'!AF120+'Financials Statements'!AF121+'Financials Statements'!AF122+'Financials Statements'!AF123)</f>
        <v>-429725.72974348825</v>
      </c>
      <c r="AG53" s="11">
        <f>('Financials Statements'!AG95+'Financials Statements'!AG102+'Financials Statements'!AG114+'Financials Statements'!AG115+'Financials Statements'!AG116+'Financials Statements'!AG117+'Financials Statements'!AG118+'Financials Statements'!AG119+'Financials Statements'!AG120+'Financials Statements'!AG121+'Financials Statements'!AG122+'Financials Statements'!AG123)</f>
        <v>-444609.77499506564</v>
      </c>
      <c r="AH53" s="11">
        <f>('Financials Statements'!AH95+'Financials Statements'!AH102+'Financials Statements'!AH114+'Financials Statements'!AH115+'Financials Statements'!AH116+'Financials Statements'!AH117+'Financials Statements'!AH118+'Financials Statements'!AH119+'Financials Statements'!AH120+'Financials Statements'!AH121+'Financials Statements'!AH122+'Financials Statements'!AH123)</f>
        <v>-494084.13764373941</v>
      </c>
      <c r="AI53" s="11">
        <f>('Financials Statements'!AI95+'Financials Statements'!AI102+'Financials Statements'!AI114+'Financials Statements'!AI115+'Financials Statements'!AI116+'Financials Statements'!AI117+'Financials Statements'!AI118+'Financials Statements'!AI119+'Financials Statements'!AI120+'Financials Statements'!AI121+'Financials Statements'!AI122+'Financials Statements'!AI123)</f>
        <v>-478839.62344926503</v>
      </c>
      <c r="AJ53" s="11">
        <f>('Financials Statements'!AJ95+'Financials Statements'!AJ102+'Financials Statements'!AJ114+'Financials Statements'!AJ115+'Financials Statements'!AJ116+'Financials Statements'!AJ117+'Financials Statements'!AJ118+'Financials Statements'!AJ119+'Financials Statements'!AJ120+'Financials Statements'!AJ121+'Financials Statements'!AJ122+'Financials Statements'!AJ123)</f>
        <v>-479890.08413362037</v>
      </c>
      <c r="AK53" s="11">
        <f>('Financials Statements'!AK95+'Financials Statements'!AK102+'Financials Statements'!AK114+'Financials Statements'!AK115+'Financials Statements'!AK116+'Financials Statements'!AK117+'Financials Statements'!AK118+'Financials Statements'!AK119+'Financials Statements'!AK120+'Financials Statements'!AK121+'Financials Statements'!AK122+'Financials Statements'!AK123)</f>
        <v>-480905.67950372316</v>
      </c>
      <c r="AL53" s="11">
        <f>('Financials Statements'!AL95+'Financials Statements'!AL102+'Financials Statements'!AL114+'Financials Statements'!AL115+'Financials Statements'!AL116+'Financials Statements'!AL117+'Financials Statements'!AL118+'Financials Statements'!AL119+'Financials Statements'!AL120+'Financials Statements'!AL121+'Financials Statements'!AL122+'Financials Statements'!AL123)</f>
        <v>-481889.91057335318</v>
      </c>
      <c r="AM53" s="11">
        <f>('Financials Statements'!AM95+'Financials Statements'!AM102+'Financials Statements'!AM114+'Financials Statements'!AM115+'Financials Statements'!AM116+'Financials Statements'!AM117+'Financials Statements'!AM118+'Financials Statements'!AM119+'Financials Statements'!AM120+'Financials Statements'!AM121+'Financials Statements'!AM122+'Financials Statements'!AM123)</f>
        <v>-482846.25165253674</v>
      </c>
      <c r="AN53" s="11">
        <f>('Financials Statements'!AN95+'Financials Statements'!AN102+'Financials Statements'!AN114+'Financials Statements'!AN115+'Financials Statements'!AN116+'Financials Statements'!AN117+'Financials Statements'!AN118+'Financials Statements'!AN119+'Financials Statements'!AN120+'Financials Statements'!AN121+'Financials Statements'!AN122+'Financials Statements'!AN123)</f>
        <v>-508944.7940622032</v>
      </c>
      <c r="AO53" s="11">
        <f>('Financials Statements'!AO95+'Financials Statements'!AO102+'Financials Statements'!AO114+'Financials Statements'!AO115+'Financials Statements'!AO116+'Financials Statements'!AO117+'Financials Statements'!AO118+'Financials Statements'!AO119+'Financials Statements'!AO120+'Financials Statements'!AO121+'Financials Statements'!AO122+'Financials Statements'!AO123)</f>
        <v>-541478.24345826765</v>
      </c>
      <c r="AP53" s="11">
        <f>('Financials Statements'!AP95+'Financials Statements'!AP102+'Financials Statements'!AP114+'Financials Statements'!AP115+'Financials Statements'!AP116+'Financials Statements'!AP117+'Financials Statements'!AP118+'Financials Statements'!AP119+'Financials Statements'!AP120+'Financials Statements'!AP121+'Financials Statements'!AP122+'Financials Statements'!AP123)</f>
        <v>-544085.05725818337</v>
      </c>
      <c r="AQ53" s="11">
        <f>('Financials Statements'!AQ95+'Financials Statements'!AQ102+'Financials Statements'!AQ114+'Financials Statements'!AQ115+'Financials Statements'!AQ116+'Financials Statements'!AQ117+'Financials Statements'!AQ118+'Financials Statements'!AQ119+'Financials Statements'!AQ120+'Financials Statements'!AQ121+'Financials Statements'!AQ122+'Financials Statements'!AQ123)</f>
        <v>-562111.03933300753</v>
      </c>
      <c r="AR53" s="11">
        <f>('Financials Statements'!AR95+'Financials Statements'!AR102+'Financials Statements'!AR114+'Financials Statements'!AR115+'Financials Statements'!AR116+'Financials Statements'!AR117+'Financials Statements'!AR118+'Financials Statements'!AR119+'Financials Statements'!AR120+'Financials Statements'!AR121+'Financials Statements'!AR122+'Financials Statements'!AR123)</f>
        <v>-555201.50498240138</v>
      </c>
      <c r="AS53" s="11">
        <f>('Financials Statements'!AS95+'Financials Statements'!AS102+'Financials Statements'!AS114+'Financials Statements'!AS115+'Financials Statements'!AS116+'Financials Statements'!AS117+'Financials Statements'!AS118+'Financials Statements'!AS119+'Financials Statements'!AS120+'Financials Statements'!AS121+'Financials Statements'!AS122+'Financials Statements'!AS123)</f>
        <v>-556225.24872796331</v>
      </c>
      <c r="AT53" s="11">
        <f>('Financials Statements'!AT95+'Financials Statements'!AT102+'Financials Statements'!AT114+'Financials Statements'!AT115+'Financials Statements'!AT116+'Financials Statements'!AT117+'Financials Statements'!AT118+'Financials Statements'!AT119+'Financials Statements'!AT120+'Financials Statements'!AT121+'Financials Statements'!AT122+'Financials Statements'!AT123)</f>
        <v>-557192.8303583134</v>
      </c>
      <c r="AU53" s="11">
        <f>('Financials Statements'!AU95+'Financials Statements'!AU102+'Financials Statements'!AU114+'Financials Statements'!AU115+'Financials Statements'!AU116+'Financials Statements'!AU117+'Financials Statements'!AU118+'Financials Statements'!AU119+'Financials Statements'!AU120+'Financials Statements'!AU121+'Financials Statements'!AU122+'Financials Statements'!AU123)</f>
        <v>-558113.46699748747</v>
      </c>
      <c r="AV53" s="11">
        <f>('Financials Statements'!AV95+'Financials Statements'!AV102+'Financials Statements'!AV114+'Financials Statements'!AV115+'Financials Statements'!AV116+'Financials Statements'!AV117+'Financials Statements'!AV118+'Financials Statements'!AV119+'Financials Statements'!AV120+'Financials Statements'!AV121+'Financials Statements'!AV122+'Financials Statements'!AV123)</f>
        <v>-558994.85708661505</v>
      </c>
      <c r="AW53" s="11">
        <f>('Financials Statements'!AW95+'Financials Statements'!AW102+'Financials Statements'!AW114+'Financials Statements'!AW115+'Financials Statements'!AW116+'Financials Statements'!AW117+'Financials Statements'!AW118+'Financials Statements'!AW119+'Financials Statements'!AW120+'Financials Statements'!AW121+'Financials Statements'!AW122+'Financials Statements'!AW123)</f>
        <v>-559843.2182088187</v>
      </c>
      <c r="AX53" s="11">
        <f>('Financials Statements'!AX95+'Financials Statements'!AX102+'Financials Statements'!AX114+'Financials Statements'!AX115+'Financials Statements'!AX116+'Financials Statements'!AX117+'Financials Statements'!AX118+'Financials Statements'!AX119+'Financials Statements'!AX120+'Financials Statements'!AX121+'Financials Statements'!AX122+'Financials Statements'!AX123)</f>
        <v>-560663.77770817908</v>
      </c>
      <c r="AY53" s="11">
        <f>('Financials Statements'!AY95+'Financials Statements'!AY102+'Financials Statements'!AY114+'Financials Statements'!AY115+'Financials Statements'!AY116+'Financials Statements'!AY117+'Financials Statements'!AY118+'Financials Statements'!AY119+'Financials Statements'!AY120+'Financials Statements'!AY121+'Financials Statements'!AY122+'Financials Statements'!AY123)</f>
        <v>-561461.0107520055</v>
      </c>
      <c r="AZ53" s="11">
        <f>('Financials Statements'!AZ95+'Financials Statements'!AZ102+'Financials Statements'!AZ114+'Financials Statements'!AZ115+'Financials Statements'!AZ116+'Financials Statements'!AZ117+'Financials Statements'!AZ118+'Financials Statements'!AZ119+'Financials Statements'!AZ120+'Financials Statements'!AZ121+'Financials Statements'!AZ122+'Financials Statements'!AZ123)</f>
        <v>-562238.75331793376</v>
      </c>
      <c r="BA53" s="11">
        <f>('Financials Statements'!BA95+'Financials Statements'!BA102+'Financials Statements'!BA114+'Financials Statements'!BA115+'Financials Statements'!BA116+'Financials Statements'!BA117+'Financials Statements'!BA118+'Financials Statements'!BA119+'Financials Statements'!BA120+'Financials Statements'!BA121+'Financials Statements'!BA122+'Financials Statements'!BA123)</f>
        <v>-580803.0385109029</v>
      </c>
      <c r="BB53" s="11">
        <f>('Financials Statements'!BB95+'Financials Statements'!BB102+'Financials Statements'!BB114+'Financials Statements'!BB115+'Financials Statements'!BB116+'Financials Statements'!BB117+'Financials Statements'!BB118+'Financials Statements'!BB119+'Financials Statements'!BB120+'Financials Statements'!BB121+'Financials Statements'!BB122+'Financials Statements'!BB123)</f>
        <v>-582361.50151558232</v>
      </c>
      <c r="BC53" s="11">
        <f>('Financials Statements'!BC95+'Financials Statements'!BC102+'Financials Statements'!BC114+'Financials Statements'!BC115+'Financials Statements'!BC116+'Financials Statements'!BC117+'Financials Statements'!BC118+'Financials Statements'!BC119+'Financials Statements'!BC120+'Financials Statements'!BC121+'Financials Statements'!BC122+'Financials Statements'!BC123)</f>
        <v>-583247.41460383951</v>
      </c>
      <c r="BD53" s="11">
        <f>('Financials Statements'!BD95+'Financials Statements'!BD102+'Financials Statements'!BD114+'Financials Statements'!BD115+'Financials Statements'!BD116+'Financials Statements'!BD117+'Financials Statements'!BD118+'Financials Statements'!BD119+'Financials Statements'!BD120+'Financials Statements'!BD121+'Financials Statements'!BD122+'Financials Statements'!BD123)</f>
        <v>-584125.9807197043</v>
      </c>
      <c r="BE53" s="11">
        <f>('Financials Statements'!BE95+'Financials Statements'!BE102+'Financials Statements'!BE114+'Financials Statements'!BE115+'Financials Statements'!BE116+'Financials Statements'!BE117+'Financials Statements'!BE118+'Financials Statements'!BE119+'Financials Statements'!BE120+'Financials Statements'!BE121+'Financials Statements'!BE122+'Financials Statements'!BE123)</f>
        <v>-584995.10188965523</v>
      </c>
      <c r="BF53" s="11">
        <f>('Financials Statements'!BF95+'Financials Statements'!BF102+'Financials Statements'!BF114+'Financials Statements'!BF115+'Financials Statements'!BF116+'Financials Statements'!BF117+'Financials Statements'!BF118+'Financials Statements'!BF119+'Financials Statements'!BF120+'Financials Statements'!BF121+'Financials Statements'!BF122+'Financials Statements'!BF123)</f>
        <v>-585852.49094209971</v>
      </c>
      <c r="BG53" s="11">
        <f>('Financials Statements'!BG95+'Financials Statements'!BG102+'Financials Statements'!BG114+'Financials Statements'!BG115+'Financials Statements'!BG116+'Financials Statements'!BG117+'Financials Statements'!BG118+'Financials Statements'!BG119+'Financials Statements'!BG120+'Financials Statements'!BG121+'Financials Statements'!BG122+'Financials Statements'!BG123)</f>
        <v>-595780.41688999021</v>
      </c>
      <c r="BH53" s="11">
        <f>('Financials Statements'!BH95+'Financials Statements'!BH102+'Financials Statements'!BH114+'Financials Statements'!BH115+'Financials Statements'!BH116+'Financials Statements'!BH117+'Financials Statements'!BH118+'Financials Statements'!BH119+'Financials Statements'!BH120+'Financials Statements'!BH121+'Financials Statements'!BH122+'Financials Statements'!BH123)</f>
        <v>-597278.41579737223</v>
      </c>
      <c r="BI53" s="11">
        <f>('Financials Statements'!BI95+'Financials Statements'!BI102+'Financials Statements'!BI114+'Financials Statements'!BI115+'Financials Statements'!BI116+'Financials Statements'!BI117+'Financials Statements'!BI118+'Financials Statements'!BI119+'Financials Statements'!BI120+'Financials Statements'!BI121+'Financials Statements'!BI122+'Financials Statements'!BI123)</f>
        <v>-598096.27651920659</v>
      </c>
      <c r="BJ53" s="11">
        <f>('Financials Statements'!BJ95+'Financials Statements'!BJ102+'Financials Statements'!BJ114+'Financials Statements'!BJ115+'Financials Statements'!BJ116+'Financials Statements'!BJ117+'Financials Statements'!BJ118+'Financials Statements'!BJ119+'Financials Statements'!BJ120+'Financials Statements'!BJ121+'Financials Statements'!BJ122+'Financials Statements'!BJ123)</f>
        <v>-598900.77966621239</v>
      </c>
      <c r="BK53" s="11">
        <f>('Financials Statements'!BK95+'Financials Statements'!BK102+'Financials Statements'!BK114+'Financials Statements'!BK115+'Financials Statements'!BK116+'Financials Statements'!BK117+'Financials Statements'!BK118+'Financials Statements'!BK119+'Financials Statements'!BK120+'Financials Statements'!BK121+'Financials Statements'!BK122+'Financials Statements'!BK123)</f>
        <v>-599692.31053881673</v>
      </c>
      <c r="BL53" s="11">
        <f>('Financials Statements'!BL95+'Financials Statements'!BL102+'Financials Statements'!BL114+'Financials Statements'!BL115+'Financials Statements'!BL116+'Financials Statements'!BL117+'Financials Statements'!BL118+'Financials Statements'!BL119+'Financials Statements'!BL120+'Financials Statements'!BL121+'Financials Statements'!BL122+'Financials Statements'!BL123)</f>
        <v>-600471.42934226408</v>
      </c>
    </row>
    <row r="54" spans="1:64" s="4" customFormat="1" x14ac:dyDescent="0.55000000000000004">
      <c r="A54" s="12"/>
      <c r="B54" s="4" t="s">
        <v>272</v>
      </c>
      <c r="E54" s="13">
        <f>E52+E53</f>
        <v>0</v>
      </c>
      <c r="F54" s="13">
        <f t="shared" ref="F54:BL54" si="1">F52+F53</f>
        <v>0</v>
      </c>
      <c r="G54" s="13">
        <f t="shared" si="1"/>
        <v>0</v>
      </c>
      <c r="H54" s="13">
        <f t="shared" si="1"/>
        <v>0</v>
      </c>
      <c r="I54" s="13">
        <f t="shared" si="1"/>
        <v>-211041.66666666672</v>
      </c>
      <c r="J54" s="13">
        <f t="shared" si="1"/>
        <v>-199358.44416666665</v>
      </c>
      <c r="K54" s="13">
        <f t="shared" si="1"/>
        <v>-195245.15054166666</v>
      </c>
      <c r="L54" s="13">
        <f t="shared" si="1"/>
        <v>-166154.14468566669</v>
      </c>
      <c r="M54" s="13">
        <f t="shared" si="1"/>
        <v>-140168.56642402918</v>
      </c>
      <c r="N54" s="13">
        <f t="shared" si="1"/>
        <v>-115168.22308967024</v>
      </c>
      <c r="O54" s="13">
        <f t="shared" si="1"/>
        <v>-91861.882657893118</v>
      </c>
      <c r="P54" s="13">
        <f t="shared" si="1"/>
        <v>-89371.875041629188</v>
      </c>
      <c r="Q54" s="13">
        <f t="shared" si="1"/>
        <v>-131823.73170701225</v>
      </c>
      <c r="R54" s="13">
        <f t="shared" si="1"/>
        <v>-91381.087638871453</v>
      </c>
      <c r="S54" s="13">
        <f t="shared" si="1"/>
        <v>-73280.180299832486</v>
      </c>
      <c r="T54" s="13">
        <f t="shared" si="1"/>
        <v>-56409.392412778514</v>
      </c>
      <c r="U54" s="13">
        <f t="shared" si="1"/>
        <v>-65791.880585531006</v>
      </c>
      <c r="V54" s="13">
        <f t="shared" si="1"/>
        <v>-59631.254666333902</v>
      </c>
      <c r="W54" s="13">
        <f t="shared" si="1"/>
        <v>-37886.003662893607</v>
      </c>
      <c r="X54" s="13">
        <f t="shared" si="1"/>
        <v>-25019.491447115666</v>
      </c>
      <c r="Y54" s="13">
        <f t="shared" si="1"/>
        <v>-12959.156006697856</v>
      </c>
      <c r="Z54" s="13">
        <f t="shared" si="1"/>
        <v>-1637.3466813195846</v>
      </c>
      <c r="AA54" s="13">
        <f t="shared" si="1"/>
        <v>-74.089529997261707</v>
      </c>
      <c r="AB54" s="13">
        <f t="shared" si="1"/>
        <v>9289.8085964779602</v>
      </c>
      <c r="AC54" s="13">
        <f t="shared" si="1"/>
        <v>59292.94811360148</v>
      </c>
      <c r="AD54" s="13">
        <f t="shared" si="1"/>
        <v>71653.265631820774</v>
      </c>
      <c r="AE54" s="13">
        <f t="shared" si="1"/>
        <v>84159.846194499929</v>
      </c>
      <c r="AF54" s="13">
        <f t="shared" si="1"/>
        <v>96167.181897826726</v>
      </c>
      <c r="AG54" s="13">
        <f t="shared" si="1"/>
        <v>93993.535762401531</v>
      </c>
      <c r="AH54" s="13">
        <f t="shared" si="1"/>
        <v>56742.012558849237</v>
      </c>
      <c r="AI54" s="13">
        <f t="shared" si="1"/>
        <v>83757.544470717432</v>
      </c>
      <c r="AJ54" s="13">
        <f t="shared" si="1"/>
        <v>94063.415509122424</v>
      </c>
      <c r="AK54" s="13">
        <f t="shared" si="1"/>
        <v>104027.22954553622</v>
      </c>
      <c r="AL54" s="13">
        <f t="shared" si="1"/>
        <v>113683.33436379896</v>
      </c>
      <c r="AM54" s="13">
        <f t="shared" si="1"/>
        <v>123065.81576227542</v>
      </c>
      <c r="AN54" s="13">
        <f t="shared" si="1"/>
        <v>107041.60570936307</v>
      </c>
      <c r="AO54" s="13">
        <f t="shared" si="1"/>
        <v>128695.17343291291</v>
      </c>
      <c r="AP54" s="13">
        <f t="shared" si="1"/>
        <v>139855.71602848417</v>
      </c>
      <c r="AQ54" s="13">
        <f t="shared" si="1"/>
        <v>134498.00863644283</v>
      </c>
      <c r="AR54" s="13">
        <f t="shared" si="1"/>
        <v>153196.36081833346</v>
      </c>
      <c r="AS54" s="13">
        <f t="shared" si="1"/>
        <v>163240.11702479178</v>
      </c>
      <c r="AT54" s="13">
        <f t="shared" si="1"/>
        <v>172732.87734417361</v>
      </c>
      <c r="AU54" s="13">
        <f t="shared" si="1"/>
        <v>181765.06923661125</v>
      </c>
      <c r="AV54" s="13">
        <f t="shared" si="1"/>
        <v>190412.22065156535</v>
      </c>
      <c r="AW54" s="13">
        <f t="shared" si="1"/>
        <v>198735.33112075273</v>
      </c>
      <c r="AX54" s="13">
        <f t="shared" si="1"/>
        <v>206785.68512799032</v>
      </c>
      <c r="AY54" s="13">
        <f t="shared" si="1"/>
        <v>214607.18769309903</v>
      </c>
      <c r="AZ54" s="13">
        <f t="shared" si="1"/>
        <v>222237.47286693577</v>
      </c>
      <c r="BA54" s="13">
        <f t="shared" si="1"/>
        <v>237723.18245156016</v>
      </c>
      <c r="BB54" s="13">
        <f t="shared" si="1"/>
        <v>245805.76093890949</v>
      </c>
      <c r="BC54" s="13">
        <f t="shared" si="1"/>
        <v>254497.28664262302</v>
      </c>
      <c r="BD54" s="13">
        <f t="shared" si="1"/>
        <v>263116.73259016045</v>
      </c>
      <c r="BE54" s="13">
        <f t="shared" si="1"/>
        <v>271643.51596022013</v>
      </c>
      <c r="BF54" s="13">
        <f t="shared" si="1"/>
        <v>280055.19774501387</v>
      </c>
      <c r="BG54" s="13">
        <f t="shared" si="1"/>
        <v>279258.00276530895</v>
      </c>
      <c r="BH54" s="13">
        <f t="shared" si="1"/>
        <v>286747.37943322852</v>
      </c>
      <c r="BI54" s="13">
        <f t="shared" si="1"/>
        <v>294771.25624473917</v>
      </c>
      <c r="BJ54" s="13">
        <f t="shared" si="1"/>
        <v>302664.08441671531</v>
      </c>
      <c r="BK54" s="13">
        <f t="shared" si="1"/>
        <v>310429.64405875234</v>
      </c>
      <c r="BL54" s="13">
        <f t="shared" si="1"/>
        <v>318073.43123851903</v>
      </c>
    </row>
    <row r="56" spans="1:64" x14ac:dyDescent="0.55000000000000004">
      <c r="B56" s="3" t="s">
        <v>281</v>
      </c>
      <c r="E56" s="11">
        <f>$E$12</f>
        <v>0</v>
      </c>
      <c r="F56" s="11">
        <f>E59</f>
        <v>0</v>
      </c>
      <c r="G56" s="11">
        <f t="shared" ref="G56:BL56" si="2">F59</f>
        <v>0</v>
      </c>
      <c r="H56" s="11">
        <f t="shared" si="2"/>
        <v>0</v>
      </c>
      <c r="I56" s="11">
        <f t="shared" si="2"/>
        <v>0</v>
      </c>
      <c r="J56" s="11">
        <f t="shared" si="2"/>
        <v>2788958.3333333335</v>
      </c>
      <c r="K56" s="11">
        <f t="shared" si="2"/>
        <v>2589599.8891666667</v>
      </c>
      <c r="L56" s="11">
        <f t="shared" si="2"/>
        <v>2394354.7386250002</v>
      </c>
      <c r="M56" s="11">
        <f t="shared" si="2"/>
        <v>2228200.5939393337</v>
      </c>
      <c r="N56" s="11">
        <f t="shared" si="2"/>
        <v>2088032.0275153045</v>
      </c>
      <c r="O56" s="11">
        <f t="shared" si="2"/>
        <v>1972863.8044256342</v>
      </c>
      <c r="P56" s="11">
        <f t="shared" si="2"/>
        <v>1881001.921767741</v>
      </c>
      <c r="Q56" s="11">
        <f t="shared" si="2"/>
        <v>1791630.0467261118</v>
      </c>
      <c r="R56" s="11">
        <f t="shared" si="2"/>
        <v>1659806.3150190995</v>
      </c>
      <c r="S56" s="11">
        <f t="shared" si="2"/>
        <v>1568425.227380228</v>
      </c>
      <c r="T56" s="11">
        <f t="shared" si="2"/>
        <v>1495145.0470803955</v>
      </c>
      <c r="U56" s="11">
        <f t="shared" si="2"/>
        <v>1438735.6546676171</v>
      </c>
      <c r="V56" s="11">
        <f t="shared" si="2"/>
        <v>1372943.774082086</v>
      </c>
      <c r="W56" s="11">
        <f t="shared" si="2"/>
        <v>1313312.519415752</v>
      </c>
      <c r="X56" s="11">
        <f t="shared" si="2"/>
        <v>1275426.5157528585</v>
      </c>
      <c r="Y56" s="11">
        <f t="shared" si="2"/>
        <v>1250407.0243057427</v>
      </c>
      <c r="Z56" s="11">
        <f t="shared" si="2"/>
        <v>1237447.8682990449</v>
      </c>
      <c r="AA56" s="11">
        <f t="shared" si="2"/>
        <v>1235810.5216177253</v>
      </c>
      <c r="AB56" s="11">
        <f t="shared" si="2"/>
        <v>1235736.4320877281</v>
      </c>
      <c r="AC56" s="11">
        <f t="shared" si="2"/>
        <v>1245026.2406842061</v>
      </c>
      <c r="AD56" s="11">
        <f t="shared" si="2"/>
        <v>1304319.1887978076</v>
      </c>
      <c r="AE56" s="11">
        <f t="shared" si="2"/>
        <v>1375972.4544296283</v>
      </c>
      <c r="AF56" s="11">
        <f t="shared" si="2"/>
        <v>1460132.3006241282</v>
      </c>
      <c r="AG56" s="11">
        <f t="shared" si="2"/>
        <v>1556299.4825219549</v>
      </c>
      <c r="AH56" s="11">
        <f t="shared" si="2"/>
        <v>1650293.0182843565</v>
      </c>
      <c r="AI56" s="11">
        <f t="shared" si="2"/>
        <v>1707035.0308432057</v>
      </c>
      <c r="AJ56" s="11">
        <f t="shared" si="2"/>
        <v>1790792.5753139232</v>
      </c>
      <c r="AK56" s="11">
        <f t="shared" si="2"/>
        <v>1884855.9908230456</v>
      </c>
      <c r="AL56" s="11">
        <f t="shared" si="2"/>
        <v>1988883.2203685818</v>
      </c>
      <c r="AM56" s="11">
        <f t="shared" si="2"/>
        <v>2102566.5547323809</v>
      </c>
      <c r="AN56" s="11">
        <f t="shared" si="2"/>
        <v>2225632.3704946563</v>
      </c>
      <c r="AO56" s="11">
        <f t="shared" si="2"/>
        <v>2332673.9762040195</v>
      </c>
      <c r="AP56" s="11">
        <f t="shared" si="2"/>
        <v>2461369.1496369326</v>
      </c>
      <c r="AQ56" s="11">
        <f t="shared" si="2"/>
        <v>2601224.8656654167</v>
      </c>
      <c r="AR56" s="11">
        <f t="shared" si="2"/>
        <v>2735722.8743018596</v>
      </c>
      <c r="AS56" s="11">
        <f t="shared" si="2"/>
        <v>2888919.2351201931</v>
      </c>
      <c r="AT56" s="11">
        <f t="shared" si="2"/>
        <v>3052159.352144985</v>
      </c>
      <c r="AU56" s="11">
        <f t="shared" si="2"/>
        <v>3224892.2294891588</v>
      </c>
      <c r="AV56" s="11">
        <f t="shared" si="2"/>
        <v>3406657.2987257699</v>
      </c>
      <c r="AW56" s="11">
        <f t="shared" si="2"/>
        <v>3597069.519377335</v>
      </c>
      <c r="AX56" s="11">
        <f t="shared" si="2"/>
        <v>3795804.8504980877</v>
      </c>
      <c r="AY56" s="11">
        <f t="shared" si="2"/>
        <v>4002590.535626078</v>
      </c>
      <c r="AZ56" s="11">
        <f t="shared" si="2"/>
        <v>4217197.7233191766</v>
      </c>
      <c r="BA56" s="11">
        <f t="shared" si="2"/>
        <v>4439435.1961861122</v>
      </c>
      <c r="BB56" s="11">
        <f t="shared" si="2"/>
        <v>4677158.3786376724</v>
      </c>
      <c r="BC56" s="11">
        <f t="shared" si="2"/>
        <v>4922964.1395765822</v>
      </c>
      <c r="BD56" s="11">
        <f t="shared" si="2"/>
        <v>5177461.4262192054</v>
      </c>
      <c r="BE56" s="11">
        <f t="shared" si="2"/>
        <v>5440578.1588093657</v>
      </c>
      <c r="BF56" s="11">
        <f t="shared" si="2"/>
        <v>5712221.674769586</v>
      </c>
      <c r="BG56" s="11">
        <f t="shared" si="2"/>
        <v>5992276.8725145999</v>
      </c>
      <c r="BH56" s="11">
        <f t="shared" si="2"/>
        <v>6271534.875279909</v>
      </c>
      <c r="BI56" s="11">
        <f t="shared" si="2"/>
        <v>6558282.2547131376</v>
      </c>
      <c r="BJ56" s="11">
        <f t="shared" si="2"/>
        <v>6853053.5109578772</v>
      </c>
      <c r="BK56" s="11">
        <f t="shared" si="2"/>
        <v>7155717.5953745926</v>
      </c>
      <c r="BL56" s="11">
        <f t="shared" si="2"/>
        <v>7466147.2394333445</v>
      </c>
    </row>
    <row r="57" spans="1:64" x14ac:dyDescent="0.55000000000000004">
      <c r="B57" s="3" t="s">
        <v>272</v>
      </c>
      <c r="E57" s="11">
        <f>E54</f>
        <v>0</v>
      </c>
      <c r="F57" s="11">
        <f>F54</f>
        <v>0</v>
      </c>
      <c r="G57" s="11">
        <f t="shared" ref="G57:BL57" si="3">G54</f>
        <v>0</v>
      </c>
      <c r="H57" s="11">
        <f t="shared" si="3"/>
        <v>0</v>
      </c>
      <c r="I57" s="11">
        <f t="shared" si="3"/>
        <v>-211041.66666666672</v>
      </c>
      <c r="J57" s="11">
        <f t="shared" si="3"/>
        <v>-199358.44416666665</v>
      </c>
      <c r="K57" s="11">
        <f t="shared" si="3"/>
        <v>-195245.15054166666</v>
      </c>
      <c r="L57" s="11">
        <f t="shared" si="3"/>
        <v>-166154.14468566669</v>
      </c>
      <c r="M57" s="11">
        <f t="shared" si="3"/>
        <v>-140168.56642402918</v>
      </c>
      <c r="N57" s="11">
        <f t="shared" si="3"/>
        <v>-115168.22308967024</v>
      </c>
      <c r="O57" s="11">
        <f t="shared" si="3"/>
        <v>-91861.882657893118</v>
      </c>
      <c r="P57" s="11">
        <f t="shared" si="3"/>
        <v>-89371.875041629188</v>
      </c>
      <c r="Q57" s="11">
        <f t="shared" si="3"/>
        <v>-131823.73170701225</v>
      </c>
      <c r="R57" s="11">
        <f t="shared" si="3"/>
        <v>-91381.087638871453</v>
      </c>
      <c r="S57" s="11">
        <f t="shared" si="3"/>
        <v>-73280.180299832486</v>
      </c>
      <c r="T57" s="11">
        <f t="shared" si="3"/>
        <v>-56409.392412778514</v>
      </c>
      <c r="U57" s="11">
        <f t="shared" si="3"/>
        <v>-65791.880585531006</v>
      </c>
      <c r="V57" s="11">
        <f t="shared" si="3"/>
        <v>-59631.254666333902</v>
      </c>
      <c r="W57" s="11">
        <f t="shared" si="3"/>
        <v>-37886.003662893607</v>
      </c>
      <c r="X57" s="11">
        <f t="shared" si="3"/>
        <v>-25019.491447115666</v>
      </c>
      <c r="Y57" s="11">
        <f t="shared" si="3"/>
        <v>-12959.156006697856</v>
      </c>
      <c r="Z57" s="11">
        <f t="shared" si="3"/>
        <v>-1637.3466813195846</v>
      </c>
      <c r="AA57" s="11">
        <f t="shared" si="3"/>
        <v>-74.089529997261707</v>
      </c>
      <c r="AB57" s="11">
        <f t="shared" si="3"/>
        <v>9289.8085964779602</v>
      </c>
      <c r="AC57" s="11">
        <f t="shared" si="3"/>
        <v>59292.94811360148</v>
      </c>
      <c r="AD57" s="11">
        <f t="shared" si="3"/>
        <v>71653.265631820774</v>
      </c>
      <c r="AE57" s="11">
        <f t="shared" si="3"/>
        <v>84159.846194499929</v>
      </c>
      <c r="AF57" s="11">
        <f t="shared" si="3"/>
        <v>96167.181897826726</v>
      </c>
      <c r="AG57" s="11">
        <f t="shared" si="3"/>
        <v>93993.535762401531</v>
      </c>
      <c r="AH57" s="11">
        <f t="shared" si="3"/>
        <v>56742.012558849237</v>
      </c>
      <c r="AI57" s="11">
        <f t="shared" si="3"/>
        <v>83757.544470717432</v>
      </c>
      <c r="AJ57" s="11">
        <f t="shared" si="3"/>
        <v>94063.415509122424</v>
      </c>
      <c r="AK57" s="11">
        <f t="shared" si="3"/>
        <v>104027.22954553622</v>
      </c>
      <c r="AL57" s="11">
        <f t="shared" si="3"/>
        <v>113683.33436379896</v>
      </c>
      <c r="AM57" s="11">
        <f t="shared" si="3"/>
        <v>123065.81576227542</v>
      </c>
      <c r="AN57" s="11">
        <f t="shared" si="3"/>
        <v>107041.60570936307</v>
      </c>
      <c r="AO57" s="11">
        <f t="shared" si="3"/>
        <v>128695.17343291291</v>
      </c>
      <c r="AP57" s="11">
        <f t="shared" si="3"/>
        <v>139855.71602848417</v>
      </c>
      <c r="AQ57" s="11">
        <f t="shared" si="3"/>
        <v>134498.00863644283</v>
      </c>
      <c r="AR57" s="11">
        <f t="shared" si="3"/>
        <v>153196.36081833346</v>
      </c>
      <c r="AS57" s="11">
        <f t="shared" si="3"/>
        <v>163240.11702479178</v>
      </c>
      <c r="AT57" s="11">
        <f t="shared" si="3"/>
        <v>172732.87734417361</v>
      </c>
      <c r="AU57" s="11">
        <f t="shared" si="3"/>
        <v>181765.06923661125</v>
      </c>
      <c r="AV57" s="11">
        <f t="shared" si="3"/>
        <v>190412.22065156535</v>
      </c>
      <c r="AW57" s="11">
        <f t="shared" si="3"/>
        <v>198735.33112075273</v>
      </c>
      <c r="AX57" s="11">
        <f t="shared" si="3"/>
        <v>206785.68512799032</v>
      </c>
      <c r="AY57" s="11">
        <f t="shared" si="3"/>
        <v>214607.18769309903</v>
      </c>
      <c r="AZ57" s="11">
        <f t="shared" si="3"/>
        <v>222237.47286693577</v>
      </c>
      <c r="BA57" s="11">
        <f t="shared" si="3"/>
        <v>237723.18245156016</v>
      </c>
      <c r="BB57" s="11">
        <f t="shared" si="3"/>
        <v>245805.76093890949</v>
      </c>
      <c r="BC57" s="11">
        <f t="shared" si="3"/>
        <v>254497.28664262302</v>
      </c>
      <c r="BD57" s="11">
        <f t="shared" si="3"/>
        <v>263116.73259016045</v>
      </c>
      <c r="BE57" s="11">
        <f t="shared" si="3"/>
        <v>271643.51596022013</v>
      </c>
      <c r="BF57" s="11">
        <f t="shared" si="3"/>
        <v>280055.19774501387</v>
      </c>
      <c r="BG57" s="11">
        <f t="shared" si="3"/>
        <v>279258.00276530895</v>
      </c>
      <c r="BH57" s="11">
        <f t="shared" si="3"/>
        <v>286747.37943322852</v>
      </c>
      <c r="BI57" s="11">
        <f t="shared" si="3"/>
        <v>294771.25624473917</v>
      </c>
      <c r="BJ57" s="11">
        <f t="shared" si="3"/>
        <v>302664.08441671531</v>
      </c>
      <c r="BK57" s="11">
        <f t="shared" si="3"/>
        <v>310429.64405875234</v>
      </c>
      <c r="BL57" s="11">
        <f t="shared" si="3"/>
        <v>318073.43123851903</v>
      </c>
    </row>
    <row r="58" spans="1:64" x14ac:dyDescent="0.55000000000000004">
      <c r="B58" s="3" t="s">
        <v>282</v>
      </c>
      <c r="E58" s="11">
        <f>E74</f>
        <v>0</v>
      </c>
      <c r="F58" s="11">
        <f>F74</f>
        <v>0</v>
      </c>
      <c r="G58" s="11">
        <f t="shared" ref="G58:BL58" si="4">G74</f>
        <v>0</v>
      </c>
      <c r="H58" s="11">
        <f t="shared" si="4"/>
        <v>0</v>
      </c>
      <c r="I58" s="11">
        <f t="shared" si="4"/>
        <v>3000000</v>
      </c>
      <c r="J58" s="11">
        <f t="shared" si="4"/>
        <v>0</v>
      </c>
      <c r="K58" s="11">
        <f t="shared" si="4"/>
        <v>0</v>
      </c>
      <c r="L58" s="11">
        <f t="shared" si="4"/>
        <v>0</v>
      </c>
      <c r="M58" s="11">
        <f t="shared" si="4"/>
        <v>0</v>
      </c>
      <c r="N58" s="11">
        <f t="shared" si="4"/>
        <v>0</v>
      </c>
      <c r="O58" s="11">
        <f t="shared" si="4"/>
        <v>0</v>
      </c>
      <c r="P58" s="11">
        <f t="shared" si="4"/>
        <v>0</v>
      </c>
      <c r="Q58" s="11">
        <f t="shared" si="4"/>
        <v>0</v>
      </c>
      <c r="R58" s="11">
        <f t="shared" si="4"/>
        <v>0</v>
      </c>
      <c r="S58" s="11">
        <f t="shared" si="4"/>
        <v>0</v>
      </c>
      <c r="T58" s="11">
        <f t="shared" si="4"/>
        <v>0</v>
      </c>
      <c r="U58" s="11">
        <f t="shared" si="4"/>
        <v>0</v>
      </c>
      <c r="V58" s="11">
        <f t="shared" si="4"/>
        <v>0</v>
      </c>
      <c r="W58" s="11">
        <f t="shared" si="4"/>
        <v>0</v>
      </c>
      <c r="X58" s="11">
        <f t="shared" si="4"/>
        <v>0</v>
      </c>
      <c r="Y58" s="11">
        <f t="shared" si="4"/>
        <v>0</v>
      </c>
      <c r="Z58" s="11">
        <f t="shared" si="4"/>
        <v>0</v>
      </c>
      <c r="AA58" s="11">
        <f t="shared" si="4"/>
        <v>0</v>
      </c>
      <c r="AB58" s="11">
        <f t="shared" si="4"/>
        <v>0</v>
      </c>
      <c r="AC58" s="11">
        <f t="shared" si="4"/>
        <v>0</v>
      </c>
      <c r="AD58" s="11">
        <f t="shared" si="4"/>
        <v>0</v>
      </c>
      <c r="AE58" s="11">
        <f t="shared" si="4"/>
        <v>0</v>
      </c>
      <c r="AF58" s="11">
        <f t="shared" si="4"/>
        <v>0</v>
      </c>
      <c r="AG58" s="11">
        <f t="shared" si="4"/>
        <v>0</v>
      </c>
      <c r="AH58" s="11">
        <f t="shared" si="4"/>
        <v>0</v>
      </c>
      <c r="AI58" s="11">
        <f t="shared" si="4"/>
        <v>0</v>
      </c>
      <c r="AJ58" s="11">
        <f t="shared" si="4"/>
        <v>0</v>
      </c>
      <c r="AK58" s="11">
        <f t="shared" si="4"/>
        <v>0</v>
      </c>
      <c r="AL58" s="11">
        <f t="shared" si="4"/>
        <v>0</v>
      </c>
      <c r="AM58" s="11">
        <f t="shared" si="4"/>
        <v>0</v>
      </c>
      <c r="AN58" s="11">
        <f t="shared" si="4"/>
        <v>0</v>
      </c>
      <c r="AO58" s="11">
        <f t="shared" si="4"/>
        <v>0</v>
      </c>
      <c r="AP58" s="11">
        <f t="shared" si="4"/>
        <v>0</v>
      </c>
      <c r="AQ58" s="11">
        <f t="shared" si="4"/>
        <v>0</v>
      </c>
      <c r="AR58" s="11">
        <f t="shared" si="4"/>
        <v>0</v>
      </c>
      <c r="AS58" s="11">
        <f t="shared" si="4"/>
        <v>0</v>
      </c>
      <c r="AT58" s="11">
        <f t="shared" si="4"/>
        <v>0</v>
      </c>
      <c r="AU58" s="11">
        <f t="shared" si="4"/>
        <v>0</v>
      </c>
      <c r="AV58" s="11">
        <f t="shared" si="4"/>
        <v>0</v>
      </c>
      <c r="AW58" s="11">
        <f t="shared" si="4"/>
        <v>0</v>
      </c>
      <c r="AX58" s="11">
        <f t="shared" si="4"/>
        <v>0</v>
      </c>
      <c r="AY58" s="11">
        <f t="shared" si="4"/>
        <v>0</v>
      </c>
      <c r="AZ58" s="11">
        <f t="shared" si="4"/>
        <v>0</v>
      </c>
      <c r="BA58" s="11">
        <f t="shared" si="4"/>
        <v>0</v>
      </c>
      <c r="BB58" s="11">
        <f t="shared" si="4"/>
        <v>0</v>
      </c>
      <c r="BC58" s="11">
        <f t="shared" si="4"/>
        <v>0</v>
      </c>
      <c r="BD58" s="11">
        <f t="shared" si="4"/>
        <v>0</v>
      </c>
      <c r="BE58" s="11">
        <f t="shared" si="4"/>
        <v>0</v>
      </c>
      <c r="BF58" s="11">
        <f t="shared" si="4"/>
        <v>0</v>
      </c>
      <c r="BG58" s="11">
        <f t="shared" si="4"/>
        <v>0</v>
      </c>
      <c r="BH58" s="11">
        <f t="shared" si="4"/>
        <v>0</v>
      </c>
      <c r="BI58" s="11">
        <f t="shared" si="4"/>
        <v>0</v>
      </c>
      <c r="BJ58" s="11">
        <f t="shared" si="4"/>
        <v>0</v>
      </c>
      <c r="BK58" s="11">
        <f t="shared" si="4"/>
        <v>0</v>
      </c>
      <c r="BL58" s="11">
        <f t="shared" si="4"/>
        <v>0</v>
      </c>
    </row>
    <row r="59" spans="1:64" s="4" customFormat="1" x14ac:dyDescent="0.55000000000000004">
      <c r="A59" s="12"/>
      <c r="B59" s="4" t="s">
        <v>283</v>
      </c>
      <c r="E59" s="13">
        <f>E56+E57+E58</f>
        <v>0</v>
      </c>
      <c r="F59" s="13">
        <f>F56+F57+F58</f>
        <v>0</v>
      </c>
      <c r="G59" s="13">
        <f t="shared" ref="G59:BL59" si="5">G56+G57+G58</f>
        <v>0</v>
      </c>
      <c r="H59" s="13">
        <f t="shared" si="5"/>
        <v>0</v>
      </c>
      <c r="I59" s="13">
        <f t="shared" si="5"/>
        <v>2788958.3333333335</v>
      </c>
      <c r="J59" s="13">
        <f t="shared" si="5"/>
        <v>2589599.8891666667</v>
      </c>
      <c r="K59" s="13">
        <f t="shared" si="5"/>
        <v>2394354.7386250002</v>
      </c>
      <c r="L59" s="13">
        <f t="shared" si="5"/>
        <v>2228200.5939393337</v>
      </c>
      <c r="M59" s="13">
        <f t="shared" si="5"/>
        <v>2088032.0275153045</v>
      </c>
      <c r="N59" s="13">
        <f t="shared" si="5"/>
        <v>1972863.8044256342</v>
      </c>
      <c r="O59" s="13">
        <f t="shared" si="5"/>
        <v>1881001.921767741</v>
      </c>
      <c r="P59" s="13">
        <f t="shared" si="5"/>
        <v>1791630.0467261118</v>
      </c>
      <c r="Q59" s="13">
        <f t="shared" si="5"/>
        <v>1659806.3150190995</v>
      </c>
      <c r="R59" s="13">
        <f t="shared" si="5"/>
        <v>1568425.227380228</v>
      </c>
      <c r="S59" s="13">
        <f t="shared" si="5"/>
        <v>1495145.0470803955</v>
      </c>
      <c r="T59" s="13">
        <f t="shared" si="5"/>
        <v>1438735.6546676171</v>
      </c>
      <c r="U59" s="13">
        <f t="shared" si="5"/>
        <v>1372943.774082086</v>
      </c>
      <c r="V59" s="13">
        <f t="shared" si="5"/>
        <v>1313312.519415752</v>
      </c>
      <c r="W59" s="13">
        <f t="shared" si="5"/>
        <v>1275426.5157528585</v>
      </c>
      <c r="X59" s="13">
        <f t="shared" si="5"/>
        <v>1250407.0243057427</v>
      </c>
      <c r="Y59" s="13">
        <f t="shared" si="5"/>
        <v>1237447.8682990449</v>
      </c>
      <c r="Z59" s="13">
        <f t="shared" si="5"/>
        <v>1235810.5216177253</v>
      </c>
      <c r="AA59" s="13">
        <f t="shared" si="5"/>
        <v>1235736.4320877281</v>
      </c>
      <c r="AB59" s="13">
        <f t="shared" si="5"/>
        <v>1245026.2406842061</v>
      </c>
      <c r="AC59" s="13">
        <f t="shared" si="5"/>
        <v>1304319.1887978076</v>
      </c>
      <c r="AD59" s="13">
        <f t="shared" si="5"/>
        <v>1375972.4544296283</v>
      </c>
      <c r="AE59" s="13">
        <f t="shared" si="5"/>
        <v>1460132.3006241282</v>
      </c>
      <c r="AF59" s="13">
        <f t="shared" si="5"/>
        <v>1556299.4825219549</v>
      </c>
      <c r="AG59" s="13">
        <f t="shared" si="5"/>
        <v>1650293.0182843565</v>
      </c>
      <c r="AH59" s="13">
        <f t="shared" si="5"/>
        <v>1707035.0308432057</v>
      </c>
      <c r="AI59" s="13">
        <f t="shared" si="5"/>
        <v>1790792.5753139232</v>
      </c>
      <c r="AJ59" s="13">
        <f t="shared" si="5"/>
        <v>1884855.9908230456</v>
      </c>
      <c r="AK59" s="13">
        <f t="shared" si="5"/>
        <v>1988883.2203685818</v>
      </c>
      <c r="AL59" s="13">
        <f t="shared" si="5"/>
        <v>2102566.5547323809</v>
      </c>
      <c r="AM59" s="13">
        <f t="shared" si="5"/>
        <v>2225632.3704946563</v>
      </c>
      <c r="AN59" s="13">
        <f t="shared" si="5"/>
        <v>2332673.9762040195</v>
      </c>
      <c r="AO59" s="13">
        <f t="shared" si="5"/>
        <v>2461369.1496369326</v>
      </c>
      <c r="AP59" s="13">
        <f t="shared" si="5"/>
        <v>2601224.8656654167</v>
      </c>
      <c r="AQ59" s="13">
        <f t="shared" si="5"/>
        <v>2735722.8743018596</v>
      </c>
      <c r="AR59" s="13">
        <f t="shared" si="5"/>
        <v>2888919.2351201931</v>
      </c>
      <c r="AS59" s="13">
        <f t="shared" si="5"/>
        <v>3052159.352144985</v>
      </c>
      <c r="AT59" s="13">
        <f t="shared" si="5"/>
        <v>3224892.2294891588</v>
      </c>
      <c r="AU59" s="13">
        <f t="shared" si="5"/>
        <v>3406657.2987257699</v>
      </c>
      <c r="AV59" s="13">
        <f t="shared" si="5"/>
        <v>3597069.519377335</v>
      </c>
      <c r="AW59" s="13">
        <f t="shared" si="5"/>
        <v>3795804.8504980877</v>
      </c>
      <c r="AX59" s="13">
        <f t="shared" si="5"/>
        <v>4002590.535626078</v>
      </c>
      <c r="AY59" s="13">
        <f t="shared" si="5"/>
        <v>4217197.7233191766</v>
      </c>
      <c r="AZ59" s="13">
        <f t="shared" si="5"/>
        <v>4439435.1961861122</v>
      </c>
      <c r="BA59" s="13">
        <f t="shared" si="5"/>
        <v>4677158.3786376724</v>
      </c>
      <c r="BB59" s="13">
        <f t="shared" si="5"/>
        <v>4922964.1395765822</v>
      </c>
      <c r="BC59" s="13">
        <f t="shared" si="5"/>
        <v>5177461.4262192054</v>
      </c>
      <c r="BD59" s="13">
        <f t="shared" si="5"/>
        <v>5440578.1588093657</v>
      </c>
      <c r="BE59" s="13">
        <f t="shared" si="5"/>
        <v>5712221.674769586</v>
      </c>
      <c r="BF59" s="13">
        <f t="shared" si="5"/>
        <v>5992276.8725145999</v>
      </c>
      <c r="BG59" s="13">
        <f t="shared" si="5"/>
        <v>6271534.875279909</v>
      </c>
      <c r="BH59" s="13">
        <f t="shared" si="5"/>
        <v>6558282.2547131376</v>
      </c>
      <c r="BI59" s="13">
        <f t="shared" si="5"/>
        <v>6853053.5109578772</v>
      </c>
      <c r="BJ59" s="13">
        <f t="shared" si="5"/>
        <v>7155717.5953745926</v>
      </c>
      <c r="BK59" s="13">
        <f t="shared" si="5"/>
        <v>7466147.2394333445</v>
      </c>
      <c r="BL59" s="13">
        <f t="shared" si="5"/>
        <v>7784220.6706718635</v>
      </c>
    </row>
    <row r="60" spans="1:64" x14ac:dyDescent="0.55000000000000004">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row>
    <row r="63" spans="1:64" hidden="1" outlineLevel="1" x14ac:dyDescent="0.55000000000000004">
      <c r="A63" s="3"/>
      <c r="B63" s="14" t="s">
        <v>63</v>
      </c>
    </row>
    <row r="64" spans="1:64" hidden="1" outlineLevel="1" x14ac:dyDescent="0.55000000000000004">
      <c r="A64" s="3"/>
    </row>
    <row r="65" spans="1:64" hidden="1" outlineLevel="1" x14ac:dyDescent="0.55000000000000004">
      <c r="A65" s="3"/>
      <c r="E65" s="3">
        <f>IF(E59&lt;0,1,0)</f>
        <v>0</v>
      </c>
      <c r="F65" s="3">
        <f t="shared" ref="F65:BL65" si="6">IF(F59&lt;0,1,0)</f>
        <v>0</v>
      </c>
      <c r="G65" s="3">
        <f t="shared" si="6"/>
        <v>0</v>
      </c>
      <c r="H65" s="3">
        <f t="shared" si="6"/>
        <v>0</v>
      </c>
      <c r="I65" s="3">
        <f t="shared" si="6"/>
        <v>0</v>
      </c>
      <c r="J65" s="3">
        <f t="shared" si="6"/>
        <v>0</v>
      </c>
      <c r="K65" s="3">
        <f t="shared" si="6"/>
        <v>0</v>
      </c>
      <c r="L65" s="3">
        <f t="shared" si="6"/>
        <v>0</v>
      </c>
      <c r="M65" s="3">
        <f t="shared" si="6"/>
        <v>0</v>
      </c>
      <c r="N65" s="3">
        <f t="shared" si="6"/>
        <v>0</v>
      </c>
      <c r="O65" s="3">
        <f t="shared" si="6"/>
        <v>0</v>
      </c>
      <c r="P65" s="3">
        <f t="shared" si="6"/>
        <v>0</v>
      </c>
      <c r="Q65" s="3">
        <f t="shared" si="6"/>
        <v>0</v>
      </c>
      <c r="R65" s="3">
        <f t="shared" si="6"/>
        <v>0</v>
      </c>
      <c r="S65" s="3">
        <f t="shared" si="6"/>
        <v>0</v>
      </c>
      <c r="T65" s="3">
        <f t="shared" si="6"/>
        <v>0</v>
      </c>
      <c r="U65" s="3">
        <f t="shared" si="6"/>
        <v>0</v>
      </c>
      <c r="V65" s="3">
        <f t="shared" si="6"/>
        <v>0</v>
      </c>
      <c r="W65" s="3">
        <f t="shared" si="6"/>
        <v>0</v>
      </c>
      <c r="X65" s="3">
        <f t="shared" si="6"/>
        <v>0</v>
      </c>
      <c r="Y65" s="3">
        <f t="shared" si="6"/>
        <v>0</v>
      </c>
      <c r="Z65" s="3">
        <f t="shared" si="6"/>
        <v>0</v>
      </c>
      <c r="AA65" s="3">
        <f t="shared" si="6"/>
        <v>0</v>
      </c>
      <c r="AB65" s="3">
        <f t="shared" si="6"/>
        <v>0</v>
      </c>
      <c r="AC65" s="3">
        <f t="shared" si="6"/>
        <v>0</v>
      </c>
      <c r="AD65" s="3">
        <f t="shared" si="6"/>
        <v>0</v>
      </c>
      <c r="AE65" s="3">
        <f t="shared" si="6"/>
        <v>0</v>
      </c>
      <c r="AF65" s="3">
        <f t="shared" si="6"/>
        <v>0</v>
      </c>
      <c r="AG65" s="3">
        <f t="shared" si="6"/>
        <v>0</v>
      </c>
      <c r="AH65" s="3">
        <f t="shared" si="6"/>
        <v>0</v>
      </c>
      <c r="AI65" s="3">
        <f t="shared" si="6"/>
        <v>0</v>
      </c>
      <c r="AJ65" s="3">
        <f t="shared" si="6"/>
        <v>0</v>
      </c>
      <c r="AK65" s="3">
        <f t="shared" si="6"/>
        <v>0</v>
      </c>
      <c r="AL65" s="3">
        <f t="shared" si="6"/>
        <v>0</v>
      </c>
      <c r="AM65" s="3">
        <f t="shared" si="6"/>
        <v>0</v>
      </c>
      <c r="AN65" s="3">
        <f t="shared" si="6"/>
        <v>0</v>
      </c>
      <c r="AO65" s="3">
        <f t="shared" si="6"/>
        <v>0</v>
      </c>
      <c r="AP65" s="3">
        <f t="shared" si="6"/>
        <v>0</v>
      </c>
      <c r="AQ65" s="3">
        <f t="shared" si="6"/>
        <v>0</v>
      </c>
      <c r="AR65" s="3">
        <f t="shared" si="6"/>
        <v>0</v>
      </c>
      <c r="AS65" s="3">
        <f t="shared" si="6"/>
        <v>0</v>
      </c>
      <c r="AT65" s="3">
        <f t="shared" si="6"/>
        <v>0</v>
      </c>
      <c r="AU65" s="3">
        <f t="shared" si="6"/>
        <v>0</v>
      </c>
      <c r="AV65" s="3">
        <f t="shared" si="6"/>
        <v>0</v>
      </c>
      <c r="AW65" s="3">
        <f t="shared" si="6"/>
        <v>0</v>
      </c>
      <c r="AX65" s="3">
        <f t="shared" si="6"/>
        <v>0</v>
      </c>
      <c r="AY65" s="3">
        <f t="shared" si="6"/>
        <v>0</v>
      </c>
      <c r="AZ65" s="3">
        <f t="shared" si="6"/>
        <v>0</v>
      </c>
      <c r="BA65" s="3">
        <f t="shared" si="6"/>
        <v>0</v>
      </c>
      <c r="BB65" s="3">
        <f t="shared" si="6"/>
        <v>0</v>
      </c>
      <c r="BC65" s="3">
        <f t="shared" si="6"/>
        <v>0</v>
      </c>
      <c r="BD65" s="3">
        <f t="shared" si="6"/>
        <v>0</v>
      </c>
      <c r="BE65" s="3">
        <f t="shared" si="6"/>
        <v>0</v>
      </c>
      <c r="BF65" s="3">
        <f t="shared" si="6"/>
        <v>0</v>
      </c>
      <c r="BG65" s="3">
        <f t="shared" si="6"/>
        <v>0</v>
      </c>
      <c r="BH65" s="3">
        <f t="shared" si="6"/>
        <v>0</v>
      </c>
      <c r="BI65" s="3">
        <f t="shared" si="6"/>
        <v>0</v>
      </c>
      <c r="BJ65" s="3">
        <f t="shared" si="6"/>
        <v>0</v>
      </c>
      <c r="BK65" s="3">
        <f t="shared" si="6"/>
        <v>0</v>
      </c>
      <c r="BL65" s="3">
        <f t="shared" si="6"/>
        <v>0</v>
      </c>
    </row>
    <row r="66" spans="1:64" hidden="1" outlineLevel="1" x14ac:dyDescent="0.55000000000000004">
      <c r="A66" s="3"/>
      <c r="B66" s="15"/>
      <c r="E66" s="16">
        <f>E50</f>
        <v>2021</v>
      </c>
      <c r="F66" s="17"/>
      <c r="G66" s="17"/>
      <c r="H66" s="17"/>
      <c r="I66" s="17"/>
      <c r="J66" s="17"/>
      <c r="K66" s="17"/>
      <c r="L66" s="17"/>
      <c r="M66" s="17"/>
      <c r="N66" s="17"/>
      <c r="O66" s="17"/>
      <c r="P66" s="18"/>
      <c r="Q66" s="19">
        <f>E66+1</f>
        <v>2022</v>
      </c>
      <c r="R66" s="20"/>
      <c r="S66" s="20"/>
      <c r="T66" s="20"/>
      <c r="U66" s="20"/>
      <c r="V66" s="20"/>
      <c r="W66" s="20"/>
      <c r="X66" s="20"/>
      <c r="Y66" s="20"/>
      <c r="Z66" s="20"/>
      <c r="AA66" s="20"/>
      <c r="AB66" s="21"/>
      <c r="AC66" s="16">
        <f>Q66+1</f>
        <v>2023</v>
      </c>
      <c r="AD66" s="17"/>
      <c r="AE66" s="17"/>
      <c r="AF66" s="17"/>
      <c r="AG66" s="17"/>
      <c r="AH66" s="17"/>
      <c r="AI66" s="17"/>
      <c r="AJ66" s="17"/>
      <c r="AK66" s="17"/>
      <c r="AL66" s="17"/>
      <c r="AM66" s="17"/>
      <c r="AN66" s="18"/>
      <c r="AO66" s="19">
        <f>AC66+1</f>
        <v>2024</v>
      </c>
      <c r="AP66" s="20"/>
      <c r="AQ66" s="20"/>
      <c r="AR66" s="20"/>
      <c r="AS66" s="20"/>
      <c r="AT66" s="20"/>
      <c r="AU66" s="20"/>
      <c r="AV66" s="20"/>
      <c r="AW66" s="20"/>
      <c r="AX66" s="20"/>
      <c r="AY66" s="20"/>
      <c r="AZ66" s="21"/>
      <c r="BA66" s="16">
        <f>AO66+1</f>
        <v>2025</v>
      </c>
      <c r="BB66" s="17"/>
      <c r="BC66" s="17"/>
      <c r="BD66" s="17"/>
      <c r="BE66" s="17"/>
      <c r="BF66" s="17"/>
      <c r="BG66" s="17"/>
      <c r="BH66" s="17"/>
      <c r="BI66" s="17"/>
      <c r="BJ66" s="17"/>
      <c r="BK66" s="17"/>
      <c r="BL66" s="18"/>
    </row>
    <row r="67" spans="1:64" hidden="1" outlineLevel="1" x14ac:dyDescent="0.55000000000000004">
      <c r="A67" s="3"/>
      <c r="E67" s="10">
        <v>1</v>
      </c>
      <c r="F67" s="10">
        <f>E67+1</f>
        <v>2</v>
      </c>
      <c r="G67" s="10">
        <f t="shared" ref="G67:P67" si="7">F67+1</f>
        <v>3</v>
      </c>
      <c r="H67" s="10">
        <f t="shared" si="7"/>
        <v>4</v>
      </c>
      <c r="I67" s="10">
        <f t="shared" si="7"/>
        <v>5</v>
      </c>
      <c r="J67" s="10">
        <f t="shared" si="7"/>
        <v>6</v>
      </c>
      <c r="K67" s="10">
        <f t="shared" si="7"/>
        <v>7</v>
      </c>
      <c r="L67" s="10">
        <f t="shared" si="7"/>
        <v>8</v>
      </c>
      <c r="M67" s="10">
        <f t="shared" si="7"/>
        <v>9</v>
      </c>
      <c r="N67" s="10">
        <f t="shared" si="7"/>
        <v>10</v>
      </c>
      <c r="O67" s="10">
        <f t="shared" si="7"/>
        <v>11</v>
      </c>
      <c r="P67" s="10">
        <f t="shared" si="7"/>
        <v>12</v>
      </c>
      <c r="Q67" s="22">
        <v>1</v>
      </c>
      <c r="R67" s="22">
        <f>Q67+1</f>
        <v>2</v>
      </c>
      <c r="S67" s="22">
        <f t="shared" ref="S67:AB67" si="8">R67+1</f>
        <v>3</v>
      </c>
      <c r="T67" s="22">
        <f t="shared" si="8"/>
        <v>4</v>
      </c>
      <c r="U67" s="22">
        <f t="shared" si="8"/>
        <v>5</v>
      </c>
      <c r="V67" s="22">
        <f t="shared" si="8"/>
        <v>6</v>
      </c>
      <c r="W67" s="22">
        <f t="shared" si="8"/>
        <v>7</v>
      </c>
      <c r="X67" s="22">
        <f t="shared" si="8"/>
        <v>8</v>
      </c>
      <c r="Y67" s="22">
        <f t="shared" si="8"/>
        <v>9</v>
      </c>
      <c r="Z67" s="22">
        <f t="shared" si="8"/>
        <v>10</v>
      </c>
      <c r="AA67" s="22">
        <f t="shared" si="8"/>
        <v>11</v>
      </c>
      <c r="AB67" s="22">
        <f t="shared" si="8"/>
        <v>12</v>
      </c>
      <c r="AC67" s="10">
        <v>1</v>
      </c>
      <c r="AD67" s="10">
        <f>AC67+1</f>
        <v>2</v>
      </c>
      <c r="AE67" s="10">
        <f t="shared" ref="AE67:AN67" si="9">AD67+1</f>
        <v>3</v>
      </c>
      <c r="AF67" s="10">
        <f t="shared" si="9"/>
        <v>4</v>
      </c>
      <c r="AG67" s="10">
        <f t="shared" si="9"/>
        <v>5</v>
      </c>
      <c r="AH67" s="10">
        <f t="shared" si="9"/>
        <v>6</v>
      </c>
      <c r="AI67" s="10">
        <f t="shared" si="9"/>
        <v>7</v>
      </c>
      <c r="AJ67" s="10">
        <f t="shared" si="9"/>
        <v>8</v>
      </c>
      <c r="AK67" s="10">
        <f t="shared" si="9"/>
        <v>9</v>
      </c>
      <c r="AL67" s="10">
        <f t="shared" si="9"/>
        <v>10</v>
      </c>
      <c r="AM67" s="10">
        <f t="shared" si="9"/>
        <v>11</v>
      </c>
      <c r="AN67" s="10">
        <f t="shared" si="9"/>
        <v>12</v>
      </c>
      <c r="AO67" s="22">
        <v>1</v>
      </c>
      <c r="AP67" s="22">
        <f>AO67+1</f>
        <v>2</v>
      </c>
      <c r="AQ67" s="22">
        <f t="shared" ref="AQ67:AZ67" si="10">AP67+1</f>
        <v>3</v>
      </c>
      <c r="AR67" s="22">
        <f t="shared" si="10"/>
        <v>4</v>
      </c>
      <c r="AS67" s="22">
        <f t="shared" si="10"/>
        <v>5</v>
      </c>
      <c r="AT67" s="22">
        <f t="shared" si="10"/>
        <v>6</v>
      </c>
      <c r="AU67" s="22">
        <f t="shared" si="10"/>
        <v>7</v>
      </c>
      <c r="AV67" s="22">
        <f t="shared" si="10"/>
        <v>8</v>
      </c>
      <c r="AW67" s="22">
        <f t="shared" si="10"/>
        <v>9</v>
      </c>
      <c r="AX67" s="22">
        <f t="shared" si="10"/>
        <v>10</v>
      </c>
      <c r="AY67" s="22">
        <f t="shared" si="10"/>
        <v>11</v>
      </c>
      <c r="AZ67" s="22">
        <f t="shared" si="10"/>
        <v>12</v>
      </c>
      <c r="BA67" s="10">
        <v>1</v>
      </c>
      <c r="BB67" s="10">
        <f>BA67+1</f>
        <v>2</v>
      </c>
      <c r="BC67" s="10">
        <f t="shared" ref="BC67:BL67" si="11">BB67+1</f>
        <v>3</v>
      </c>
      <c r="BD67" s="10">
        <f t="shared" si="11"/>
        <v>4</v>
      </c>
      <c r="BE67" s="10">
        <f t="shared" si="11"/>
        <v>5</v>
      </c>
      <c r="BF67" s="10">
        <f t="shared" si="11"/>
        <v>6</v>
      </c>
      <c r="BG67" s="10">
        <f t="shared" si="11"/>
        <v>7</v>
      </c>
      <c r="BH67" s="10">
        <f t="shared" si="11"/>
        <v>8</v>
      </c>
      <c r="BI67" s="10">
        <f t="shared" si="11"/>
        <v>9</v>
      </c>
      <c r="BJ67" s="10">
        <f t="shared" si="11"/>
        <v>10</v>
      </c>
      <c r="BK67" s="10">
        <f t="shared" si="11"/>
        <v>11</v>
      </c>
      <c r="BL67" s="10">
        <f t="shared" si="11"/>
        <v>12</v>
      </c>
    </row>
    <row r="68" spans="1:64" hidden="1" outlineLevel="1" x14ac:dyDescent="0.55000000000000004">
      <c r="B68" s="3" t="str">
        <f>B14</f>
        <v>Financing Round 1</v>
      </c>
      <c r="E68" s="23">
        <f t="shared" ref="E68:P68" si="12">IF(AND($D$16=E67,$E$16=$E$66),$D$15,0)</f>
        <v>0</v>
      </c>
      <c r="F68" s="23">
        <f t="shared" si="12"/>
        <v>0</v>
      </c>
      <c r="G68" s="23">
        <f t="shared" si="12"/>
        <v>0</v>
      </c>
      <c r="H68" s="23">
        <f t="shared" si="12"/>
        <v>0</v>
      </c>
      <c r="I68" s="23">
        <f t="shared" si="12"/>
        <v>2000000</v>
      </c>
      <c r="J68" s="23">
        <f t="shared" si="12"/>
        <v>0</v>
      </c>
      <c r="K68" s="23">
        <f t="shared" si="12"/>
        <v>0</v>
      </c>
      <c r="L68" s="23">
        <f t="shared" si="12"/>
        <v>0</v>
      </c>
      <c r="M68" s="23">
        <f t="shared" si="12"/>
        <v>0</v>
      </c>
      <c r="N68" s="23">
        <f t="shared" si="12"/>
        <v>0</v>
      </c>
      <c r="O68" s="23">
        <f t="shared" si="12"/>
        <v>0</v>
      </c>
      <c r="P68" s="23">
        <f t="shared" si="12"/>
        <v>0</v>
      </c>
      <c r="Q68" s="23">
        <f t="shared" ref="Q68:AB68" si="13">IF(AND($D$16=Q67,$E$16=$Q$66),$D$15,0)</f>
        <v>0</v>
      </c>
      <c r="R68" s="23">
        <f t="shared" si="13"/>
        <v>0</v>
      </c>
      <c r="S68" s="23">
        <f t="shared" si="13"/>
        <v>0</v>
      </c>
      <c r="T68" s="23">
        <f t="shared" si="13"/>
        <v>0</v>
      </c>
      <c r="U68" s="23">
        <f t="shared" si="13"/>
        <v>0</v>
      </c>
      <c r="V68" s="23">
        <f t="shared" si="13"/>
        <v>0</v>
      </c>
      <c r="W68" s="23">
        <f t="shared" si="13"/>
        <v>0</v>
      </c>
      <c r="X68" s="23">
        <f t="shared" si="13"/>
        <v>0</v>
      </c>
      <c r="Y68" s="23">
        <f t="shared" si="13"/>
        <v>0</v>
      </c>
      <c r="Z68" s="23">
        <f t="shared" si="13"/>
        <v>0</v>
      </c>
      <c r="AA68" s="23">
        <f t="shared" si="13"/>
        <v>0</v>
      </c>
      <c r="AB68" s="23">
        <f t="shared" si="13"/>
        <v>0</v>
      </c>
      <c r="AC68" s="23">
        <f t="shared" ref="AC68:AN68" si="14">IF(AND($D$16=AC67,$E$16=$AC$66),$D$15,0)</f>
        <v>0</v>
      </c>
      <c r="AD68" s="23">
        <f t="shared" si="14"/>
        <v>0</v>
      </c>
      <c r="AE68" s="23">
        <f t="shared" si="14"/>
        <v>0</v>
      </c>
      <c r="AF68" s="23">
        <f t="shared" si="14"/>
        <v>0</v>
      </c>
      <c r="AG68" s="23">
        <f t="shared" si="14"/>
        <v>0</v>
      </c>
      <c r="AH68" s="23">
        <f t="shared" si="14"/>
        <v>0</v>
      </c>
      <c r="AI68" s="23">
        <f t="shared" si="14"/>
        <v>0</v>
      </c>
      <c r="AJ68" s="23">
        <f t="shared" si="14"/>
        <v>0</v>
      </c>
      <c r="AK68" s="23">
        <f t="shared" si="14"/>
        <v>0</v>
      </c>
      <c r="AL68" s="23">
        <f t="shared" si="14"/>
        <v>0</v>
      </c>
      <c r="AM68" s="23">
        <f t="shared" si="14"/>
        <v>0</v>
      </c>
      <c r="AN68" s="23">
        <f t="shared" si="14"/>
        <v>0</v>
      </c>
      <c r="AO68" s="23">
        <f t="shared" ref="AO68:AZ68" si="15">IF(AND($D$16=AO67,$E$16=$AO$66),$D$15,0)</f>
        <v>0</v>
      </c>
      <c r="AP68" s="23">
        <f t="shared" si="15"/>
        <v>0</v>
      </c>
      <c r="AQ68" s="23">
        <f t="shared" si="15"/>
        <v>0</v>
      </c>
      <c r="AR68" s="23">
        <f t="shared" si="15"/>
        <v>0</v>
      </c>
      <c r="AS68" s="23">
        <f t="shared" si="15"/>
        <v>0</v>
      </c>
      <c r="AT68" s="23">
        <f t="shared" si="15"/>
        <v>0</v>
      </c>
      <c r="AU68" s="23">
        <f t="shared" si="15"/>
        <v>0</v>
      </c>
      <c r="AV68" s="23">
        <f t="shared" si="15"/>
        <v>0</v>
      </c>
      <c r="AW68" s="23">
        <f t="shared" si="15"/>
        <v>0</v>
      </c>
      <c r="AX68" s="23">
        <f t="shared" si="15"/>
        <v>0</v>
      </c>
      <c r="AY68" s="23">
        <f t="shared" si="15"/>
        <v>0</v>
      </c>
      <c r="AZ68" s="23">
        <f t="shared" si="15"/>
        <v>0</v>
      </c>
      <c r="BA68" s="23">
        <f t="shared" ref="BA68:BL68" si="16">IF(AND($D$16=BA67,$E$16=$BA$66),$D$15,0)</f>
        <v>0</v>
      </c>
      <c r="BB68" s="23">
        <f t="shared" si="16"/>
        <v>0</v>
      </c>
      <c r="BC68" s="23">
        <f t="shared" si="16"/>
        <v>0</v>
      </c>
      <c r="BD68" s="23">
        <f t="shared" si="16"/>
        <v>0</v>
      </c>
      <c r="BE68" s="23">
        <f t="shared" si="16"/>
        <v>0</v>
      </c>
      <c r="BF68" s="23">
        <f t="shared" si="16"/>
        <v>0</v>
      </c>
      <c r="BG68" s="23">
        <f t="shared" si="16"/>
        <v>0</v>
      </c>
      <c r="BH68" s="23">
        <f t="shared" si="16"/>
        <v>0</v>
      </c>
      <c r="BI68" s="23">
        <f t="shared" si="16"/>
        <v>0</v>
      </c>
      <c r="BJ68" s="23">
        <f t="shared" si="16"/>
        <v>0</v>
      </c>
      <c r="BK68" s="23">
        <f t="shared" si="16"/>
        <v>0</v>
      </c>
      <c r="BL68" s="23">
        <f t="shared" si="16"/>
        <v>0</v>
      </c>
    </row>
    <row r="69" spans="1:64" hidden="1" outlineLevel="1" x14ac:dyDescent="0.55000000000000004">
      <c r="B69" s="3" t="str">
        <f>B19</f>
        <v>Financing Round 2</v>
      </c>
      <c r="E69" s="23">
        <f t="shared" ref="E69:P69" si="17">IF(AND($D$21=E67,$E$21=$E$66),$D$20,0)</f>
        <v>0</v>
      </c>
      <c r="F69" s="23">
        <f t="shared" si="17"/>
        <v>0</v>
      </c>
      <c r="G69" s="23">
        <f t="shared" si="17"/>
        <v>0</v>
      </c>
      <c r="H69" s="23">
        <f t="shared" si="17"/>
        <v>0</v>
      </c>
      <c r="I69" s="23">
        <f t="shared" si="17"/>
        <v>1000000</v>
      </c>
      <c r="J69" s="23">
        <f t="shared" si="17"/>
        <v>0</v>
      </c>
      <c r="K69" s="23">
        <f t="shared" si="17"/>
        <v>0</v>
      </c>
      <c r="L69" s="23">
        <f t="shared" si="17"/>
        <v>0</v>
      </c>
      <c r="M69" s="23">
        <f t="shared" si="17"/>
        <v>0</v>
      </c>
      <c r="N69" s="23">
        <f t="shared" si="17"/>
        <v>0</v>
      </c>
      <c r="O69" s="23">
        <f t="shared" si="17"/>
        <v>0</v>
      </c>
      <c r="P69" s="23">
        <f t="shared" si="17"/>
        <v>0</v>
      </c>
      <c r="Q69" s="23">
        <f t="shared" ref="Q69:AB69" si="18">IF(AND($D$21=Q67,$E$21=$Q$66),$D$20,0)</f>
        <v>0</v>
      </c>
      <c r="R69" s="23">
        <f t="shared" si="18"/>
        <v>0</v>
      </c>
      <c r="S69" s="23">
        <f t="shared" si="18"/>
        <v>0</v>
      </c>
      <c r="T69" s="23">
        <f t="shared" si="18"/>
        <v>0</v>
      </c>
      <c r="U69" s="23">
        <f t="shared" si="18"/>
        <v>0</v>
      </c>
      <c r="V69" s="23">
        <f t="shared" si="18"/>
        <v>0</v>
      </c>
      <c r="W69" s="23">
        <f t="shared" si="18"/>
        <v>0</v>
      </c>
      <c r="X69" s="23">
        <f t="shared" si="18"/>
        <v>0</v>
      </c>
      <c r="Y69" s="23">
        <f t="shared" si="18"/>
        <v>0</v>
      </c>
      <c r="Z69" s="23">
        <f t="shared" si="18"/>
        <v>0</v>
      </c>
      <c r="AA69" s="23">
        <f t="shared" si="18"/>
        <v>0</v>
      </c>
      <c r="AB69" s="23">
        <f t="shared" si="18"/>
        <v>0</v>
      </c>
      <c r="AC69" s="23">
        <f t="shared" ref="AC69:AN69" si="19">IF(AND($D$21=AC67,$E$21=$AC$66),$D$20,0)</f>
        <v>0</v>
      </c>
      <c r="AD69" s="23">
        <f t="shared" si="19"/>
        <v>0</v>
      </c>
      <c r="AE69" s="23">
        <f t="shared" si="19"/>
        <v>0</v>
      </c>
      <c r="AF69" s="23">
        <f t="shared" si="19"/>
        <v>0</v>
      </c>
      <c r="AG69" s="23">
        <f t="shared" si="19"/>
        <v>0</v>
      </c>
      <c r="AH69" s="23">
        <f t="shared" si="19"/>
        <v>0</v>
      </c>
      <c r="AI69" s="23">
        <f t="shared" si="19"/>
        <v>0</v>
      </c>
      <c r="AJ69" s="23">
        <f t="shared" si="19"/>
        <v>0</v>
      </c>
      <c r="AK69" s="23">
        <f t="shared" si="19"/>
        <v>0</v>
      </c>
      <c r="AL69" s="23">
        <f t="shared" si="19"/>
        <v>0</v>
      </c>
      <c r="AM69" s="23">
        <f t="shared" si="19"/>
        <v>0</v>
      </c>
      <c r="AN69" s="23">
        <f t="shared" si="19"/>
        <v>0</v>
      </c>
      <c r="AO69" s="23">
        <f t="shared" ref="AO69:AZ69" si="20">IF(AND($D$21=AO67,$E$21=$AO$66),$D$20,0)</f>
        <v>0</v>
      </c>
      <c r="AP69" s="23">
        <f t="shared" si="20"/>
        <v>0</v>
      </c>
      <c r="AQ69" s="23">
        <f t="shared" si="20"/>
        <v>0</v>
      </c>
      <c r="AR69" s="23">
        <f t="shared" si="20"/>
        <v>0</v>
      </c>
      <c r="AS69" s="23">
        <f t="shared" si="20"/>
        <v>0</v>
      </c>
      <c r="AT69" s="23">
        <f t="shared" si="20"/>
        <v>0</v>
      </c>
      <c r="AU69" s="23">
        <f t="shared" si="20"/>
        <v>0</v>
      </c>
      <c r="AV69" s="23">
        <f t="shared" si="20"/>
        <v>0</v>
      </c>
      <c r="AW69" s="23">
        <f t="shared" si="20"/>
        <v>0</v>
      </c>
      <c r="AX69" s="23">
        <f t="shared" si="20"/>
        <v>0</v>
      </c>
      <c r="AY69" s="23">
        <f t="shared" si="20"/>
        <v>0</v>
      </c>
      <c r="AZ69" s="23">
        <f t="shared" si="20"/>
        <v>0</v>
      </c>
      <c r="BA69" s="23">
        <f t="shared" ref="BA69:BL69" si="21">IF(AND($D$21=BA67,$E$21=$BA$66),$D$20,0)</f>
        <v>0</v>
      </c>
      <c r="BB69" s="23">
        <f t="shared" si="21"/>
        <v>0</v>
      </c>
      <c r="BC69" s="23">
        <f t="shared" si="21"/>
        <v>0</v>
      </c>
      <c r="BD69" s="23">
        <f t="shared" si="21"/>
        <v>0</v>
      </c>
      <c r="BE69" s="23">
        <f t="shared" si="21"/>
        <v>0</v>
      </c>
      <c r="BF69" s="23">
        <f t="shared" si="21"/>
        <v>0</v>
      </c>
      <c r="BG69" s="23">
        <f t="shared" si="21"/>
        <v>0</v>
      </c>
      <c r="BH69" s="23">
        <f t="shared" si="21"/>
        <v>0</v>
      </c>
      <c r="BI69" s="23">
        <f t="shared" si="21"/>
        <v>0</v>
      </c>
      <c r="BJ69" s="23">
        <f t="shared" si="21"/>
        <v>0</v>
      </c>
      <c r="BK69" s="23">
        <f t="shared" si="21"/>
        <v>0</v>
      </c>
      <c r="BL69" s="23">
        <f t="shared" si="21"/>
        <v>0</v>
      </c>
    </row>
    <row r="70" spans="1:64" hidden="1" outlineLevel="1" x14ac:dyDescent="0.55000000000000004">
      <c r="B70" s="3" t="str">
        <f>G14</f>
        <v>Financing Round 3</v>
      </c>
      <c r="E70" s="23">
        <f t="shared" ref="E70:P70" si="22">IF(AND($I$16=E67,$J$16=$E$66),$I$15,0)</f>
        <v>0</v>
      </c>
      <c r="F70" s="23">
        <f t="shared" si="22"/>
        <v>0</v>
      </c>
      <c r="G70" s="23">
        <f t="shared" si="22"/>
        <v>0</v>
      </c>
      <c r="H70" s="23">
        <f t="shared" si="22"/>
        <v>0</v>
      </c>
      <c r="I70" s="23">
        <f t="shared" si="22"/>
        <v>0</v>
      </c>
      <c r="J70" s="23">
        <f t="shared" si="22"/>
        <v>0</v>
      </c>
      <c r="K70" s="23">
        <f t="shared" si="22"/>
        <v>0</v>
      </c>
      <c r="L70" s="23">
        <f t="shared" si="22"/>
        <v>0</v>
      </c>
      <c r="M70" s="23">
        <f t="shared" si="22"/>
        <v>0</v>
      </c>
      <c r="N70" s="23">
        <f t="shared" si="22"/>
        <v>0</v>
      </c>
      <c r="O70" s="23">
        <f t="shared" si="22"/>
        <v>0</v>
      </c>
      <c r="P70" s="23">
        <f t="shared" si="22"/>
        <v>0</v>
      </c>
      <c r="Q70" s="23">
        <f t="shared" ref="Q70:AB70" si="23">IF(AND($I$16=Q67,$J$16=$Q$66),$I$15,0)</f>
        <v>0</v>
      </c>
      <c r="R70" s="23">
        <f t="shared" si="23"/>
        <v>0</v>
      </c>
      <c r="S70" s="23">
        <f t="shared" si="23"/>
        <v>0</v>
      </c>
      <c r="T70" s="23">
        <f t="shared" si="23"/>
        <v>0</v>
      </c>
      <c r="U70" s="23">
        <f t="shared" si="23"/>
        <v>0</v>
      </c>
      <c r="V70" s="23">
        <f t="shared" si="23"/>
        <v>0</v>
      </c>
      <c r="W70" s="23">
        <f t="shared" si="23"/>
        <v>0</v>
      </c>
      <c r="X70" s="23">
        <f t="shared" si="23"/>
        <v>0</v>
      </c>
      <c r="Y70" s="23">
        <f t="shared" si="23"/>
        <v>0</v>
      </c>
      <c r="Z70" s="23">
        <f t="shared" si="23"/>
        <v>0</v>
      </c>
      <c r="AA70" s="23">
        <f t="shared" si="23"/>
        <v>0</v>
      </c>
      <c r="AB70" s="23">
        <f t="shared" si="23"/>
        <v>0</v>
      </c>
      <c r="AC70" s="23">
        <f t="shared" ref="AC70:AN70" si="24">IF(AND($I$16=AC67,$J$16=$AC$66),$I$15,0)</f>
        <v>0</v>
      </c>
      <c r="AD70" s="23">
        <f t="shared" si="24"/>
        <v>0</v>
      </c>
      <c r="AE70" s="23">
        <f t="shared" si="24"/>
        <v>0</v>
      </c>
      <c r="AF70" s="23">
        <f t="shared" si="24"/>
        <v>0</v>
      </c>
      <c r="AG70" s="23">
        <f t="shared" si="24"/>
        <v>0</v>
      </c>
      <c r="AH70" s="23">
        <f t="shared" si="24"/>
        <v>0</v>
      </c>
      <c r="AI70" s="23">
        <f t="shared" si="24"/>
        <v>0</v>
      </c>
      <c r="AJ70" s="23">
        <f t="shared" si="24"/>
        <v>0</v>
      </c>
      <c r="AK70" s="23">
        <f t="shared" si="24"/>
        <v>0</v>
      </c>
      <c r="AL70" s="23">
        <f t="shared" si="24"/>
        <v>0</v>
      </c>
      <c r="AM70" s="23">
        <f t="shared" si="24"/>
        <v>0</v>
      </c>
      <c r="AN70" s="23">
        <f t="shared" si="24"/>
        <v>0</v>
      </c>
      <c r="AO70" s="23">
        <f t="shared" ref="AO70:AZ70" si="25">IF(AND($I$16=AO67,$J$16=$AO$66),$I$15,0)</f>
        <v>0</v>
      </c>
      <c r="AP70" s="23">
        <f t="shared" si="25"/>
        <v>0</v>
      </c>
      <c r="AQ70" s="23">
        <f t="shared" si="25"/>
        <v>0</v>
      </c>
      <c r="AR70" s="23">
        <f t="shared" si="25"/>
        <v>0</v>
      </c>
      <c r="AS70" s="23">
        <f t="shared" si="25"/>
        <v>0</v>
      </c>
      <c r="AT70" s="23">
        <f t="shared" si="25"/>
        <v>0</v>
      </c>
      <c r="AU70" s="23">
        <f t="shared" si="25"/>
        <v>0</v>
      </c>
      <c r="AV70" s="23">
        <f t="shared" si="25"/>
        <v>0</v>
      </c>
      <c r="AW70" s="23">
        <f t="shared" si="25"/>
        <v>0</v>
      </c>
      <c r="AX70" s="23">
        <f t="shared" si="25"/>
        <v>0</v>
      </c>
      <c r="AY70" s="23">
        <f t="shared" si="25"/>
        <v>0</v>
      </c>
      <c r="AZ70" s="23">
        <f t="shared" si="25"/>
        <v>0</v>
      </c>
      <c r="BA70" s="23">
        <f t="shared" ref="BA70:BL70" si="26">IF(AND($I$16=BA67,$J$16=$BA$66),$I$15,0)</f>
        <v>0</v>
      </c>
      <c r="BB70" s="23">
        <f t="shared" si="26"/>
        <v>0</v>
      </c>
      <c r="BC70" s="23">
        <f t="shared" si="26"/>
        <v>0</v>
      </c>
      <c r="BD70" s="23">
        <f t="shared" si="26"/>
        <v>0</v>
      </c>
      <c r="BE70" s="23">
        <f t="shared" si="26"/>
        <v>0</v>
      </c>
      <c r="BF70" s="23">
        <f t="shared" si="26"/>
        <v>0</v>
      </c>
      <c r="BG70" s="23">
        <f t="shared" si="26"/>
        <v>0</v>
      </c>
      <c r="BH70" s="23">
        <f t="shared" si="26"/>
        <v>0</v>
      </c>
      <c r="BI70" s="23">
        <f t="shared" si="26"/>
        <v>0</v>
      </c>
      <c r="BJ70" s="23">
        <f t="shared" si="26"/>
        <v>0</v>
      </c>
      <c r="BK70" s="23">
        <f t="shared" si="26"/>
        <v>0</v>
      </c>
      <c r="BL70" s="23">
        <f t="shared" si="26"/>
        <v>0</v>
      </c>
    </row>
    <row r="71" spans="1:64" hidden="1" outlineLevel="1" x14ac:dyDescent="0.55000000000000004">
      <c r="B71" s="3" t="str">
        <f>G19</f>
        <v>Financing Round 4</v>
      </c>
      <c r="E71" s="23">
        <f t="shared" ref="E71:P71" si="27">IF(AND($I$21=E67,$J$21=$E$66),$I$20,0)</f>
        <v>0</v>
      </c>
      <c r="F71" s="23">
        <f t="shared" si="27"/>
        <v>0</v>
      </c>
      <c r="G71" s="23">
        <f t="shared" si="27"/>
        <v>0</v>
      </c>
      <c r="H71" s="23">
        <f t="shared" si="27"/>
        <v>0</v>
      </c>
      <c r="I71" s="23">
        <f t="shared" si="27"/>
        <v>0</v>
      </c>
      <c r="J71" s="23">
        <f t="shared" si="27"/>
        <v>0</v>
      </c>
      <c r="K71" s="23">
        <f t="shared" si="27"/>
        <v>0</v>
      </c>
      <c r="L71" s="23">
        <f t="shared" si="27"/>
        <v>0</v>
      </c>
      <c r="M71" s="23">
        <f t="shared" si="27"/>
        <v>0</v>
      </c>
      <c r="N71" s="23">
        <f t="shared" si="27"/>
        <v>0</v>
      </c>
      <c r="O71" s="23">
        <f t="shared" si="27"/>
        <v>0</v>
      </c>
      <c r="P71" s="23">
        <f t="shared" si="27"/>
        <v>0</v>
      </c>
      <c r="Q71" s="23">
        <f t="shared" ref="Q71:AB71" si="28">IF(AND($I$21=Q67,$J$21=$Q$66),$I$20,0)</f>
        <v>0</v>
      </c>
      <c r="R71" s="23">
        <f t="shared" si="28"/>
        <v>0</v>
      </c>
      <c r="S71" s="23">
        <f t="shared" si="28"/>
        <v>0</v>
      </c>
      <c r="T71" s="23">
        <f t="shared" si="28"/>
        <v>0</v>
      </c>
      <c r="U71" s="23">
        <f t="shared" si="28"/>
        <v>0</v>
      </c>
      <c r="V71" s="23">
        <f t="shared" si="28"/>
        <v>0</v>
      </c>
      <c r="W71" s="23">
        <f t="shared" si="28"/>
        <v>0</v>
      </c>
      <c r="X71" s="23">
        <f t="shared" si="28"/>
        <v>0</v>
      </c>
      <c r="Y71" s="23">
        <f t="shared" si="28"/>
        <v>0</v>
      </c>
      <c r="Z71" s="23">
        <f t="shared" si="28"/>
        <v>0</v>
      </c>
      <c r="AA71" s="23">
        <f t="shared" si="28"/>
        <v>0</v>
      </c>
      <c r="AB71" s="23">
        <f t="shared" si="28"/>
        <v>0</v>
      </c>
      <c r="AC71" s="23">
        <f t="shared" ref="AC71:AN71" si="29">IF(AND($I$21=AC67,$J$21=$AC$66),$I$20,0)</f>
        <v>0</v>
      </c>
      <c r="AD71" s="23">
        <f t="shared" si="29"/>
        <v>0</v>
      </c>
      <c r="AE71" s="23">
        <f t="shared" si="29"/>
        <v>0</v>
      </c>
      <c r="AF71" s="23">
        <f t="shared" si="29"/>
        <v>0</v>
      </c>
      <c r="AG71" s="23">
        <f t="shared" si="29"/>
        <v>0</v>
      </c>
      <c r="AH71" s="23">
        <f t="shared" si="29"/>
        <v>0</v>
      </c>
      <c r="AI71" s="23">
        <f t="shared" si="29"/>
        <v>0</v>
      </c>
      <c r="AJ71" s="23">
        <f t="shared" si="29"/>
        <v>0</v>
      </c>
      <c r="AK71" s="23">
        <f t="shared" si="29"/>
        <v>0</v>
      </c>
      <c r="AL71" s="23">
        <f t="shared" si="29"/>
        <v>0</v>
      </c>
      <c r="AM71" s="23">
        <f t="shared" si="29"/>
        <v>0</v>
      </c>
      <c r="AN71" s="23">
        <f t="shared" si="29"/>
        <v>0</v>
      </c>
      <c r="AO71" s="23">
        <f t="shared" ref="AO71:AZ71" si="30">IF(AND($I$21=AO67,$J$21=$AO$66),$I$20,0)</f>
        <v>0</v>
      </c>
      <c r="AP71" s="23">
        <f t="shared" si="30"/>
        <v>0</v>
      </c>
      <c r="AQ71" s="23">
        <f t="shared" si="30"/>
        <v>0</v>
      </c>
      <c r="AR71" s="23">
        <f t="shared" si="30"/>
        <v>0</v>
      </c>
      <c r="AS71" s="23">
        <f t="shared" si="30"/>
        <v>0</v>
      </c>
      <c r="AT71" s="23">
        <f t="shared" si="30"/>
        <v>0</v>
      </c>
      <c r="AU71" s="23">
        <f t="shared" si="30"/>
        <v>0</v>
      </c>
      <c r="AV71" s="23">
        <f t="shared" si="30"/>
        <v>0</v>
      </c>
      <c r="AW71" s="23">
        <f t="shared" si="30"/>
        <v>0</v>
      </c>
      <c r="AX71" s="23">
        <f t="shared" si="30"/>
        <v>0</v>
      </c>
      <c r="AY71" s="23">
        <f t="shared" si="30"/>
        <v>0</v>
      </c>
      <c r="AZ71" s="23">
        <f t="shared" si="30"/>
        <v>0</v>
      </c>
      <c r="BA71" s="23">
        <f t="shared" ref="BA71:BL71" si="31">IF(AND($I$21=BA67,$J$21=$BA$66),$I$20,0)</f>
        <v>0</v>
      </c>
      <c r="BB71" s="23">
        <f t="shared" si="31"/>
        <v>0</v>
      </c>
      <c r="BC71" s="23">
        <f t="shared" si="31"/>
        <v>0</v>
      </c>
      <c r="BD71" s="23">
        <f t="shared" si="31"/>
        <v>0</v>
      </c>
      <c r="BE71" s="23">
        <f t="shared" si="31"/>
        <v>0</v>
      </c>
      <c r="BF71" s="23">
        <f t="shared" si="31"/>
        <v>0</v>
      </c>
      <c r="BG71" s="23">
        <f t="shared" si="31"/>
        <v>0</v>
      </c>
      <c r="BH71" s="23">
        <f t="shared" si="31"/>
        <v>0</v>
      </c>
      <c r="BI71" s="23">
        <f t="shared" si="31"/>
        <v>0</v>
      </c>
      <c r="BJ71" s="23">
        <f t="shared" si="31"/>
        <v>0</v>
      </c>
      <c r="BK71" s="23">
        <f t="shared" si="31"/>
        <v>0</v>
      </c>
      <c r="BL71" s="23">
        <f t="shared" si="31"/>
        <v>0</v>
      </c>
    </row>
    <row r="72" spans="1:64" hidden="1" outlineLevel="1" x14ac:dyDescent="0.55000000000000004">
      <c r="B72" s="3" t="str">
        <f>L14</f>
        <v>Financing Round 5</v>
      </c>
      <c r="E72" s="23">
        <f t="shared" ref="E72:P72" si="32">IF(AND($N$16=E67,$O$16=$E$66),$N$15,0)</f>
        <v>0</v>
      </c>
      <c r="F72" s="23">
        <f t="shared" si="32"/>
        <v>0</v>
      </c>
      <c r="G72" s="23">
        <f t="shared" si="32"/>
        <v>0</v>
      </c>
      <c r="H72" s="23">
        <f t="shared" si="32"/>
        <v>0</v>
      </c>
      <c r="I72" s="23">
        <f t="shared" si="32"/>
        <v>0</v>
      </c>
      <c r="J72" s="23">
        <f t="shared" si="32"/>
        <v>0</v>
      </c>
      <c r="K72" s="23">
        <f t="shared" si="32"/>
        <v>0</v>
      </c>
      <c r="L72" s="23">
        <f t="shared" si="32"/>
        <v>0</v>
      </c>
      <c r="M72" s="23">
        <f t="shared" si="32"/>
        <v>0</v>
      </c>
      <c r="N72" s="23">
        <f t="shared" si="32"/>
        <v>0</v>
      </c>
      <c r="O72" s="23">
        <f t="shared" si="32"/>
        <v>0</v>
      </c>
      <c r="P72" s="23">
        <f t="shared" si="32"/>
        <v>0</v>
      </c>
      <c r="Q72" s="23">
        <f t="shared" ref="Q72:AB72" si="33">IF(AND($N$16=Q67,$O$16=$Q$66),$N$15,0)</f>
        <v>0</v>
      </c>
      <c r="R72" s="23">
        <f t="shared" si="33"/>
        <v>0</v>
      </c>
      <c r="S72" s="23">
        <f t="shared" si="33"/>
        <v>0</v>
      </c>
      <c r="T72" s="23">
        <f t="shared" si="33"/>
        <v>0</v>
      </c>
      <c r="U72" s="23">
        <f t="shared" si="33"/>
        <v>0</v>
      </c>
      <c r="V72" s="23">
        <f t="shared" si="33"/>
        <v>0</v>
      </c>
      <c r="W72" s="23">
        <f t="shared" si="33"/>
        <v>0</v>
      </c>
      <c r="X72" s="23">
        <f t="shared" si="33"/>
        <v>0</v>
      </c>
      <c r="Y72" s="23">
        <f t="shared" si="33"/>
        <v>0</v>
      </c>
      <c r="Z72" s="23">
        <f t="shared" si="33"/>
        <v>0</v>
      </c>
      <c r="AA72" s="23">
        <f t="shared" si="33"/>
        <v>0</v>
      </c>
      <c r="AB72" s="23">
        <f t="shared" si="33"/>
        <v>0</v>
      </c>
      <c r="AC72" s="23">
        <f t="shared" ref="AC72:AN72" si="34">IF(AND($N$16=AC67,$O$16=$AC$66),$N$15,0)</f>
        <v>0</v>
      </c>
      <c r="AD72" s="23">
        <f t="shared" si="34"/>
        <v>0</v>
      </c>
      <c r="AE72" s="23">
        <f t="shared" si="34"/>
        <v>0</v>
      </c>
      <c r="AF72" s="23">
        <f t="shared" si="34"/>
        <v>0</v>
      </c>
      <c r="AG72" s="23">
        <f t="shared" si="34"/>
        <v>0</v>
      </c>
      <c r="AH72" s="23">
        <f t="shared" si="34"/>
        <v>0</v>
      </c>
      <c r="AI72" s="23">
        <f t="shared" si="34"/>
        <v>0</v>
      </c>
      <c r="AJ72" s="23">
        <f t="shared" si="34"/>
        <v>0</v>
      </c>
      <c r="AK72" s="23">
        <f t="shared" si="34"/>
        <v>0</v>
      </c>
      <c r="AL72" s="23">
        <f t="shared" si="34"/>
        <v>0</v>
      </c>
      <c r="AM72" s="23">
        <f t="shared" si="34"/>
        <v>0</v>
      </c>
      <c r="AN72" s="23">
        <f t="shared" si="34"/>
        <v>0</v>
      </c>
      <c r="AO72" s="23">
        <f t="shared" ref="AO72:AZ72" si="35">IF(AND($N$16=AO67,$O$16=$AO$66),$N$15,0)</f>
        <v>0</v>
      </c>
      <c r="AP72" s="23">
        <f t="shared" si="35"/>
        <v>0</v>
      </c>
      <c r="AQ72" s="23">
        <f t="shared" si="35"/>
        <v>0</v>
      </c>
      <c r="AR72" s="23">
        <f t="shared" si="35"/>
        <v>0</v>
      </c>
      <c r="AS72" s="23">
        <f t="shared" si="35"/>
        <v>0</v>
      </c>
      <c r="AT72" s="23">
        <f t="shared" si="35"/>
        <v>0</v>
      </c>
      <c r="AU72" s="23">
        <f t="shared" si="35"/>
        <v>0</v>
      </c>
      <c r="AV72" s="23">
        <f t="shared" si="35"/>
        <v>0</v>
      </c>
      <c r="AW72" s="23">
        <f t="shared" si="35"/>
        <v>0</v>
      </c>
      <c r="AX72" s="23">
        <f t="shared" si="35"/>
        <v>0</v>
      </c>
      <c r="AY72" s="23">
        <f t="shared" si="35"/>
        <v>0</v>
      </c>
      <c r="AZ72" s="23">
        <f t="shared" si="35"/>
        <v>0</v>
      </c>
      <c r="BA72" s="23">
        <f t="shared" ref="BA72:BL72" si="36">IF(AND($N$16=BA67,$O$16=$BA$66),$N$15,0)</f>
        <v>0</v>
      </c>
      <c r="BB72" s="23">
        <f t="shared" si="36"/>
        <v>0</v>
      </c>
      <c r="BC72" s="23">
        <f t="shared" si="36"/>
        <v>0</v>
      </c>
      <c r="BD72" s="23">
        <f t="shared" si="36"/>
        <v>0</v>
      </c>
      <c r="BE72" s="23">
        <f t="shared" si="36"/>
        <v>0</v>
      </c>
      <c r="BF72" s="23">
        <f t="shared" si="36"/>
        <v>0</v>
      </c>
      <c r="BG72" s="23">
        <f t="shared" si="36"/>
        <v>0</v>
      </c>
      <c r="BH72" s="23">
        <f t="shared" si="36"/>
        <v>0</v>
      </c>
      <c r="BI72" s="23">
        <f t="shared" si="36"/>
        <v>0</v>
      </c>
      <c r="BJ72" s="23">
        <f t="shared" si="36"/>
        <v>0</v>
      </c>
      <c r="BK72" s="23">
        <f t="shared" si="36"/>
        <v>0</v>
      </c>
      <c r="BL72" s="23">
        <f t="shared" si="36"/>
        <v>0</v>
      </c>
    </row>
    <row r="73" spans="1:64" hidden="1" outlineLevel="1" x14ac:dyDescent="0.55000000000000004">
      <c r="B73" s="3" t="str">
        <f>L19</f>
        <v>Financing Round 6</v>
      </c>
      <c r="E73" s="23">
        <f t="shared" ref="E73:P73" si="37">IF(AND($N$21=E67,$O$21=$E$66),$N$20,0)</f>
        <v>0</v>
      </c>
      <c r="F73" s="23">
        <f t="shared" si="37"/>
        <v>0</v>
      </c>
      <c r="G73" s="23">
        <f t="shared" si="37"/>
        <v>0</v>
      </c>
      <c r="H73" s="23">
        <f t="shared" si="37"/>
        <v>0</v>
      </c>
      <c r="I73" s="23">
        <f t="shared" si="37"/>
        <v>0</v>
      </c>
      <c r="J73" s="23">
        <f t="shared" si="37"/>
        <v>0</v>
      </c>
      <c r="K73" s="23">
        <f t="shared" si="37"/>
        <v>0</v>
      </c>
      <c r="L73" s="23">
        <f t="shared" si="37"/>
        <v>0</v>
      </c>
      <c r="M73" s="23">
        <f t="shared" si="37"/>
        <v>0</v>
      </c>
      <c r="N73" s="23">
        <f t="shared" si="37"/>
        <v>0</v>
      </c>
      <c r="O73" s="23">
        <f t="shared" si="37"/>
        <v>0</v>
      </c>
      <c r="P73" s="23">
        <f t="shared" si="37"/>
        <v>0</v>
      </c>
      <c r="Q73" s="23">
        <f t="shared" ref="Q73:AB73" si="38">IF(AND($N$21=Q67,$O$21=$Q$66),$N$20,0)</f>
        <v>0</v>
      </c>
      <c r="R73" s="23">
        <f t="shared" si="38"/>
        <v>0</v>
      </c>
      <c r="S73" s="23">
        <f t="shared" si="38"/>
        <v>0</v>
      </c>
      <c r="T73" s="23">
        <f t="shared" si="38"/>
        <v>0</v>
      </c>
      <c r="U73" s="23">
        <f t="shared" si="38"/>
        <v>0</v>
      </c>
      <c r="V73" s="23">
        <f t="shared" si="38"/>
        <v>0</v>
      </c>
      <c r="W73" s="23">
        <f t="shared" si="38"/>
        <v>0</v>
      </c>
      <c r="X73" s="23">
        <f t="shared" si="38"/>
        <v>0</v>
      </c>
      <c r="Y73" s="23">
        <f t="shared" si="38"/>
        <v>0</v>
      </c>
      <c r="Z73" s="23">
        <f t="shared" si="38"/>
        <v>0</v>
      </c>
      <c r="AA73" s="23">
        <f t="shared" si="38"/>
        <v>0</v>
      </c>
      <c r="AB73" s="23">
        <f t="shared" si="38"/>
        <v>0</v>
      </c>
      <c r="AC73" s="23">
        <f t="shared" ref="AC73:AN73" si="39">IF(AND($N$21=AC67,$O$21=$AC$66),$N$20,0)</f>
        <v>0</v>
      </c>
      <c r="AD73" s="23">
        <f t="shared" si="39"/>
        <v>0</v>
      </c>
      <c r="AE73" s="23">
        <f t="shared" si="39"/>
        <v>0</v>
      </c>
      <c r="AF73" s="23">
        <f t="shared" si="39"/>
        <v>0</v>
      </c>
      <c r="AG73" s="23">
        <f t="shared" si="39"/>
        <v>0</v>
      </c>
      <c r="AH73" s="23">
        <f t="shared" si="39"/>
        <v>0</v>
      </c>
      <c r="AI73" s="23">
        <f t="shared" si="39"/>
        <v>0</v>
      </c>
      <c r="AJ73" s="23">
        <f t="shared" si="39"/>
        <v>0</v>
      </c>
      <c r="AK73" s="23">
        <f t="shared" si="39"/>
        <v>0</v>
      </c>
      <c r="AL73" s="23">
        <f t="shared" si="39"/>
        <v>0</v>
      </c>
      <c r="AM73" s="23">
        <f t="shared" si="39"/>
        <v>0</v>
      </c>
      <c r="AN73" s="23">
        <f t="shared" si="39"/>
        <v>0</v>
      </c>
      <c r="AO73" s="23">
        <f t="shared" ref="AO73:AZ73" si="40">IF(AND($N$21=AO67,$O$21=$AO$66),$N$20,0)</f>
        <v>0</v>
      </c>
      <c r="AP73" s="23">
        <f t="shared" si="40"/>
        <v>0</v>
      </c>
      <c r="AQ73" s="23">
        <f t="shared" si="40"/>
        <v>0</v>
      </c>
      <c r="AR73" s="23">
        <f t="shared" si="40"/>
        <v>0</v>
      </c>
      <c r="AS73" s="23">
        <f t="shared" si="40"/>
        <v>0</v>
      </c>
      <c r="AT73" s="23">
        <f t="shared" si="40"/>
        <v>0</v>
      </c>
      <c r="AU73" s="23">
        <f t="shared" si="40"/>
        <v>0</v>
      </c>
      <c r="AV73" s="23">
        <f t="shared" si="40"/>
        <v>0</v>
      </c>
      <c r="AW73" s="23">
        <f t="shared" si="40"/>
        <v>0</v>
      </c>
      <c r="AX73" s="23">
        <f t="shared" si="40"/>
        <v>0</v>
      </c>
      <c r="AY73" s="23">
        <f t="shared" si="40"/>
        <v>0</v>
      </c>
      <c r="AZ73" s="23">
        <f t="shared" si="40"/>
        <v>0</v>
      </c>
      <c r="BA73" s="23">
        <f t="shared" ref="BA73:BL73" si="41">IF(AND($N$21=BA67,$O$21=$BA$66),$N$20,0)</f>
        <v>0</v>
      </c>
      <c r="BB73" s="23">
        <f t="shared" si="41"/>
        <v>0</v>
      </c>
      <c r="BC73" s="23">
        <f t="shared" si="41"/>
        <v>0</v>
      </c>
      <c r="BD73" s="23">
        <f t="shared" si="41"/>
        <v>0</v>
      </c>
      <c r="BE73" s="23">
        <f t="shared" si="41"/>
        <v>0</v>
      </c>
      <c r="BF73" s="23">
        <f t="shared" si="41"/>
        <v>0</v>
      </c>
      <c r="BG73" s="23">
        <f t="shared" si="41"/>
        <v>0</v>
      </c>
      <c r="BH73" s="23">
        <f t="shared" si="41"/>
        <v>0</v>
      </c>
      <c r="BI73" s="23">
        <f t="shared" si="41"/>
        <v>0</v>
      </c>
      <c r="BJ73" s="23">
        <f t="shared" si="41"/>
        <v>0</v>
      </c>
      <c r="BK73" s="23">
        <f t="shared" si="41"/>
        <v>0</v>
      </c>
      <c r="BL73" s="23">
        <f t="shared" si="41"/>
        <v>0</v>
      </c>
    </row>
    <row r="74" spans="1:64" hidden="1" outlineLevel="1" x14ac:dyDescent="0.55000000000000004">
      <c r="B74" s="3" t="s">
        <v>284</v>
      </c>
      <c r="E74" s="23">
        <f>SUM(E68:E73)</f>
        <v>0</v>
      </c>
      <c r="F74" s="23">
        <f t="shared" ref="F74:BL74" si="42">SUM(F68:F73)</f>
        <v>0</v>
      </c>
      <c r="G74" s="23">
        <f t="shared" si="42"/>
        <v>0</v>
      </c>
      <c r="H74" s="23">
        <f t="shared" si="42"/>
        <v>0</v>
      </c>
      <c r="I74" s="23">
        <f t="shared" si="42"/>
        <v>3000000</v>
      </c>
      <c r="J74" s="23">
        <f t="shared" si="42"/>
        <v>0</v>
      </c>
      <c r="K74" s="23">
        <f t="shared" si="42"/>
        <v>0</v>
      </c>
      <c r="L74" s="23">
        <f t="shared" si="42"/>
        <v>0</v>
      </c>
      <c r="M74" s="23">
        <f t="shared" si="42"/>
        <v>0</v>
      </c>
      <c r="N74" s="23">
        <f t="shared" si="42"/>
        <v>0</v>
      </c>
      <c r="O74" s="23">
        <f t="shared" si="42"/>
        <v>0</v>
      </c>
      <c r="P74" s="23">
        <f t="shared" si="42"/>
        <v>0</v>
      </c>
      <c r="Q74" s="23">
        <f t="shared" si="42"/>
        <v>0</v>
      </c>
      <c r="R74" s="23">
        <f t="shared" si="42"/>
        <v>0</v>
      </c>
      <c r="S74" s="23">
        <f t="shared" si="42"/>
        <v>0</v>
      </c>
      <c r="T74" s="23">
        <f t="shared" si="42"/>
        <v>0</v>
      </c>
      <c r="U74" s="23">
        <f t="shared" si="42"/>
        <v>0</v>
      </c>
      <c r="V74" s="23">
        <f t="shared" si="42"/>
        <v>0</v>
      </c>
      <c r="W74" s="23">
        <f t="shared" si="42"/>
        <v>0</v>
      </c>
      <c r="X74" s="23">
        <f t="shared" si="42"/>
        <v>0</v>
      </c>
      <c r="Y74" s="23">
        <f t="shared" si="42"/>
        <v>0</v>
      </c>
      <c r="Z74" s="23">
        <f t="shared" si="42"/>
        <v>0</v>
      </c>
      <c r="AA74" s="23">
        <f t="shared" si="42"/>
        <v>0</v>
      </c>
      <c r="AB74" s="23">
        <f t="shared" si="42"/>
        <v>0</v>
      </c>
      <c r="AC74" s="23">
        <f t="shared" si="42"/>
        <v>0</v>
      </c>
      <c r="AD74" s="23">
        <f t="shared" si="42"/>
        <v>0</v>
      </c>
      <c r="AE74" s="23">
        <f t="shared" si="42"/>
        <v>0</v>
      </c>
      <c r="AF74" s="23">
        <f t="shared" si="42"/>
        <v>0</v>
      </c>
      <c r="AG74" s="23">
        <f t="shared" si="42"/>
        <v>0</v>
      </c>
      <c r="AH74" s="23">
        <f t="shared" si="42"/>
        <v>0</v>
      </c>
      <c r="AI74" s="23">
        <f t="shared" si="42"/>
        <v>0</v>
      </c>
      <c r="AJ74" s="23">
        <f t="shared" si="42"/>
        <v>0</v>
      </c>
      <c r="AK74" s="23">
        <f t="shared" si="42"/>
        <v>0</v>
      </c>
      <c r="AL74" s="23">
        <f t="shared" si="42"/>
        <v>0</v>
      </c>
      <c r="AM74" s="23">
        <f t="shared" si="42"/>
        <v>0</v>
      </c>
      <c r="AN74" s="23">
        <f t="shared" si="42"/>
        <v>0</v>
      </c>
      <c r="AO74" s="23">
        <f t="shared" si="42"/>
        <v>0</v>
      </c>
      <c r="AP74" s="23">
        <f t="shared" si="42"/>
        <v>0</v>
      </c>
      <c r="AQ74" s="23">
        <f t="shared" si="42"/>
        <v>0</v>
      </c>
      <c r="AR74" s="23">
        <f t="shared" si="42"/>
        <v>0</v>
      </c>
      <c r="AS74" s="23">
        <f t="shared" si="42"/>
        <v>0</v>
      </c>
      <c r="AT74" s="23">
        <f t="shared" si="42"/>
        <v>0</v>
      </c>
      <c r="AU74" s="23">
        <f t="shared" si="42"/>
        <v>0</v>
      </c>
      <c r="AV74" s="23">
        <f t="shared" si="42"/>
        <v>0</v>
      </c>
      <c r="AW74" s="23">
        <f t="shared" si="42"/>
        <v>0</v>
      </c>
      <c r="AX74" s="23">
        <f t="shared" si="42"/>
        <v>0</v>
      </c>
      <c r="AY74" s="23">
        <f t="shared" si="42"/>
        <v>0</v>
      </c>
      <c r="AZ74" s="23">
        <f t="shared" si="42"/>
        <v>0</v>
      </c>
      <c r="BA74" s="23">
        <f t="shared" si="42"/>
        <v>0</v>
      </c>
      <c r="BB74" s="23">
        <f t="shared" si="42"/>
        <v>0</v>
      </c>
      <c r="BC74" s="23">
        <f t="shared" si="42"/>
        <v>0</v>
      </c>
      <c r="BD74" s="23">
        <f t="shared" si="42"/>
        <v>0</v>
      </c>
      <c r="BE74" s="23">
        <f t="shared" si="42"/>
        <v>0</v>
      </c>
      <c r="BF74" s="23">
        <f t="shared" si="42"/>
        <v>0</v>
      </c>
      <c r="BG74" s="23">
        <f t="shared" si="42"/>
        <v>0</v>
      </c>
      <c r="BH74" s="23">
        <f t="shared" si="42"/>
        <v>0</v>
      </c>
      <c r="BI74" s="23">
        <f t="shared" si="42"/>
        <v>0</v>
      </c>
      <c r="BJ74" s="23">
        <f t="shared" si="42"/>
        <v>0</v>
      </c>
      <c r="BK74" s="23">
        <f t="shared" si="42"/>
        <v>0</v>
      </c>
      <c r="BL74" s="23">
        <f t="shared" si="42"/>
        <v>0</v>
      </c>
    </row>
    <row r="75" spans="1:64" hidden="1" outlineLevel="1" x14ac:dyDescent="0.55000000000000004"/>
    <row r="76" spans="1:64" hidden="1" outlineLevel="1" x14ac:dyDescent="0.55000000000000004">
      <c r="B76" s="3" t="s">
        <v>285</v>
      </c>
      <c r="E76" s="23">
        <f>IF(E68=0,0,$D$17)</f>
        <v>0</v>
      </c>
      <c r="F76" s="23">
        <f t="shared" ref="F76:BL76" si="43">IF(F68=0,0,$D$17)</f>
        <v>0</v>
      </c>
      <c r="G76" s="23">
        <f t="shared" si="43"/>
        <v>0</v>
      </c>
      <c r="H76" s="23">
        <f t="shared" si="43"/>
        <v>0</v>
      </c>
      <c r="I76" s="23">
        <f t="shared" si="43"/>
        <v>10000</v>
      </c>
      <c r="J76" s="23">
        <f t="shared" si="43"/>
        <v>0</v>
      </c>
      <c r="K76" s="23">
        <f t="shared" si="43"/>
        <v>0</v>
      </c>
      <c r="L76" s="23">
        <f t="shared" si="43"/>
        <v>0</v>
      </c>
      <c r="M76" s="23">
        <f t="shared" si="43"/>
        <v>0</v>
      </c>
      <c r="N76" s="23">
        <f t="shared" si="43"/>
        <v>0</v>
      </c>
      <c r="O76" s="23">
        <f t="shared" si="43"/>
        <v>0</v>
      </c>
      <c r="P76" s="23">
        <f t="shared" si="43"/>
        <v>0</v>
      </c>
      <c r="Q76" s="23">
        <f t="shared" si="43"/>
        <v>0</v>
      </c>
      <c r="R76" s="23">
        <f t="shared" si="43"/>
        <v>0</v>
      </c>
      <c r="S76" s="23">
        <f t="shared" si="43"/>
        <v>0</v>
      </c>
      <c r="T76" s="23">
        <f t="shared" si="43"/>
        <v>0</v>
      </c>
      <c r="U76" s="23">
        <f t="shared" si="43"/>
        <v>0</v>
      </c>
      <c r="V76" s="23">
        <f t="shared" si="43"/>
        <v>0</v>
      </c>
      <c r="W76" s="23">
        <f t="shared" si="43"/>
        <v>0</v>
      </c>
      <c r="X76" s="23">
        <f t="shared" si="43"/>
        <v>0</v>
      </c>
      <c r="Y76" s="23">
        <f t="shared" si="43"/>
        <v>0</v>
      </c>
      <c r="Z76" s="23">
        <f t="shared" si="43"/>
        <v>0</v>
      </c>
      <c r="AA76" s="23">
        <f t="shared" si="43"/>
        <v>0</v>
      </c>
      <c r="AB76" s="23">
        <f t="shared" si="43"/>
        <v>0</v>
      </c>
      <c r="AC76" s="23">
        <f t="shared" si="43"/>
        <v>0</v>
      </c>
      <c r="AD76" s="23">
        <f t="shared" si="43"/>
        <v>0</v>
      </c>
      <c r="AE76" s="23">
        <f t="shared" si="43"/>
        <v>0</v>
      </c>
      <c r="AF76" s="23">
        <f t="shared" si="43"/>
        <v>0</v>
      </c>
      <c r="AG76" s="23">
        <f t="shared" si="43"/>
        <v>0</v>
      </c>
      <c r="AH76" s="23">
        <f t="shared" si="43"/>
        <v>0</v>
      </c>
      <c r="AI76" s="23">
        <f t="shared" si="43"/>
        <v>0</v>
      </c>
      <c r="AJ76" s="23">
        <f t="shared" si="43"/>
        <v>0</v>
      </c>
      <c r="AK76" s="23">
        <f t="shared" si="43"/>
        <v>0</v>
      </c>
      <c r="AL76" s="23">
        <f t="shared" si="43"/>
        <v>0</v>
      </c>
      <c r="AM76" s="23">
        <f t="shared" si="43"/>
        <v>0</v>
      </c>
      <c r="AN76" s="23">
        <f t="shared" si="43"/>
        <v>0</v>
      </c>
      <c r="AO76" s="23">
        <f t="shared" si="43"/>
        <v>0</v>
      </c>
      <c r="AP76" s="23">
        <f t="shared" si="43"/>
        <v>0</v>
      </c>
      <c r="AQ76" s="23">
        <f t="shared" si="43"/>
        <v>0</v>
      </c>
      <c r="AR76" s="23">
        <f t="shared" si="43"/>
        <v>0</v>
      </c>
      <c r="AS76" s="23">
        <f t="shared" si="43"/>
        <v>0</v>
      </c>
      <c r="AT76" s="23">
        <f t="shared" si="43"/>
        <v>0</v>
      </c>
      <c r="AU76" s="23">
        <f t="shared" si="43"/>
        <v>0</v>
      </c>
      <c r="AV76" s="23">
        <f t="shared" si="43"/>
        <v>0</v>
      </c>
      <c r="AW76" s="23">
        <f t="shared" si="43"/>
        <v>0</v>
      </c>
      <c r="AX76" s="23">
        <f t="shared" si="43"/>
        <v>0</v>
      </c>
      <c r="AY76" s="23">
        <f t="shared" si="43"/>
        <v>0</v>
      </c>
      <c r="AZ76" s="23">
        <f t="shared" si="43"/>
        <v>0</v>
      </c>
      <c r="BA76" s="23">
        <f t="shared" si="43"/>
        <v>0</v>
      </c>
      <c r="BB76" s="23">
        <f t="shared" si="43"/>
        <v>0</v>
      </c>
      <c r="BC76" s="23">
        <f t="shared" si="43"/>
        <v>0</v>
      </c>
      <c r="BD76" s="23">
        <f t="shared" si="43"/>
        <v>0</v>
      </c>
      <c r="BE76" s="23">
        <f t="shared" si="43"/>
        <v>0</v>
      </c>
      <c r="BF76" s="23">
        <f t="shared" si="43"/>
        <v>0</v>
      </c>
      <c r="BG76" s="23">
        <f t="shared" si="43"/>
        <v>0</v>
      </c>
      <c r="BH76" s="23">
        <f t="shared" si="43"/>
        <v>0</v>
      </c>
      <c r="BI76" s="23">
        <f t="shared" si="43"/>
        <v>0</v>
      </c>
      <c r="BJ76" s="23">
        <f t="shared" si="43"/>
        <v>0</v>
      </c>
      <c r="BK76" s="23">
        <f t="shared" si="43"/>
        <v>0</v>
      </c>
      <c r="BL76" s="23">
        <f t="shared" si="43"/>
        <v>0</v>
      </c>
    </row>
    <row r="77" spans="1:64" hidden="1" outlineLevel="1" x14ac:dyDescent="0.55000000000000004">
      <c r="B77" s="3" t="s">
        <v>286</v>
      </c>
      <c r="E77" s="23">
        <f>IF(E69=0,0,$D$22)</f>
        <v>0</v>
      </c>
      <c r="F77" s="23">
        <f t="shared" ref="F77:BL77" si="44">IF(F69=0,0,$D$22)</f>
        <v>0</v>
      </c>
      <c r="G77" s="23">
        <f t="shared" si="44"/>
        <v>0</v>
      </c>
      <c r="H77" s="23">
        <f t="shared" si="44"/>
        <v>0</v>
      </c>
      <c r="I77" s="23">
        <f t="shared" si="44"/>
        <v>10000</v>
      </c>
      <c r="J77" s="23">
        <f t="shared" si="44"/>
        <v>0</v>
      </c>
      <c r="K77" s="23">
        <f t="shared" si="44"/>
        <v>0</v>
      </c>
      <c r="L77" s="23">
        <f t="shared" si="44"/>
        <v>0</v>
      </c>
      <c r="M77" s="23">
        <f t="shared" si="44"/>
        <v>0</v>
      </c>
      <c r="N77" s="23">
        <f t="shared" si="44"/>
        <v>0</v>
      </c>
      <c r="O77" s="23">
        <f t="shared" si="44"/>
        <v>0</v>
      </c>
      <c r="P77" s="23">
        <f t="shared" si="44"/>
        <v>0</v>
      </c>
      <c r="Q77" s="23">
        <f t="shared" si="44"/>
        <v>0</v>
      </c>
      <c r="R77" s="23">
        <f t="shared" si="44"/>
        <v>0</v>
      </c>
      <c r="S77" s="23">
        <f t="shared" si="44"/>
        <v>0</v>
      </c>
      <c r="T77" s="23">
        <f t="shared" si="44"/>
        <v>0</v>
      </c>
      <c r="U77" s="23">
        <f t="shared" si="44"/>
        <v>0</v>
      </c>
      <c r="V77" s="23">
        <f t="shared" si="44"/>
        <v>0</v>
      </c>
      <c r="W77" s="23">
        <f t="shared" si="44"/>
        <v>0</v>
      </c>
      <c r="X77" s="23">
        <f t="shared" si="44"/>
        <v>0</v>
      </c>
      <c r="Y77" s="23">
        <f t="shared" si="44"/>
        <v>0</v>
      </c>
      <c r="Z77" s="23">
        <f t="shared" si="44"/>
        <v>0</v>
      </c>
      <c r="AA77" s="23">
        <f t="shared" si="44"/>
        <v>0</v>
      </c>
      <c r="AB77" s="23">
        <f t="shared" si="44"/>
        <v>0</v>
      </c>
      <c r="AC77" s="23">
        <f t="shared" si="44"/>
        <v>0</v>
      </c>
      <c r="AD77" s="23">
        <f t="shared" si="44"/>
        <v>0</v>
      </c>
      <c r="AE77" s="23">
        <f t="shared" si="44"/>
        <v>0</v>
      </c>
      <c r="AF77" s="23">
        <f t="shared" si="44"/>
        <v>0</v>
      </c>
      <c r="AG77" s="23">
        <f t="shared" si="44"/>
        <v>0</v>
      </c>
      <c r="AH77" s="23">
        <f t="shared" si="44"/>
        <v>0</v>
      </c>
      <c r="AI77" s="23">
        <f t="shared" si="44"/>
        <v>0</v>
      </c>
      <c r="AJ77" s="23">
        <f t="shared" si="44"/>
        <v>0</v>
      </c>
      <c r="AK77" s="23">
        <f t="shared" si="44"/>
        <v>0</v>
      </c>
      <c r="AL77" s="23">
        <f t="shared" si="44"/>
        <v>0</v>
      </c>
      <c r="AM77" s="23">
        <f t="shared" si="44"/>
        <v>0</v>
      </c>
      <c r="AN77" s="23">
        <f t="shared" si="44"/>
        <v>0</v>
      </c>
      <c r="AO77" s="23">
        <f t="shared" si="44"/>
        <v>0</v>
      </c>
      <c r="AP77" s="23">
        <f t="shared" si="44"/>
        <v>0</v>
      </c>
      <c r="AQ77" s="23">
        <f t="shared" si="44"/>
        <v>0</v>
      </c>
      <c r="AR77" s="23">
        <f t="shared" si="44"/>
        <v>0</v>
      </c>
      <c r="AS77" s="23">
        <f t="shared" si="44"/>
        <v>0</v>
      </c>
      <c r="AT77" s="23">
        <f t="shared" si="44"/>
        <v>0</v>
      </c>
      <c r="AU77" s="23">
        <f t="shared" si="44"/>
        <v>0</v>
      </c>
      <c r="AV77" s="23">
        <f t="shared" si="44"/>
        <v>0</v>
      </c>
      <c r="AW77" s="23">
        <f t="shared" si="44"/>
        <v>0</v>
      </c>
      <c r="AX77" s="23">
        <f t="shared" si="44"/>
        <v>0</v>
      </c>
      <c r="AY77" s="23">
        <f t="shared" si="44"/>
        <v>0</v>
      </c>
      <c r="AZ77" s="23">
        <f t="shared" si="44"/>
        <v>0</v>
      </c>
      <c r="BA77" s="23">
        <f t="shared" si="44"/>
        <v>0</v>
      </c>
      <c r="BB77" s="23">
        <f t="shared" si="44"/>
        <v>0</v>
      </c>
      <c r="BC77" s="23">
        <f t="shared" si="44"/>
        <v>0</v>
      </c>
      <c r="BD77" s="23">
        <f t="shared" si="44"/>
        <v>0</v>
      </c>
      <c r="BE77" s="23">
        <f t="shared" si="44"/>
        <v>0</v>
      </c>
      <c r="BF77" s="23">
        <f t="shared" si="44"/>
        <v>0</v>
      </c>
      <c r="BG77" s="23">
        <f t="shared" si="44"/>
        <v>0</v>
      </c>
      <c r="BH77" s="23">
        <f t="shared" si="44"/>
        <v>0</v>
      </c>
      <c r="BI77" s="23">
        <f t="shared" si="44"/>
        <v>0</v>
      </c>
      <c r="BJ77" s="23">
        <f t="shared" si="44"/>
        <v>0</v>
      </c>
      <c r="BK77" s="23">
        <f t="shared" si="44"/>
        <v>0</v>
      </c>
      <c r="BL77" s="23">
        <f t="shared" si="44"/>
        <v>0</v>
      </c>
    </row>
    <row r="78" spans="1:64" hidden="1" outlineLevel="1" x14ac:dyDescent="0.55000000000000004">
      <c r="B78" s="3" t="s">
        <v>287</v>
      </c>
      <c r="E78" s="23">
        <f>IF(E70=0,0,$I$17)</f>
        <v>0</v>
      </c>
      <c r="F78" s="23">
        <f t="shared" ref="F78:BL78" si="45">IF(F70=0,0,$I$17)</f>
        <v>0</v>
      </c>
      <c r="G78" s="23">
        <f t="shared" si="45"/>
        <v>0</v>
      </c>
      <c r="H78" s="23">
        <f t="shared" si="45"/>
        <v>0</v>
      </c>
      <c r="I78" s="23">
        <f t="shared" si="45"/>
        <v>0</v>
      </c>
      <c r="J78" s="23">
        <f t="shared" si="45"/>
        <v>0</v>
      </c>
      <c r="K78" s="23">
        <f t="shared" si="45"/>
        <v>0</v>
      </c>
      <c r="L78" s="23">
        <f t="shared" si="45"/>
        <v>0</v>
      </c>
      <c r="M78" s="23">
        <f t="shared" si="45"/>
        <v>0</v>
      </c>
      <c r="N78" s="23">
        <f t="shared" si="45"/>
        <v>0</v>
      </c>
      <c r="O78" s="23">
        <f t="shared" si="45"/>
        <v>0</v>
      </c>
      <c r="P78" s="23">
        <f t="shared" si="45"/>
        <v>0</v>
      </c>
      <c r="Q78" s="23">
        <f t="shared" si="45"/>
        <v>0</v>
      </c>
      <c r="R78" s="23">
        <f t="shared" si="45"/>
        <v>0</v>
      </c>
      <c r="S78" s="23">
        <f t="shared" si="45"/>
        <v>0</v>
      </c>
      <c r="T78" s="23">
        <f t="shared" si="45"/>
        <v>0</v>
      </c>
      <c r="U78" s="23">
        <f t="shared" si="45"/>
        <v>0</v>
      </c>
      <c r="V78" s="23">
        <f t="shared" si="45"/>
        <v>0</v>
      </c>
      <c r="W78" s="23">
        <f t="shared" si="45"/>
        <v>0</v>
      </c>
      <c r="X78" s="23">
        <f t="shared" si="45"/>
        <v>0</v>
      </c>
      <c r="Y78" s="23">
        <f t="shared" si="45"/>
        <v>0</v>
      </c>
      <c r="Z78" s="23">
        <f t="shared" si="45"/>
        <v>0</v>
      </c>
      <c r="AA78" s="23">
        <f t="shared" si="45"/>
        <v>0</v>
      </c>
      <c r="AB78" s="23">
        <f t="shared" si="45"/>
        <v>0</v>
      </c>
      <c r="AC78" s="23">
        <f t="shared" si="45"/>
        <v>0</v>
      </c>
      <c r="AD78" s="23">
        <f t="shared" si="45"/>
        <v>0</v>
      </c>
      <c r="AE78" s="23">
        <f t="shared" si="45"/>
        <v>0</v>
      </c>
      <c r="AF78" s="23">
        <f t="shared" si="45"/>
        <v>0</v>
      </c>
      <c r="AG78" s="23">
        <f t="shared" si="45"/>
        <v>0</v>
      </c>
      <c r="AH78" s="23">
        <f t="shared" si="45"/>
        <v>0</v>
      </c>
      <c r="AI78" s="23">
        <f t="shared" si="45"/>
        <v>0</v>
      </c>
      <c r="AJ78" s="23">
        <f t="shared" si="45"/>
        <v>0</v>
      </c>
      <c r="AK78" s="23">
        <f t="shared" si="45"/>
        <v>0</v>
      </c>
      <c r="AL78" s="23">
        <f t="shared" si="45"/>
        <v>0</v>
      </c>
      <c r="AM78" s="23">
        <f t="shared" si="45"/>
        <v>0</v>
      </c>
      <c r="AN78" s="23">
        <f t="shared" si="45"/>
        <v>0</v>
      </c>
      <c r="AO78" s="23">
        <f t="shared" si="45"/>
        <v>0</v>
      </c>
      <c r="AP78" s="23">
        <f t="shared" si="45"/>
        <v>0</v>
      </c>
      <c r="AQ78" s="23">
        <f t="shared" si="45"/>
        <v>0</v>
      </c>
      <c r="AR78" s="23">
        <f t="shared" si="45"/>
        <v>0</v>
      </c>
      <c r="AS78" s="23">
        <f t="shared" si="45"/>
        <v>0</v>
      </c>
      <c r="AT78" s="23">
        <f t="shared" si="45"/>
        <v>0</v>
      </c>
      <c r="AU78" s="23">
        <f t="shared" si="45"/>
        <v>0</v>
      </c>
      <c r="AV78" s="23">
        <f t="shared" si="45"/>
        <v>0</v>
      </c>
      <c r="AW78" s="23">
        <f t="shared" si="45"/>
        <v>0</v>
      </c>
      <c r="AX78" s="23">
        <f t="shared" si="45"/>
        <v>0</v>
      </c>
      <c r="AY78" s="23">
        <f t="shared" si="45"/>
        <v>0</v>
      </c>
      <c r="AZ78" s="23">
        <f t="shared" si="45"/>
        <v>0</v>
      </c>
      <c r="BA78" s="23">
        <f t="shared" si="45"/>
        <v>0</v>
      </c>
      <c r="BB78" s="23">
        <f t="shared" si="45"/>
        <v>0</v>
      </c>
      <c r="BC78" s="23">
        <f t="shared" si="45"/>
        <v>0</v>
      </c>
      <c r="BD78" s="23">
        <f t="shared" si="45"/>
        <v>0</v>
      </c>
      <c r="BE78" s="23">
        <f t="shared" si="45"/>
        <v>0</v>
      </c>
      <c r="BF78" s="23">
        <f t="shared" si="45"/>
        <v>0</v>
      </c>
      <c r="BG78" s="23">
        <f t="shared" si="45"/>
        <v>0</v>
      </c>
      <c r="BH78" s="23">
        <f t="shared" si="45"/>
        <v>0</v>
      </c>
      <c r="BI78" s="23">
        <f t="shared" si="45"/>
        <v>0</v>
      </c>
      <c r="BJ78" s="23">
        <f t="shared" si="45"/>
        <v>0</v>
      </c>
      <c r="BK78" s="23">
        <f t="shared" si="45"/>
        <v>0</v>
      </c>
      <c r="BL78" s="23">
        <f t="shared" si="45"/>
        <v>0</v>
      </c>
    </row>
    <row r="79" spans="1:64" hidden="1" outlineLevel="1" x14ac:dyDescent="0.55000000000000004">
      <c r="B79" s="3" t="s">
        <v>288</v>
      </c>
      <c r="E79" s="23">
        <f>IF(E71=0,0,$I$22)</f>
        <v>0</v>
      </c>
      <c r="F79" s="23">
        <f t="shared" ref="F79:BL79" si="46">IF(F71=0,0,$I$22)</f>
        <v>0</v>
      </c>
      <c r="G79" s="23">
        <f t="shared" si="46"/>
        <v>0</v>
      </c>
      <c r="H79" s="23">
        <f t="shared" si="46"/>
        <v>0</v>
      </c>
      <c r="I79" s="23">
        <f t="shared" si="46"/>
        <v>0</v>
      </c>
      <c r="J79" s="23">
        <f t="shared" si="46"/>
        <v>0</v>
      </c>
      <c r="K79" s="23">
        <f t="shared" si="46"/>
        <v>0</v>
      </c>
      <c r="L79" s="23">
        <f t="shared" si="46"/>
        <v>0</v>
      </c>
      <c r="M79" s="23">
        <f t="shared" si="46"/>
        <v>0</v>
      </c>
      <c r="N79" s="23">
        <f t="shared" si="46"/>
        <v>0</v>
      </c>
      <c r="O79" s="23">
        <f t="shared" si="46"/>
        <v>0</v>
      </c>
      <c r="P79" s="23">
        <f t="shared" si="46"/>
        <v>0</v>
      </c>
      <c r="Q79" s="23">
        <f t="shared" si="46"/>
        <v>0</v>
      </c>
      <c r="R79" s="23">
        <f t="shared" si="46"/>
        <v>0</v>
      </c>
      <c r="S79" s="23">
        <f t="shared" si="46"/>
        <v>0</v>
      </c>
      <c r="T79" s="23">
        <f t="shared" si="46"/>
        <v>0</v>
      </c>
      <c r="U79" s="23">
        <f t="shared" si="46"/>
        <v>0</v>
      </c>
      <c r="V79" s="23">
        <f t="shared" si="46"/>
        <v>0</v>
      </c>
      <c r="W79" s="23">
        <f t="shared" si="46"/>
        <v>0</v>
      </c>
      <c r="X79" s="23">
        <f t="shared" si="46"/>
        <v>0</v>
      </c>
      <c r="Y79" s="23">
        <f t="shared" si="46"/>
        <v>0</v>
      </c>
      <c r="Z79" s="23">
        <f t="shared" si="46"/>
        <v>0</v>
      </c>
      <c r="AA79" s="23">
        <f t="shared" si="46"/>
        <v>0</v>
      </c>
      <c r="AB79" s="23">
        <f t="shared" si="46"/>
        <v>0</v>
      </c>
      <c r="AC79" s="23">
        <f t="shared" si="46"/>
        <v>0</v>
      </c>
      <c r="AD79" s="23">
        <f t="shared" si="46"/>
        <v>0</v>
      </c>
      <c r="AE79" s="23">
        <f t="shared" si="46"/>
        <v>0</v>
      </c>
      <c r="AF79" s="23">
        <f t="shared" si="46"/>
        <v>0</v>
      </c>
      <c r="AG79" s="23">
        <f t="shared" si="46"/>
        <v>0</v>
      </c>
      <c r="AH79" s="23">
        <f t="shared" si="46"/>
        <v>0</v>
      </c>
      <c r="AI79" s="23">
        <f t="shared" si="46"/>
        <v>0</v>
      </c>
      <c r="AJ79" s="23">
        <f t="shared" si="46"/>
        <v>0</v>
      </c>
      <c r="AK79" s="23">
        <f t="shared" si="46"/>
        <v>0</v>
      </c>
      <c r="AL79" s="23">
        <f t="shared" si="46"/>
        <v>0</v>
      </c>
      <c r="AM79" s="23">
        <f t="shared" si="46"/>
        <v>0</v>
      </c>
      <c r="AN79" s="23">
        <f t="shared" si="46"/>
        <v>0</v>
      </c>
      <c r="AO79" s="23">
        <f t="shared" si="46"/>
        <v>0</v>
      </c>
      <c r="AP79" s="23">
        <f t="shared" si="46"/>
        <v>0</v>
      </c>
      <c r="AQ79" s="23">
        <f t="shared" si="46"/>
        <v>0</v>
      </c>
      <c r="AR79" s="23">
        <f t="shared" si="46"/>
        <v>0</v>
      </c>
      <c r="AS79" s="23">
        <f t="shared" si="46"/>
        <v>0</v>
      </c>
      <c r="AT79" s="23">
        <f t="shared" si="46"/>
        <v>0</v>
      </c>
      <c r="AU79" s="23">
        <f t="shared" si="46"/>
        <v>0</v>
      </c>
      <c r="AV79" s="23">
        <f t="shared" si="46"/>
        <v>0</v>
      </c>
      <c r="AW79" s="23">
        <f t="shared" si="46"/>
        <v>0</v>
      </c>
      <c r="AX79" s="23">
        <f t="shared" si="46"/>
        <v>0</v>
      </c>
      <c r="AY79" s="23">
        <f t="shared" si="46"/>
        <v>0</v>
      </c>
      <c r="AZ79" s="23">
        <f t="shared" si="46"/>
        <v>0</v>
      </c>
      <c r="BA79" s="23">
        <f t="shared" si="46"/>
        <v>0</v>
      </c>
      <c r="BB79" s="23">
        <f t="shared" si="46"/>
        <v>0</v>
      </c>
      <c r="BC79" s="23">
        <f t="shared" si="46"/>
        <v>0</v>
      </c>
      <c r="BD79" s="23">
        <f t="shared" si="46"/>
        <v>0</v>
      </c>
      <c r="BE79" s="23">
        <f t="shared" si="46"/>
        <v>0</v>
      </c>
      <c r="BF79" s="23">
        <f t="shared" si="46"/>
        <v>0</v>
      </c>
      <c r="BG79" s="23">
        <f t="shared" si="46"/>
        <v>0</v>
      </c>
      <c r="BH79" s="23">
        <f t="shared" si="46"/>
        <v>0</v>
      </c>
      <c r="BI79" s="23">
        <f t="shared" si="46"/>
        <v>0</v>
      </c>
      <c r="BJ79" s="23">
        <f t="shared" si="46"/>
        <v>0</v>
      </c>
      <c r="BK79" s="23">
        <f t="shared" si="46"/>
        <v>0</v>
      </c>
      <c r="BL79" s="23">
        <f t="shared" si="46"/>
        <v>0</v>
      </c>
    </row>
    <row r="80" spans="1:64" hidden="1" outlineLevel="1" x14ac:dyDescent="0.55000000000000004">
      <c r="B80" s="3" t="s">
        <v>289</v>
      </c>
      <c r="E80" s="23">
        <f>IF(E72=0,0,$N$17)</f>
        <v>0</v>
      </c>
      <c r="F80" s="23">
        <f t="shared" ref="F80:BL80" si="47">IF(F72=0,0,$N$17)</f>
        <v>0</v>
      </c>
      <c r="G80" s="23">
        <f t="shared" si="47"/>
        <v>0</v>
      </c>
      <c r="H80" s="23">
        <f t="shared" si="47"/>
        <v>0</v>
      </c>
      <c r="I80" s="23">
        <f t="shared" si="47"/>
        <v>0</v>
      </c>
      <c r="J80" s="23">
        <f t="shared" si="47"/>
        <v>0</v>
      </c>
      <c r="K80" s="23">
        <f t="shared" si="47"/>
        <v>0</v>
      </c>
      <c r="L80" s="23">
        <f t="shared" si="47"/>
        <v>0</v>
      </c>
      <c r="M80" s="23">
        <f t="shared" si="47"/>
        <v>0</v>
      </c>
      <c r="N80" s="23">
        <f t="shared" si="47"/>
        <v>0</v>
      </c>
      <c r="O80" s="23">
        <f t="shared" si="47"/>
        <v>0</v>
      </c>
      <c r="P80" s="23">
        <f t="shared" si="47"/>
        <v>0</v>
      </c>
      <c r="Q80" s="23">
        <f t="shared" si="47"/>
        <v>0</v>
      </c>
      <c r="R80" s="23">
        <f t="shared" si="47"/>
        <v>0</v>
      </c>
      <c r="S80" s="23">
        <f t="shared" si="47"/>
        <v>0</v>
      </c>
      <c r="T80" s="23">
        <f t="shared" si="47"/>
        <v>0</v>
      </c>
      <c r="U80" s="23">
        <f t="shared" si="47"/>
        <v>0</v>
      </c>
      <c r="V80" s="23">
        <f t="shared" si="47"/>
        <v>0</v>
      </c>
      <c r="W80" s="23">
        <f t="shared" si="47"/>
        <v>0</v>
      </c>
      <c r="X80" s="23">
        <f t="shared" si="47"/>
        <v>0</v>
      </c>
      <c r="Y80" s="23">
        <f t="shared" si="47"/>
        <v>0</v>
      </c>
      <c r="Z80" s="23">
        <f t="shared" si="47"/>
        <v>0</v>
      </c>
      <c r="AA80" s="23">
        <f t="shared" si="47"/>
        <v>0</v>
      </c>
      <c r="AB80" s="23">
        <f t="shared" si="47"/>
        <v>0</v>
      </c>
      <c r="AC80" s="23">
        <f t="shared" si="47"/>
        <v>0</v>
      </c>
      <c r="AD80" s="23">
        <f t="shared" si="47"/>
        <v>0</v>
      </c>
      <c r="AE80" s="23">
        <f t="shared" si="47"/>
        <v>0</v>
      </c>
      <c r="AF80" s="23">
        <f t="shared" si="47"/>
        <v>0</v>
      </c>
      <c r="AG80" s="23">
        <f t="shared" si="47"/>
        <v>0</v>
      </c>
      <c r="AH80" s="23">
        <f t="shared" si="47"/>
        <v>0</v>
      </c>
      <c r="AI80" s="23">
        <f t="shared" si="47"/>
        <v>0</v>
      </c>
      <c r="AJ80" s="23">
        <f t="shared" si="47"/>
        <v>0</v>
      </c>
      <c r="AK80" s="23">
        <f t="shared" si="47"/>
        <v>0</v>
      </c>
      <c r="AL80" s="23">
        <f t="shared" si="47"/>
        <v>0</v>
      </c>
      <c r="AM80" s="23">
        <f t="shared" si="47"/>
        <v>0</v>
      </c>
      <c r="AN80" s="23">
        <f t="shared" si="47"/>
        <v>0</v>
      </c>
      <c r="AO80" s="23">
        <f t="shared" si="47"/>
        <v>0</v>
      </c>
      <c r="AP80" s="23">
        <f t="shared" si="47"/>
        <v>0</v>
      </c>
      <c r="AQ80" s="23">
        <f t="shared" si="47"/>
        <v>0</v>
      </c>
      <c r="AR80" s="23">
        <f t="shared" si="47"/>
        <v>0</v>
      </c>
      <c r="AS80" s="23">
        <f t="shared" si="47"/>
        <v>0</v>
      </c>
      <c r="AT80" s="23">
        <f t="shared" si="47"/>
        <v>0</v>
      </c>
      <c r="AU80" s="23">
        <f t="shared" si="47"/>
        <v>0</v>
      </c>
      <c r="AV80" s="23">
        <f t="shared" si="47"/>
        <v>0</v>
      </c>
      <c r="AW80" s="23">
        <f t="shared" si="47"/>
        <v>0</v>
      </c>
      <c r="AX80" s="23">
        <f t="shared" si="47"/>
        <v>0</v>
      </c>
      <c r="AY80" s="23">
        <f t="shared" si="47"/>
        <v>0</v>
      </c>
      <c r="AZ80" s="23">
        <f t="shared" si="47"/>
        <v>0</v>
      </c>
      <c r="BA80" s="23">
        <f t="shared" si="47"/>
        <v>0</v>
      </c>
      <c r="BB80" s="23">
        <f t="shared" si="47"/>
        <v>0</v>
      </c>
      <c r="BC80" s="23">
        <f t="shared" si="47"/>
        <v>0</v>
      </c>
      <c r="BD80" s="23">
        <f t="shared" si="47"/>
        <v>0</v>
      </c>
      <c r="BE80" s="23">
        <f t="shared" si="47"/>
        <v>0</v>
      </c>
      <c r="BF80" s="23">
        <f t="shared" si="47"/>
        <v>0</v>
      </c>
      <c r="BG80" s="23">
        <f t="shared" si="47"/>
        <v>0</v>
      </c>
      <c r="BH80" s="23">
        <f t="shared" si="47"/>
        <v>0</v>
      </c>
      <c r="BI80" s="23">
        <f t="shared" si="47"/>
        <v>0</v>
      </c>
      <c r="BJ80" s="23">
        <f t="shared" si="47"/>
        <v>0</v>
      </c>
      <c r="BK80" s="23">
        <f t="shared" si="47"/>
        <v>0</v>
      </c>
      <c r="BL80" s="23">
        <f t="shared" si="47"/>
        <v>0</v>
      </c>
    </row>
    <row r="81" spans="2:64" hidden="1" outlineLevel="1" x14ac:dyDescent="0.55000000000000004">
      <c r="B81" s="3" t="s">
        <v>290</v>
      </c>
      <c r="E81" s="23">
        <f>IF(E73=0,0,$N$22)</f>
        <v>0</v>
      </c>
      <c r="F81" s="23">
        <f t="shared" ref="F81:BL81" si="48">IF(F73=0,0,$N$22)</f>
        <v>0</v>
      </c>
      <c r="G81" s="23">
        <f t="shared" si="48"/>
        <v>0</v>
      </c>
      <c r="H81" s="23">
        <f t="shared" si="48"/>
        <v>0</v>
      </c>
      <c r="I81" s="23">
        <f t="shared" si="48"/>
        <v>0</v>
      </c>
      <c r="J81" s="23">
        <f t="shared" si="48"/>
        <v>0</v>
      </c>
      <c r="K81" s="23">
        <f t="shared" si="48"/>
        <v>0</v>
      </c>
      <c r="L81" s="23">
        <f t="shared" si="48"/>
        <v>0</v>
      </c>
      <c r="M81" s="23">
        <f t="shared" si="48"/>
        <v>0</v>
      </c>
      <c r="N81" s="23">
        <f t="shared" si="48"/>
        <v>0</v>
      </c>
      <c r="O81" s="23">
        <f t="shared" si="48"/>
        <v>0</v>
      </c>
      <c r="P81" s="23">
        <f t="shared" si="48"/>
        <v>0</v>
      </c>
      <c r="Q81" s="23">
        <f t="shared" si="48"/>
        <v>0</v>
      </c>
      <c r="R81" s="23">
        <f t="shared" si="48"/>
        <v>0</v>
      </c>
      <c r="S81" s="23">
        <f t="shared" si="48"/>
        <v>0</v>
      </c>
      <c r="T81" s="23">
        <f t="shared" si="48"/>
        <v>0</v>
      </c>
      <c r="U81" s="23">
        <f t="shared" si="48"/>
        <v>0</v>
      </c>
      <c r="V81" s="23">
        <f t="shared" si="48"/>
        <v>0</v>
      </c>
      <c r="W81" s="23">
        <f t="shared" si="48"/>
        <v>0</v>
      </c>
      <c r="X81" s="23">
        <f t="shared" si="48"/>
        <v>0</v>
      </c>
      <c r="Y81" s="23">
        <f t="shared" si="48"/>
        <v>0</v>
      </c>
      <c r="Z81" s="23">
        <f t="shared" si="48"/>
        <v>0</v>
      </c>
      <c r="AA81" s="23">
        <f t="shared" si="48"/>
        <v>0</v>
      </c>
      <c r="AB81" s="23">
        <f t="shared" si="48"/>
        <v>0</v>
      </c>
      <c r="AC81" s="23">
        <f t="shared" si="48"/>
        <v>0</v>
      </c>
      <c r="AD81" s="23">
        <f t="shared" si="48"/>
        <v>0</v>
      </c>
      <c r="AE81" s="23">
        <f t="shared" si="48"/>
        <v>0</v>
      </c>
      <c r="AF81" s="23">
        <f t="shared" si="48"/>
        <v>0</v>
      </c>
      <c r="AG81" s="23">
        <f t="shared" si="48"/>
        <v>0</v>
      </c>
      <c r="AH81" s="23">
        <f t="shared" si="48"/>
        <v>0</v>
      </c>
      <c r="AI81" s="23">
        <f t="shared" si="48"/>
        <v>0</v>
      </c>
      <c r="AJ81" s="23">
        <f t="shared" si="48"/>
        <v>0</v>
      </c>
      <c r="AK81" s="23">
        <f t="shared" si="48"/>
        <v>0</v>
      </c>
      <c r="AL81" s="23">
        <f t="shared" si="48"/>
        <v>0</v>
      </c>
      <c r="AM81" s="23">
        <f t="shared" si="48"/>
        <v>0</v>
      </c>
      <c r="AN81" s="23">
        <f t="shared" si="48"/>
        <v>0</v>
      </c>
      <c r="AO81" s="23">
        <f t="shared" si="48"/>
        <v>0</v>
      </c>
      <c r="AP81" s="23">
        <f t="shared" si="48"/>
        <v>0</v>
      </c>
      <c r="AQ81" s="23">
        <f t="shared" si="48"/>
        <v>0</v>
      </c>
      <c r="AR81" s="23">
        <f t="shared" si="48"/>
        <v>0</v>
      </c>
      <c r="AS81" s="23">
        <f t="shared" si="48"/>
        <v>0</v>
      </c>
      <c r="AT81" s="23">
        <f t="shared" si="48"/>
        <v>0</v>
      </c>
      <c r="AU81" s="23">
        <f t="shared" si="48"/>
        <v>0</v>
      </c>
      <c r="AV81" s="23">
        <f t="shared" si="48"/>
        <v>0</v>
      </c>
      <c r="AW81" s="23">
        <f t="shared" si="48"/>
        <v>0</v>
      </c>
      <c r="AX81" s="23">
        <f t="shared" si="48"/>
        <v>0</v>
      </c>
      <c r="AY81" s="23">
        <f t="shared" si="48"/>
        <v>0</v>
      </c>
      <c r="AZ81" s="23">
        <f t="shared" si="48"/>
        <v>0</v>
      </c>
      <c r="BA81" s="23">
        <f t="shared" si="48"/>
        <v>0</v>
      </c>
      <c r="BB81" s="23">
        <f t="shared" si="48"/>
        <v>0</v>
      </c>
      <c r="BC81" s="23">
        <f t="shared" si="48"/>
        <v>0</v>
      </c>
      <c r="BD81" s="23">
        <f t="shared" si="48"/>
        <v>0</v>
      </c>
      <c r="BE81" s="23">
        <f t="shared" si="48"/>
        <v>0</v>
      </c>
      <c r="BF81" s="23">
        <f t="shared" si="48"/>
        <v>0</v>
      </c>
      <c r="BG81" s="23">
        <f t="shared" si="48"/>
        <v>0</v>
      </c>
      <c r="BH81" s="23">
        <f t="shared" si="48"/>
        <v>0</v>
      </c>
      <c r="BI81" s="23">
        <f t="shared" si="48"/>
        <v>0</v>
      </c>
      <c r="BJ81" s="23">
        <f t="shared" si="48"/>
        <v>0</v>
      </c>
      <c r="BK81" s="23">
        <f t="shared" si="48"/>
        <v>0</v>
      </c>
      <c r="BL81" s="23">
        <f t="shared" si="48"/>
        <v>0</v>
      </c>
    </row>
    <row r="82" spans="2:64" hidden="1" outlineLevel="1" x14ac:dyDescent="0.55000000000000004">
      <c r="B82" s="3" t="s">
        <v>291</v>
      </c>
      <c r="E82" s="23">
        <f>SUM(E76:E81)</f>
        <v>0</v>
      </c>
      <c r="F82" s="23">
        <f t="shared" ref="F82:BL82" si="49">SUM(F76:F81)</f>
        <v>0</v>
      </c>
      <c r="G82" s="23">
        <f t="shared" si="49"/>
        <v>0</v>
      </c>
      <c r="H82" s="23">
        <f t="shared" si="49"/>
        <v>0</v>
      </c>
      <c r="I82" s="23">
        <f t="shared" si="49"/>
        <v>20000</v>
      </c>
      <c r="J82" s="23">
        <f t="shared" si="49"/>
        <v>0</v>
      </c>
      <c r="K82" s="23">
        <f t="shared" si="49"/>
        <v>0</v>
      </c>
      <c r="L82" s="23">
        <f t="shared" si="49"/>
        <v>0</v>
      </c>
      <c r="M82" s="23">
        <f t="shared" si="49"/>
        <v>0</v>
      </c>
      <c r="N82" s="23">
        <f t="shared" si="49"/>
        <v>0</v>
      </c>
      <c r="O82" s="23">
        <f t="shared" si="49"/>
        <v>0</v>
      </c>
      <c r="P82" s="23">
        <f t="shared" si="49"/>
        <v>0</v>
      </c>
      <c r="Q82" s="23">
        <f t="shared" si="49"/>
        <v>0</v>
      </c>
      <c r="R82" s="23">
        <f t="shared" si="49"/>
        <v>0</v>
      </c>
      <c r="S82" s="23">
        <f t="shared" si="49"/>
        <v>0</v>
      </c>
      <c r="T82" s="23">
        <f t="shared" si="49"/>
        <v>0</v>
      </c>
      <c r="U82" s="23">
        <f t="shared" si="49"/>
        <v>0</v>
      </c>
      <c r="V82" s="23">
        <f t="shared" si="49"/>
        <v>0</v>
      </c>
      <c r="W82" s="23">
        <f t="shared" si="49"/>
        <v>0</v>
      </c>
      <c r="X82" s="23">
        <f t="shared" si="49"/>
        <v>0</v>
      </c>
      <c r="Y82" s="23">
        <f t="shared" si="49"/>
        <v>0</v>
      </c>
      <c r="Z82" s="23">
        <f t="shared" si="49"/>
        <v>0</v>
      </c>
      <c r="AA82" s="23">
        <f t="shared" si="49"/>
        <v>0</v>
      </c>
      <c r="AB82" s="23">
        <f t="shared" si="49"/>
        <v>0</v>
      </c>
      <c r="AC82" s="23">
        <f t="shared" si="49"/>
        <v>0</v>
      </c>
      <c r="AD82" s="23">
        <f t="shared" si="49"/>
        <v>0</v>
      </c>
      <c r="AE82" s="23">
        <f t="shared" si="49"/>
        <v>0</v>
      </c>
      <c r="AF82" s="23">
        <f t="shared" si="49"/>
        <v>0</v>
      </c>
      <c r="AG82" s="23">
        <f t="shared" si="49"/>
        <v>0</v>
      </c>
      <c r="AH82" s="23">
        <f t="shared" si="49"/>
        <v>0</v>
      </c>
      <c r="AI82" s="23">
        <f t="shared" si="49"/>
        <v>0</v>
      </c>
      <c r="AJ82" s="23">
        <f t="shared" si="49"/>
        <v>0</v>
      </c>
      <c r="AK82" s="23">
        <f t="shared" si="49"/>
        <v>0</v>
      </c>
      <c r="AL82" s="23">
        <f t="shared" si="49"/>
        <v>0</v>
      </c>
      <c r="AM82" s="23">
        <f t="shared" si="49"/>
        <v>0</v>
      </c>
      <c r="AN82" s="23">
        <f t="shared" si="49"/>
        <v>0</v>
      </c>
      <c r="AO82" s="23">
        <f t="shared" si="49"/>
        <v>0</v>
      </c>
      <c r="AP82" s="23">
        <f t="shared" si="49"/>
        <v>0</v>
      </c>
      <c r="AQ82" s="23">
        <f t="shared" si="49"/>
        <v>0</v>
      </c>
      <c r="AR82" s="23">
        <f t="shared" si="49"/>
        <v>0</v>
      </c>
      <c r="AS82" s="23">
        <f t="shared" si="49"/>
        <v>0</v>
      </c>
      <c r="AT82" s="23">
        <f t="shared" si="49"/>
        <v>0</v>
      </c>
      <c r="AU82" s="23">
        <f t="shared" si="49"/>
        <v>0</v>
      </c>
      <c r="AV82" s="23">
        <f t="shared" si="49"/>
        <v>0</v>
      </c>
      <c r="AW82" s="23">
        <f t="shared" si="49"/>
        <v>0</v>
      </c>
      <c r="AX82" s="23">
        <f t="shared" si="49"/>
        <v>0</v>
      </c>
      <c r="AY82" s="23">
        <f t="shared" si="49"/>
        <v>0</v>
      </c>
      <c r="AZ82" s="23">
        <f t="shared" si="49"/>
        <v>0</v>
      </c>
      <c r="BA82" s="23">
        <f t="shared" si="49"/>
        <v>0</v>
      </c>
      <c r="BB82" s="23">
        <f t="shared" si="49"/>
        <v>0</v>
      </c>
      <c r="BC82" s="23">
        <f t="shared" si="49"/>
        <v>0</v>
      </c>
      <c r="BD82" s="23">
        <f t="shared" si="49"/>
        <v>0</v>
      </c>
      <c r="BE82" s="23">
        <f t="shared" si="49"/>
        <v>0</v>
      </c>
      <c r="BF82" s="23">
        <f t="shared" si="49"/>
        <v>0</v>
      </c>
      <c r="BG82" s="23">
        <f t="shared" si="49"/>
        <v>0</v>
      </c>
      <c r="BH82" s="23">
        <f t="shared" si="49"/>
        <v>0</v>
      </c>
      <c r="BI82" s="23">
        <f t="shared" si="49"/>
        <v>0</v>
      </c>
      <c r="BJ82" s="23">
        <f t="shared" si="49"/>
        <v>0</v>
      </c>
      <c r="BK82" s="23">
        <f t="shared" si="49"/>
        <v>0</v>
      </c>
      <c r="BL82" s="23">
        <f t="shared" si="49"/>
        <v>0</v>
      </c>
    </row>
    <row r="83" spans="2:64" hidden="1" outlineLevel="1" x14ac:dyDescent="0.55000000000000004"/>
    <row r="84" spans="2:64" hidden="1" outlineLevel="1" x14ac:dyDescent="0.55000000000000004">
      <c r="B84" s="15" t="s">
        <v>297</v>
      </c>
    </row>
    <row r="85" spans="2:64" hidden="1" outlineLevel="1" x14ac:dyDescent="0.55000000000000004"/>
    <row r="86" spans="2:64" hidden="1" outlineLevel="1" x14ac:dyDescent="0.55000000000000004">
      <c r="E86" s="112">
        <f t="shared" ref="E86:P86" si="50">DATEVALUE("1."&amp;E67&amp;"."&amp;$E$66)</f>
        <v>44197</v>
      </c>
      <c r="F86" s="112">
        <f t="shared" si="50"/>
        <v>44228</v>
      </c>
      <c r="G86" s="112">
        <f t="shared" si="50"/>
        <v>44256</v>
      </c>
      <c r="H86" s="112">
        <f t="shared" si="50"/>
        <v>44287</v>
      </c>
      <c r="I86" s="112">
        <f t="shared" si="50"/>
        <v>44317</v>
      </c>
      <c r="J86" s="112">
        <f t="shared" si="50"/>
        <v>44348</v>
      </c>
      <c r="K86" s="112">
        <f t="shared" si="50"/>
        <v>44378</v>
      </c>
      <c r="L86" s="112">
        <f t="shared" si="50"/>
        <v>44409</v>
      </c>
      <c r="M86" s="112">
        <f t="shared" si="50"/>
        <v>44440</v>
      </c>
      <c r="N86" s="112">
        <f t="shared" si="50"/>
        <v>44470</v>
      </c>
      <c r="O86" s="112">
        <f t="shared" si="50"/>
        <v>44501</v>
      </c>
      <c r="P86" s="112">
        <f t="shared" si="50"/>
        <v>44531</v>
      </c>
      <c r="Q86" s="112">
        <f t="shared" ref="Q86:AB86" si="51">DATEVALUE("1."&amp;Q67&amp;"."&amp;$Q$66)</f>
        <v>44562</v>
      </c>
      <c r="R86" s="112">
        <f t="shared" si="51"/>
        <v>44593</v>
      </c>
      <c r="S86" s="112">
        <f t="shared" si="51"/>
        <v>44621</v>
      </c>
      <c r="T86" s="112">
        <f t="shared" si="51"/>
        <v>44652</v>
      </c>
      <c r="U86" s="112">
        <f t="shared" si="51"/>
        <v>44682</v>
      </c>
      <c r="V86" s="112">
        <f t="shared" si="51"/>
        <v>44713</v>
      </c>
      <c r="W86" s="112">
        <f t="shared" si="51"/>
        <v>44743</v>
      </c>
      <c r="X86" s="112">
        <f t="shared" si="51"/>
        <v>44774</v>
      </c>
      <c r="Y86" s="112">
        <f t="shared" si="51"/>
        <v>44805</v>
      </c>
      <c r="Z86" s="112">
        <f t="shared" si="51"/>
        <v>44835</v>
      </c>
      <c r="AA86" s="112">
        <f t="shared" si="51"/>
        <v>44866</v>
      </c>
      <c r="AB86" s="112">
        <f t="shared" si="51"/>
        <v>44896</v>
      </c>
      <c r="AC86" s="112">
        <f t="shared" ref="AC86:AN86" si="52">DATEVALUE("1."&amp;AC67&amp;"."&amp;$AC$66)</f>
        <v>44927</v>
      </c>
      <c r="AD86" s="112">
        <f t="shared" si="52"/>
        <v>44958</v>
      </c>
      <c r="AE86" s="112">
        <f t="shared" si="52"/>
        <v>44986</v>
      </c>
      <c r="AF86" s="112">
        <f t="shared" si="52"/>
        <v>45017</v>
      </c>
      <c r="AG86" s="112">
        <f t="shared" si="52"/>
        <v>45047</v>
      </c>
      <c r="AH86" s="112">
        <f t="shared" si="52"/>
        <v>45078</v>
      </c>
      <c r="AI86" s="112">
        <f t="shared" si="52"/>
        <v>45108</v>
      </c>
      <c r="AJ86" s="112">
        <f t="shared" si="52"/>
        <v>45139</v>
      </c>
      <c r="AK86" s="112">
        <f t="shared" si="52"/>
        <v>45170</v>
      </c>
      <c r="AL86" s="112">
        <f t="shared" si="52"/>
        <v>45200</v>
      </c>
      <c r="AM86" s="112">
        <f t="shared" si="52"/>
        <v>45231</v>
      </c>
      <c r="AN86" s="112">
        <f t="shared" si="52"/>
        <v>45261</v>
      </c>
      <c r="AO86" s="112">
        <f t="shared" ref="AO86:AZ86" si="53">DATEVALUE("1."&amp;AO67&amp;"."&amp;$AO$66)</f>
        <v>45292</v>
      </c>
      <c r="AP86" s="112">
        <f t="shared" si="53"/>
        <v>45323</v>
      </c>
      <c r="AQ86" s="112">
        <f t="shared" si="53"/>
        <v>45352</v>
      </c>
      <c r="AR86" s="112">
        <f t="shared" si="53"/>
        <v>45383</v>
      </c>
      <c r="AS86" s="112">
        <f t="shared" si="53"/>
        <v>45413</v>
      </c>
      <c r="AT86" s="112">
        <f t="shared" si="53"/>
        <v>45444</v>
      </c>
      <c r="AU86" s="112">
        <f t="shared" si="53"/>
        <v>45474</v>
      </c>
      <c r="AV86" s="112">
        <f t="shared" si="53"/>
        <v>45505</v>
      </c>
      <c r="AW86" s="112">
        <f t="shared" si="53"/>
        <v>45536</v>
      </c>
      <c r="AX86" s="112">
        <f t="shared" si="53"/>
        <v>45566</v>
      </c>
      <c r="AY86" s="112">
        <f t="shared" si="53"/>
        <v>45597</v>
      </c>
      <c r="AZ86" s="112">
        <f t="shared" si="53"/>
        <v>45627</v>
      </c>
      <c r="BA86" s="112">
        <f>DATEVALUE("1."&amp;BA67&amp;"."&amp;$BA$66)</f>
        <v>45658</v>
      </c>
      <c r="BB86" s="112">
        <f t="shared" ref="BB86:BL86" si="54">DATEVALUE("1."&amp;BB67&amp;"."&amp;$BA$66)</f>
        <v>45689</v>
      </c>
      <c r="BC86" s="112">
        <f t="shared" si="54"/>
        <v>45717</v>
      </c>
      <c r="BD86" s="112">
        <f t="shared" si="54"/>
        <v>45748</v>
      </c>
      <c r="BE86" s="112">
        <f t="shared" si="54"/>
        <v>45778</v>
      </c>
      <c r="BF86" s="112">
        <f t="shared" si="54"/>
        <v>45809</v>
      </c>
      <c r="BG86" s="112">
        <f t="shared" si="54"/>
        <v>45839</v>
      </c>
      <c r="BH86" s="112">
        <f t="shared" si="54"/>
        <v>45870</v>
      </c>
      <c r="BI86" s="112">
        <f t="shared" si="54"/>
        <v>45901</v>
      </c>
      <c r="BJ86" s="112">
        <f t="shared" si="54"/>
        <v>45931</v>
      </c>
      <c r="BK86" s="112">
        <f t="shared" si="54"/>
        <v>45962</v>
      </c>
      <c r="BL86" s="112">
        <f t="shared" si="54"/>
        <v>45992</v>
      </c>
    </row>
    <row r="87" spans="2:64" collapsed="1" x14ac:dyDescent="0.55000000000000004">
      <c r="B87" s="4"/>
    </row>
    <row r="88" spans="2:64" x14ac:dyDescent="0.55000000000000004">
      <c r="B88" s="4"/>
    </row>
    <row r="89" spans="2:64" x14ac:dyDescent="0.55000000000000004">
      <c r="B89" s="5"/>
    </row>
    <row r="90" spans="2:64" x14ac:dyDescent="0.55000000000000004">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2:64" x14ac:dyDescent="0.55000000000000004">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row>
    <row r="92" spans="2:64" x14ac:dyDescent="0.55000000000000004">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row>
  </sheetData>
  <mergeCells count="12">
    <mergeCell ref="D22:E22"/>
    <mergeCell ref="I17:J17"/>
    <mergeCell ref="N17:O17"/>
    <mergeCell ref="N22:O22"/>
    <mergeCell ref="I22:J22"/>
    <mergeCell ref="D15:E15"/>
    <mergeCell ref="I15:J15"/>
    <mergeCell ref="N15:O15"/>
    <mergeCell ref="D20:E20"/>
    <mergeCell ref="I20:J20"/>
    <mergeCell ref="N20:O20"/>
    <mergeCell ref="D17:E17"/>
  </mergeCells>
  <dataValidations count="1">
    <dataValidation type="list" allowBlank="1" showInputMessage="1" showErrorMessage="1" sqref="I21 N16 D16 D21 I16 N21" xr:uid="{0FA059B1-C99F-4AFD-9421-5F2CB58183B7}">
      <formula1>"1,2,3,4,5,6,7,8,9,10,11,12"</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283501F-445C-495E-ADFE-8691A732E8FA}">
          <x14:formula1>
            <xm:f>'Financials Statements'!$E$33:$I$33</xm:f>
          </x14:formula1>
          <xm:sqref>J21 O16 E16 E21 J16 O21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D710D-6EEA-46AE-A05B-2EC3CC8258D7}">
  <sheetPr>
    <tabColor rgb="FFE99982"/>
  </sheetPr>
  <dimension ref="B2:BL131"/>
  <sheetViews>
    <sheetView showGridLines="0" zoomScaleNormal="100" workbookViewId="0"/>
  </sheetViews>
  <sheetFormatPr defaultColWidth="9" defaultRowHeight="15" outlineLevelRow="1" x14ac:dyDescent="0.55000000000000004"/>
  <cols>
    <col min="1" max="1" width="2.265625" style="3" customWidth="1"/>
    <col min="2" max="4" width="9" style="3"/>
    <col min="5" max="8" width="9.3984375" style="3" bestFit="1" customWidth="1"/>
    <col min="9" max="9" width="9.796875" style="3" bestFit="1" customWidth="1"/>
    <col min="10" max="64" width="9.06640625" style="3" bestFit="1" customWidth="1"/>
    <col min="65" max="16384" width="9" style="3"/>
  </cols>
  <sheetData>
    <row r="2" spans="2:64" x14ac:dyDescent="0.55000000000000004">
      <c r="B2" s="165" t="s">
        <v>109</v>
      </c>
      <c r="C2" s="166"/>
      <c r="D2" s="166"/>
    </row>
    <row r="3" spans="2:64" x14ac:dyDescent="0.55000000000000004">
      <c r="B3" s="5" t="str">
        <f>'1. Cockpit'!B3</f>
        <v>Example Case - Version 1.0</v>
      </c>
    </row>
    <row r="4" spans="2:64" x14ac:dyDescent="0.55000000000000004">
      <c r="J4" s="2"/>
    </row>
    <row r="5" spans="2:64" x14ac:dyDescent="0.55000000000000004">
      <c r="B5" s="160"/>
      <c r="C5" s="2"/>
      <c r="D5" s="2"/>
      <c r="E5" s="2"/>
      <c r="J5" s="2"/>
    </row>
    <row r="10" spans="2:64" x14ac:dyDescent="0.55000000000000004">
      <c r="B10" s="152" t="s">
        <v>110</v>
      </c>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row>
    <row r="17" s="3" customFormat="1" x14ac:dyDescent="0.55000000000000004"/>
    <row r="18" s="3" customFormat="1" x14ac:dyDescent="0.55000000000000004"/>
    <row r="19" s="3" customFormat="1" x14ac:dyDescent="0.55000000000000004"/>
    <row r="20" s="3" customFormat="1" x14ac:dyDescent="0.55000000000000004"/>
    <row r="21" s="3" customFormat="1" x14ac:dyDescent="0.55000000000000004"/>
    <row r="22" s="3" customFormat="1" x14ac:dyDescent="0.55000000000000004"/>
    <row r="23" s="3" customFormat="1" x14ac:dyDescent="0.55000000000000004"/>
    <row r="24" s="3" customFormat="1" x14ac:dyDescent="0.55000000000000004"/>
    <row r="25" s="3" customFormat="1" x14ac:dyDescent="0.55000000000000004"/>
    <row r="26" s="3" customFormat="1" x14ac:dyDescent="0.55000000000000004"/>
    <row r="27" s="3" customFormat="1" x14ac:dyDescent="0.55000000000000004"/>
    <row r="28" s="3" customFormat="1" x14ac:dyDescent="0.55000000000000004"/>
    <row r="29" s="3" customFormat="1" x14ac:dyDescent="0.55000000000000004"/>
    <row r="30" s="3" customFormat="1" x14ac:dyDescent="0.55000000000000004"/>
    <row r="31" s="3" customFormat="1" x14ac:dyDescent="0.55000000000000004"/>
    <row r="32" s="3" customFormat="1" x14ac:dyDescent="0.55000000000000004"/>
    <row r="33" spans="2:9" x14ac:dyDescent="0.55000000000000004">
      <c r="B33" s="156"/>
      <c r="C33" s="156"/>
      <c r="D33" s="156"/>
      <c r="E33" s="156">
        <f>'1. Cockpit'!E12</f>
        <v>2021</v>
      </c>
      <c r="F33" s="156">
        <f>E33+1</f>
        <v>2022</v>
      </c>
      <c r="G33" s="156">
        <f>F33+1</f>
        <v>2023</v>
      </c>
      <c r="H33" s="156">
        <f>G33+1</f>
        <v>2024</v>
      </c>
      <c r="I33" s="156">
        <f>H33+1</f>
        <v>2025</v>
      </c>
    </row>
    <row r="35" spans="2:9" x14ac:dyDescent="0.55000000000000004">
      <c r="B35" s="24" t="str">
        <f>B90</f>
        <v>Total revenues</v>
      </c>
      <c r="C35" s="25"/>
      <c r="D35" s="25"/>
      <c r="E35" s="26">
        <f>SUM(E36:E38)</f>
        <v>1005538.1598451184</v>
      </c>
      <c r="F35" s="27">
        <f>SUM(F36:F38)</f>
        <v>4089926.9354910143</v>
      </c>
      <c r="G35" s="26">
        <f>SUM(G36:G38)</f>
        <v>6650345.2090209145</v>
      </c>
      <c r="H35" s="27">
        <f>SUM(H36:H38)</f>
        <v>8784370.2281712703</v>
      </c>
      <c r="I35" s="26">
        <f>SUM(I36:I38)</f>
        <v>10436390.631421395</v>
      </c>
    </row>
    <row r="36" spans="2:9" x14ac:dyDescent="0.55000000000000004">
      <c r="B36" s="28" t="str">
        <f>B91</f>
        <v>Revenues Basic</v>
      </c>
      <c r="E36" s="29">
        <f>SUM(E91:P91)</f>
        <v>145838.76767170746</v>
      </c>
      <c r="F36" s="30">
        <f>SUM(Q91:AB91)</f>
        <v>551762.43752296013</v>
      </c>
      <c r="G36" s="29">
        <f>SUM(AC91:AN91)</f>
        <v>927832.09146201645</v>
      </c>
      <c r="H36" s="30">
        <f>SUM(AO91:AZ91)</f>
        <v>1108239.7826979505</v>
      </c>
      <c r="I36" s="29">
        <f>SUM(BA91:BL91)</f>
        <v>1613194.5710513256</v>
      </c>
    </row>
    <row r="37" spans="2:9" x14ac:dyDescent="0.55000000000000004">
      <c r="B37" s="28" t="str">
        <f>B92</f>
        <v>Revenues Standard</v>
      </c>
      <c r="E37" s="29">
        <f>SUM(E92:P92)</f>
        <v>463190.82089675602</v>
      </c>
      <c r="F37" s="30">
        <f>SUM(Q92:AB92)</f>
        <v>2004550.8424488311</v>
      </c>
      <c r="G37" s="29">
        <f>SUM(AC92:AN92)</f>
        <v>3591212.0765192444</v>
      </c>
      <c r="H37" s="30">
        <f>SUM(AO92:AZ92)</f>
        <v>4322252.671696119</v>
      </c>
      <c r="I37" s="29">
        <f>SUM(BA92:BL92)</f>
        <v>4913065.6481214054</v>
      </c>
    </row>
    <row r="38" spans="2:9" x14ac:dyDescent="0.55000000000000004">
      <c r="B38" s="28" t="str">
        <f>B93</f>
        <v>Revenues Premium</v>
      </c>
      <c r="E38" s="29">
        <f>SUM(E93:P93)</f>
        <v>396508.57127665495</v>
      </c>
      <c r="F38" s="30">
        <f>SUM(Q93:AB93)</f>
        <v>1533613.6555192228</v>
      </c>
      <c r="G38" s="29">
        <f>SUM(AC93:AN93)</f>
        <v>2131301.0410396545</v>
      </c>
      <c r="H38" s="30">
        <f>SUM(AO93:AZ93)</f>
        <v>3353877.7737772004</v>
      </c>
      <c r="I38" s="29">
        <f>SUM(BA93:BL93)</f>
        <v>3910130.4122486641</v>
      </c>
    </row>
    <row r="39" spans="2:9" x14ac:dyDescent="0.55000000000000004">
      <c r="F39" s="31"/>
      <c r="H39" s="31"/>
    </row>
    <row r="40" spans="2:9" x14ac:dyDescent="0.55000000000000004">
      <c r="B40" s="4" t="str">
        <f>B95</f>
        <v>Cost of goods sold</v>
      </c>
      <c r="E40" s="32">
        <f>SUM(E41:E43)</f>
        <v>-1013012.2797856735</v>
      </c>
      <c r="F40" s="33">
        <f>SUM(F41:F43)</f>
        <v>-1758318.2415329188</v>
      </c>
      <c r="G40" s="32">
        <f>SUM(G41:G43)</f>
        <v>-1995156.9318344346</v>
      </c>
      <c r="H40" s="33">
        <f>SUM(H41:H43)</f>
        <v>-2192554.2461058423</v>
      </c>
      <c r="I40" s="32">
        <f>SUM(I41:I43)</f>
        <v>-2345366.1334064794</v>
      </c>
    </row>
    <row r="41" spans="2:9" x14ac:dyDescent="0.55000000000000004">
      <c r="B41" s="28" t="str">
        <f>B96</f>
        <v>Payment processing</v>
      </c>
      <c r="E41" s="29">
        <f>SUM(E96:P96)</f>
        <v>-12569.226998063979</v>
      </c>
      <c r="F41" s="30">
        <f>SUM(Q96:AB96)</f>
        <v>-51124.08669363767</v>
      </c>
      <c r="G41" s="29">
        <f>SUM(AC96:AN96)</f>
        <v>-83129.315112761426</v>
      </c>
      <c r="H41" s="30">
        <f>SUM(AO96:AZ96)</f>
        <v>-109804.62785214087</v>
      </c>
      <c r="I41" s="29">
        <f>SUM(BA96:BL96)</f>
        <v>-130454.88289276748</v>
      </c>
    </row>
    <row r="42" spans="2:9" x14ac:dyDescent="0.55000000000000004">
      <c r="B42" s="28" t="str">
        <f>B97</f>
        <v>Infrastructure costs</v>
      </c>
      <c r="E42" s="29">
        <f>SUM(E97:P97)</f>
        <v>-80443.052787609471</v>
      </c>
      <c r="F42" s="30">
        <f>SUM(Q97:AB97)</f>
        <v>-327194.15483928111</v>
      </c>
      <c r="G42" s="29">
        <f>SUM(AC97:AN97)</f>
        <v>-532027.61672167305</v>
      </c>
      <c r="H42" s="30">
        <f>SUM(AO97:AZ97)</f>
        <v>-702749.6182537016</v>
      </c>
      <c r="I42" s="29">
        <f>SUM(BA97:BL97)</f>
        <v>-834911.25051371194</v>
      </c>
    </row>
    <row r="43" spans="2:9" x14ac:dyDescent="0.55000000000000004">
      <c r="B43" s="28" t="str">
        <f>B98</f>
        <v>Direct marketing costs</v>
      </c>
      <c r="E43" s="29">
        <f>SUM(E98:P98)</f>
        <v>-920000</v>
      </c>
      <c r="F43" s="30">
        <f>SUM(Q98:AB98)</f>
        <v>-1380000</v>
      </c>
      <c r="G43" s="29">
        <f>SUM(AC98:AN98)</f>
        <v>-1380000</v>
      </c>
      <c r="H43" s="30">
        <f>SUM(AO98:AZ98)</f>
        <v>-1380000</v>
      </c>
      <c r="I43" s="29">
        <f>SUM(BA98:BL98)</f>
        <v>-1380000</v>
      </c>
    </row>
    <row r="44" spans="2:9" x14ac:dyDescent="0.55000000000000004">
      <c r="F44" s="31"/>
      <c r="H44" s="31"/>
    </row>
    <row r="45" spans="2:9" x14ac:dyDescent="0.55000000000000004">
      <c r="B45" s="24" t="str">
        <f>B100</f>
        <v>Gross profit</v>
      </c>
      <c r="C45" s="25"/>
      <c r="D45" s="25"/>
      <c r="E45" s="26">
        <f>E35+E40</f>
        <v>-7474.1199405550724</v>
      </c>
      <c r="F45" s="27">
        <f>F35+F40</f>
        <v>2331608.6939580953</v>
      </c>
      <c r="G45" s="26">
        <f>G35+G40</f>
        <v>4655188.2771864794</v>
      </c>
      <c r="H45" s="27">
        <f>H35+H40</f>
        <v>6591815.982065428</v>
      </c>
      <c r="I45" s="26">
        <f>I35+I40</f>
        <v>8091024.4980149157</v>
      </c>
    </row>
    <row r="46" spans="2:9" x14ac:dyDescent="0.55000000000000004">
      <c r="F46" s="31"/>
      <c r="H46" s="31"/>
    </row>
    <row r="47" spans="2:9" x14ac:dyDescent="0.55000000000000004">
      <c r="B47" s="4" t="str">
        <f t="shared" ref="B47:B56" si="0">B102</f>
        <v>Personnel costs</v>
      </c>
      <c r="E47" s="32">
        <f>SUM(E48:E56)</f>
        <v>-1113895.8333333335</v>
      </c>
      <c r="F47" s="33">
        <f>SUM(F48:F56)</f>
        <v>-2692212.5</v>
      </c>
      <c r="G47" s="32">
        <f>SUM(G48:G56)</f>
        <v>-3306790.5416666665</v>
      </c>
      <c r="H47" s="33">
        <f>SUM(H48:H56)</f>
        <v>-4160221.4287500009</v>
      </c>
      <c r="I47" s="32">
        <f>SUM(I48:I56)</f>
        <v>-4382072.3568625003</v>
      </c>
    </row>
    <row r="48" spans="2:9" x14ac:dyDescent="0.55000000000000004">
      <c r="B48" s="28" t="str">
        <f t="shared" si="0"/>
        <v>Sales Team</v>
      </c>
      <c r="E48" s="29">
        <f t="shared" ref="E48:E56" si="1">SUM(E103:P103)</f>
        <v>-650000</v>
      </c>
      <c r="F48" s="30">
        <f t="shared" ref="F48:F56" si="2">SUM(Q103:AB103)</f>
        <v>-1374000</v>
      </c>
      <c r="G48" s="29">
        <f t="shared" ref="G48:G56" si="3">SUM(AC103:AN103)</f>
        <v>-1660000</v>
      </c>
      <c r="H48" s="30">
        <f t="shared" ref="H48:H56" si="4">SUM(AO103:AZ103)</f>
        <v>-2196000</v>
      </c>
      <c r="I48" s="29">
        <f t="shared" ref="I48:I56" si="5">SUM(BA103:BL103)</f>
        <v>-2358000</v>
      </c>
    </row>
    <row r="49" spans="2:9" x14ac:dyDescent="0.55000000000000004">
      <c r="B49" s="28" t="str">
        <f t="shared" si="0"/>
        <v>Founder Team</v>
      </c>
      <c r="E49" s="29">
        <f t="shared" si="1"/>
        <v>-96000</v>
      </c>
      <c r="F49" s="30">
        <f t="shared" si="2"/>
        <v>-192000</v>
      </c>
      <c r="G49" s="29">
        <f t="shared" si="3"/>
        <v>-204000</v>
      </c>
      <c r="H49" s="30">
        <f t="shared" si="4"/>
        <v>-240000</v>
      </c>
      <c r="I49" s="29">
        <f t="shared" si="5"/>
        <v>-240000</v>
      </c>
    </row>
    <row r="50" spans="2:9" x14ac:dyDescent="0.55000000000000004">
      <c r="B50" s="28" t="str">
        <f t="shared" si="0"/>
        <v>Developer Team</v>
      </c>
      <c r="E50" s="29">
        <f t="shared" si="1"/>
        <v>-120000</v>
      </c>
      <c r="F50" s="30">
        <f t="shared" si="2"/>
        <v>-453525.00000000006</v>
      </c>
      <c r="G50" s="29">
        <f t="shared" si="3"/>
        <v>-564630.75000000012</v>
      </c>
      <c r="H50" s="30">
        <f t="shared" si="4"/>
        <v>-702155.61000000022</v>
      </c>
      <c r="I50" s="29">
        <f t="shared" si="5"/>
        <v>-740601.52829999989</v>
      </c>
    </row>
    <row r="51" spans="2:9" x14ac:dyDescent="0.55000000000000004">
      <c r="B51" s="28" t="str">
        <f t="shared" si="0"/>
        <v>Marketing Team</v>
      </c>
      <c r="E51" s="29">
        <f t="shared" si="1"/>
        <v>-55208.333333333336</v>
      </c>
      <c r="F51" s="30">
        <f t="shared" si="2"/>
        <v>-143125.00000000006</v>
      </c>
      <c r="G51" s="29">
        <f t="shared" si="3"/>
        <v>-221910.41666666669</v>
      </c>
      <c r="H51" s="30">
        <f t="shared" si="4"/>
        <v>-286367.31250000006</v>
      </c>
      <c r="I51" s="29">
        <f t="shared" si="5"/>
        <v>-299319.76937500003</v>
      </c>
    </row>
    <row r="52" spans="2:9" x14ac:dyDescent="0.55000000000000004">
      <c r="B52" s="28" t="str">
        <f t="shared" si="0"/>
        <v>Customer Service Team</v>
      </c>
      <c r="E52" s="29">
        <f t="shared" si="1"/>
        <v>-75000</v>
      </c>
      <c r="F52" s="30">
        <f t="shared" si="2"/>
        <v>-188625.00000000003</v>
      </c>
      <c r="G52" s="29">
        <f t="shared" si="3"/>
        <v>-303386.25</v>
      </c>
      <c r="H52" s="30">
        <f t="shared" si="4"/>
        <v>-344295.11250000022</v>
      </c>
      <c r="I52" s="29">
        <f t="shared" si="5"/>
        <v>-347738.06362500013</v>
      </c>
    </row>
    <row r="53" spans="2:9" x14ac:dyDescent="0.55000000000000004">
      <c r="B53" s="28" t="str">
        <f t="shared" si="0"/>
        <v>G&amp;A Team</v>
      </c>
      <c r="E53" s="29">
        <f t="shared" si="1"/>
        <v>-4687.5</v>
      </c>
      <c r="F53" s="30">
        <f t="shared" si="2"/>
        <v>-182937.5</v>
      </c>
      <c r="G53" s="29">
        <f t="shared" si="3"/>
        <v>-271863.125</v>
      </c>
      <c r="H53" s="30">
        <f t="shared" si="4"/>
        <v>-323403.39375000005</v>
      </c>
      <c r="I53" s="29">
        <f t="shared" si="5"/>
        <v>-336412.99556249991</v>
      </c>
    </row>
    <row r="54" spans="2:9" x14ac:dyDescent="0.55000000000000004">
      <c r="B54" s="28" t="str">
        <f t="shared" si="0"/>
        <v>Other Team</v>
      </c>
      <c r="E54" s="29">
        <f t="shared" si="1"/>
        <v>0</v>
      </c>
      <c r="F54" s="30">
        <f t="shared" si="2"/>
        <v>0</v>
      </c>
      <c r="G54" s="29">
        <f t="shared" si="3"/>
        <v>0</v>
      </c>
      <c r="H54" s="30">
        <f t="shared" si="4"/>
        <v>0</v>
      </c>
      <c r="I54" s="29">
        <f t="shared" si="5"/>
        <v>0</v>
      </c>
    </row>
    <row r="55" spans="2:9" x14ac:dyDescent="0.55000000000000004">
      <c r="B55" s="28" t="str">
        <f t="shared" si="0"/>
        <v>Freelancer</v>
      </c>
      <c r="E55" s="29">
        <f t="shared" si="1"/>
        <v>-80000</v>
      </c>
      <c r="F55" s="30">
        <f t="shared" si="2"/>
        <v>-120000</v>
      </c>
      <c r="G55" s="29">
        <f t="shared" si="3"/>
        <v>-60000</v>
      </c>
      <c r="H55" s="30">
        <f t="shared" si="4"/>
        <v>-60000</v>
      </c>
      <c r="I55" s="29">
        <f t="shared" si="5"/>
        <v>-60000</v>
      </c>
    </row>
    <row r="56" spans="2:9" x14ac:dyDescent="0.55000000000000004">
      <c r="B56" s="28" t="str">
        <f t="shared" si="0"/>
        <v>Other HR related costs</v>
      </c>
      <c r="E56" s="29">
        <f t="shared" si="1"/>
        <v>-33000</v>
      </c>
      <c r="F56" s="30">
        <f t="shared" si="2"/>
        <v>-38000</v>
      </c>
      <c r="G56" s="29">
        <f t="shared" si="3"/>
        <v>-21000</v>
      </c>
      <c r="H56" s="30">
        <f t="shared" si="4"/>
        <v>-8000</v>
      </c>
      <c r="I56" s="29">
        <f t="shared" si="5"/>
        <v>0</v>
      </c>
    </row>
    <row r="57" spans="2:9" x14ac:dyDescent="0.55000000000000004">
      <c r="F57" s="31"/>
      <c r="H57" s="31"/>
    </row>
    <row r="58" spans="2:9" x14ac:dyDescent="0.55000000000000004">
      <c r="B58" s="4" t="s">
        <v>371</v>
      </c>
      <c r="E58" s="32">
        <f>SUM(E59:E69)</f>
        <v>-107000</v>
      </c>
      <c r="F58" s="33">
        <f t="shared" ref="F58:I58" si="6">SUM(F59:F69)</f>
        <v>-186000</v>
      </c>
      <c r="G58" s="32">
        <f t="shared" si="6"/>
        <v>-260750</v>
      </c>
      <c r="H58" s="33">
        <f t="shared" si="6"/>
        <v>-324833.33333333331</v>
      </c>
      <c r="I58" s="32">
        <f t="shared" si="6"/>
        <v>-364166.66666666663</v>
      </c>
    </row>
    <row r="59" spans="2:9" x14ac:dyDescent="0.55000000000000004">
      <c r="B59" s="28" t="str">
        <f t="shared" ref="B59:B68" si="7">B114</f>
        <v>G&amp;A</v>
      </c>
      <c r="E59" s="29">
        <f t="shared" ref="E59:E63" si="8">SUM(E114:P114)</f>
        <v>-16666.666666666664</v>
      </c>
      <c r="F59" s="30">
        <f t="shared" ref="F59:F63" si="9">SUM(Q114:AB114)</f>
        <v>-56333.333333333328</v>
      </c>
      <c r="G59" s="29">
        <f t="shared" ref="G59:G63" si="10">SUM(AC114:AN114)</f>
        <v>-67916.666666666672</v>
      </c>
      <c r="H59" s="30">
        <f t="shared" ref="H59:H63" si="11">SUM(AO114:AZ114)</f>
        <v>-77666.666666666672</v>
      </c>
      <c r="I59" s="29">
        <f t="shared" ref="I59:I63" si="12">SUM(BA114:BL114)</f>
        <v>-79500</v>
      </c>
    </row>
    <row r="60" spans="2:9" x14ac:dyDescent="0.55000000000000004">
      <c r="B60" s="28" t="str">
        <f t="shared" si="7"/>
        <v>Rent</v>
      </c>
      <c r="E60" s="29">
        <f t="shared" si="8"/>
        <v>-5333.333333333333</v>
      </c>
      <c r="F60" s="30">
        <f t="shared" si="9"/>
        <v>-15000</v>
      </c>
      <c r="G60" s="29">
        <f t="shared" si="10"/>
        <v>-24999.999999999996</v>
      </c>
      <c r="H60" s="30">
        <f t="shared" si="11"/>
        <v>-24999.999999999996</v>
      </c>
      <c r="I60" s="29">
        <f t="shared" si="12"/>
        <v>-49999.999999999993</v>
      </c>
    </row>
    <row r="61" spans="2:9" x14ac:dyDescent="0.55000000000000004">
      <c r="B61" s="28" t="str">
        <f t="shared" si="7"/>
        <v>Travel costs</v>
      </c>
      <c r="E61" s="29">
        <f t="shared" si="8"/>
        <v>-62666.666666666657</v>
      </c>
      <c r="F61" s="30">
        <f t="shared" si="9"/>
        <v>-104666.66666666667</v>
      </c>
      <c r="G61" s="29">
        <f t="shared" si="10"/>
        <v>-147833.33333333334</v>
      </c>
      <c r="H61" s="30">
        <f t="shared" si="11"/>
        <v>-192166.66666666666</v>
      </c>
      <c r="I61" s="29">
        <f t="shared" si="12"/>
        <v>-204666.66666666663</v>
      </c>
    </row>
    <row r="62" spans="2:9" x14ac:dyDescent="0.55000000000000004">
      <c r="B62" s="28" t="str">
        <f t="shared" si="7"/>
        <v>Legal costs</v>
      </c>
      <c r="E62" s="29">
        <f t="shared" si="8"/>
        <v>-666.66666666666663</v>
      </c>
      <c r="F62" s="30">
        <f t="shared" si="9"/>
        <v>-5000</v>
      </c>
      <c r="G62" s="29">
        <f t="shared" si="10"/>
        <v>-10000</v>
      </c>
      <c r="H62" s="30">
        <f t="shared" si="11"/>
        <v>-20000</v>
      </c>
      <c r="I62" s="29">
        <f t="shared" si="12"/>
        <v>-20000</v>
      </c>
    </row>
    <row r="63" spans="2:9" x14ac:dyDescent="0.55000000000000004">
      <c r="B63" s="28" t="str">
        <f t="shared" si="7"/>
        <v>Other operating expenses</v>
      </c>
      <c r="E63" s="29">
        <f t="shared" si="8"/>
        <v>-1666.6666666666665</v>
      </c>
      <c r="F63" s="30">
        <f t="shared" si="9"/>
        <v>-5000</v>
      </c>
      <c r="G63" s="29">
        <f t="shared" si="10"/>
        <v>-10000</v>
      </c>
      <c r="H63" s="30">
        <f t="shared" si="11"/>
        <v>-10000</v>
      </c>
      <c r="I63" s="29">
        <f t="shared" si="12"/>
        <v>-10000</v>
      </c>
    </row>
    <row r="64" spans="2:9" x14ac:dyDescent="0.55000000000000004">
      <c r="B64" s="28" t="str">
        <f t="shared" si="7"/>
        <v>Additional cost item 1</v>
      </c>
      <c r="E64" s="29">
        <f t="shared" ref="E64:E69" si="13">SUM(E119:P119)</f>
        <v>0</v>
      </c>
      <c r="F64" s="30">
        <f t="shared" ref="F64:F69" si="14">SUM(Q119:AB119)</f>
        <v>0</v>
      </c>
      <c r="G64" s="29">
        <f t="shared" ref="G64:G69" si="15">SUM(AC119:AN119)</f>
        <v>0</v>
      </c>
      <c r="H64" s="30">
        <f t="shared" ref="H64:H69" si="16">SUM(AO119:AZ119)</f>
        <v>0</v>
      </c>
      <c r="I64" s="29">
        <f t="shared" ref="I64:I69" si="17">SUM(BA119:BL119)</f>
        <v>0</v>
      </c>
    </row>
    <row r="65" spans="2:9" x14ac:dyDescent="0.55000000000000004">
      <c r="B65" s="28" t="str">
        <f t="shared" si="7"/>
        <v>Additional cost item 2</v>
      </c>
      <c r="E65" s="29">
        <f t="shared" si="13"/>
        <v>0</v>
      </c>
      <c r="F65" s="30">
        <f t="shared" si="14"/>
        <v>0</v>
      </c>
      <c r="G65" s="29">
        <f t="shared" si="15"/>
        <v>0</v>
      </c>
      <c r="H65" s="30">
        <f t="shared" si="16"/>
        <v>0</v>
      </c>
      <c r="I65" s="29">
        <f t="shared" si="17"/>
        <v>0</v>
      </c>
    </row>
    <row r="66" spans="2:9" x14ac:dyDescent="0.55000000000000004">
      <c r="B66" s="28" t="str">
        <f t="shared" si="7"/>
        <v>Additional cost item 3</v>
      </c>
      <c r="E66" s="29">
        <f t="shared" si="13"/>
        <v>0</v>
      </c>
      <c r="F66" s="30">
        <f t="shared" si="14"/>
        <v>0</v>
      </c>
      <c r="G66" s="29">
        <f t="shared" si="15"/>
        <v>0</v>
      </c>
      <c r="H66" s="30">
        <f t="shared" si="16"/>
        <v>0</v>
      </c>
      <c r="I66" s="29">
        <f t="shared" si="17"/>
        <v>0</v>
      </c>
    </row>
    <row r="67" spans="2:9" x14ac:dyDescent="0.55000000000000004">
      <c r="B67" s="28" t="str">
        <f t="shared" si="7"/>
        <v>Additional cost item 4</v>
      </c>
      <c r="E67" s="29">
        <f t="shared" si="13"/>
        <v>0</v>
      </c>
      <c r="F67" s="30">
        <f t="shared" si="14"/>
        <v>0</v>
      </c>
      <c r="G67" s="29">
        <f t="shared" si="15"/>
        <v>0</v>
      </c>
      <c r="H67" s="30">
        <f t="shared" si="16"/>
        <v>0</v>
      </c>
      <c r="I67" s="29">
        <f t="shared" si="17"/>
        <v>0</v>
      </c>
    </row>
    <row r="68" spans="2:9" x14ac:dyDescent="0.55000000000000004">
      <c r="B68" s="28" t="str">
        <f t="shared" si="7"/>
        <v>Additional cost item 5</v>
      </c>
      <c r="E68" s="29">
        <f t="shared" si="13"/>
        <v>0</v>
      </c>
      <c r="F68" s="30">
        <f t="shared" si="14"/>
        <v>0</v>
      </c>
      <c r="G68" s="29">
        <f t="shared" si="15"/>
        <v>0</v>
      </c>
      <c r="H68" s="30">
        <f t="shared" si="16"/>
        <v>0</v>
      </c>
      <c r="I68" s="29">
        <f t="shared" si="17"/>
        <v>0</v>
      </c>
    </row>
    <row r="69" spans="2:9" x14ac:dyDescent="0.55000000000000004">
      <c r="B69" s="28" t="s">
        <v>327</v>
      </c>
      <c r="E69" s="29">
        <f t="shared" si="13"/>
        <v>-20000</v>
      </c>
      <c r="F69" s="30">
        <f t="shared" si="14"/>
        <v>0</v>
      </c>
      <c r="G69" s="29">
        <f t="shared" si="15"/>
        <v>0</v>
      </c>
      <c r="H69" s="30">
        <f t="shared" si="16"/>
        <v>0</v>
      </c>
      <c r="I69" s="29">
        <f t="shared" si="17"/>
        <v>0</v>
      </c>
    </row>
    <row r="70" spans="2:9" x14ac:dyDescent="0.55000000000000004">
      <c r="F70" s="31"/>
      <c r="H70" s="31"/>
    </row>
    <row r="71" spans="2:9" x14ac:dyDescent="0.55000000000000004">
      <c r="B71" s="24" t="str">
        <f>B126</f>
        <v>EBITDA</v>
      </c>
      <c r="C71" s="25"/>
      <c r="D71" s="25"/>
      <c r="E71" s="26">
        <f>E45+E47+E58</f>
        <v>-1228369.9532738887</v>
      </c>
      <c r="F71" s="27">
        <f t="shared" ref="F71:I71" si="18">F45+F47+F58</f>
        <v>-546603.80604190473</v>
      </c>
      <c r="G71" s="26">
        <f t="shared" si="18"/>
        <v>1087647.7355198129</v>
      </c>
      <c r="H71" s="27">
        <f t="shared" si="18"/>
        <v>2106761.2199820937</v>
      </c>
      <c r="I71" s="26">
        <f t="shared" si="18"/>
        <v>3344785.4744857489</v>
      </c>
    </row>
    <row r="74" spans="2:9" x14ac:dyDescent="0.55000000000000004">
      <c r="B74" s="34" t="s">
        <v>253</v>
      </c>
      <c r="C74" s="35"/>
      <c r="D74" s="35"/>
      <c r="E74" s="192"/>
      <c r="F74" s="193">
        <f>IFERROR(F35/E35-1,"n.a.")</f>
        <v>3.0674010184963842</v>
      </c>
      <c r="G74" s="193">
        <f t="shared" ref="G74:I74" si="19">IFERROR(G35/F35-1,"n.a.")</f>
        <v>0.62603032130267389</v>
      </c>
      <c r="H74" s="193">
        <f t="shared" si="19"/>
        <v>0.32088936018774494</v>
      </c>
      <c r="I74" s="193">
        <f t="shared" si="19"/>
        <v>0.18806361302397456</v>
      </c>
    </row>
    <row r="75" spans="2:9" x14ac:dyDescent="0.55000000000000004">
      <c r="B75" s="37" t="s">
        <v>254</v>
      </c>
      <c r="C75" s="38"/>
      <c r="D75" s="38"/>
      <c r="E75" s="194">
        <f>IFERROR(E45/E35,"n.a.")</f>
        <v>-7.4329550473810962E-3</v>
      </c>
      <c r="F75" s="194">
        <f t="shared" ref="F75:I75" si="20">IFERROR(F45/F35,"n.a.")</f>
        <v>0.57008565940999512</v>
      </c>
      <c r="G75" s="194">
        <f t="shared" si="20"/>
        <v>0.69999197498378152</v>
      </c>
      <c r="H75" s="194">
        <f t="shared" si="20"/>
        <v>0.75040279619882455</v>
      </c>
      <c r="I75" s="194">
        <f t="shared" si="20"/>
        <v>0.77527037687290468</v>
      </c>
    </row>
    <row r="76" spans="2:9" x14ac:dyDescent="0.55000000000000004">
      <c r="B76" s="40" t="s">
        <v>255</v>
      </c>
      <c r="C76" s="41"/>
      <c r="D76" s="41"/>
      <c r="E76" s="195">
        <f>IFERROR(E71/E35,"n.a.")</f>
        <v>-1.221604512217709</v>
      </c>
      <c r="F76" s="195">
        <f t="shared" ref="F76:I76" si="21">IFERROR(F71/F35,"n.a.")</f>
        <v>-0.1336463498403016</v>
      </c>
      <c r="G76" s="195">
        <f t="shared" si="21"/>
        <v>0.16354756051527436</v>
      </c>
      <c r="H76" s="195">
        <f t="shared" si="21"/>
        <v>0.23983064980865215</v>
      </c>
      <c r="I76" s="195">
        <f t="shared" si="21"/>
        <v>0.32049255270451699</v>
      </c>
    </row>
    <row r="83" spans="2:64" x14ac:dyDescent="0.55000000000000004">
      <c r="B83" s="152" t="s">
        <v>111</v>
      </c>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c r="AA83" s="153"/>
      <c r="AB83" s="153"/>
      <c r="AC83" s="153"/>
      <c r="AD83" s="153"/>
      <c r="AE83" s="153"/>
      <c r="AF83" s="153"/>
      <c r="AG83" s="153"/>
      <c r="AH83" s="153"/>
      <c r="AI83" s="153"/>
      <c r="AJ83" s="153"/>
      <c r="AK83" s="153"/>
      <c r="AL83" s="153"/>
      <c r="AM83" s="153"/>
      <c r="AN83" s="153"/>
      <c r="AO83" s="153"/>
      <c r="AP83" s="153"/>
      <c r="AQ83" s="153"/>
      <c r="AR83" s="153"/>
      <c r="AS83" s="153"/>
      <c r="AT83" s="153"/>
      <c r="AU83" s="153"/>
      <c r="AV83" s="153"/>
      <c r="AW83" s="153"/>
      <c r="AX83" s="153"/>
      <c r="AY83" s="153"/>
      <c r="AZ83" s="153"/>
      <c r="BA83" s="153"/>
      <c r="BB83" s="153"/>
      <c r="BC83" s="153"/>
      <c r="BD83" s="153"/>
      <c r="BE83" s="153"/>
      <c r="BF83" s="153"/>
      <c r="BG83" s="153"/>
      <c r="BH83" s="153"/>
      <c r="BI83" s="153"/>
      <c r="BJ83" s="153"/>
      <c r="BK83" s="153"/>
      <c r="BL83" s="153"/>
    </row>
    <row r="84" spans="2:64" outlineLevel="1" x14ac:dyDescent="0.55000000000000004"/>
    <row r="85" spans="2:64" outlineLevel="1" x14ac:dyDescent="0.55000000000000004"/>
    <row r="86" spans="2:64" outlineLevel="1" x14ac:dyDescent="0.55000000000000004"/>
    <row r="87" spans="2:64" outlineLevel="1" x14ac:dyDescent="0.55000000000000004">
      <c r="B87" s="157"/>
      <c r="C87" s="157"/>
      <c r="D87" s="157"/>
      <c r="E87" s="156">
        <f>'2. Revenues'!E291</f>
        <v>2021</v>
      </c>
      <c r="F87" s="157"/>
      <c r="G87" s="157"/>
      <c r="H87" s="157"/>
      <c r="I87" s="157"/>
      <c r="J87" s="157"/>
      <c r="K87" s="157"/>
      <c r="L87" s="157"/>
      <c r="M87" s="157"/>
      <c r="N87" s="157"/>
      <c r="O87" s="157"/>
      <c r="P87" s="157"/>
      <c r="Q87" s="156">
        <f>'2. Revenues'!Q291</f>
        <v>2022</v>
      </c>
      <c r="R87" s="158"/>
      <c r="S87" s="158"/>
      <c r="T87" s="158"/>
      <c r="U87" s="158"/>
      <c r="V87" s="158"/>
      <c r="W87" s="158"/>
      <c r="X87" s="158"/>
      <c r="Y87" s="158"/>
      <c r="Z87" s="158"/>
      <c r="AA87" s="158"/>
      <c r="AB87" s="158"/>
      <c r="AC87" s="156">
        <f>'2. Revenues'!AC291</f>
        <v>2023</v>
      </c>
      <c r="AD87" s="157"/>
      <c r="AE87" s="157"/>
      <c r="AF87" s="157"/>
      <c r="AG87" s="157"/>
      <c r="AH87" s="157"/>
      <c r="AI87" s="157"/>
      <c r="AJ87" s="157"/>
      <c r="AK87" s="157"/>
      <c r="AL87" s="157"/>
      <c r="AM87" s="157"/>
      <c r="AN87" s="157"/>
      <c r="AO87" s="156">
        <f>'2. Revenues'!AO291</f>
        <v>2024</v>
      </c>
      <c r="AP87" s="156"/>
      <c r="AQ87" s="156"/>
      <c r="AR87" s="156"/>
      <c r="AS87" s="156"/>
      <c r="AT87" s="156"/>
      <c r="AU87" s="156"/>
      <c r="AV87" s="156"/>
      <c r="AW87" s="156"/>
      <c r="AX87" s="156"/>
      <c r="AY87" s="156"/>
      <c r="AZ87" s="156"/>
      <c r="BA87" s="156">
        <f>'2. Revenues'!BA291</f>
        <v>2025</v>
      </c>
      <c r="BB87" s="156"/>
      <c r="BC87" s="156"/>
      <c r="BD87" s="156"/>
      <c r="BE87" s="156"/>
      <c r="BF87" s="156"/>
      <c r="BG87" s="156"/>
      <c r="BH87" s="156"/>
      <c r="BI87" s="156"/>
      <c r="BJ87" s="156"/>
      <c r="BK87" s="156"/>
      <c r="BL87" s="156"/>
    </row>
    <row r="88" spans="2:64" s="147" customFormat="1" outlineLevel="1" x14ac:dyDescent="0.55000000000000004">
      <c r="B88" s="146"/>
      <c r="C88" s="146"/>
      <c r="D88" s="146"/>
      <c r="E88" s="145">
        <f>'4. Costs'!E185</f>
        <v>44197</v>
      </c>
      <c r="F88" s="145">
        <f>'4. Costs'!F185</f>
        <v>44228</v>
      </c>
      <c r="G88" s="145">
        <f>'4. Costs'!G185</f>
        <v>44256</v>
      </c>
      <c r="H88" s="145">
        <f>'4. Costs'!H185</f>
        <v>44287</v>
      </c>
      <c r="I88" s="145">
        <f>'4. Costs'!I185</f>
        <v>44317</v>
      </c>
      <c r="J88" s="145">
        <f>'4. Costs'!J185</f>
        <v>44348</v>
      </c>
      <c r="K88" s="145">
        <f>'4. Costs'!K185</f>
        <v>44378</v>
      </c>
      <c r="L88" s="145">
        <f>'4. Costs'!L185</f>
        <v>44409</v>
      </c>
      <c r="M88" s="145">
        <f>'4. Costs'!M185</f>
        <v>44440</v>
      </c>
      <c r="N88" s="145">
        <f>'4. Costs'!N185</f>
        <v>44470</v>
      </c>
      <c r="O88" s="145">
        <f>'4. Costs'!O185</f>
        <v>44501</v>
      </c>
      <c r="P88" s="145">
        <f>'4. Costs'!P185</f>
        <v>44531</v>
      </c>
      <c r="Q88" s="145">
        <f>'4. Costs'!Q185</f>
        <v>44562</v>
      </c>
      <c r="R88" s="145">
        <f>'4. Costs'!R185</f>
        <v>44593</v>
      </c>
      <c r="S88" s="145">
        <f>'4. Costs'!S185</f>
        <v>44621</v>
      </c>
      <c r="T88" s="145">
        <f>'4. Costs'!T185</f>
        <v>44652</v>
      </c>
      <c r="U88" s="145">
        <f>'4. Costs'!U185</f>
        <v>44682</v>
      </c>
      <c r="V88" s="145">
        <f>'4. Costs'!V185</f>
        <v>44713</v>
      </c>
      <c r="W88" s="145">
        <f>'4. Costs'!W185</f>
        <v>44743</v>
      </c>
      <c r="X88" s="145">
        <f>'4. Costs'!X185</f>
        <v>44774</v>
      </c>
      <c r="Y88" s="145">
        <f>'4. Costs'!Y185</f>
        <v>44805</v>
      </c>
      <c r="Z88" s="145">
        <f>'4. Costs'!Z185</f>
        <v>44835</v>
      </c>
      <c r="AA88" s="145">
        <f>'4. Costs'!AA185</f>
        <v>44866</v>
      </c>
      <c r="AB88" s="145">
        <f>'4. Costs'!AB185</f>
        <v>44896</v>
      </c>
      <c r="AC88" s="145">
        <f>'4. Costs'!AC185</f>
        <v>44927</v>
      </c>
      <c r="AD88" s="145">
        <f>'4. Costs'!AD185</f>
        <v>44958</v>
      </c>
      <c r="AE88" s="145">
        <f>'4. Costs'!AE185</f>
        <v>44986</v>
      </c>
      <c r="AF88" s="145">
        <f>'4. Costs'!AF185</f>
        <v>45017</v>
      </c>
      <c r="AG88" s="145">
        <f>'4. Costs'!AG185</f>
        <v>45047</v>
      </c>
      <c r="AH88" s="145">
        <f>'4. Costs'!AH185</f>
        <v>45078</v>
      </c>
      <c r="AI88" s="145">
        <f>'4. Costs'!AI185</f>
        <v>45108</v>
      </c>
      <c r="AJ88" s="145">
        <f>'4. Costs'!AJ185</f>
        <v>45139</v>
      </c>
      <c r="AK88" s="145">
        <f>'4. Costs'!AK185</f>
        <v>45170</v>
      </c>
      <c r="AL88" s="145">
        <f>'4. Costs'!AL185</f>
        <v>45200</v>
      </c>
      <c r="AM88" s="145">
        <f>'4. Costs'!AM185</f>
        <v>45231</v>
      </c>
      <c r="AN88" s="145">
        <f>'4. Costs'!AN185</f>
        <v>45261</v>
      </c>
      <c r="AO88" s="145">
        <f>'4. Costs'!AO185</f>
        <v>45292</v>
      </c>
      <c r="AP88" s="145">
        <f>'4. Costs'!AP185</f>
        <v>45323</v>
      </c>
      <c r="AQ88" s="145">
        <f>'4. Costs'!AQ185</f>
        <v>45352</v>
      </c>
      <c r="AR88" s="145">
        <f>'4. Costs'!AR185</f>
        <v>45383</v>
      </c>
      <c r="AS88" s="145">
        <f>'4. Costs'!AS185</f>
        <v>45413</v>
      </c>
      <c r="AT88" s="145">
        <f>'4. Costs'!AT185</f>
        <v>45444</v>
      </c>
      <c r="AU88" s="145">
        <f>'4. Costs'!AU185</f>
        <v>45474</v>
      </c>
      <c r="AV88" s="145">
        <f>'4. Costs'!AV185</f>
        <v>45505</v>
      </c>
      <c r="AW88" s="145">
        <f>'4. Costs'!AW185</f>
        <v>45536</v>
      </c>
      <c r="AX88" s="145">
        <f>'4. Costs'!AX185</f>
        <v>45566</v>
      </c>
      <c r="AY88" s="145">
        <f>'4. Costs'!AY185</f>
        <v>45597</v>
      </c>
      <c r="AZ88" s="145">
        <f>'4. Costs'!AZ185</f>
        <v>45627</v>
      </c>
      <c r="BA88" s="145">
        <f>'4. Costs'!BA185</f>
        <v>45658</v>
      </c>
      <c r="BB88" s="145">
        <f>'4. Costs'!BB185</f>
        <v>45689</v>
      </c>
      <c r="BC88" s="145">
        <f>'4. Costs'!BC185</f>
        <v>45717</v>
      </c>
      <c r="BD88" s="145">
        <f>'4. Costs'!BD185</f>
        <v>45748</v>
      </c>
      <c r="BE88" s="145">
        <f>'4. Costs'!BE185</f>
        <v>45778</v>
      </c>
      <c r="BF88" s="145">
        <f>'4. Costs'!BF185</f>
        <v>45809</v>
      </c>
      <c r="BG88" s="145">
        <f>'4. Costs'!BG185</f>
        <v>45839</v>
      </c>
      <c r="BH88" s="145">
        <f>'4. Costs'!BH185</f>
        <v>45870</v>
      </c>
      <c r="BI88" s="145">
        <f>'4. Costs'!BI185</f>
        <v>45901</v>
      </c>
      <c r="BJ88" s="145">
        <f>'4. Costs'!BJ185</f>
        <v>45931</v>
      </c>
      <c r="BK88" s="145">
        <f>'4. Costs'!BK185</f>
        <v>45962</v>
      </c>
      <c r="BL88" s="145">
        <f>'4. Costs'!BL185</f>
        <v>45992</v>
      </c>
    </row>
    <row r="89" spans="2:64" outlineLevel="1" x14ac:dyDescent="0.55000000000000004"/>
    <row r="90" spans="2:64" outlineLevel="1" x14ac:dyDescent="0.55000000000000004">
      <c r="B90" s="24" t="s">
        <v>108</v>
      </c>
      <c r="C90" s="24"/>
      <c r="D90" s="24"/>
      <c r="E90" s="26">
        <f t="shared" ref="E90:AJ90" si="22">SUM(E91:E93)</f>
        <v>0</v>
      </c>
      <c r="F90" s="26">
        <f t="shared" si="22"/>
        <v>0</v>
      </c>
      <c r="G90" s="26">
        <f t="shared" si="22"/>
        <v>0</v>
      </c>
      <c r="H90" s="26">
        <f t="shared" si="22"/>
        <v>0</v>
      </c>
      <c r="I90" s="26">
        <f t="shared" si="22"/>
        <v>16666.666666666668</v>
      </c>
      <c r="J90" s="26">
        <f t="shared" si="22"/>
        <v>46069.666666666672</v>
      </c>
      <c r="K90" s="26">
        <f t="shared" si="22"/>
        <v>85037.483333333323</v>
      </c>
      <c r="L90" s="26">
        <f t="shared" si="22"/>
        <v>117093.68813333331</v>
      </c>
      <c r="M90" s="26">
        <f t="shared" si="22"/>
        <v>145727.93415166665</v>
      </c>
      <c r="N90" s="26">
        <f t="shared" si="22"/>
        <v>173276.52184792998</v>
      </c>
      <c r="O90" s="26">
        <f t="shared" si="22"/>
        <v>198958.43967908929</v>
      </c>
      <c r="P90" s="26">
        <f t="shared" si="22"/>
        <v>222707.7593664325</v>
      </c>
      <c r="Q90" s="43">
        <f t="shared" si="22"/>
        <v>245702.7290648167</v>
      </c>
      <c r="R90" s="26">
        <f t="shared" si="22"/>
        <v>267127.1302418313</v>
      </c>
      <c r="S90" s="26">
        <f t="shared" si="22"/>
        <v>287073.03364573105</v>
      </c>
      <c r="T90" s="26">
        <f t="shared" si="22"/>
        <v>305663.43352127261</v>
      </c>
      <c r="U90" s="26">
        <f t="shared" si="22"/>
        <v>323010.55399206874</v>
      </c>
      <c r="V90" s="26">
        <f t="shared" si="22"/>
        <v>339211.42736492143</v>
      </c>
      <c r="W90" s="26">
        <f t="shared" si="22"/>
        <v>354357.70946237625</v>
      </c>
      <c r="X90" s="26">
        <f t="shared" si="22"/>
        <v>368535.6843557955</v>
      </c>
      <c r="Y90" s="26">
        <f t="shared" si="22"/>
        <v>381825.310185457</v>
      </c>
      <c r="Z90" s="26">
        <f t="shared" si="22"/>
        <v>394301.13313353225</v>
      </c>
      <c r="AA90" s="26">
        <f t="shared" si="22"/>
        <v>406032.91328191315</v>
      </c>
      <c r="AB90" s="26">
        <f t="shared" si="22"/>
        <v>417085.87724129803</v>
      </c>
      <c r="AC90" s="43">
        <f t="shared" si="22"/>
        <v>484525.52822435414</v>
      </c>
      <c r="AD90" s="26">
        <f t="shared" si="22"/>
        <v>498880.33173387038</v>
      </c>
      <c r="AE90" s="26">
        <f t="shared" si="22"/>
        <v>512661.68772580335</v>
      </c>
      <c r="AF90" s="26">
        <f t="shared" si="22"/>
        <v>525892.91164131497</v>
      </c>
      <c r="AG90" s="26">
        <f t="shared" si="22"/>
        <v>538603.31075746717</v>
      </c>
      <c r="AH90" s="26">
        <f t="shared" si="22"/>
        <v>550826.15020258864</v>
      </c>
      <c r="AI90" s="26">
        <f t="shared" si="22"/>
        <v>562597.16791998246</v>
      </c>
      <c r="AJ90" s="26">
        <f t="shared" si="22"/>
        <v>573953.4996427428</v>
      </c>
      <c r="AK90" s="26">
        <f t="shared" ref="AK90:BL90" si="23">SUM(AK91:AK93)</f>
        <v>584932.90904925938</v>
      </c>
      <c r="AL90" s="26">
        <f t="shared" si="23"/>
        <v>595573.24493715214</v>
      </c>
      <c r="AM90" s="26">
        <f t="shared" si="23"/>
        <v>605912.06741481216</v>
      </c>
      <c r="AN90" s="26">
        <f t="shared" si="23"/>
        <v>615986.39977156627</v>
      </c>
      <c r="AO90" s="43">
        <f t="shared" si="23"/>
        <v>670173.41689118056</v>
      </c>
      <c r="AP90" s="26">
        <f t="shared" si="23"/>
        <v>683940.77328666754</v>
      </c>
      <c r="AQ90" s="26">
        <f t="shared" si="23"/>
        <v>696609.04796945036</v>
      </c>
      <c r="AR90" s="26">
        <f t="shared" si="23"/>
        <v>708397.86580073484</v>
      </c>
      <c r="AS90" s="26">
        <f t="shared" si="23"/>
        <v>719465.36575275508</v>
      </c>
      <c r="AT90" s="26">
        <f t="shared" si="23"/>
        <v>729925.70770248701</v>
      </c>
      <c r="AU90" s="26">
        <f t="shared" si="23"/>
        <v>739878.53623409872</v>
      </c>
      <c r="AV90" s="26">
        <f t="shared" si="23"/>
        <v>749407.07773818041</v>
      </c>
      <c r="AW90" s="26">
        <f t="shared" si="23"/>
        <v>758578.54932957143</v>
      </c>
      <c r="AX90" s="26">
        <f t="shared" si="23"/>
        <v>767449.4628361694</v>
      </c>
      <c r="AY90" s="26">
        <f t="shared" si="23"/>
        <v>776068.19844510453</v>
      </c>
      <c r="AZ90" s="26">
        <f t="shared" si="23"/>
        <v>784476.22618486953</v>
      </c>
      <c r="BA90" s="43">
        <f t="shared" si="23"/>
        <v>818526.22096246306</v>
      </c>
      <c r="BB90" s="26">
        <f t="shared" si="23"/>
        <v>828167.26245449181</v>
      </c>
      <c r="BC90" s="26">
        <f t="shared" si="23"/>
        <v>837744.70124646253</v>
      </c>
      <c r="BD90" s="26">
        <f t="shared" si="23"/>
        <v>847242.71330986475</v>
      </c>
      <c r="BE90" s="26">
        <f t="shared" si="23"/>
        <v>856638.61784987536</v>
      </c>
      <c r="BF90" s="26">
        <f t="shared" si="23"/>
        <v>865907.68868711358</v>
      </c>
      <c r="BG90" s="26">
        <f t="shared" si="23"/>
        <v>875038.41965529916</v>
      </c>
      <c r="BH90" s="26">
        <f t="shared" si="23"/>
        <v>884025.79523060075</v>
      </c>
      <c r="BI90" s="26">
        <f t="shared" si="23"/>
        <v>892867.53276394575</v>
      </c>
      <c r="BJ90" s="26">
        <f t="shared" si="23"/>
        <v>901564.8640829277</v>
      </c>
      <c r="BK90" s="26">
        <f t="shared" si="23"/>
        <v>910121.95459756907</v>
      </c>
      <c r="BL90" s="26">
        <f t="shared" si="23"/>
        <v>918544.8605807831</v>
      </c>
    </row>
    <row r="91" spans="2:64" outlineLevel="1" x14ac:dyDescent="0.55000000000000004">
      <c r="B91" s="28" t="str">
        <f>'2. Revenues'!B391</f>
        <v>Revenues Basic</v>
      </c>
      <c r="E91" s="29">
        <f>'2. Revenues'!E391</f>
        <v>0</v>
      </c>
      <c r="F91" s="29">
        <f>'2. Revenues'!F391</f>
        <v>0</v>
      </c>
      <c r="G91" s="29">
        <f>'2. Revenues'!G391</f>
        <v>0</v>
      </c>
      <c r="H91" s="29">
        <f>'2. Revenues'!H391</f>
        <v>0</v>
      </c>
      <c r="I91" s="29">
        <f>'2. Revenues'!I391</f>
        <v>2533.3333333333335</v>
      </c>
      <c r="J91" s="29">
        <f>'2. Revenues'!J391</f>
        <v>6939.0000000000009</v>
      </c>
      <c r="K91" s="29">
        <f>'2. Revenues'!K391</f>
        <v>12695.813333333334</v>
      </c>
      <c r="L91" s="29">
        <f>'2. Revenues'!L391</f>
        <v>17278.434866666663</v>
      </c>
      <c r="M91" s="29">
        <f>'2. Revenues'!M391</f>
        <v>21263.573653666663</v>
      </c>
      <c r="N91" s="29">
        <f>'2. Revenues'!N391</f>
        <v>25033.11339000666</v>
      </c>
      <c r="O91" s="29">
        <f>'2. Revenues'!O391</f>
        <v>28481.916355300789</v>
      </c>
      <c r="P91" s="29">
        <f>'2. Revenues'!P391</f>
        <v>31613.582739400008</v>
      </c>
      <c r="Q91" s="44">
        <f>'2. Revenues'!Q391</f>
        <v>34489.001895844456</v>
      </c>
      <c r="R91" s="29">
        <f>'2. Revenues'!R391</f>
        <v>37139.056637410205</v>
      </c>
      <c r="S91" s="29">
        <f>'2. Revenues'!S391</f>
        <v>39581.187337285104</v>
      </c>
      <c r="T91" s="29">
        <f>'2. Revenues'!T391</f>
        <v>41836.61169936927</v>
      </c>
      <c r="U91" s="29">
        <f>'2. Revenues'!U391</f>
        <v>43924.09973413733</v>
      </c>
      <c r="V91" s="29">
        <f>'2. Revenues'!V391</f>
        <v>45859.431677784742</v>
      </c>
      <c r="W91" s="29">
        <f>'2. Revenues'!W391</f>
        <v>47656.996499051267</v>
      </c>
      <c r="X91" s="29">
        <f>'2. Revenues'!X391</f>
        <v>49329.906622006441</v>
      </c>
      <c r="Y91" s="29">
        <f>'2. Revenues'!Y391</f>
        <v>50889.952401724877</v>
      </c>
      <c r="Z91" s="29">
        <f>'2. Revenues'!Z391</f>
        <v>52347.818521505913</v>
      </c>
      <c r="AA91" s="29">
        <f>'2. Revenues'!AA391</f>
        <v>53713.246107688508</v>
      </c>
      <c r="AB91" s="29">
        <f>'2. Revenues'!AB391</f>
        <v>54995.128389152058</v>
      </c>
      <c r="AC91" s="44">
        <f>'2. Revenues'!AC391</f>
        <v>68101.868623988979</v>
      </c>
      <c r="AD91" s="29">
        <f>'2. Revenues'!AD391</f>
        <v>70081.652678572194</v>
      </c>
      <c r="AE91" s="29">
        <f>'2. Revenues'!AE391</f>
        <v>71946.978539936419</v>
      </c>
      <c r="AF91" s="29">
        <f>'2. Revenues'!AF391</f>
        <v>73709.864504968587</v>
      </c>
      <c r="AG91" s="29">
        <f>'2. Revenues'!AG391</f>
        <v>75381.100265771543</v>
      </c>
      <c r="AH91" s="29">
        <f>'2. Revenues'!AH391</f>
        <v>76970.43231923331</v>
      </c>
      <c r="AI91" s="29">
        <f>'2. Revenues'!AI391</f>
        <v>78486.717195944206</v>
      </c>
      <c r="AJ91" s="29">
        <f>'2. Revenues'!AJ391</f>
        <v>79938.048966989503</v>
      </c>
      <c r="AK91" s="29">
        <f>'2. Revenues'!AK391</f>
        <v>81331.865942793534</v>
      </c>
      <c r="AL91" s="29">
        <f>'2. Revenues'!AL391</f>
        <v>82675.040471406362</v>
      </c>
      <c r="AM91" s="29">
        <f>'2. Revenues'!AM391</f>
        <v>83973.955002793402</v>
      </c>
      <c r="AN91" s="29">
        <f>'2. Revenues'!AN391</f>
        <v>85234.566949618398</v>
      </c>
      <c r="AO91" s="44">
        <f>'2. Revenues'!AO391</f>
        <v>86451.573076794826</v>
      </c>
      <c r="AP91" s="29">
        <f>'2. Revenues'!AP391</f>
        <v>87633.378393160106</v>
      </c>
      <c r="AQ91" s="29">
        <f>'2. Revenues'!AQ391</f>
        <v>88774.993803636142</v>
      </c>
      <c r="AR91" s="29">
        <f>'2. Revenues'!AR391</f>
        <v>89881.696037494301</v>
      </c>
      <c r="AS91" s="29">
        <f>'2. Revenues'!AS391</f>
        <v>90956.420943271747</v>
      </c>
      <c r="AT91" s="29">
        <f>'2. Revenues'!AT391</f>
        <v>92000.644453810601</v>
      </c>
      <c r="AU91" s="29">
        <f>'2. Revenues'!AU391</f>
        <v>93016.846865192871</v>
      </c>
      <c r="AV91" s="29">
        <f>'2. Revenues'!AV391</f>
        <v>94007.691309047659</v>
      </c>
      <c r="AW91" s="29">
        <f>'2. Revenues'!AW391</f>
        <v>94975.599572454783</v>
      </c>
      <c r="AX91" s="29">
        <f>'2. Revenues'!AX391</f>
        <v>95922.980787481065</v>
      </c>
      <c r="AY91" s="29">
        <f>'2. Revenues'!AY391</f>
        <v>96852.242336894749</v>
      </c>
      <c r="AZ91" s="29">
        <f>'2. Revenues'!AZ391</f>
        <v>97765.715118711581</v>
      </c>
      <c r="BA91" s="44">
        <f>'2. Revenues'!BA391</f>
        <v>124544.43269169737</v>
      </c>
      <c r="BB91" s="29">
        <f>'2. Revenues'!BB391</f>
        <v>126714.95684957172</v>
      </c>
      <c r="BC91" s="29">
        <f>'2. Revenues'!BC391</f>
        <v>128735.98407197936</v>
      </c>
      <c r="BD91" s="29">
        <f>'2. Revenues'!BD391</f>
        <v>130630.15757193358</v>
      </c>
      <c r="BE91" s="29">
        <f>'2. Revenues'!BE391</f>
        <v>132414.81501397365</v>
      </c>
      <c r="BF91" s="29">
        <f>'2. Revenues'!BF391</f>
        <v>134103.39337835152</v>
      </c>
      <c r="BG91" s="29">
        <f>'2. Revenues'!BG391</f>
        <v>135708.12377854291</v>
      </c>
      <c r="BH91" s="29">
        <f>'2. Revenues'!BH391</f>
        <v>137239.66868394506</v>
      </c>
      <c r="BI91" s="29">
        <f>'2. Revenues'!BI391</f>
        <v>138707.0536439401</v>
      </c>
      <c r="BJ91" s="29">
        <f>'2. Revenues'!BJ391</f>
        <v>140118.12934865314</v>
      </c>
      <c r="BK91" s="29">
        <f>'2. Revenues'!BK391</f>
        <v>141479.788494757</v>
      </c>
      <c r="BL91" s="29">
        <f>'2. Revenues'!BL391</f>
        <v>142798.06752398048</v>
      </c>
    </row>
    <row r="92" spans="2:64" outlineLevel="1" x14ac:dyDescent="0.55000000000000004">
      <c r="B92" s="28" t="str">
        <f>'2. Revenues'!B392</f>
        <v>Revenues Standard</v>
      </c>
      <c r="E92" s="29">
        <f>'2. Revenues'!E392</f>
        <v>0</v>
      </c>
      <c r="F92" s="29">
        <f>'2. Revenues'!F392</f>
        <v>0</v>
      </c>
      <c r="G92" s="29">
        <f>'2. Revenues'!G392</f>
        <v>0</v>
      </c>
      <c r="H92" s="29">
        <f>'2. Revenues'!H392</f>
        <v>0</v>
      </c>
      <c r="I92" s="29">
        <f>'2. Revenues'!I392</f>
        <v>7066.666666666667</v>
      </c>
      <c r="J92" s="29">
        <f>'2. Revenues'!J392</f>
        <v>19911.333333333336</v>
      </c>
      <c r="K92" s="29">
        <f>'2. Revenues'!K392</f>
        <v>37382.963333333333</v>
      </c>
      <c r="L92" s="29">
        <f>'2. Revenues'!L392</f>
        <v>52568.830333333332</v>
      </c>
      <c r="M92" s="29">
        <f>'2. Revenues'!M392</f>
        <v>66629.736923999997</v>
      </c>
      <c r="N92" s="29">
        <f>'2. Revenues'!N392</f>
        <v>80396.772719763321</v>
      </c>
      <c r="O92" s="29">
        <f>'2. Revenues'!O392</f>
        <v>93472.50834899614</v>
      </c>
      <c r="P92" s="29">
        <f>'2. Revenues'!P392</f>
        <v>105762.00923732993</v>
      </c>
      <c r="Q92" s="44">
        <f>'2. Revenues'!Q392</f>
        <v>117351.46733218539</v>
      </c>
      <c r="R92" s="29">
        <f>'2. Revenues'!R392</f>
        <v>128302.23186709963</v>
      </c>
      <c r="S92" s="29">
        <f>'2. Revenues'!S392</f>
        <v>138613.79618157796</v>
      </c>
      <c r="T92" s="29">
        <f>'2. Revenues'!T392</f>
        <v>148310.61331016108</v>
      </c>
      <c r="U92" s="29">
        <f>'2. Revenues'!U392</f>
        <v>157422.02759074426</v>
      </c>
      <c r="V92" s="29">
        <f>'2. Revenues'!V392</f>
        <v>165977.81963046058</v>
      </c>
      <c r="W92" s="29">
        <f>'2. Revenues'!W392</f>
        <v>174010.35942936674</v>
      </c>
      <c r="X92" s="29">
        <f>'2. Revenues'!X392</f>
        <v>181553.27845226863</v>
      </c>
      <c r="Y92" s="29">
        <f>'2. Revenues'!Y392</f>
        <v>188640.06790886124</v>
      </c>
      <c r="Z92" s="29">
        <f>'2. Revenues'!Z392</f>
        <v>195303.70469493303</v>
      </c>
      <c r="AA92" s="29">
        <f>'2. Revenues'!AA392</f>
        <v>201576.36236060574</v>
      </c>
      <c r="AB92" s="29">
        <f>'2. Revenues'!AB392</f>
        <v>207489.11369056674</v>
      </c>
      <c r="AC92" s="44">
        <f>'2. Revenues'!AC392</f>
        <v>258175.99356580863</v>
      </c>
      <c r="AD92" s="29">
        <f>'2. Revenues'!AD392</f>
        <v>266861.60534231999</v>
      </c>
      <c r="AE92" s="29">
        <f>'2. Revenues'!AE392</f>
        <v>275096.37048815651</v>
      </c>
      <c r="AF92" s="29">
        <f>'2. Revenues'!AF392</f>
        <v>282925.59709354857</v>
      </c>
      <c r="AG92" s="29">
        <f>'2. Revenues'!AG392</f>
        <v>290389.10003760125</v>
      </c>
      <c r="AH92" s="29">
        <f>'2. Revenues'!AH392</f>
        <v>297522.49790733255</v>
      </c>
      <c r="AI92" s="29">
        <f>'2. Revenues'!AI392</f>
        <v>304358.15109637677</v>
      </c>
      <c r="AJ92" s="29">
        <f>'2. Revenues'!AJ392</f>
        <v>310925.84397912328</v>
      </c>
      <c r="AK92" s="29">
        <f>'2. Revenues'!AK392</f>
        <v>317253.2845518578</v>
      </c>
      <c r="AL92" s="29">
        <f>'2. Revenues'!AL392</f>
        <v>323366.47416521644</v>
      </c>
      <c r="AM92" s="29">
        <f>'2. Revenues'!AM392</f>
        <v>329289.98513293767</v>
      </c>
      <c r="AN92" s="29">
        <f>'2. Revenues'!AN392</f>
        <v>335047.17315896391</v>
      </c>
      <c r="AO92" s="44">
        <f>'2. Revenues'!AO392</f>
        <v>338268.32263038133</v>
      </c>
      <c r="AP92" s="29">
        <f>'2. Revenues'!AP392</f>
        <v>341885.90376867255</v>
      </c>
      <c r="AQ92" s="29">
        <f>'2. Revenues'!AQ392</f>
        <v>345744.73435954866</v>
      </c>
      <c r="AR92" s="29">
        <f>'2. Revenues'!AR392</f>
        <v>349763.13487138331</v>
      </c>
      <c r="AS92" s="29">
        <f>'2. Revenues'!AS392</f>
        <v>353875.56499542901</v>
      </c>
      <c r="AT92" s="29">
        <f>'2. Revenues'!AT392</f>
        <v>358029.77289084403</v>
      </c>
      <c r="AU92" s="29">
        <f>'2. Revenues'!AU392</f>
        <v>362191.88720349444</v>
      </c>
      <c r="AV92" s="29">
        <f>'2. Revenues'!AV392</f>
        <v>366339.73401954724</v>
      </c>
      <c r="AW92" s="29">
        <f>'2. Revenues'!AW392</f>
        <v>370458.49244541116</v>
      </c>
      <c r="AX92" s="29">
        <f>'2. Revenues'!AX392</f>
        <v>374539.56403770339</v>
      </c>
      <c r="AY92" s="29">
        <f>'2. Revenues'!AY392</f>
        <v>378579.08611456543</v>
      </c>
      <c r="AZ92" s="29">
        <f>'2. Revenues'!AZ392</f>
        <v>382576.47435913805</v>
      </c>
      <c r="BA92" s="44">
        <f>'2. Revenues'!BA392</f>
        <v>386502.48062007764</v>
      </c>
      <c r="BB92" s="29">
        <f>'2. Revenues'!BB392</f>
        <v>390580.78093221661</v>
      </c>
      <c r="BC92" s="29">
        <f>'2. Revenues'!BC392</f>
        <v>394741.2444401948</v>
      </c>
      <c r="BD92" s="29">
        <f>'2. Revenues'!BD392</f>
        <v>398953.48682892404</v>
      </c>
      <c r="BE92" s="29">
        <f>'2. Revenues'!BE392</f>
        <v>403188.98102593678</v>
      </c>
      <c r="BF92" s="29">
        <f>'2. Revenues'!BF392</f>
        <v>407422.03328116878</v>
      </c>
      <c r="BG92" s="29">
        <f>'2. Revenues'!BG392</f>
        <v>411635.57069165929</v>
      </c>
      <c r="BH92" s="29">
        <f>'2. Revenues'!BH392</f>
        <v>415817.75422769273</v>
      </c>
      <c r="BI92" s="29">
        <f>'2. Revenues'!BI392</f>
        <v>419959.90623400925</v>
      </c>
      <c r="BJ92" s="29">
        <f>'2. Revenues'!BJ392</f>
        <v>424056.45657020103</v>
      </c>
      <c r="BK92" s="29">
        <f>'2. Revenues'!BK392</f>
        <v>428104.39167208096</v>
      </c>
      <c r="BL92" s="29">
        <f>'2. Revenues'!BL392</f>
        <v>432102.56159724429</v>
      </c>
    </row>
    <row r="93" spans="2:64" outlineLevel="1" x14ac:dyDescent="0.55000000000000004">
      <c r="B93" s="28" t="str">
        <f>'2. Revenues'!B393</f>
        <v>Revenues Premium</v>
      </c>
      <c r="E93" s="29">
        <f>'2. Revenues'!E393</f>
        <v>0</v>
      </c>
      <c r="F93" s="29">
        <f>'2. Revenues'!F393</f>
        <v>0</v>
      </c>
      <c r="G93" s="29">
        <f>'2. Revenues'!G393</f>
        <v>0</v>
      </c>
      <c r="H93" s="29">
        <f>'2. Revenues'!H393</f>
        <v>0</v>
      </c>
      <c r="I93" s="29">
        <f>'2. Revenues'!I393</f>
        <v>7066.666666666667</v>
      </c>
      <c r="J93" s="29">
        <f>'2. Revenues'!J393</f>
        <v>19219.333333333332</v>
      </c>
      <c r="K93" s="29">
        <f>'2. Revenues'!K393</f>
        <v>34958.706666666658</v>
      </c>
      <c r="L93" s="29">
        <f>'2. Revenues'!L393</f>
        <v>47246.422933333328</v>
      </c>
      <c r="M93" s="29">
        <f>'2. Revenues'!M393</f>
        <v>57834.62357399999</v>
      </c>
      <c r="N93" s="29">
        <f>'2. Revenues'!N393</f>
        <v>67846.635738159996</v>
      </c>
      <c r="O93" s="29">
        <f>'2. Revenues'!O393</f>
        <v>77004.014974792386</v>
      </c>
      <c r="P93" s="29">
        <f>'2. Revenues'!P393</f>
        <v>85332.16738970259</v>
      </c>
      <c r="Q93" s="44">
        <f>'2. Revenues'!Q393</f>
        <v>93862.259836786863</v>
      </c>
      <c r="R93" s="29">
        <f>'2. Revenues'!R393</f>
        <v>101685.84173732148</v>
      </c>
      <c r="S93" s="29">
        <f>'2. Revenues'!S393</f>
        <v>108878.05012686797</v>
      </c>
      <c r="T93" s="29">
        <f>'2. Revenues'!T393</f>
        <v>115516.20851174227</v>
      </c>
      <c r="U93" s="29">
        <f>'2. Revenues'!U393</f>
        <v>121664.42666718719</v>
      </c>
      <c r="V93" s="29">
        <f>'2. Revenues'!V393</f>
        <v>127374.17605667608</v>
      </c>
      <c r="W93" s="29">
        <f>'2. Revenues'!W393</f>
        <v>132690.35353395826</v>
      </c>
      <c r="X93" s="29">
        <f>'2. Revenues'!X393</f>
        <v>137652.4992815204</v>
      </c>
      <c r="Y93" s="29">
        <f>'2. Revenues'!Y393</f>
        <v>142295.28987487085</v>
      </c>
      <c r="Z93" s="29">
        <f>'2. Revenues'!Z393</f>
        <v>146649.60991709327</v>
      </c>
      <c r="AA93" s="29">
        <f>'2. Revenues'!AA393</f>
        <v>150743.30481361886</v>
      </c>
      <c r="AB93" s="29">
        <f>'2. Revenues'!AB393</f>
        <v>154601.63516157924</v>
      </c>
      <c r="AC93" s="44">
        <f>'2. Revenues'!AC393</f>
        <v>158247.66603455649</v>
      </c>
      <c r="AD93" s="29">
        <f>'2. Revenues'!AD393</f>
        <v>161937.07371297822</v>
      </c>
      <c r="AE93" s="29">
        <f>'2. Revenues'!AE393</f>
        <v>165618.33869771042</v>
      </c>
      <c r="AF93" s="29">
        <f>'2. Revenues'!AF393</f>
        <v>169257.45004279781</v>
      </c>
      <c r="AG93" s="29">
        <f>'2. Revenues'!AG393</f>
        <v>172833.11045409433</v>
      </c>
      <c r="AH93" s="29">
        <f>'2. Revenues'!AH393</f>
        <v>176333.21997602278</v>
      </c>
      <c r="AI93" s="29">
        <f>'2. Revenues'!AI393</f>
        <v>179752.2996276615</v>
      </c>
      <c r="AJ93" s="29">
        <f>'2. Revenues'!AJ393</f>
        <v>183089.60669663001</v>
      </c>
      <c r="AK93" s="29">
        <f>'2. Revenues'!AK393</f>
        <v>186347.75855460804</v>
      </c>
      <c r="AL93" s="29">
        <f>'2. Revenues'!AL393</f>
        <v>189531.73030052931</v>
      </c>
      <c r="AM93" s="29">
        <f>'2. Revenues'!AM393</f>
        <v>192648.12727908112</v>
      </c>
      <c r="AN93" s="29">
        <f>'2. Revenues'!AN393</f>
        <v>195704.6596629839</v>
      </c>
      <c r="AO93" s="44">
        <f>'2. Revenues'!AO393</f>
        <v>245453.52118400438</v>
      </c>
      <c r="AP93" s="29">
        <f>'2. Revenues'!AP393</f>
        <v>254421.49112483489</v>
      </c>
      <c r="AQ93" s="29">
        <f>'2. Revenues'!AQ393</f>
        <v>262089.3198062655</v>
      </c>
      <c r="AR93" s="29">
        <f>'2. Revenues'!AR393</f>
        <v>268753.03489185718</v>
      </c>
      <c r="AS93" s="29">
        <f>'2. Revenues'!AS393</f>
        <v>274633.37981405435</v>
      </c>
      <c r="AT93" s="29">
        <f>'2. Revenues'!AT393</f>
        <v>279895.29035783239</v>
      </c>
      <c r="AU93" s="29">
        <f>'2. Revenues'!AU393</f>
        <v>284669.80216541141</v>
      </c>
      <c r="AV93" s="29">
        <f>'2. Revenues'!AV393</f>
        <v>289059.65240958554</v>
      </c>
      <c r="AW93" s="29">
        <f>'2. Revenues'!AW393</f>
        <v>293144.45731170551</v>
      </c>
      <c r="AX93" s="29">
        <f>'2. Revenues'!AX393</f>
        <v>296986.91801098495</v>
      </c>
      <c r="AY93" s="29">
        <f>'2. Revenues'!AY393</f>
        <v>300636.86999364442</v>
      </c>
      <c r="AZ93" s="29">
        <f>'2. Revenues'!AZ393</f>
        <v>304134.0367070199</v>
      </c>
      <c r="BA93" s="44">
        <f>'2. Revenues'!BA393</f>
        <v>307479.30765068805</v>
      </c>
      <c r="BB93" s="29">
        <f>'2. Revenues'!BB393</f>
        <v>310871.52467270341</v>
      </c>
      <c r="BC93" s="29">
        <f>'2. Revenues'!BC393</f>
        <v>314267.47273428837</v>
      </c>
      <c r="BD93" s="29">
        <f>'2. Revenues'!BD393</f>
        <v>317659.06890900718</v>
      </c>
      <c r="BE93" s="29">
        <f>'2. Revenues'!BE393</f>
        <v>321034.82180996495</v>
      </c>
      <c r="BF93" s="29">
        <f>'2. Revenues'!BF393</f>
        <v>324382.26202759339</v>
      </c>
      <c r="BG93" s="29">
        <f>'2. Revenues'!BG393</f>
        <v>327694.72518509696</v>
      </c>
      <c r="BH93" s="29">
        <f>'2. Revenues'!BH393</f>
        <v>330968.37231896288</v>
      </c>
      <c r="BI93" s="29">
        <f>'2. Revenues'!BI393</f>
        <v>334200.57288599643</v>
      </c>
      <c r="BJ93" s="29">
        <f>'2. Revenues'!BJ393</f>
        <v>337390.27816407348</v>
      </c>
      <c r="BK93" s="29">
        <f>'2. Revenues'!BK393</f>
        <v>340537.77443073108</v>
      </c>
      <c r="BL93" s="29">
        <f>'2. Revenues'!BL393</f>
        <v>343644.23145955842</v>
      </c>
    </row>
    <row r="94" spans="2:64" outlineLevel="1" x14ac:dyDescent="0.55000000000000004">
      <c r="Q94" s="45"/>
      <c r="AC94" s="45"/>
      <c r="AO94" s="45"/>
      <c r="BA94" s="45"/>
    </row>
    <row r="95" spans="2:64" outlineLevel="1" x14ac:dyDescent="0.55000000000000004">
      <c r="B95" s="4" t="s">
        <v>124</v>
      </c>
      <c r="E95" s="32">
        <f>SUM(E96:E98)</f>
        <v>0</v>
      </c>
      <c r="F95" s="32">
        <f t="shared" ref="F95:BL95" si="24">SUM(F96:F98)</f>
        <v>0</v>
      </c>
      <c r="G95" s="32">
        <f t="shared" si="24"/>
        <v>0</v>
      </c>
      <c r="H95" s="32">
        <f t="shared" si="24"/>
        <v>0</v>
      </c>
      <c r="I95" s="32">
        <f t="shared" si="24"/>
        <v>-116541.66666666667</v>
      </c>
      <c r="J95" s="32">
        <f t="shared" si="24"/>
        <v>-119261.44416666667</v>
      </c>
      <c r="K95" s="32">
        <f t="shared" si="24"/>
        <v>-122865.96720833333</v>
      </c>
      <c r="L95" s="32">
        <f t="shared" si="24"/>
        <v>-125831.16615233333</v>
      </c>
      <c r="M95" s="32">
        <f t="shared" si="24"/>
        <v>-128479.83390902917</v>
      </c>
      <c r="N95" s="32">
        <f t="shared" si="24"/>
        <v>-131028.07827093352</v>
      </c>
      <c r="O95" s="32">
        <f t="shared" si="24"/>
        <v>-133403.65567031575</v>
      </c>
      <c r="P95" s="32">
        <f t="shared" si="24"/>
        <v>-135600.467741395</v>
      </c>
      <c r="Q95" s="46">
        <f t="shared" si="24"/>
        <v>-137727.50243849555</v>
      </c>
      <c r="R95" s="32">
        <f t="shared" si="24"/>
        <v>-139709.25954736938</v>
      </c>
      <c r="S95" s="32">
        <f t="shared" si="24"/>
        <v>-141554.25561223013</v>
      </c>
      <c r="T95" s="32">
        <f t="shared" si="24"/>
        <v>-143273.86760071773</v>
      </c>
      <c r="U95" s="32">
        <f t="shared" si="24"/>
        <v>-144878.47624426635</v>
      </c>
      <c r="V95" s="32">
        <f t="shared" si="24"/>
        <v>-146377.05703125524</v>
      </c>
      <c r="W95" s="32">
        <f t="shared" si="24"/>
        <v>-147778.0881252698</v>
      </c>
      <c r="X95" s="32">
        <f t="shared" si="24"/>
        <v>-149089.55080291108</v>
      </c>
      <c r="Y95" s="32">
        <f t="shared" si="24"/>
        <v>-150318.84119215477</v>
      </c>
      <c r="Z95" s="32">
        <f t="shared" si="24"/>
        <v>-151472.85481485174</v>
      </c>
      <c r="AA95" s="32">
        <f t="shared" si="24"/>
        <v>-152558.04447857698</v>
      </c>
      <c r="AB95" s="32">
        <f t="shared" si="24"/>
        <v>-153580.44364482007</v>
      </c>
      <c r="AC95" s="46">
        <f t="shared" si="24"/>
        <v>-159818.61136075278</v>
      </c>
      <c r="AD95" s="32">
        <f t="shared" si="24"/>
        <v>-161146.43068538301</v>
      </c>
      <c r="AE95" s="32">
        <f t="shared" si="24"/>
        <v>-162421.20611463682</v>
      </c>
      <c r="AF95" s="32">
        <f t="shared" si="24"/>
        <v>-163645.09432682162</v>
      </c>
      <c r="AG95" s="32">
        <f t="shared" si="24"/>
        <v>-164820.8062450657</v>
      </c>
      <c r="AH95" s="32">
        <f t="shared" si="24"/>
        <v>-165951.41889373946</v>
      </c>
      <c r="AI95" s="32">
        <f t="shared" si="24"/>
        <v>-167040.23803259837</v>
      </c>
      <c r="AJ95" s="32">
        <f t="shared" si="24"/>
        <v>-168090.69871695372</v>
      </c>
      <c r="AK95" s="32">
        <f t="shared" si="24"/>
        <v>-169106.29408705651</v>
      </c>
      <c r="AL95" s="32">
        <f t="shared" si="24"/>
        <v>-170090.52515668658</v>
      </c>
      <c r="AM95" s="32">
        <f t="shared" si="24"/>
        <v>-171046.86623587011</v>
      </c>
      <c r="AN95" s="32">
        <f t="shared" si="24"/>
        <v>-171978.74197886989</v>
      </c>
      <c r="AO95" s="46">
        <f t="shared" si="24"/>
        <v>-176991.0410624342</v>
      </c>
      <c r="AP95" s="32">
        <f t="shared" si="24"/>
        <v>-178264.52152901675</v>
      </c>
      <c r="AQ95" s="32">
        <f t="shared" si="24"/>
        <v>-179436.33693717414</v>
      </c>
      <c r="AR95" s="32">
        <f t="shared" si="24"/>
        <v>-180526.80258656797</v>
      </c>
      <c r="AS95" s="32">
        <f t="shared" si="24"/>
        <v>-181550.54633212986</v>
      </c>
      <c r="AT95" s="32">
        <f t="shared" si="24"/>
        <v>-182518.12796248007</v>
      </c>
      <c r="AU95" s="32">
        <f t="shared" si="24"/>
        <v>-183438.76460165414</v>
      </c>
      <c r="AV95" s="32">
        <f t="shared" si="24"/>
        <v>-184320.15469078167</v>
      </c>
      <c r="AW95" s="32">
        <f t="shared" si="24"/>
        <v>-185168.51581298537</v>
      </c>
      <c r="AX95" s="32">
        <f t="shared" si="24"/>
        <v>-185989.07531234567</v>
      </c>
      <c r="AY95" s="32">
        <f t="shared" si="24"/>
        <v>-186786.30835617217</v>
      </c>
      <c r="AZ95" s="32">
        <f t="shared" si="24"/>
        <v>-187564.05092210043</v>
      </c>
      <c r="BA95" s="46">
        <f t="shared" si="24"/>
        <v>-190713.67543902784</v>
      </c>
      <c r="BB95" s="32">
        <f t="shared" si="24"/>
        <v>-191605.47177704051</v>
      </c>
      <c r="BC95" s="32">
        <f t="shared" si="24"/>
        <v>-192491.38486529779</v>
      </c>
      <c r="BD95" s="32">
        <f t="shared" si="24"/>
        <v>-193369.95098116249</v>
      </c>
      <c r="BE95" s="32">
        <f t="shared" si="24"/>
        <v>-194239.07215111348</v>
      </c>
      <c r="BF95" s="32">
        <f t="shared" si="24"/>
        <v>-195096.46120355802</v>
      </c>
      <c r="BG95" s="32">
        <f t="shared" si="24"/>
        <v>-195941.05381811518</v>
      </c>
      <c r="BH95" s="32">
        <f t="shared" si="24"/>
        <v>-196772.3860588306</v>
      </c>
      <c r="BI95" s="32">
        <f t="shared" si="24"/>
        <v>-197590.24678066498</v>
      </c>
      <c r="BJ95" s="32">
        <f t="shared" si="24"/>
        <v>-198394.74992767081</v>
      </c>
      <c r="BK95" s="32">
        <f t="shared" si="24"/>
        <v>-199186.28080027516</v>
      </c>
      <c r="BL95" s="32">
        <f t="shared" si="24"/>
        <v>-199965.39960372244</v>
      </c>
    </row>
    <row r="96" spans="2:64" outlineLevel="1" x14ac:dyDescent="0.55000000000000004">
      <c r="B96" s="28" t="s">
        <v>236</v>
      </c>
      <c r="E96" s="29">
        <f>-'4. Costs'!E153</f>
        <v>0</v>
      </c>
      <c r="F96" s="29">
        <f>-'4. Costs'!F153</f>
        <v>0</v>
      </c>
      <c r="G96" s="29">
        <f>-'4. Costs'!G153</f>
        <v>0</v>
      </c>
      <c r="H96" s="29">
        <f>-'4. Costs'!H153</f>
        <v>0</v>
      </c>
      <c r="I96" s="29">
        <f>-'4. Costs'!I153</f>
        <v>-208.33333333333337</v>
      </c>
      <c r="J96" s="29">
        <f>-'4. Costs'!J153</f>
        <v>-575.87083333333339</v>
      </c>
      <c r="K96" s="29">
        <f>-'4. Costs'!K153</f>
        <v>-1062.9685416666666</v>
      </c>
      <c r="L96" s="29">
        <f>-'4. Costs'!L153</f>
        <v>-1463.6711016666666</v>
      </c>
      <c r="M96" s="29">
        <f>-'4. Costs'!M153</f>
        <v>-1821.5991768958331</v>
      </c>
      <c r="N96" s="29">
        <f>-'4. Costs'!N153</f>
        <v>-2165.9565230991248</v>
      </c>
      <c r="O96" s="29">
        <f>-'4. Costs'!O153</f>
        <v>-2486.9804959886164</v>
      </c>
      <c r="P96" s="29">
        <f>-'4. Costs'!P153</f>
        <v>-2783.8469920804064</v>
      </c>
      <c r="Q96" s="44">
        <f>-'4. Costs'!Q153</f>
        <v>-3071.2841133102088</v>
      </c>
      <c r="R96" s="29">
        <f>-'4. Costs'!R153</f>
        <v>-3339.0891280228916</v>
      </c>
      <c r="S96" s="29">
        <f>-'4. Costs'!S153</f>
        <v>-3588.4129205716381</v>
      </c>
      <c r="T96" s="29">
        <f>-'4. Costs'!T153</f>
        <v>-3820.792919015908</v>
      </c>
      <c r="U96" s="29">
        <f>-'4. Costs'!U153</f>
        <v>-4037.6319249008593</v>
      </c>
      <c r="V96" s="29">
        <f>-'4. Costs'!V153</f>
        <v>-4240.1428420615184</v>
      </c>
      <c r="W96" s="29">
        <f>-'4. Costs'!W153</f>
        <v>-4429.4713682797037</v>
      </c>
      <c r="X96" s="29">
        <f>-'4. Costs'!X153</f>
        <v>-4606.6960544474441</v>
      </c>
      <c r="Y96" s="29">
        <f>-'4. Costs'!Y153</f>
        <v>-4772.8163773182123</v>
      </c>
      <c r="Z96" s="29">
        <f>-'4. Costs'!Z153</f>
        <v>-4928.7641641691534</v>
      </c>
      <c r="AA96" s="29">
        <f>-'4. Costs'!AA153</f>
        <v>-5075.4114160239151</v>
      </c>
      <c r="AB96" s="29">
        <f>-'4. Costs'!AB153</f>
        <v>-5213.573465516226</v>
      </c>
      <c r="AC96" s="44">
        <f>-'4. Costs'!AC153</f>
        <v>-6056.5691028044275</v>
      </c>
      <c r="AD96" s="29">
        <f>-'4. Costs'!AD153</f>
        <v>-6236.0041466733801</v>
      </c>
      <c r="AE96" s="29">
        <f>-'4. Costs'!AE153</f>
        <v>-6408.2710965725419</v>
      </c>
      <c r="AF96" s="29">
        <f>-'4. Costs'!AF153</f>
        <v>-6573.6613955164376</v>
      </c>
      <c r="AG96" s="29">
        <f>-'4. Costs'!AG153</f>
        <v>-6732.5413844683399</v>
      </c>
      <c r="AH96" s="29">
        <f>-'4. Costs'!AH153</f>
        <v>-6885.3268775323586</v>
      </c>
      <c r="AI96" s="29">
        <f>-'4. Costs'!AI153</f>
        <v>-7032.4645989997807</v>
      </c>
      <c r="AJ96" s="29">
        <f>-'4. Costs'!AJ153</f>
        <v>-7174.4187455342853</v>
      </c>
      <c r="AK96" s="29">
        <f>-'4. Costs'!AK153</f>
        <v>-7311.6613631157425</v>
      </c>
      <c r="AL96" s="29">
        <f>-'4. Costs'!AL153</f>
        <v>-7444.6655617144024</v>
      </c>
      <c r="AM96" s="29">
        <f>-'4. Costs'!AM153</f>
        <v>-7573.9008426851524</v>
      </c>
      <c r="AN96" s="29">
        <f>-'4. Costs'!AN153</f>
        <v>-7699.8299971445786</v>
      </c>
      <c r="AO96" s="44">
        <f>-'4. Costs'!AO153</f>
        <v>-8377.1677111397566</v>
      </c>
      <c r="AP96" s="29">
        <f>-'4. Costs'!AP153</f>
        <v>-8549.2596660833442</v>
      </c>
      <c r="AQ96" s="29">
        <f>-'4. Costs'!AQ153</f>
        <v>-8707.6130996181291</v>
      </c>
      <c r="AR96" s="29">
        <f>-'4. Costs'!AR153</f>
        <v>-8854.9733225091859</v>
      </c>
      <c r="AS96" s="29">
        <f>-'4. Costs'!AS153</f>
        <v>-8993.3170719094396</v>
      </c>
      <c r="AT96" s="29">
        <f>-'4. Costs'!AT153</f>
        <v>-9124.0713462810872</v>
      </c>
      <c r="AU96" s="29">
        <f>-'4. Costs'!AU153</f>
        <v>-9248.481702926234</v>
      </c>
      <c r="AV96" s="29">
        <f>-'4. Costs'!AV153</f>
        <v>-9367.5884717272547</v>
      </c>
      <c r="AW96" s="29">
        <f>-'4. Costs'!AW153</f>
        <v>-9482.2318666196425</v>
      </c>
      <c r="AX96" s="29">
        <f>-'4. Costs'!AX153</f>
        <v>-9593.1182854521176</v>
      </c>
      <c r="AY96" s="29">
        <f>-'4. Costs'!AY153</f>
        <v>-9700.8524805638062</v>
      </c>
      <c r="AZ96" s="29">
        <f>-'4. Costs'!AZ153</f>
        <v>-9805.9528273108699</v>
      </c>
      <c r="BA96" s="44">
        <f>-'4. Costs'!BA153</f>
        <v>-10231.577762030789</v>
      </c>
      <c r="BB96" s="29">
        <f>-'4. Costs'!BB153</f>
        <v>-10352.090780681148</v>
      </c>
      <c r="BC96" s="29">
        <f>-'4. Costs'!BC153</f>
        <v>-10471.808765580783</v>
      </c>
      <c r="BD96" s="29">
        <f>-'4. Costs'!BD153</f>
        <v>-10590.53391637331</v>
      </c>
      <c r="BE96" s="29">
        <f>-'4. Costs'!BE153</f>
        <v>-10707.982723123443</v>
      </c>
      <c r="BF96" s="29">
        <f>-'4. Costs'!BF153</f>
        <v>-10823.846108588921</v>
      </c>
      <c r="BG96" s="29">
        <f>-'4. Costs'!BG153</f>
        <v>-10937.98024569124</v>
      </c>
      <c r="BH96" s="29">
        <f>-'4. Costs'!BH153</f>
        <v>-11050.32244038251</v>
      </c>
      <c r="BI96" s="29">
        <f>-'4. Costs'!BI153</f>
        <v>-11160.844159549322</v>
      </c>
      <c r="BJ96" s="29">
        <f>-'4. Costs'!BJ153</f>
        <v>-11269.560801036598</v>
      </c>
      <c r="BK96" s="29">
        <f>-'4. Costs'!BK153</f>
        <v>-11376.524432469614</v>
      </c>
      <c r="BL96" s="29">
        <f>-'4. Costs'!BL153</f>
        <v>-11481.810757259789</v>
      </c>
    </row>
    <row r="97" spans="2:64" outlineLevel="1" x14ac:dyDescent="0.55000000000000004">
      <c r="B97" s="28" t="s">
        <v>237</v>
      </c>
      <c r="E97" s="29">
        <f>-'4. Costs'!E154</f>
        <v>0</v>
      </c>
      <c r="F97" s="29">
        <f>-'4. Costs'!F154</f>
        <v>0</v>
      </c>
      <c r="G97" s="29">
        <f>-'4. Costs'!G154</f>
        <v>0</v>
      </c>
      <c r="H97" s="29">
        <f>-'4. Costs'!H154</f>
        <v>0</v>
      </c>
      <c r="I97" s="29">
        <f>-'4. Costs'!I154</f>
        <v>-1333.3333333333335</v>
      </c>
      <c r="J97" s="29">
        <f>-'4. Costs'!J154</f>
        <v>-3685.5733333333337</v>
      </c>
      <c r="K97" s="29">
        <f>-'4. Costs'!K154</f>
        <v>-6802.9986666666664</v>
      </c>
      <c r="L97" s="29">
        <f>-'4. Costs'!L154</f>
        <v>-9367.4950506666646</v>
      </c>
      <c r="M97" s="29">
        <f>-'4. Costs'!M154</f>
        <v>-11658.234732133333</v>
      </c>
      <c r="N97" s="29">
        <f>-'4. Costs'!N154</f>
        <v>-13862.121747834399</v>
      </c>
      <c r="O97" s="29">
        <f>-'4. Costs'!O154</f>
        <v>-15916.675174327143</v>
      </c>
      <c r="P97" s="29">
        <f>-'4. Costs'!P154</f>
        <v>-17816.620749314599</v>
      </c>
      <c r="Q97" s="44">
        <f>-'4. Costs'!Q154</f>
        <v>-19656.218325185335</v>
      </c>
      <c r="R97" s="29">
        <f>-'4. Costs'!R154</f>
        <v>-21370.170419346505</v>
      </c>
      <c r="S97" s="29">
        <f>-'4. Costs'!S154</f>
        <v>-22965.842691658483</v>
      </c>
      <c r="T97" s="29">
        <f>-'4. Costs'!T154</f>
        <v>-24453.074681701808</v>
      </c>
      <c r="U97" s="29">
        <f>-'4. Costs'!U154</f>
        <v>-25840.8443193655</v>
      </c>
      <c r="V97" s="29">
        <f>-'4. Costs'!V154</f>
        <v>-27136.914189193714</v>
      </c>
      <c r="W97" s="29">
        <f>-'4. Costs'!W154</f>
        <v>-28348.616756990101</v>
      </c>
      <c r="X97" s="29">
        <f>-'4. Costs'!X154</f>
        <v>-29482.85474846364</v>
      </c>
      <c r="Y97" s="29">
        <f>-'4. Costs'!Y154</f>
        <v>-30546.024814836561</v>
      </c>
      <c r="Z97" s="29">
        <f>-'4. Costs'!Z154</f>
        <v>-31544.090650682581</v>
      </c>
      <c r="AA97" s="29">
        <f>-'4. Costs'!AA154</f>
        <v>-32482.633062553054</v>
      </c>
      <c r="AB97" s="29">
        <f>-'4. Costs'!AB154</f>
        <v>-33366.870179303842</v>
      </c>
      <c r="AC97" s="44">
        <f>-'4. Costs'!AC154</f>
        <v>-38762.042257948335</v>
      </c>
      <c r="AD97" s="29">
        <f>-'4. Costs'!AD154</f>
        <v>-39910.426538709631</v>
      </c>
      <c r="AE97" s="29">
        <f>-'4. Costs'!AE154</f>
        <v>-41012.935018064272</v>
      </c>
      <c r="AF97" s="29">
        <f>-'4. Costs'!AF154</f>
        <v>-42071.4329313052</v>
      </c>
      <c r="AG97" s="29">
        <f>-'4. Costs'!AG154</f>
        <v>-43088.264860597374</v>
      </c>
      <c r="AH97" s="29">
        <f>-'4. Costs'!AH154</f>
        <v>-44066.092016207091</v>
      </c>
      <c r="AI97" s="29">
        <f>-'4. Costs'!AI154</f>
        <v>-45007.773433598595</v>
      </c>
      <c r="AJ97" s="29">
        <f>-'4. Costs'!AJ154</f>
        <v>-45916.279971419426</v>
      </c>
      <c r="AK97" s="29">
        <f>-'4. Costs'!AK154</f>
        <v>-46794.632723940755</v>
      </c>
      <c r="AL97" s="29">
        <f>-'4. Costs'!AL154</f>
        <v>-47645.859594972171</v>
      </c>
      <c r="AM97" s="29">
        <f>-'4. Costs'!AM154</f>
        <v>-48472.965393184975</v>
      </c>
      <c r="AN97" s="29">
        <f>-'4. Costs'!AN154</f>
        <v>-49278.911981725301</v>
      </c>
      <c r="AO97" s="44">
        <f>-'4. Costs'!AO154</f>
        <v>-53613.873351294445</v>
      </c>
      <c r="AP97" s="29">
        <f>-'4. Costs'!AP154</f>
        <v>-54715.261862933403</v>
      </c>
      <c r="AQ97" s="29">
        <f>-'4. Costs'!AQ154</f>
        <v>-55728.723837556026</v>
      </c>
      <c r="AR97" s="29">
        <f>-'4. Costs'!AR154</f>
        <v>-56671.82926405879</v>
      </c>
      <c r="AS97" s="29">
        <f>-'4. Costs'!AS154</f>
        <v>-57557.229260220411</v>
      </c>
      <c r="AT97" s="29">
        <f>-'4. Costs'!AT154</f>
        <v>-58394.056616198963</v>
      </c>
      <c r="AU97" s="29">
        <f>-'4. Costs'!AU154</f>
        <v>-59190.282898727899</v>
      </c>
      <c r="AV97" s="29">
        <f>-'4. Costs'!AV154</f>
        <v>-59952.566219054432</v>
      </c>
      <c r="AW97" s="29">
        <f>-'4. Costs'!AW154</f>
        <v>-60686.283946365715</v>
      </c>
      <c r="AX97" s="29">
        <f>-'4. Costs'!AX154</f>
        <v>-61395.957026893557</v>
      </c>
      <c r="AY97" s="29">
        <f>-'4. Costs'!AY154</f>
        <v>-62085.455875608364</v>
      </c>
      <c r="AZ97" s="29">
        <f>-'4. Costs'!AZ154</f>
        <v>-62758.098094789566</v>
      </c>
      <c r="BA97" s="44">
        <f>-'4. Costs'!BA154</f>
        <v>-65482.097676997044</v>
      </c>
      <c r="BB97" s="29">
        <f>-'4. Costs'!BB154</f>
        <v>-66253.380996359352</v>
      </c>
      <c r="BC97" s="29">
        <f>-'4. Costs'!BC154</f>
        <v>-67019.576099717</v>
      </c>
      <c r="BD97" s="29">
        <f>-'4. Costs'!BD154</f>
        <v>-67779.417064789188</v>
      </c>
      <c r="BE97" s="29">
        <f>-'4. Costs'!BE154</f>
        <v>-68531.089427990024</v>
      </c>
      <c r="BF97" s="29">
        <f>-'4. Costs'!BF154</f>
        <v>-69272.615094969093</v>
      </c>
      <c r="BG97" s="29">
        <f>-'4. Costs'!BG154</f>
        <v>-70003.073572423935</v>
      </c>
      <c r="BH97" s="29">
        <f>-'4. Costs'!BH154</f>
        <v>-70722.063618448068</v>
      </c>
      <c r="BI97" s="29">
        <f>-'4. Costs'!BI154</f>
        <v>-71429.40262111566</v>
      </c>
      <c r="BJ97" s="29">
        <f>-'4. Costs'!BJ154</f>
        <v>-72125.189126634214</v>
      </c>
      <c r="BK97" s="29">
        <f>-'4. Costs'!BK154</f>
        <v>-72809.75636780553</v>
      </c>
      <c r="BL97" s="29">
        <f>-'4. Costs'!BL154</f>
        <v>-73483.588846462648</v>
      </c>
    </row>
    <row r="98" spans="2:64" outlineLevel="1" x14ac:dyDescent="0.55000000000000004">
      <c r="B98" s="28" t="s">
        <v>250</v>
      </c>
      <c r="E98" s="29">
        <f>-'2. Revenues'!E408</f>
        <v>0</v>
      </c>
      <c r="F98" s="29">
        <f>-'2. Revenues'!F408</f>
        <v>0</v>
      </c>
      <c r="G98" s="29">
        <f>-'2. Revenues'!G408</f>
        <v>0</v>
      </c>
      <c r="H98" s="29">
        <f>-'2. Revenues'!H408</f>
        <v>0</v>
      </c>
      <c r="I98" s="29">
        <f>-'2. Revenues'!I408</f>
        <v>-115000</v>
      </c>
      <c r="J98" s="29">
        <f>-'2. Revenues'!J408</f>
        <v>-115000</v>
      </c>
      <c r="K98" s="29">
        <f>-'2. Revenues'!K408</f>
        <v>-115000</v>
      </c>
      <c r="L98" s="29">
        <f>-'2. Revenues'!L408</f>
        <v>-115000</v>
      </c>
      <c r="M98" s="29">
        <f>-'2. Revenues'!M408</f>
        <v>-115000</v>
      </c>
      <c r="N98" s="29">
        <f>-'2. Revenues'!N408</f>
        <v>-115000</v>
      </c>
      <c r="O98" s="29">
        <f>-'2. Revenues'!O408</f>
        <v>-115000</v>
      </c>
      <c r="P98" s="29">
        <f>-'2. Revenues'!P408</f>
        <v>-115000</v>
      </c>
      <c r="Q98" s="44">
        <f>-'2. Revenues'!Q408</f>
        <v>-115000</v>
      </c>
      <c r="R98" s="29">
        <f>-'2. Revenues'!R408</f>
        <v>-115000</v>
      </c>
      <c r="S98" s="29">
        <f>-'2. Revenues'!S408</f>
        <v>-115000</v>
      </c>
      <c r="T98" s="29">
        <f>-'2. Revenues'!T408</f>
        <v>-115000</v>
      </c>
      <c r="U98" s="29">
        <f>-'2. Revenues'!U408</f>
        <v>-115000</v>
      </c>
      <c r="V98" s="29">
        <f>-'2. Revenues'!V408</f>
        <v>-115000</v>
      </c>
      <c r="W98" s="29">
        <f>-'2. Revenues'!W408</f>
        <v>-115000</v>
      </c>
      <c r="X98" s="29">
        <f>-'2. Revenues'!X408</f>
        <v>-115000</v>
      </c>
      <c r="Y98" s="29">
        <f>-'2. Revenues'!Y408</f>
        <v>-115000</v>
      </c>
      <c r="Z98" s="29">
        <f>-'2. Revenues'!Z408</f>
        <v>-115000</v>
      </c>
      <c r="AA98" s="29">
        <f>-'2. Revenues'!AA408</f>
        <v>-115000</v>
      </c>
      <c r="AB98" s="29">
        <f>-'2. Revenues'!AB408</f>
        <v>-115000</v>
      </c>
      <c r="AC98" s="44">
        <f>-'2. Revenues'!AC408</f>
        <v>-115000</v>
      </c>
      <c r="AD98" s="29">
        <f>-'2. Revenues'!AD408</f>
        <v>-115000</v>
      </c>
      <c r="AE98" s="29">
        <f>-'2. Revenues'!AE408</f>
        <v>-115000</v>
      </c>
      <c r="AF98" s="29">
        <f>-'2. Revenues'!AF408</f>
        <v>-115000</v>
      </c>
      <c r="AG98" s="29">
        <f>-'2. Revenues'!AG408</f>
        <v>-115000</v>
      </c>
      <c r="AH98" s="29">
        <f>-'2. Revenues'!AH408</f>
        <v>-115000</v>
      </c>
      <c r="AI98" s="29">
        <f>-'2. Revenues'!AI408</f>
        <v>-115000</v>
      </c>
      <c r="AJ98" s="29">
        <f>-'2. Revenues'!AJ408</f>
        <v>-115000</v>
      </c>
      <c r="AK98" s="29">
        <f>-'2. Revenues'!AK408</f>
        <v>-115000</v>
      </c>
      <c r="AL98" s="29">
        <f>-'2. Revenues'!AL408</f>
        <v>-115000</v>
      </c>
      <c r="AM98" s="29">
        <f>-'2. Revenues'!AM408</f>
        <v>-115000</v>
      </c>
      <c r="AN98" s="29">
        <f>-'2. Revenues'!AN408</f>
        <v>-115000</v>
      </c>
      <c r="AO98" s="44">
        <f>-'2. Revenues'!AO408</f>
        <v>-115000</v>
      </c>
      <c r="AP98" s="29">
        <f>-'2. Revenues'!AP408</f>
        <v>-115000</v>
      </c>
      <c r="AQ98" s="29">
        <f>-'2. Revenues'!AQ408</f>
        <v>-115000</v>
      </c>
      <c r="AR98" s="29">
        <f>-'2. Revenues'!AR408</f>
        <v>-115000</v>
      </c>
      <c r="AS98" s="29">
        <f>-'2. Revenues'!AS408</f>
        <v>-115000</v>
      </c>
      <c r="AT98" s="29">
        <f>-'2. Revenues'!AT408</f>
        <v>-115000</v>
      </c>
      <c r="AU98" s="29">
        <f>-'2. Revenues'!AU408</f>
        <v>-115000</v>
      </c>
      <c r="AV98" s="29">
        <f>-'2. Revenues'!AV408</f>
        <v>-115000</v>
      </c>
      <c r="AW98" s="29">
        <f>-'2. Revenues'!AW408</f>
        <v>-115000</v>
      </c>
      <c r="AX98" s="29">
        <f>-'2. Revenues'!AX408</f>
        <v>-115000</v>
      </c>
      <c r="AY98" s="29">
        <f>-'2. Revenues'!AY408</f>
        <v>-115000</v>
      </c>
      <c r="AZ98" s="29">
        <f>-'2. Revenues'!AZ408</f>
        <v>-115000</v>
      </c>
      <c r="BA98" s="44">
        <f>-'2. Revenues'!BA408</f>
        <v>-115000</v>
      </c>
      <c r="BB98" s="29">
        <f>-'2. Revenues'!BB408</f>
        <v>-115000</v>
      </c>
      <c r="BC98" s="29">
        <f>-'2. Revenues'!BC408</f>
        <v>-115000</v>
      </c>
      <c r="BD98" s="29">
        <f>-'2. Revenues'!BD408</f>
        <v>-115000</v>
      </c>
      <c r="BE98" s="29">
        <f>-'2. Revenues'!BE408</f>
        <v>-115000</v>
      </c>
      <c r="BF98" s="29">
        <f>-'2. Revenues'!BF408</f>
        <v>-115000</v>
      </c>
      <c r="BG98" s="29">
        <f>-'2. Revenues'!BG408</f>
        <v>-115000</v>
      </c>
      <c r="BH98" s="29">
        <f>-'2. Revenues'!BH408</f>
        <v>-115000</v>
      </c>
      <c r="BI98" s="29">
        <f>-'2. Revenues'!BI408</f>
        <v>-115000</v>
      </c>
      <c r="BJ98" s="29">
        <f>-'2. Revenues'!BJ408</f>
        <v>-115000</v>
      </c>
      <c r="BK98" s="29">
        <f>-'2. Revenues'!BK408</f>
        <v>-115000</v>
      </c>
      <c r="BL98" s="29">
        <f>-'2. Revenues'!BL408</f>
        <v>-115000</v>
      </c>
    </row>
    <row r="99" spans="2:64" outlineLevel="1" x14ac:dyDescent="0.55000000000000004">
      <c r="B99" s="28"/>
      <c r="E99" s="29"/>
      <c r="F99" s="29"/>
      <c r="G99" s="29"/>
      <c r="H99" s="29"/>
      <c r="I99" s="29"/>
      <c r="J99" s="29"/>
      <c r="K99" s="29"/>
      <c r="L99" s="29"/>
      <c r="M99" s="29"/>
      <c r="N99" s="29"/>
      <c r="O99" s="29"/>
      <c r="P99" s="29"/>
      <c r="Q99" s="44"/>
      <c r="R99" s="29"/>
      <c r="S99" s="29"/>
      <c r="T99" s="29"/>
      <c r="U99" s="29"/>
      <c r="V99" s="29"/>
      <c r="W99" s="29"/>
      <c r="X99" s="29"/>
      <c r="Y99" s="29"/>
      <c r="Z99" s="29"/>
      <c r="AA99" s="29"/>
      <c r="AB99" s="29"/>
      <c r="AC99" s="44"/>
      <c r="AD99" s="29"/>
      <c r="AE99" s="29"/>
      <c r="AF99" s="29"/>
      <c r="AG99" s="29"/>
      <c r="AH99" s="29"/>
      <c r="AI99" s="29"/>
      <c r="AJ99" s="29"/>
      <c r="AK99" s="29"/>
      <c r="AL99" s="29"/>
      <c r="AM99" s="29"/>
      <c r="AN99" s="29"/>
      <c r="AO99" s="44"/>
      <c r="AP99" s="29"/>
      <c r="AQ99" s="29"/>
      <c r="AR99" s="29"/>
      <c r="AS99" s="29"/>
      <c r="AT99" s="29"/>
      <c r="AU99" s="29"/>
      <c r="AV99" s="29"/>
      <c r="AW99" s="29"/>
      <c r="AX99" s="29"/>
      <c r="AY99" s="29"/>
      <c r="AZ99" s="29"/>
      <c r="BA99" s="44"/>
      <c r="BB99" s="29"/>
      <c r="BC99" s="29"/>
      <c r="BD99" s="29"/>
      <c r="BE99" s="29"/>
      <c r="BF99" s="29"/>
      <c r="BG99" s="29"/>
      <c r="BH99" s="29"/>
      <c r="BI99" s="29"/>
      <c r="BJ99" s="29"/>
      <c r="BK99" s="29"/>
      <c r="BL99" s="29"/>
    </row>
    <row r="100" spans="2:64" outlineLevel="1" x14ac:dyDescent="0.55000000000000004">
      <c r="B100" s="47" t="s">
        <v>252</v>
      </c>
      <c r="C100" s="25"/>
      <c r="D100" s="25"/>
      <c r="E100" s="48">
        <f>E90+E95</f>
        <v>0</v>
      </c>
      <c r="F100" s="48">
        <f t="shared" ref="F100:BL100" si="25">F90+F95</f>
        <v>0</v>
      </c>
      <c r="G100" s="48">
        <f t="shared" si="25"/>
        <v>0</v>
      </c>
      <c r="H100" s="48">
        <f t="shared" si="25"/>
        <v>0</v>
      </c>
      <c r="I100" s="48">
        <f t="shared" si="25"/>
        <v>-99875</v>
      </c>
      <c r="J100" s="48">
        <f t="shared" si="25"/>
        <v>-73191.777499999997</v>
      </c>
      <c r="K100" s="48">
        <f t="shared" si="25"/>
        <v>-37828.483875000005</v>
      </c>
      <c r="L100" s="48">
        <f t="shared" si="25"/>
        <v>-8737.4780190000165</v>
      </c>
      <c r="M100" s="48">
        <f t="shared" si="25"/>
        <v>17248.100242637476</v>
      </c>
      <c r="N100" s="48">
        <f t="shared" si="25"/>
        <v>42248.443576996462</v>
      </c>
      <c r="O100" s="48">
        <f t="shared" si="25"/>
        <v>65554.784008773539</v>
      </c>
      <c r="P100" s="48">
        <f t="shared" si="25"/>
        <v>87107.291625037498</v>
      </c>
      <c r="Q100" s="49">
        <f t="shared" si="25"/>
        <v>107975.22662632115</v>
      </c>
      <c r="R100" s="48">
        <f t="shared" si="25"/>
        <v>127417.87069446192</v>
      </c>
      <c r="S100" s="48">
        <f t="shared" si="25"/>
        <v>145518.77803350092</v>
      </c>
      <c r="T100" s="48">
        <f t="shared" si="25"/>
        <v>162389.56592055489</v>
      </c>
      <c r="U100" s="48">
        <f t="shared" si="25"/>
        <v>178132.0777478024</v>
      </c>
      <c r="V100" s="48">
        <f t="shared" si="25"/>
        <v>192834.37033366619</v>
      </c>
      <c r="W100" s="48">
        <f t="shared" si="25"/>
        <v>206579.62133710645</v>
      </c>
      <c r="X100" s="48">
        <f t="shared" si="25"/>
        <v>219446.13355288442</v>
      </c>
      <c r="Y100" s="48">
        <f t="shared" si="25"/>
        <v>231506.46899330223</v>
      </c>
      <c r="Z100" s="48">
        <f t="shared" si="25"/>
        <v>242828.2783186805</v>
      </c>
      <c r="AA100" s="48">
        <f t="shared" si="25"/>
        <v>253474.86880333617</v>
      </c>
      <c r="AB100" s="48">
        <f t="shared" si="25"/>
        <v>263505.43359647796</v>
      </c>
      <c r="AC100" s="49">
        <f t="shared" si="25"/>
        <v>324706.91686360136</v>
      </c>
      <c r="AD100" s="48">
        <f t="shared" si="25"/>
        <v>337733.9010484874</v>
      </c>
      <c r="AE100" s="48">
        <f t="shared" si="25"/>
        <v>350240.4816111665</v>
      </c>
      <c r="AF100" s="48">
        <f t="shared" si="25"/>
        <v>362247.81731449335</v>
      </c>
      <c r="AG100" s="48">
        <f t="shared" si="25"/>
        <v>373782.50451240147</v>
      </c>
      <c r="AH100" s="48">
        <f t="shared" si="25"/>
        <v>384874.73130884918</v>
      </c>
      <c r="AI100" s="48">
        <f t="shared" si="25"/>
        <v>395556.92988738406</v>
      </c>
      <c r="AJ100" s="48">
        <f t="shared" si="25"/>
        <v>405862.80092578905</v>
      </c>
      <c r="AK100" s="48">
        <f t="shared" si="25"/>
        <v>415826.61496220285</v>
      </c>
      <c r="AL100" s="48">
        <f t="shared" si="25"/>
        <v>425482.71978046559</v>
      </c>
      <c r="AM100" s="48">
        <f t="shared" si="25"/>
        <v>434865.20117894205</v>
      </c>
      <c r="AN100" s="48">
        <f t="shared" si="25"/>
        <v>444007.65779269638</v>
      </c>
      <c r="AO100" s="49">
        <f t="shared" si="25"/>
        <v>493182.37582874636</v>
      </c>
      <c r="AP100" s="48">
        <f t="shared" si="25"/>
        <v>505676.25175765075</v>
      </c>
      <c r="AQ100" s="48">
        <f t="shared" si="25"/>
        <v>517172.71103227622</v>
      </c>
      <c r="AR100" s="48">
        <f t="shared" si="25"/>
        <v>527871.0632141669</v>
      </c>
      <c r="AS100" s="48">
        <f t="shared" si="25"/>
        <v>537914.81942062522</v>
      </c>
      <c r="AT100" s="48">
        <f t="shared" si="25"/>
        <v>547407.57974000694</v>
      </c>
      <c r="AU100" s="48">
        <f t="shared" si="25"/>
        <v>556439.77163244458</v>
      </c>
      <c r="AV100" s="48">
        <f t="shared" si="25"/>
        <v>565086.92304739868</v>
      </c>
      <c r="AW100" s="48">
        <f t="shared" si="25"/>
        <v>573410.03351658606</v>
      </c>
      <c r="AX100" s="48">
        <f t="shared" si="25"/>
        <v>581460.38752382377</v>
      </c>
      <c r="AY100" s="48">
        <f t="shared" si="25"/>
        <v>589281.89008893236</v>
      </c>
      <c r="AZ100" s="48">
        <f t="shared" si="25"/>
        <v>596912.1752627691</v>
      </c>
      <c r="BA100" s="49">
        <f t="shared" si="25"/>
        <v>627812.54552343523</v>
      </c>
      <c r="BB100" s="48">
        <f t="shared" si="25"/>
        <v>636561.7906774513</v>
      </c>
      <c r="BC100" s="48">
        <f t="shared" si="25"/>
        <v>645253.31638116471</v>
      </c>
      <c r="BD100" s="48">
        <f t="shared" si="25"/>
        <v>653872.76232870226</v>
      </c>
      <c r="BE100" s="48">
        <f t="shared" si="25"/>
        <v>662399.54569876194</v>
      </c>
      <c r="BF100" s="48">
        <f t="shared" si="25"/>
        <v>670811.22748355556</v>
      </c>
      <c r="BG100" s="48">
        <f t="shared" si="25"/>
        <v>679097.36583718401</v>
      </c>
      <c r="BH100" s="48">
        <f t="shared" si="25"/>
        <v>687253.40917177009</v>
      </c>
      <c r="BI100" s="48">
        <f t="shared" si="25"/>
        <v>695277.28598328074</v>
      </c>
      <c r="BJ100" s="48">
        <f t="shared" si="25"/>
        <v>703170.11415525689</v>
      </c>
      <c r="BK100" s="48">
        <f t="shared" si="25"/>
        <v>710935.67379729392</v>
      </c>
      <c r="BL100" s="48">
        <f t="shared" si="25"/>
        <v>718579.46097706072</v>
      </c>
    </row>
    <row r="101" spans="2:64" outlineLevel="1" x14ac:dyDescent="0.55000000000000004">
      <c r="B101" s="28"/>
      <c r="E101" s="29"/>
      <c r="F101" s="29"/>
      <c r="G101" s="29"/>
      <c r="H101" s="29"/>
      <c r="I101" s="29"/>
      <c r="J101" s="29"/>
      <c r="K101" s="29"/>
      <c r="L101" s="29"/>
      <c r="M101" s="29"/>
      <c r="N101" s="29"/>
      <c r="O101" s="29"/>
      <c r="P101" s="29"/>
      <c r="Q101" s="44"/>
      <c r="R101" s="29"/>
      <c r="S101" s="29"/>
      <c r="T101" s="29"/>
      <c r="U101" s="29"/>
      <c r="V101" s="29"/>
      <c r="W101" s="29"/>
      <c r="X101" s="29"/>
      <c r="Y101" s="29"/>
      <c r="Z101" s="29"/>
      <c r="AA101" s="29"/>
      <c r="AB101" s="29"/>
      <c r="AC101" s="44"/>
      <c r="AD101" s="29"/>
      <c r="AE101" s="29"/>
      <c r="AF101" s="29"/>
      <c r="AG101" s="29"/>
      <c r="AH101" s="29"/>
      <c r="AI101" s="29"/>
      <c r="AJ101" s="29"/>
      <c r="AK101" s="29"/>
      <c r="AL101" s="29"/>
      <c r="AM101" s="29"/>
      <c r="AN101" s="29"/>
      <c r="AO101" s="44"/>
      <c r="AP101" s="29"/>
      <c r="AQ101" s="29"/>
      <c r="AR101" s="29"/>
      <c r="AS101" s="29"/>
      <c r="AT101" s="29"/>
      <c r="AU101" s="29"/>
      <c r="AV101" s="29"/>
      <c r="AW101" s="29"/>
      <c r="AX101" s="29"/>
      <c r="AY101" s="29"/>
      <c r="AZ101" s="29"/>
      <c r="BA101" s="44"/>
      <c r="BB101" s="29"/>
      <c r="BC101" s="29"/>
      <c r="BD101" s="29"/>
      <c r="BE101" s="29"/>
      <c r="BF101" s="29"/>
      <c r="BG101" s="29"/>
      <c r="BH101" s="29"/>
      <c r="BI101" s="29"/>
      <c r="BJ101" s="29"/>
      <c r="BK101" s="29"/>
      <c r="BL101" s="29"/>
    </row>
    <row r="102" spans="2:64" outlineLevel="1" x14ac:dyDescent="0.55000000000000004">
      <c r="B102" s="4" t="s">
        <v>238</v>
      </c>
      <c r="E102" s="32">
        <f>SUM(E103:E111)</f>
        <v>0</v>
      </c>
      <c r="F102" s="32">
        <f t="shared" ref="F102:BL102" si="26">SUM(F103:F111)</f>
        <v>0</v>
      </c>
      <c r="G102" s="32">
        <f t="shared" si="26"/>
        <v>0</v>
      </c>
      <c r="H102" s="32">
        <f t="shared" si="26"/>
        <v>0</v>
      </c>
      <c r="I102" s="32">
        <f t="shared" si="26"/>
        <v>-104625</v>
      </c>
      <c r="J102" s="32">
        <f t="shared" si="26"/>
        <v>-116625</v>
      </c>
      <c r="K102" s="32">
        <f t="shared" si="26"/>
        <v>-145625</v>
      </c>
      <c r="L102" s="32">
        <f t="shared" si="26"/>
        <v>-145625</v>
      </c>
      <c r="M102" s="32">
        <f t="shared" si="26"/>
        <v>-145625</v>
      </c>
      <c r="N102" s="32">
        <f t="shared" si="26"/>
        <v>-145625</v>
      </c>
      <c r="O102" s="32">
        <f t="shared" si="26"/>
        <v>-145625</v>
      </c>
      <c r="P102" s="32">
        <f t="shared" si="26"/>
        <v>-164520.83333333334</v>
      </c>
      <c r="Q102" s="46">
        <f t="shared" si="26"/>
        <v>-224798.95833333334</v>
      </c>
      <c r="R102" s="32">
        <f t="shared" si="26"/>
        <v>-203798.95833333334</v>
      </c>
      <c r="S102" s="32">
        <f t="shared" si="26"/>
        <v>-203798.95833333334</v>
      </c>
      <c r="T102" s="32">
        <f t="shared" si="26"/>
        <v>-203798.95833333334</v>
      </c>
      <c r="U102" s="32">
        <f t="shared" si="26"/>
        <v>-228423.95833333334</v>
      </c>
      <c r="V102" s="32">
        <f t="shared" si="26"/>
        <v>-236798.95833333334</v>
      </c>
      <c r="W102" s="32">
        <f t="shared" si="26"/>
        <v>-228798.95833333334</v>
      </c>
      <c r="X102" s="32">
        <f t="shared" si="26"/>
        <v>-228798.95833333334</v>
      </c>
      <c r="Y102" s="32">
        <f t="shared" si="26"/>
        <v>-228798.95833333334</v>
      </c>
      <c r="Z102" s="32">
        <f t="shared" si="26"/>
        <v>-228798.95833333334</v>
      </c>
      <c r="AA102" s="32">
        <f t="shared" si="26"/>
        <v>-237798.95833333334</v>
      </c>
      <c r="AB102" s="32">
        <f t="shared" si="26"/>
        <v>-237798.95833333334</v>
      </c>
      <c r="AC102" s="46">
        <f t="shared" si="26"/>
        <v>-245497.30208333334</v>
      </c>
      <c r="AD102" s="32">
        <f t="shared" si="26"/>
        <v>-245497.30208333334</v>
      </c>
      <c r="AE102" s="32">
        <f t="shared" si="26"/>
        <v>-245497.30208333334</v>
      </c>
      <c r="AF102" s="32">
        <f t="shared" si="26"/>
        <v>-245497.30208333334</v>
      </c>
      <c r="AG102" s="32">
        <f t="shared" si="26"/>
        <v>-258872.30208333334</v>
      </c>
      <c r="AH102" s="32">
        <f t="shared" si="26"/>
        <v>-306132.71875</v>
      </c>
      <c r="AI102" s="32">
        <f t="shared" si="26"/>
        <v>-289132.71875</v>
      </c>
      <c r="AJ102" s="32">
        <f t="shared" si="26"/>
        <v>-289132.71875</v>
      </c>
      <c r="AK102" s="32">
        <f t="shared" si="26"/>
        <v>-289132.71875</v>
      </c>
      <c r="AL102" s="32">
        <f t="shared" si="26"/>
        <v>-289132.71875</v>
      </c>
      <c r="AM102" s="32">
        <f t="shared" si="26"/>
        <v>-289132.71875</v>
      </c>
      <c r="AN102" s="32">
        <f t="shared" si="26"/>
        <v>-314132.71875</v>
      </c>
      <c r="AO102" s="46">
        <f t="shared" si="26"/>
        <v>-338987.20239583339</v>
      </c>
      <c r="AP102" s="32">
        <f t="shared" si="26"/>
        <v>-338987.20239583339</v>
      </c>
      <c r="AQ102" s="32">
        <f t="shared" si="26"/>
        <v>-355424.70239583339</v>
      </c>
      <c r="AR102" s="32">
        <f t="shared" si="26"/>
        <v>-347424.70239583339</v>
      </c>
      <c r="AS102" s="32">
        <f t="shared" si="26"/>
        <v>-347424.70239583339</v>
      </c>
      <c r="AT102" s="32">
        <f t="shared" si="26"/>
        <v>-347424.70239583339</v>
      </c>
      <c r="AU102" s="32">
        <f t="shared" si="26"/>
        <v>-347424.70239583339</v>
      </c>
      <c r="AV102" s="32">
        <f t="shared" si="26"/>
        <v>-347424.70239583339</v>
      </c>
      <c r="AW102" s="32">
        <f t="shared" si="26"/>
        <v>-347424.70239583339</v>
      </c>
      <c r="AX102" s="32">
        <f t="shared" si="26"/>
        <v>-347424.70239583339</v>
      </c>
      <c r="AY102" s="32">
        <f t="shared" si="26"/>
        <v>-347424.70239583339</v>
      </c>
      <c r="AZ102" s="32">
        <f t="shared" si="26"/>
        <v>-347424.70239583339</v>
      </c>
      <c r="BA102" s="46">
        <f t="shared" si="26"/>
        <v>-360672.69640520838</v>
      </c>
      <c r="BB102" s="32">
        <f t="shared" si="26"/>
        <v>-360672.69640520838</v>
      </c>
      <c r="BC102" s="32">
        <f t="shared" si="26"/>
        <v>-360672.69640520838</v>
      </c>
      <c r="BD102" s="32">
        <f t="shared" si="26"/>
        <v>-360672.69640520838</v>
      </c>
      <c r="BE102" s="32">
        <f t="shared" si="26"/>
        <v>-360672.69640520838</v>
      </c>
      <c r="BF102" s="32">
        <f t="shared" si="26"/>
        <v>-360672.69640520838</v>
      </c>
      <c r="BG102" s="32">
        <f t="shared" si="26"/>
        <v>-369672.69640520838</v>
      </c>
      <c r="BH102" s="32">
        <f t="shared" si="26"/>
        <v>-369672.69640520838</v>
      </c>
      <c r="BI102" s="32">
        <f t="shared" si="26"/>
        <v>-369672.69640520838</v>
      </c>
      <c r="BJ102" s="32">
        <f t="shared" si="26"/>
        <v>-369672.69640520838</v>
      </c>
      <c r="BK102" s="32">
        <f t="shared" si="26"/>
        <v>-369672.69640520838</v>
      </c>
      <c r="BL102" s="32">
        <f t="shared" si="26"/>
        <v>-369672.69640520838</v>
      </c>
    </row>
    <row r="103" spans="2:64" outlineLevel="1" x14ac:dyDescent="0.55000000000000004">
      <c r="B103" s="28" t="str">
        <f>'3. Staff'!B14</f>
        <v>Sales Team</v>
      </c>
      <c r="E103" s="29">
        <f>-'3. Staff'!E323</f>
        <v>0</v>
      </c>
      <c r="F103" s="29">
        <f>-'3. Staff'!F323</f>
        <v>0</v>
      </c>
      <c r="G103" s="29">
        <f>-'3. Staff'!G323</f>
        <v>0</v>
      </c>
      <c r="H103" s="29">
        <f>-'3. Staff'!H323</f>
        <v>0</v>
      </c>
      <c r="I103" s="29">
        <f>-'3. Staff'!I323</f>
        <v>-28000</v>
      </c>
      <c r="J103" s="29">
        <f>-'3. Staff'!J323</f>
        <v>-63999.999999999993</v>
      </c>
      <c r="K103" s="29">
        <f>-'3. Staff'!K323</f>
        <v>-93000</v>
      </c>
      <c r="L103" s="29">
        <f>-'3. Staff'!L323</f>
        <v>-93000</v>
      </c>
      <c r="M103" s="29">
        <f>-'3. Staff'!M323</f>
        <v>-93000</v>
      </c>
      <c r="N103" s="29">
        <f>-'3. Staff'!N323</f>
        <v>-93000</v>
      </c>
      <c r="O103" s="29">
        <f>-'3. Staff'!O323</f>
        <v>-93000</v>
      </c>
      <c r="P103" s="29">
        <f>-'3. Staff'!P323</f>
        <v>-93000</v>
      </c>
      <c r="Q103" s="29">
        <f>-'3. Staff'!Q323</f>
        <v>-113000</v>
      </c>
      <c r="R103" s="29">
        <f>-'3. Staff'!R323</f>
        <v>-113000</v>
      </c>
      <c r="S103" s="29">
        <f>-'3. Staff'!S323</f>
        <v>-113000</v>
      </c>
      <c r="T103" s="29">
        <f>-'3. Staff'!T323</f>
        <v>-113000</v>
      </c>
      <c r="U103" s="29">
        <f>-'3. Staff'!U323</f>
        <v>-113000</v>
      </c>
      <c r="V103" s="29">
        <f>-'3. Staff'!V323</f>
        <v>-113000</v>
      </c>
      <c r="W103" s="29">
        <f>-'3. Staff'!W323</f>
        <v>-113000</v>
      </c>
      <c r="X103" s="29">
        <f>-'3. Staff'!X323</f>
        <v>-113000</v>
      </c>
      <c r="Y103" s="29">
        <f>-'3. Staff'!Y323</f>
        <v>-113000</v>
      </c>
      <c r="Z103" s="29">
        <f>-'3. Staff'!Z323</f>
        <v>-113000</v>
      </c>
      <c r="AA103" s="29">
        <f>-'3. Staff'!AA323</f>
        <v>-122000</v>
      </c>
      <c r="AB103" s="29">
        <f>-'3. Staff'!AB323</f>
        <v>-122000</v>
      </c>
      <c r="AC103" s="29">
        <f>-'3. Staff'!AC323</f>
        <v>-131000</v>
      </c>
      <c r="AD103" s="29">
        <f>-'3. Staff'!AD323</f>
        <v>-131000</v>
      </c>
      <c r="AE103" s="29">
        <f>-'3. Staff'!AE323</f>
        <v>-131000</v>
      </c>
      <c r="AF103" s="29">
        <f>-'3. Staff'!AF323</f>
        <v>-131000</v>
      </c>
      <c r="AG103" s="29">
        <f>-'3. Staff'!AG323</f>
        <v>-131000</v>
      </c>
      <c r="AH103" s="29">
        <f>-'3. Staff'!AH323</f>
        <v>-140000</v>
      </c>
      <c r="AI103" s="29">
        <f>-'3. Staff'!AI323</f>
        <v>-140000</v>
      </c>
      <c r="AJ103" s="29">
        <f>-'3. Staff'!AJ323</f>
        <v>-140000</v>
      </c>
      <c r="AK103" s="29">
        <f>-'3. Staff'!AK323</f>
        <v>-140000</v>
      </c>
      <c r="AL103" s="29">
        <f>-'3. Staff'!AL323</f>
        <v>-140000</v>
      </c>
      <c r="AM103" s="29">
        <f>-'3. Staff'!AM323</f>
        <v>-140000</v>
      </c>
      <c r="AN103" s="29">
        <f>-'3. Staff'!AN323</f>
        <v>-165000</v>
      </c>
      <c r="AO103" s="29">
        <f>-'3. Staff'!AO323</f>
        <v>-183000</v>
      </c>
      <c r="AP103" s="29">
        <f>-'3. Staff'!AP323</f>
        <v>-183000</v>
      </c>
      <c r="AQ103" s="29">
        <f>-'3. Staff'!AQ323</f>
        <v>-183000</v>
      </c>
      <c r="AR103" s="29">
        <f>-'3. Staff'!AR323</f>
        <v>-183000</v>
      </c>
      <c r="AS103" s="29">
        <f>-'3. Staff'!AS323</f>
        <v>-183000</v>
      </c>
      <c r="AT103" s="29">
        <f>-'3. Staff'!AT323</f>
        <v>-183000</v>
      </c>
      <c r="AU103" s="29">
        <f>-'3. Staff'!AU323</f>
        <v>-183000</v>
      </c>
      <c r="AV103" s="29">
        <f>-'3. Staff'!AV323</f>
        <v>-183000</v>
      </c>
      <c r="AW103" s="29">
        <f>-'3. Staff'!AW323</f>
        <v>-183000</v>
      </c>
      <c r="AX103" s="29">
        <f>-'3. Staff'!AX323</f>
        <v>-183000</v>
      </c>
      <c r="AY103" s="29">
        <f>-'3. Staff'!AY323</f>
        <v>-183000</v>
      </c>
      <c r="AZ103" s="29">
        <f>-'3. Staff'!AZ323</f>
        <v>-183000</v>
      </c>
      <c r="BA103" s="29">
        <f>-'3. Staff'!BA323</f>
        <v>-192000</v>
      </c>
      <c r="BB103" s="29">
        <f>-'3. Staff'!BB323</f>
        <v>-192000</v>
      </c>
      <c r="BC103" s="29">
        <f>-'3. Staff'!BC323</f>
        <v>-192000</v>
      </c>
      <c r="BD103" s="29">
        <f>-'3. Staff'!BD323</f>
        <v>-192000</v>
      </c>
      <c r="BE103" s="29">
        <f>-'3. Staff'!BE323</f>
        <v>-192000</v>
      </c>
      <c r="BF103" s="29">
        <f>-'3. Staff'!BF323</f>
        <v>-192000</v>
      </c>
      <c r="BG103" s="29">
        <f>-'3. Staff'!BG323</f>
        <v>-201000</v>
      </c>
      <c r="BH103" s="29">
        <f>-'3. Staff'!BH323</f>
        <v>-201000</v>
      </c>
      <c r="BI103" s="29">
        <f>-'3. Staff'!BI323</f>
        <v>-201000</v>
      </c>
      <c r="BJ103" s="29">
        <f>-'3. Staff'!BJ323</f>
        <v>-201000</v>
      </c>
      <c r="BK103" s="29">
        <f>-'3. Staff'!BK323</f>
        <v>-201000</v>
      </c>
      <c r="BL103" s="29">
        <f>-'3. Staff'!BL323</f>
        <v>-201000</v>
      </c>
    </row>
    <row r="104" spans="2:64" outlineLevel="1" x14ac:dyDescent="0.55000000000000004">
      <c r="B104" s="28" t="str">
        <f>'3. Staff'!P14</f>
        <v>Founder Team</v>
      </c>
      <c r="E104" s="29">
        <f>-SUM('3. Staff'!E330)</f>
        <v>0</v>
      </c>
      <c r="F104" s="29">
        <f>-SUM('3. Staff'!F330)</f>
        <v>0</v>
      </c>
      <c r="G104" s="29">
        <f>-SUM('3. Staff'!G330)</f>
        <v>0</v>
      </c>
      <c r="H104" s="29">
        <f>-SUM('3. Staff'!H330)</f>
        <v>0</v>
      </c>
      <c r="I104" s="29">
        <f>-SUM('3. Staff'!I330)</f>
        <v>-12000</v>
      </c>
      <c r="J104" s="29">
        <f>-SUM('3. Staff'!J330)</f>
        <v>-12000</v>
      </c>
      <c r="K104" s="29">
        <f>-SUM('3. Staff'!K330)</f>
        <v>-12000</v>
      </c>
      <c r="L104" s="29">
        <f>-SUM('3. Staff'!L330)</f>
        <v>-12000</v>
      </c>
      <c r="M104" s="29">
        <f>-SUM('3. Staff'!M330)</f>
        <v>-12000</v>
      </c>
      <c r="N104" s="29">
        <f>-SUM('3. Staff'!N330)</f>
        <v>-12000</v>
      </c>
      <c r="O104" s="29">
        <f>-SUM('3. Staff'!O330)</f>
        <v>-12000</v>
      </c>
      <c r="P104" s="29">
        <f>-SUM('3. Staff'!P330)</f>
        <v>-12000</v>
      </c>
      <c r="Q104" s="29">
        <f>-SUM('3. Staff'!Q330)</f>
        <v>-16000</v>
      </c>
      <c r="R104" s="29">
        <f>-SUM('3. Staff'!R330)</f>
        <v>-16000</v>
      </c>
      <c r="S104" s="29">
        <f>-SUM('3. Staff'!S330)</f>
        <v>-16000</v>
      </c>
      <c r="T104" s="29">
        <f>-SUM('3. Staff'!T330)</f>
        <v>-16000</v>
      </c>
      <c r="U104" s="29">
        <f>-SUM('3. Staff'!U330)</f>
        <v>-16000</v>
      </c>
      <c r="V104" s="29">
        <f>-SUM('3. Staff'!V330)</f>
        <v>-16000</v>
      </c>
      <c r="W104" s="29">
        <f>-SUM('3. Staff'!W330)</f>
        <v>-16000</v>
      </c>
      <c r="X104" s="29">
        <f>-SUM('3. Staff'!X330)</f>
        <v>-16000</v>
      </c>
      <c r="Y104" s="29">
        <f>-SUM('3. Staff'!Y330)</f>
        <v>-16000</v>
      </c>
      <c r="Z104" s="29">
        <f>-SUM('3. Staff'!Z330)</f>
        <v>-16000</v>
      </c>
      <c r="AA104" s="29">
        <f>-SUM('3. Staff'!AA330)</f>
        <v>-16000</v>
      </c>
      <c r="AB104" s="29">
        <f>-SUM('3. Staff'!AB330)</f>
        <v>-16000</v>
      </c>
      <c r="AC104" s="29">
        <f>-SUM('3. Staff'!AC330)</f>
        <v>-17000</v>
      </c>
      <c r="AD104" s="29">
        <f>-SUM('3. Staff'!AD330)</f>
        <v>-17000</v>
      </c>
      <c r="AE104" s="29">
        <f>-SUM('3. Staff'!AE330)</f>
        <v>-17000</v>
      </c>
      <c r="AF104" s="29">
        <f>-SUM('3. Staff'!AF330)</f>
        <v>-17000</v>
      </c>
      <c r="AG104" s="29">
        <f>-SUM('3. Staff'!AG330)</f>
        <v>-17000</v>
      </c>
      <c r="AH104" s="29">
        <f>-SUM('3. Staff'!AH330)</f>
        <v>-17000</v>
      </c>
      <c r="AI104" s="29">
        <f>-SUM('3. Staff'!AI330)</f>
        <v>-17000</v>
      </c>
      <c r="AJ104" s="29">
        <f>-SUM('3. Staff'!AJ330)</f>
        <v>-17000</v>
      </c>
      <c r="AK104" s="29">
        <f>-SUM('3. Staff'!AK330)</f>
        <v>-17000</v>
      </c>
      <c r="AL104" s="29">
        <f>-SUM('3. Staff'!AL330)</f>
        <v>-17000</v>
      </c>
      <c r="AM104" s="29">
        <f>-SUM('3. Staff'!AM330)</f>
        <v>-17000</v>
      </c>
      <c r="AN104" s="29">
        <f>-SUM('3. Staff'!AN330)</f>
        <v>-17000</v>
      </c>
      <c r="AO104" s="29">
        <f>-SUM('3. Staff'!AO330)</f>
        <v>-20000</v>
      </c>
      <c r="AP104" s="29">
        <f>-SUM('3. Staff'!AP330)</f>
        <v>-20000</v>
      </c>
      <c r="AQ104" s="29">
        <f>-SUM('3. Staff'!AQ330)</f>
        <v>-20000</v>
      </c>
      <c r="AR104" s="29">
        <f>-SUM('3. Staff'!AR330)</f>
        <v>-20000</v>
      </c>
      <c r="AS104" s="29">
        <f>-SUM('3. Staff'!AS330)</f>
        <v>-20000</v>
      </c>
      <c r="AT104" s="29">
        <f>-SUM('3. Staff'!AT330)</f>
        <v>-20000</v>
      </c>
      <c r="AU104" s="29">
        <f>-SUM('3. Staff'!AU330)</f>
        <v>-20000</v>
      </c>
      <c r="AV104" s="29">
        <f>-SUM('3. Staff'!AV330)</f>
        <v>-20000</v>
      </c>
      <c r="AW104" s="29">
        <f>-SUM('3. Staff'!AW330)</f>
        <v>-20000</v>
      </c>
      <c r="AX104" s="29">
        <f>-SUM('3. Staff'!AX330)</f>
        <v>-20000</v>
      </c>
      <c r="AY104" s="29">
        <f>-SUM('3. Staff'!AY330)</f>
        <v>-20000</v>
      </c>
      <c r="AZ104" s="29">
        <f>-SUM('3. Staff'!AZ330)</f>
        <v>-20000</v>
      </c>
      <c r="BA104" s="29">
        <f>-SUM('3. Staff'!BA330)</f>
        <v>-20000</v>
      </c>
      <c r="BB104" s="29">
        <f>-SUM('3. Staff'!BB330)</f>
        <v>-20000</v>
      </c>
      <c r="BC104" s="29">
        <f>-SUM('3. Staff'!BC330)</f>
        <v>-20000</v>
      </c>
      <c r="BD104" s="29">
        <f>-SUM('3. Staff'!BD330)</f>
        <v>-20000</v>
      </c>
      <c r="BE104" s="29">
        <f>-SUM('3. Staff'!BE330)</f>
        <v>-20000</v>
      </c>
      <c r="BF104" s="29">
        <f>-SUM('3. Staff'!BF330)</f>
        <v>-20000</v>
      </c>
      <c r="BG104" s="29">
        <f>-SUM('3. Staff'!BG330)</f>
        <v>-20000</v>
      </c>
      <c r="BH104" s="29">
        <f>-SUM('3. Staff'!BH330)</f>
        <v>-20000</v>
      </c>
      <c r="BI104" s="29">
        <f>-SUM('3. Staff'!BI330)</f>
        <v>-20000</v>
      </c>
      <c r="BJ104" s="29">
        <f>-SUM('3. Staff'!BJ330)</f>
        <v>-20000</v>
      </c>
      <c r="BK104" s="29">
        <f>-SUM('3. Staff'!BK330)</f>
        <v>-20000</v>
      </c>
      <c r="BL104" s="29">
        <f>-SUM('3. Staff'!BL330)</f>
        <v>-20000</v>
      </c>
    </row>
    <row r="105" spans="2:64" outlineLevel="1" x14ac:dyDescent="0.55000000000000004">
      <c r="B105" s="28" t="str">
        <f>'3. Staff'!B51</f>
        <v>Developer Team</v>
      </c>
      <c r="E105" s="29">
        <f>-'3. Staff'!E388</f>
        <v>0</v>
      </c>
      <c r="F105" s="29">
        <f>-'3. Staff'!F388</f>
        <v>0</v>
      </c>
      <c r="G105" s="29">
        <f>-'3. Staff'!G388</f>
        <v>0</v>
      </c>
      <c r="H105" s="29">
        <f>-'3. Staff'!H388</f>
        <v>0</v>
      </c>
      <c r="I105" s="29">
        <f>-'3. Staff'!I388</f>
        <v>-15000</v>
      </c>
      <c r="J105" s="29">
        <f>-'3. Staff'!J388</f>
        <v>-15000</v>
      </c>
      <c r="K105" s="29">
        <f>-'3. Staff'!K388</f>
        <v>-15000</v>
      </c>
      <c r="L105" s="29">
        <f>-'3. Staff'!L388</f>
        <v>-15000</v>
      </c>
      <c r="M105" s="29">
        <f>-'3. Staff'!M388</f>
        <v>-15000</v>
      </c>
      <c r="N105" s="29">
        <f>-'3. Staff'!N388</f>
        <v>-15000</v>
      </c>
      <c r="O105" s="29">
        <f>-'3. Staff'!O388</f>
        <v>-15000</v>
      </c>
      <c r="P105" s="29">
        <f>-'3. Staff'!P388</f>
        <v>-15000</v>
      </c>
      <c r="Q105" s="29">
        <f>-'3. Staff'!Q388</f>
        <v>-32325.000000000004</v>
      </c>
      <c r="R105" s="29">
        <f>-'3. Staff'!R388</f>
        <v>-32325.000000000004</v>
      </c>
      <c r="S105" s="29">
        <f>-'3. Staff'!S388</f>
        <v>-32325.000000000004</v>
      </c>
      <c r="T105" s="29">
        <f>-'3. Staff'!T388</f>
        <v>-32325.000000000004</v>
      </c>
      <c r="U105" s="29">
        <f>-'3. Staff'!U388</f>
        <v>-32325.000000000004</v>
      </c>
      <c r="V105" s="29">
        <f>-'3. Staff'!V388</f>
        <v>-41700.000000000007</v>
      </c>
      <c r="W105" s="29">
        <f>-'3. Staff'!W388</f>
        <v>-41700.000000000007</v>
      </c>
      <c r="X105" s="29">
        <f>-'3. Staff'!X388</f>
        <v>-41700.000000000007</v>
      </c>
      <c r="Y105" s="29">
        <f>-'3. Staff'!Y388</f>
        <v>-41700.000000000007</v>
      </c>
      <c r="Z105" s="29">
        <f>-'3. Staff'!Z388</f>
        <v>-41700.000000000007</v>
      </c>
      <c r="AA105" s="29">
        <f>-'3. Staff'!AA388</f>
        <v>-41700.000000000007</v>
      </c>
      <c r="AB105" s="29">
        <f>-'3. Staff'!AB388</f>
        <v>-41700.000000000007</v>
      </c>
      <c r="AC105" s="29">
        <f>-'3. Staff'!AC388</f>
        <v>-42951.000000000007</v>
      </c>
      <c r="AD105" s="29">
        <f>-'3. Staff'!AD388</f>
        <v>-42951.000000000007</v>
      </c>
      <c r="AE105" s="29">
        <f>-'3. Staff'!AE388</f>
        <v>-42951.000000000007</v>
      </c>
      <c r="AF105" s="29">
        <f>-'3. Staff'!AF388</f>
        <v>-42951.000000000007</v>
      </c>
      <c r="AG105" s="29">
        <f>-'3. Staff'!AG388</f>
        <v>-42951.000000000007</v>
      </c>
      <c r="AH105" s="29">
        <f>-'3. Staff'!AH388</f>
        <v>-49982.250000000007</v>
      </c>
      <c r="AI105" s="29">
        <f>-'3. Staff'!AI388</f>
        <v>-49982.250000000007</v>
      </c>
      <c r="AJ105" s="29">
        <f>-'3. Staff'!AJ388</f>
        <v>-49982.250000000007</v>
      </c>
      <c r="AK105" s="29">
        <f>-'3. Staff'!AK388</f>
        <v>-49982.250000000007</v>
      </c>
      <c r="AL105" s="29">
        <f>-'3. Staff'!AL388</f>
        <v>-49982.250000000007</v>
      </c>
      <c r="AM105" s="29">
        <f>-'3. Staff'!AM388</f>
        <v>-49982.250000000007</v>
      </c>
      <c r="AN105" s="29">
        <f>-'3. Staff'!AN388</f>
        <v>-49982.250000000007</v>
      </c>
      <c r="AO105" s="29">
        <f>-'3. Staff'!AO388</f>
        <v>-51481.717500000006</v>
      </c>
      <c r="AP105" s="29">
        <f>-'3. Staff'!AP388</f>
        <v>-51481.717500000006</v>
      </c>
      <c r="AQ105" s="29">
        <f>-'3. Staff'!AQ388</f>
        <v>-59919.217500000006</v>
      </c>
      <c r="AR105" s="29">
        <f>-'3. Staff'!AR388</f>
        <v>-59919.217500000006</v>
      </c>
      <c r="AS105" s="29">
        <f>-'3. Staff'!AS388</f>
        <v>-59919.217500000006</v>
      </c>
      <c r="AT105" s="29">
        <f>-'3. Staff'!AT388</f>
        <v>-59919.217500000006</v>
      </c>
      <c r="AU105" s="29">
        <f>-'3. Staff'!AU388</f>
        <v>-59919.217500000006</v>
      </c>
      <c r="AV105" s="29">
        <f>-'3. Staff'!AV388</f>
        <v>-59919.217500000006</v>
      </c>
      <c r="AW105" s="29">
        <f>-'3. Staff'!AW388</f>
        <v>-59919.217500000006</v>
      </c>
      <c r="AX105" s="29">
        <f>-'3. Staff'!AX388</f>
        <v>-59919.217500000006</v>
      </c>
      <c r="AY105" s="29">
        <f>-'3. Staff'!AY388</f>
        <v>-59919.217500000006</v>
      </c>
      <c r="AZ105" s="29">
        <f>-'3. Staff'!AZ388</f>
        <v>-59919.217500000006</v>
      </c>
      <c r="BA105" s="29">
        <f>-'3. Staff'!BA388</f>
        <v>-61716.794025000003</v>
      </c>
      <c r="BB105" s="29">
        <f>-'3. Staff'!BB388</f>
        <v>-61716.794025000003</v>
      </c>
      <c r="BC105" s="29">
        <f>-'3. Staff'!BC388</f>
        <v>-61716.794025000003</v>
      </c>
      <c r="BD105" s="29">
        <f>-'3. Staff'!BD388</f>
        <v>-61716.794025000003</v>
      </c>
      <c r="BE105" s="29">
        <f>-'3. Staff'!BE388</f>
        <v>-61716.794025000003</v>
      </c>
      <c r="BF105" s="29">
        <f>-'3. Staff'!BF388</f>
        <v>-61716.794025000003</v>
      </c>
      <c r="BG105" s="29">
        <f>-'3. Staff'!BG388</f>
        <v>-61716.794025000003</v>
      </c>
      <c r="BH105" s="29">
        <f>-'3. Staff'!BH388</f>
        <v>-61716.794025000003</v>
      </c>
      <c r="BI105" s="29">
        <f>-'3. Staff'!BI388</f>
        <v>-61716.794025000003</v>
      </c>
      <c r="BJ105" s="29">
        <f>-'3. Staff'!BJ388</f>
        <v>-61716.794025000003</v>
      </c>
      <c r="BK105" s="29">
        <f>-'3. Staff'!BK388</f>
        <v>-61716.794025000003</v>
      </c>
      <c r="BL105" s="29">
        <f>-'3. Staff'!BL388</f>
        <v>-61716.794025000003</v>
      </c>
    </row>
    <row r="106" spans="2:64" outlineLevel="1" x14ac:dyDescent="0.55000000000000004">
      <c r="B106" s="28" t="str">
        <f>'3. Staff'!I51</f>
        <v>Marketing Team</v>
      </c>
      <c r="E106" s="29">
        <f>-'3. Staff'!E447</f>
        <v>0</v>
      </c>
      <c r="F106" s="29">
        <f>-'3. Staff'!F447</f>
        <v>0</v>
      </c>
      <c r="G106" s="29">
        <f>-'3. Staff'!G447</f>
        <v>0</v>
      </c>
      <c r="H106" s="29">
        <f>-'3. Staff'!H447</f>
        <v>0</v>
      </c>
      <c r="I106" s="29">
        <f>-'3. Staff'!I447</f>
        <v>-6250</v>
      </c>
      <c r="J106" s="29">
        <f>-'3. Staff'!J447</f>
        <v>-6250</v>
      </c>
      <c r="K106" s="29">
        <f>-'3. Staff'!K447</f>
        <v>-6250</v>
      </c>
      <c r="L106" s="29">
        <f>-'3. Staff'!L447</f>
        <v>-6250</v>
      </c>
      <c r="M106" s="29">
        <f>-'3. Staff'!M447</f>
        <v>-6250</v>
      </c>
      <c r="N106" s="29">
        <f>-'3. Staff'!N447</f>
        <v>-6250</v>
      </c>
      <c r="O106" s="29">
        <f>-'3. Staff'!O447</f>
        <v>-6250</v>
      </c>
      <c r="P106" s="29">
        <f>-'3. Staff'!P447</f>
        <v>-11458.333333333336</v>
      </c>
      <c r="Q106" s="29">
        <f>-'3. Staff'!Q447</f>
        <v>-11927.083333333336</v>
      </c>
      <c r="R106" s="29">
        <f>-'3. Staff'!R447</f>
        <v>-11927.083333333336</v>
      </c>
      <c r="S106" s="29">
        <f>-'3. Staff'!S447</f>
        <v>-11927.083333333336</v>
      </c>
      <c r="T106" s="29">
        <f>-'3. Staff'!T447</f>
        <v>-11927.083333333336</v>
      </c>
      <c r="U106" s="29">
        <f>-'3. Staff'!U447</f>
        <v>-11927.083333333336</v>
      </c>
      <c r="V106" s="29">
        <f>-'3. Staff'!V447</f>
        <v>-11927.083333333336</v>
      </c>
      <c r="W106" s="29">
        <f>-'3. Staff'!W447</f>
        <v>-11927.083333333336</v>
      </c>
      <c r="X106" s="29">
        <f>-'3. Staff'!X447</f>
        <v>-11927.083333333336</v>
      </c>
      <c r="Y106" s="29">
        <f>-'3. Staff'!Y447</f>
        <v>-11927.083333333336</v>
      </c>
      <c r="Z106" s="29">
        <f>-'3. Staff'!Z447</f>
        <v>-11927.083333333336</v>
      </c>
      <c r="AA106" s="29">
        <f>-'3. Staff'!AA447</f>
        <v>-11927.083333333336</v>
      </c>
      <c r="AB106" s="29">
        <f>-'3. Staff'!AB447</f>
        <v>-11927.083333333336</v>
      </c>
      <c r="AC106" s="29">
        <f>-'3. Staff'!AC447</f>
        <v>-12416.145833333336</v>
      </c>
      <c r="AD106" s="29">
        <f>-'3. Staff'!AD447</f>
        <v>-12416.145833333336</v>
      </c>
      <c r="AE106" s="29">
        <f>-'3. Staff'!AE447</f>
        <v>-12416.145833333336</v>
      </c>
      <c r="AF106" s="29">
        <f>-'3. Staff'!AF447</f>
        <v>-12416.145833333336</v>
      </c>
      <c r="AG106" s="29">
        <f>-'3. Staff'!AG447</f>
        <v>-12416.145833333336</v>
      </c>
      <c r="AH106" s="29">
        <f>-'3. Staff'!AH447</f>
        <v>-22832.8125</v>
      </c>
      <c r="AI106" s="29">
        <f>-'3. Staff'!AI447</f>
        <v>-22832.8125</v>
      </c>
      <c r="AJ106" s="29">
        <f>-'3. Staff'!AJ447</f>
        <v>-22832.8125</v>
      </c>
      <c r="AK106" s="29">
        <f>-'3. Staff'!AK447</f>
        <v>-22832.8125</v>
      </c>
      <c r="AL106" s="29">
        <f>-'3. Staff'!AL447</f>
        <v>-22832.8125</v>
      </c>
      <c r="AM106" s="29">
        <f>-'3. Staff'!AM447</f>
        <v>-22832.8125</v>
      </c>
      <c r="AN106" s="29">
        <f>-'3. Staff'!AN447</f>
        <v>-22832.8125</v>
      </c>
      <c r="AO106" s="29">
        <f>-'3. Staff'!AO447</f>
        <v>-23863.942708333336</v>
      </c>
      <c r="AP106" s="29">
        <f>-'3. Staff'!AP447</f>
        <v>-23863.942708333336</v>
      </c>
      <c r="AQ106" s="29">
        <f>-'3. Staff'!AQ447</f>
        <v>-23863.942708333336</v>
      </c>
      <c r="AR106" s="29">
        <f>-'3. Staff'!AR447</f>
        <v>-23863.942708333336</v>
      </c>
      <c r="AS106" s="29">
        <f>-'3. Staff'!AS447</f>
        <v>-23863.942708333336</v>
      </c>
      <c r="AT106" s="29">
        <f>-'3. Staff'!AT447</f>
        <v>-23863.942708333336</v>
      </c>
      <c r="AU106" s="29">
        <f>-'3. Staff'!AU447</f>
        <v>-23863.942708333336</v>
      </c>
      <c r="AV106" s="29">
        <f>-'3. Staff'!AV447</f>
        <v>-23863.942708333336</v>
      </c>
      <c r="AW106" s="29">
        <f>-'3. Staff'!AW447</f>
        <v>-23863.942708333336</v>
      </c>
      <c r="AX106" s="29">
        <f>-'3. Staff'!AX447</f>
        <v>-23863.942708333336</v>
      </c>
      <c r="AY106" s="29">
        <f>-'3. Staff'!AY447</f>
        <v>-23863.942708333336</v>
      </c>
      <c r="AZ106" s="29">
        <f>-'3. Staff'!AZ447</f>
        <v>-23863.942708333336</v>
      </c>
      <c r="BA106" s="29">
        <f>-'3. Staff'!BA447</f>
        <v>-24943.314114583336</v>
      </c>
      <c r="BB106" s="29">
        <f>-'3. Staff'!BB447</f>
        <v>-24943.314114583336</v>
      </c>
      <c r="BC106" s="29">
        <f>-'3. Staff'!BC447</f>
        <v>-24943.314114583336</v>
      </c>
      <c r="BD106" s="29">
        <f>-'3. Staff'!BD447</f>
        <v>-24943.314114583336</v>
      </c>
      <c r="BE106" s="29">
        <f>-'3. Staff'!BE447</f>
        <v>-24943.314114583336</v>
      </c>
      <c r="BF106" s="29">
        <f>-'3. Staff'!BF447</f>
        <v>-24943.314114583336</v>
      </c>
      <c r="BG106" s="29">
        <f>-'3. Staff'!BG447</f>
        <v>-24943.314114583336</v>
      </c>
      <c r="BH106" s="29">
        <f>-'3. Staff'!BH447</f>
        <v>-24943.314114583336</v>
      </c>
      <c r="BI106" s="29">
        <f>-'3. Staff'!BI447</f>
        <v>-24943.314114583336</v>
      </c>
      <c r="BJ106" s="29">
        <f>-'3. Staff'!BJ447</f>
        <v>-24943.314114583336</v>
      </c>
      <c r="BK106" s="29">
        <f>-'3. Staff'!BK447</f>
        <v>-24943.314114583336</v>
      </c>
      <c r="BL106" s="29">
        <f>-'3. Staff'!BL447</f>
        <v>-24943.314114583336</v>
      </c>
    </row>
    <row r="107" spans="2:64" outlineLevel="1" x14ac:dyDescent="0.55000000000000004">
      <c r="B107" s="28" t="str">
        <f>'3. Staff'!P51</f>
        <v>Customer Service Team</v>
      </c>
      <c r="E107" s="29">
        <f>-'3. Staff'!E505</f>
        <v>0</v>
      </c>
      <c r="F107" s="29">
        <f>-'3. Staff'!F505</f>
        <v>0</v>
      </c>
      <c r="G107" s="29">
        <f>-'3. Staff'!G505</f>
        <v>0</v>
      </c>
      <c r="H107" s="29">
        <f>-'3. Staff'!H505</f>
        <v>0</v>
      </c>
      <c r="I107" s="29">
        <f>-'3. Staff'!I505</f>
        <v>-9375</v>
      </c>
      <c r="J107" s="29">
        <f>-'3. Staff'!J505</f>
        <v>-9375</v>
      </c>
      <c r="K107" s="29">
        <f>-'3. Staff'!K505</f>
        <v>-9375</v>
      </c>
      <c r="L107" s="29">
        <f>-'3. Staff'!L505</f>
        <v>-9375</v>
      </c>
      <c r="M107" s="29">
        <f>-'3. Staff'!M505</f>
        <v>-9375</v>
      </c>
      <c r="N107" s="29">
        <f>-'3. Staff'!N505</f>
        <v>-9375</v>
      </c>
      <c r="O107" s="29">
        <f>-'3. Staff'!O505</f>
        <v>-9375</v>
      </c>
      <c r="P107" s="29">
        <f>-'3. Staff'!P505</f>
        <v>-9375</v>
      </c>
      <c r="Q107" s="29">
        <f>-'3. Staff'!Q505</f>
        <v>-9468.7500000000018</v>
      </c>
      <c r="R107" s="29">
        <f>-'3. Staff'!R505</f>
        <v>-9468.7500000000018</v>
      </c>
      <c r="S107" s="29">
        <f>-'3. Staff'!S505</f>
        <v>-9468.7500000000018</v>
      </c>
      <c r="T107" s="29">
        <f>-'3. Staff'!T505</f>
        <v>-9468.7500000000018</v>
      </c>
      <c r="U107" s="29">
        <f>-'3. Staff'!U505</f>
        <v>-18843.750000000004</v>
      </c>
      <c r="V107" s="29">
        <f>-'3. Staff'!V505</f>
        <v>-18843.750000000004</v>
      </c>
      <c r="W107" s="29">
        <f>-'3. Staff'!W505</f>
        <v>-18843.750000000004</v>
      </c>
      <c r="X107" s="29">
        <f>-'3. Staff'!X505</f>
        <v>-18843.750000000004</v>
      </c>
      <c r="Y107" s="29">
        <f>-'3. Staff'!Y505</f>
        <v>-18843.750000000004</v>
      </c>
      <c r="Z107" s="29">
        <f>-'3. Staff'!Z505</f>
        <v>-18843.750000000004</v>
      </c>
      <c r="AA107" s="29">
        <f>-'3. Staff'!AA505</f>
        <v>-18843.750000000004</v>
      </c>
      <c r="AB107" s="29">
        <f>-'3. Staff'!AB505</f>
        <v>-18843.750000000004</v>
      </c>
      <c r="AC107" s="29">
        <f>-'3. Staff'!AC505</f>
        <v>-19032.1875</v>
      </c>
      <c r="AD107" s="29">
        <f>-'3. Staff'!AD505</f>
        <v>-19032.1875</v>
      </c>
      <c r="AE107" s="29">
        <f>-'3. Staff'!AE505</f>
        <v>-19032.1875</v>
      </c>
      <c r="AF107" s="29">
        <f>-'3. Staff'!AF505</f>
        <v>-19032.1875</v>
      </c>
      <c r="AG107" s="29">
        <f>-'3. Staff'!AG505</f>
        <v>-28407.187500000004</v>
      </c>
      <c r="AH107" s="29">
        <f>-'3. Staff'!AH505</f>
        <v>-28407.187500000004</v>
      </c>
      <c r="AI107" s="29">
        <f>-'3. Staff'!AI505</f>
        <v>-28407.187500000004</v>
      </c>
      <c r="AJ107" s="29">
        <f>-'3. Staff'!AJ505</f>
        <v>-28407.187500000004</v>
      </c>
      <c r="AK107" s="29">
        <f>-'3. Staff'!AK505</f>
        <v>-28407.187500000004</v>
      </c>
      <c r="AL107" s="29">
        <f>-'3. Staff'!AL505</f>
        <v>-28407.187500000004</v>
      </c>
      <c r="AM107" s="29">
        <f>-'3. Staff'!AM505</f>
        <v>-28407.187500000004</v>
      </c>
      <c r="AN107" s="29">
        <f>-'3. Staff'!AN505</f>
        <v>-28407.187500000004</v>
      </c>
      <c r="AO107" s="29">
        <f>-'3. Staff'!AO505</f>
        <v>-28691.259375000009</v>
      </c>
      <c r="AP107" s="29">
        <f>-'3. Staff'!AP505</f>
        <v>-28691.259375000009</v>
      </c>
      <c r="AQ107" s="29">
        <f>-'3. Staff'!AQ505</f>
        <v>-28691.259375000009</v>
      </c>
      <c r="AR107" s="29">
        <f>-'3. Staff'!AR505</f>
        <v>-28691.259375000009</v>
      </c>
      <c r="AS107" s="29">
        <f>-'3. Staff'!AS505</f>
        <v>-28691.259375000009</v>
      </c>
      <c r="AT107" s="29">
        <f>-'3. Staff'!AT505</f>
        <v>-28691.259375000009</v>
      </c>
      <c r="AU107" s="29">
        <f>-'3. Staff'!AU505</f>
        <v>-28691.259375000009</v>
      </c>
      <c r="AV107" s="29">
        <f>-'3. Staff'!AV505</f>
        <v>-28691.259375000009</v>
      </c>
      <c r="AW107" s="29">
        <f>-'3. Staff'!AW505</f>
        <v>-28691.259375000009</v>
      </c>
      <c r="AX107" s="29">
        <f>-'3. Staff'!AX505</f>
        <v>-28691.259375000009</v>
      </c>
      <c r="AY107" s="29">
        <f>-'3. Staff'!AY505</f>
        <v>-28691.259375000009</v>
      </c>
      <c r="AZ107" s="29">
        <f>-'3. Staff'!AZ505</f>
        <v>-28691.259375000009</v>
      </c>
      <c r="BA107" s="29">
        <f>-'3. Staff'!BA505</f>
        <v>-28978.171968750004</v>
      </c>
      <c r="BB107" s="29">
        <f>-'3. Staff'!BB505</f>
        <v>-28978.171968750004</v>
      </c>
      <c r="BC107" s="29">
        <f>-'3. Staff'!BC505</f>
        <v>-28978.171968750004</v>
      </c>
      <c r="BD107" s="29">
        <f>-'3. Staff'!BD505</f>
        <v>-28978.171968750004</v>
      </c>
      <c r="BE107" s="29">
        <f>-'3. Staff'!BE505</f>
        <v>-28978.171968750004</v>
      </c>
      <c r="BF107" s="29">
        <f>-'3. Staff'!BF505</f>
        <v>-28978.171968750004</v>
      </c>
      <c r="BG107" s="29">
        <f>-'3. Staff'!BG505</f>
        <v>-28978.171968750004</v>
      </c>
      <c r="BH107" s="29">
        <f>-'3. Staff'!BH505</f>
        <v>-28978.171968750004</v>
      </c>
      <c r="BI107" s="29">
        <f>-'3. Staff'!BI505</f>
        <v>-28978.171968750004</v>
      </c>
      <c r="BJ107" s="29">
        <f>-'3. Staff'!BJ505</f>
        <v>-28978.171968750004</v>
      </c>
      <c r="BK107" s="29">
        <f>-'3. Staff'!BK505</f>
        <v>-28978.171968750004</v>
      </c>
      <c r="BL107" s="29">
        <f>-'3. Staff'!BL505</f>
        <v>-28978.171968750004</v>
      </c>
    </row>
    <row r="108" spans="2:64" outlineLevel="1" x14ac:dyDescent="0.55000000000000004">
      <c r="B108" s="28" t="str">
        <f>'3. Staff'!W51</f>
        <v>G&amp;A Team</v>
      </c>
      <c r="E108" s="29">
        <f>-'3. Staff'!E563</f>
        <v>0</v>
      </c>
      <c r="F108" s="29">
        <f>-'3. Staff'!F563</f>
        <v>0</v>
      </c>
      <c r="G108" s="29">
        <f>-'3. Staff'!G563</f>
        <v>0</v>
      </c>
      <c r="H108" s="29">
        <f>-'3. Staff'!H563</f>
        <v>0</v>
      </c>
      <c r="I108" s="29">
        <f>-'3. Staff'!I563</f>
        <v>0</v>
      </c>
      <c r="J108" s="29">
        <f>-'3. Staff'!J563</f>
        <v>0</v>
      </c>
      <c r="K108" s="29">
        <f>-'3. Staff'!K563</f>
        <v>0</v>
      </c>
      <c r="L108" s="29">
        <f>-'3. Staff'!L563</f>
        <v>0</v>
      </c>
      <c r="M108" s="29">
        <f>-'3. Staff'!M563</f>
        <v>0</v>
      </c>
      <c r="N108" s="29">
        <f>-'3. Staff'!N563</f>
        <v>0</v>
      </c>
      <c r="O108" s="29">
        <f>-'3. Staff'!O563</f>
        <v>0</v>
      </c>
      <c r="P108" s="29">
        <f>-'3. Staff'!P563</f>
        <v>-4687.5</v>
      </c>
      <c r="Q108" s="29">
        <f>-'3. Staff'!Q563</f>
        <v>-11078.125</v>
      </c>
      <c r="R108" s="29">
        <f>-'3. Staff'!R563</f>
        <v>-11078.125</v>
      </c>
      <c r="S108" s="29">
        <f>-'3. Staff'!S563</f>
        <v>-11078.125</v>
      </c>
      <c r="T108" s="29">
        <f>-'3. Staff'!T563</f>
        <v>-11078.125</v>
      </c>
      <c r="U108" s="29">
        <f>-'3. Staff'!U563</f>
        <v>-17328.125</v>
      </c>
      <c r="V108" s="29">
        <f>-'3. Staff'!V563</f>
        <v>-17328.125</v>
      </c>
      <c r="W108" s="29">
        <f>-'3. Staff'!W563</f>
        <v>-17328.125</v>
      </c>
      <c r="X108" s="29">
        <f>-'3. Staff'!X563</f>
        <v>-17328.125</v>
      </c>
      <c r="Y108" s="29">
        <f>-'3. Staff'!Y563</f>
        <v>-17328.125</v>
      </c>
      <c r="Z108" s="29">
        <f>-'3. Staff'!Z563</f>
        <v>-17328.125</v>
      </c>
      <c r="AA108" s="29">
        <f>-'3. Staff'!AA563</f>
        <v>-17328.125</v>
      </c>
      <c r="AB108" s="29">
        <f>-'3. Staff'!AB563</f>
        <v>-17328.125</v>
      </c>
      <c r="AC108" s="29">
        <f>-'3. Staff'!AC563</f>
        <v>-18097.96875</v>
      </c>
      <c r="AD108" s="29">
        <f>-'3. Staff'!AD563</f>
        <v>-18097.96875</v>
      </c>
      <c r="AE108" s="29">
        <f>-'3. Staff'!AE563</f>
        <v>-18097.96875</v>
      </c>
      <c r="AF108" s="29">
        <f>-'3. Staff'!AF563</f>
        <v>-18097.96875</v>
      </c>
      <c r="AG108" s="29">
        <f>-'3. Staff'!AG563</f>
        <v>-18097.96875</v>
      </c>
      <c r="AH108" s="29">
        <f>-'3. Staff'!AH563</f>
        <v>-25910.46875</v>
      </c>
      <c r="AI108" s="29">
        <f>-'3. Staff'!AI563</f>
        <v>-25910.46875</v>
      </c>
      <c r="AJ108" s="29">
        <f>-'3. Staff'!AJ563</f>
        <v>-25910.46875</v>
      </c>
      <c r="AK108" s="29">
        <f>-'3. Staff'!AK563</f>
        <v>-25910.46875</v>
      </c>
      <c r="AL108" s="29">
        <f>-'3. Staff'!AL563</f>
        <v>-25910.46875</v>
      </c>
      <c r="AM108" s="29">
        <f>-'3. Staff'!AM563</f>
        <v>-25910.46875</v>
      </c>
      <c r="AN108" s="29">
        <f>-'3. Staff'!AN563</f>
        <v>-25910.46875</v>
      </c>
      <c r="AO108" s="29">
        <f>-'3. Staff'!AO563</f>
        <v>-26950.282812500001</v>
      </c>
      <c r="AP108" s="29">
        <f>-'3. Staff'!AP563</f>
        <v>-26950.282812500001</v>
      </c>
      <c r="AQ108" s="29">
        <f>-'3. Staff'!AQ563</f>
        <v>-26950.282812500001</v>
      </c>
      <c r="AR108" s="29">
        <f>-'3. Staff'!AR563</f>
        <v>-26950.282812500001</v>
      </c>
      <c r="AS108" s="29">
        <f>-'3. Staff'!AS563</f>
        <v>-26950.282812500001</v>
      </c>
      <c r="AT108" s="29">
        <f>-'3. Staff'!AT563</f>
        <v>-26950.282812500001</v>
      </c>
      <c r="AU108" s="29">
        <f>-'3. Staff'!AU563</f>
        <v>-26950.282812500001</v>
      </c>
      <c r="AV108" s="29">
        <f>-'3. Staff'!AV563</f>
        <v>-26950.282812500001</v>
      </c>
      <c r="AW108" s="29">
        <f>-'3. Staff'!AW563</f>
        <v>-26950.282812500001</v>
      </c>
      <c r="AX108" s="29">
        <f>-'3. Staff'!AX563</f>
        <v>-26950.282812500001</v>
      </c>
      <c r="AY108" s="29">
        <f>-'3. Staff'!AY563</f>
        <v>-26950.282812500001</v>
      </c>
      <c r="AZ108" s="29">
        <f>-'3. Staff'!AZ563</f>
        <v>-26950.282812500001</v>
      </c>
      <c r="BA108" s="29">
        <f>-'3. Staff'!BA563</f>
        <v>-28034.416296874995</v>
      </c>
      <c r="BB108" s="29">
        <f>-'3. Staff'!BB563</f>
        <v>-28034.416296874995</v>
      </c>
      <c r="BC108" s="29">
        <f>-'3. Staff'!BC563</f>
        <v>-28034.416296874995</v>
      </c>
      <c r="BD108" s="29">
        <f>-'3. Staff'!BD563</f>
        <v>-28034.416296874995</v>
      </c>
      <c r="BE108" s="29">
        <f>-'3. Staff'!BE563</f>
        <v>-28034.416296874995</v>
      </c>
      <c r="BF108" s="29">
        <f>-'3. Staff'!BF563</f>
        <v>-28034.416296874995</v>
      </c>
      <c r="BG108" s="29">
        <f>-'3. Staff'!BG563</f>
        <v>-28034.416296874995</v>
      </c>
      <c r="BH108" s="29">
        <f>-'3. Staff'!BH563</f>
        <v>-28034.416296874995</v>
      </c>
      <c r="BI108" s="29">
        <f>-'3. Staff'!BI563</f>
        <v>-28034.416296874995</v>
      </c>
      <c r="BJ108" s="29">
        <f>-'3. Staff'!BJ563</f>
        <v>-28034.416296874995</v>
      </c>
      <c r="BK108" s="29">
        <f>-'3. Staff'!BK563</f>
        <v>-28034.416296874995</v>
      </c>
      <c r="BL108" s="29">
        <f>-'3. Staff'!BL563</f>
        <v>-28034.416296874995</v>
      </c>
    </row>
    <row r="109" spans="2:64" outlineLevel="1" x14ac:dyDescent="0.55000000000000004">
      <c r="B109" s="28" t="str">
        <f>'3. Staff'!AD51</f>
        <v>Other Team</v>
      </c>
      <c r="E109" s="29">
        <f>-'3. Staff'!E621</f>
        <v>0</v>
      </c>
      <c r="F109" s="29">
        <f>-'3. Staff'!F621</f>
        <v>0</v>
      </c>
      <c r="G109" s="29">
        <f>-'3. Staff'!G621</f>
        <v>0</v>
      </c>
      <c r="H109" s="29">
        <f>-'3. Staff'!H621</f>
        <v>0</v>
      </c>
      <c r="I109" s="29">
        <f>-'3. Staff'!I621</f>
        <v>0</v>
      </c>
      <c r="J109" s="29">
        <f>-'3. Staff'!J621</f>
        <v>0</v>
      </c>
      <c r="K109" s="29">
        <f>-'3. Staff'!K621</f>
        <v>0</v>
      </c>
      <c r="L109" s="29">
        <f>-'3. Staff'!L621</f>
        <v>0</v>
      </c>
      <c r="M109" s="29">
        <f>-'3. Staff'!M621</f>
        <v>0</v>
      </c>
      <c r="N109" s="29">
        <f>-'3. Staff'!N621</f>
        <v>0</v>
      </c>
      <c r="O109" s="29">
        <f>-'3. Staff'!O621</f>
        <v>0</v>
      </c>
      <c r="P109" s="29">
        <f>-'3. Staff'!P621</f>
        <v>0</v>
      </c>
      <c r="Q109" s="29">
        <f>-'3. Staff'!Q621</f>
        <v>0</v>
      </c>
      <c r="R109" s="29">
        <f>-'3. Staff'!R621</f>
        <v>0</v>
      </c>
      <c r="S109" s="29">
        <f>-'3. Staff'!S621</f>
        <v>0</v>
      </c>
      <c r="T109" s="29">
        <f>-'3. Staff'!T621</f>
        <v>0</v>
      </c>
      <c r="U109" s="29">
        <f>-'3. Staff'!U621</f>
        <v>0</v>
      </c>
      <c r="V109" s="29">
        <f>-'3. Staff'!V621</f>
        <v>0</v>
      </c>
      <c r="W109" s="29">
        <f>-'3. Staff'!W621</f>
        <v>0</v>
      </c>
      <c r="X109" s="29">
        <f>-'3. Staff'!X621</f>
        <v>0</v>
      </c>
      <c r="Y109" s="29">
        <f>-'3. Staff'!Y621</f>
        <v>0</v>
      </c>
      <c r="Z109" s="29">
        <f>-'3. Staff'!Z621</f>
        <v>0</v>
      </c>
      <c r="AA109" s="29">
        <f>-'3. Staff'!AA621</f>
        <v>0</v>
      </c>
      <c r="AB109" s="29">
        <f>-'3. Staff'!AB621</f>
        <v>0</v>
      </c>
      <c r="AC109" s="29">
        <f>-'3. Staff'!AC621</f>
        <v>0</v>
      </c>
      <c r="AD109" s="29">
        <f>-'3. Staff'!AD621</f>
        <v>0</v>
      </c>
      <c r="AE109" s="29">
        <f>-'3. Staff'!AE621</f>
        <v>0</v>
      </c>
      <c r="AF109" s="29">
        <f>-'3. Staff'!AF621</f>
        <v>0</v>
      </c>
      <c r="AG109" s="29">
        <f>-'3. Staff'!AG621</f>
        <v>0</v>
      </c>
      <c r="AH109" s="29">
        <f>-'3. Staff'!AH621</f>
        <v>0</v>
      </c>
      <c r="AI109" s="29">
        <f>-'3. Staff'!AI621</f>
        <v>0</v>
      </c>
      <c r="AJ109" s="29">
        <f>-'3. Staff'!AJ621</f>
        <v>0</v>
      </c>
      <c r="AK109" s="29">
        <f>-'3. Staff'!AK621</f>
        <v>0</v>
      </c>
      <c r="AL109" s="29">
        <f>-'3. Staff'!AL621</f>
        <v>0</v>
      </c>
      <c r="AM109" s="29">
        <f>-'3. Staff'!AM621</f>
        <v>0</v>
      </c>
      <c r="AN109" s="29">
        <f>-'3. Staff'!AN621</f>
        <v>0</v>
      </c>
      <c r="AO109" s="29">
        <f>-'3. Staff'!AO621</f>
        <v>0</v>
      </c>
      <c r="AP109" s="29">
        <f>-'3. Staff'!AP621</f>
        <v>0</v>
      </c>
      <c r="AQ109" s="29">
        <f>-'3. Staff'!AQ621</f>
        <v>0</v>
      </c>
      <c r="AR109" s="29">
        <f>-'3. Staff'!AR621</f>
        <v>0</v>
      </c>
      <c r="AS109" s="29">
        <f>-'3. Staff'!AS621</f>
        <v>0</v>
      </c>
      <c r="AT109" s="29">
        <f>-'3. Staff'!AT621</f>
        <v>0</v>
      </c>
      <c r="AU109" s="29">
        <f>-'3. Staff'!AU621</f>
        <v>0</v>
      </c>
      <c r="AV109" s="29">
        <f>-'3. Staff'!AV621</f>
        <v>0</v>
      </c>
      <c r="AW109" s="29">
        <f>-'3. Staff'!AW621</f>
        <v>0</v>
      </c>
      <c r="AX109" s="29">
        <f>-'3. Staff'!AX621</f>
        <v>0</v>
      </c>
      <c r="AY109" s="29">
        <f>-'3. Staff'!AY621</f>
        <v>0</v>
      </c>
      <c r="AZ109" s="29">
        <f>-'3. Staff'!AZ621</f>
        <v>0</v>
      </c>
      <c r="BA109" s="29">
        <f>-'3. Staff'!BA621</f>
        <v>0</v>
      </c>
      <c r="BB109" s="29">
        <f>-'3. Staff'!BB621</f>
        <v>0</v>
      </c>
      <c r="BC109" s="29">
        <f>-'3. Staff'!BC621</f>
        <v>0</v>
      </c>
      <c r="BD109" s="29">
        <f>-'3. Staff'!BD621</f>
        <v>0</v>
      </c>
      <c r="BE109" s="29">
        <f>-'3. Staff'!BE621</f>
        <v>0</v>
      </c>
      <c r="BF109" s="29">
        <f>-'3. Staff'!BF621</f>
        <v>0</v>
      </c>
      <c r="BG109" s="29">
        <f>-'3. Staff'!BG621</f>
        <v>0</v>
      </c>
      <c r="BH109" s="29">
        <f>-'3. Staff'!BH621</f>
        <v>0</v>
      </c>
      <c r="BI109" s="29">
        <f>-'3. Staff'!BI621</f>
        <v>0</v>
      </c>
      <c r="BJ109" s="29">
        <f>-'3. Staff'!BJ621</f>
        <v>0</v>
      </c>
      <c r="BK109" s="29">
        <f>-'3. Staff'!BK621</f>
        <v>0</v>
      </c>
      <c r="BL109" s="29">
        <f>-'3. Staff'!BL621</f>
        <v>0</v>
      </c>
    </row>
    <row r="110" spans="2:64" outlineLevel="1" x14ac:dyDescent="0.55000000000000004">
      <c r="B110" s="28" t="s">
        <v>246</v>
      </c>
      <c r="E110" s="29">
        <f>-'4. Costs'!E155</f>
        <v>0</v>
      </c>
      <c r="F110" s="29">
        <f>-'4. Costs'!F155</f>
        <v>0</v>
      </c>
      <c r="G110" s="29">
        <f>-'4. Costs'!G155</f>
        <v>0</v>
      </c>
      <c r="H110" s="29">
        <f>-'4. Costs'!H155</f>
        <v>0</v>
      </c>
      <c r="I110" s="29">
        <f>-'4. Costs'!I155</f>
        <v>-10000</v>
      </c>
      <c r="J110" s="29">
        <f>-'4. Costs'!J155</f>
        <v>-10000</v>
      </c>
      <c r="K110" s="29">
        <f>-'4. Costs'!K155</f>
        <v>-10000</v>
      </c>
      <c r="L110" s="29">
        <f>-'4. Costs'!L155</f>
        <v>-10000</v>
      </c>
      <c r="M110" s="29">
        <f>-'4. Costs'!M155</f>
        <v>-10000</v>
      </c>
      <c r="N110" s="29">
        <f>-'4. Costs'!N155</f>
        <v>-10000</v>
      </c>
      <c r="O110" s="29">
        <f>-'4. Costs'!O155</f>
        <v>-10000</v>
      </c>
      <c r="P110" s="29">
        <f>-'4. Costs'!P155</f>
        <v>-10000</v>
      </c>
      <c r="Q110" s="44">
        <f>-'4. Costs'!Q155</f>
        <v>-10000</v>
      </c>
      <c r="R110" s="29">
        <f>-'4. Costs'!R155</f>
        <v>-10000</v>
      </c>
      <c r="S110" s="29">
        <f>-'4. Costs'!S155</f>
        <v>-10000</v>
      </c>
      <c r="T110" s="29">
        <f>-'4. Costs'!T155</f>
        <v>-10000</v>
      </c>
      <c r="U110" s="29">
        <f>-'4. Costs'!U155</f>
        <v>-10000</v>
      </c>
      <c r="V110" s="29">
        <f>-'4. Costs'!V155</f>
        <v>-10000</v>
      </c>
      <c r="W110" s="29">
        <f>-'4. Costs'!W155</f>
        <v>-10000</v>
      </c>
      <c r="X110" s="29">
        <f>-'4. Costs'!X155</f>
        <v>-10000</v>
      </c>
      <c r="Y110" s="29">
        <f>-'4. Costs'!Y155</f>
        <v>-10000</v>
      </c>
      <c r="Z110" s="29">
        <f>-'4. Costs'!Z155</f>
        <v>-10000</v>
      </c>
      <c r="AA110" s="29">
        <f>-'4. Costs'!AA155</f>
        <v>-10000</v>
      </c>
      <c r="AB110" s="29">
        <f>-'4. Costs'!AB155</f>
        <v>-10000</v>
      </c>
      <c r="AC110" s="44">
        <f>-'4. Costs'!AC155</f>
        <v>-5000</v>
      </c>
      <c r="AD110" s="29">
        <f>-'4. Costs'!AD155</f>
        <v>-5000</v>
      </c>
      <c r="AE110" s="29">
        <f>-'4. Costs'!AE155</f>
        <v>-5000</v>
      </c>
      <c r="AF110" s="29">
        <f>-'4. Costs'!AF155</f>
        <v>-5000</v>
      </c>
      <c r="AG110" s="29">
        <f>-'4. Costs'!AG155</f>
        <v>-5000</v>
      </c>
      <c r="AH110" s="29">
        <f>-'4. Costs'!AH155</f>
        <v>-5000</v>
      </c>
      <c r="AI110" s="29">
        <f>-'4. Costs'!AI155</f>
        <v>-5000</v>
      </c>
      <c r="AJ110" s="29">
        <f>-'4. Costs'!AJ155</f>
        <v>-5000</v>
      </c>
      <c r="AK110" s="29">
        <f>-'4. Costs'!AK155</f>
        <v>-5000</v>
      </c>
      <c r="AL110" s="29">
        <f>-'4. Costs'!AL155</f>
        <v>-5000</v>
      </c>
      <c r="AM110" s="29">
        <f>-'4. Costs'!AM155</f>
        <v>-5000</v>
      </c>
      <c r="AN110" s="29">
        <f>-'4. Costs'!AN155</f>
        <v>-5000</v>
      </c>
      <c r="AO110" s="44">
        <f>-'4. Costs'!AO155</f>
        <v>-5000</v>
      </c>
      <c r="AP110" s="29">
        <f>-'4. Costs'!AP155</f>
        <v>-5000</v>
      </c>
      <c r="AQ110" s="29">
        <f>-'4. Costs'!AQ155</f>
        <v>-5000</v>
      </c>
      <c r="AR110" s="29">
        <f>-'4. Costs'!AR155</f>
        <v>-5000</v>
      </c>
      <c r="AS110" s="29">
        <f>-'4. Costs'!AS155</f>
        <v>-5000</v>
      </c>
      <c r="AT110" s="29">
        <f>-'4. Costs'!AT155</f>
        <v>-5000</v>
      </c>
      <c r="AU110" s="29">
        <f>-'4. Costs'!AU155</f>
        <v>-5000</v>
      </c>
      <c r="AV110" s="29">
        <f>-'4. Costs'!AV155</f>
        <v>-5000</v>
      </c>
      <c r="AW110" s="29">
        <f>-'4. Costs'!AW155</f>
        <v>-5000</v>
      </c>
      <c r="AX110" s="29">
        <f>-'4. Costs'!AX155</f>
        <v>-5000</v>
      </c>
      <c r="AY110" s="29">
        <f>-'4. Costs'!AY155</f>
        <v>-5000</v>
      </c>
      <c r="AZ110" s="29">
        <f>-'4. Costs'!AZ155</f>
        <v>-5000</v>
      </c>
      <c r="BA110" s="44">
        <f>-'4. Costs'!BA155</f>
        <v>-5000</v>
      </c>
      <c r="BB110" s="29">
        <f>-'4. Costs'!BB155</f>
        <v>-5000</v>
      </c>
      <c r="BC110" s="29">
        <f>-'4. Costs'!BC155</f>
        <v>-5000</v>
      </c>
      <c r="BD110" s="29">
        <f>-'4. Costs'!BD155</f>
        <v>-5000</v>
      </c>
      <c r="BE110" s="29">
        <f>-'4. Costs'!BE155</f>
        <v>-5000</v>
      </c>
      <c r="BF110" s="29">
        <f>-'4. Costs'!BF155</f>
        <v>-5000</v>
      </c>
      <c r="BG110" s="29">
        <f>-'4. Costs'!BG155</f>
        <v>-5000</v>
      </c>
      <c r="BH110" s="29">
        <f>-'4. Costs'!BH155</f>
        <v>-5000</v>
      </c>
      <c r="BI110" s="29">
        <f>-'4. Costs'!BI155</f>
        <v>-5000</v>
      </c>
      <c r="BJ110" s="29">
        <f>-'4. Costs'!BJ155</f>
        <v>-5000</v>
      </c>
      <c r="BK110" s="29">
        <f>-'4. Costs'!BK155</f>
        <v>-5000</v>
      </c>
      <c r="BL110" s="29">
        <f>-'4. Costs'!BL155</f>
        <v>-5000</v>
      </c>
    </row>
    <row r="111" spans="2:64" outlineLevel="1" x14ac:dyDescent="0.55000000000000004">
      <c r="B111" s="28" t="s">
        <v>249</v>
      </c>
      <c r="E111" s="29">
        <f>-('3. Staff'!E391+'3. Staff'!E450+'3. Staff'!E508+'3. Staff'!E566+'3. Staff'!E624)</f>
        <v>0</v>
      </c>
      <c r="F111" s="29">
        <f>-('3. Staff'!F391+'3. Staff'!F450+'3. Staff'!F508+'3. Staff'!F566+'3. Staff'!F624)</f>
        <v>0</v>
      </c>
      <c r="G111" s="29">
        <f>-('3. Staff'!G391+'3. Staff'!G450+'3. Staff'!G508+'3. Staff'!G566+'3. Staff'!G624)</f>
        <v>0</v>
      </c>
      <c r="H111" s="29">
        <f>-('3. Staff'!H391+'3. Staff'!H450+'3. Staff'!H508+'3. Staff'!H566+'3. Staff'!H624)</f>
        <v>0</v>
      </c>
      <c r="I111" s="29">
        <f>-('3. Staff'!I391+'3. Staff'!I450+'3. Staff'!I508+'3. Staff'!I566+'3. Staff'!I624)</f>
        <v>-24000</v>
      </c>
      <c r="J111" s="29">
        <f>-('3. Staff'!J391+'3. Staff'!J450+'3. Staff'!J508+'3. Staff'!J566+'3. Staff'!J624)</f>
        <v>0</v>
      </c>
      <c r="K111" s="29">
        <f>-('3. Staff'!K391+'3. Staff'!K450+'3. Staff'!K508+'3. Staff'!K566+'3. Staff'!K624)</f>
        <v>0</v>
      </c>
      <c r="L111" s="29">
        <f>-('3. Staff'!L391+'3. Staff'!L450+'3. Staff'!L508+'3. Staff'!L566+'3. Staff'!L624)</f>
        <v>0</v>
      </c>
      <c r="M111" s="29">
        <f>-('3. Staff'!M391+'3. Staff'!M450+'3. Staff'!M508+'3. Staff'!M566+'3. Staff'!M624)</f>
        <v>0</v>
      </c>
      <c r="N111" s="29">
        <f>-('3. Staff'!N391+'3. Staff'!N450+'3. Staff'!N508+'3. Staff'!N566+'3. Staff'!N624)</f>
        <v>0</v>
      </c>
      <c r="O111" s="29">
        <f>-('3. Staff'!O391+'3. Staff'!O450+'3. Staff'!O508+'3. Staff'!O566+'3. Staff'!O624)</f>
        <v>0</v>
      </c>
      <c r="P111" s="29">
        <f>-('3. Staff'!P391+'3. Staff'!P450+'3. Staff'!P508+'3. Staff'!P566+'3. Staff'!P624)</f>
        <v>-9000</v>
      </c>
      <c r="Q111" s="44">
        <f>-('3. Staff'!Q391+'3. Staff'!Q450+'3. Staff'!Q508+'3. Staff'!Q566+'3. Staff'!Q624)</f>
        <v>-21000</v>
      </c>
      <c r="R111" s="29">
        <f>-('3. Staff'!R391+'3. Staff'!R450+'3. Staff'!R508+'3. Staff'!R566+'3. Staff'!R624)</f>
        <v>0</v>
      </c>
      <c r="S111" s="29">
        <f>-('3. Staff'!S391+'3. Staff'!S450+'3. Staff'!S508+'3. Staff'!S566+'3. Staff'!S624)</f>
        <v>0</v>
      </c>
      <c r="T111" s="29">
        <f>-('3. Staff'!T391+'3. Staff'!T450+'3. Staff'!T508+'3. Staff'!T566+'3. Staff'!T624)</f>
        <v>0</v>
      </c>
      <c r="U111" s="29">
        <f>-('3. Staff'!U391+'3. Staff'!U450+'3. Staff'!U508+'3. Staff'!U566+'3. Staff'!U624)</f>
        <v>-9000</v>
      </c>
      <c r="V111" s="29">
        <f>-('3. Staff'!V391+'3. Staff'!V450+'3. Staff'!V508+'3. Staff'!V566+'3. Staff'!V624)</f>
        <v>-8000</v>
      </c>
      <c r="W111" s="29">
        <f>-('3. Staff'!W391+'3. Staff'!W450+'3. Staff'!W508+'3. Staff'!W566+'3. Staff'!W624)</f>
        <v>0</v>
      </c>
      <c r="X111" s="29">
        <f>-('3. Staff'!X391+'3. Staff'!X450+'3. Staff'!X508+'3. Staff'!X566+'3. Staff'!X624)</f>
        <v>0</v>
      </c>
      <c r="Y111" s="29">
        <f>-('3. Staff'!Y391+'3. Staff'!Y450+'3. Staff'!Y508+'3. Staff'!Y566+'3. Staff'!Y624)</f>
        <v>0</v>
      </c>
      <c r="Z111" s="29">
        <f>-('3. Staff'!Z391+'3. Staff'!Z450+'3. Staff'!Z508+'3. Staff'!Z566+'3. Staff'!Z624)</f>
        <v>0</v>
      </c>
      <c r="AA111" s="29">
        <f>-('3. Staff'!AA391+'3. Staff'!AA450+'3. Staff'!AA508+'3. Staff'!AA566+'3. Staff'!AA624)</f>
        <v>0</v>
      </c>
      <c r="AB111" s="29">
        <f>-('3. Staff'!AB391+'3. Staff'!AB450+'3. Staff'!AB508+'3. Staff'!AB566+'3. Staff'!AB624)</f>
        <v>0</v>
      </c>
      <c r="AC111" s="44">
        <f>-('3. Staff'!AC391+'3. Staff'!AC450+'3. Staff'!AC508+'3. Staff'!AC566+'3. Staff'!AC624)</f>
        <v>0</v>
      </c>
      <c r="AD111" s="29">
        <f>-('3. Staff'!AD391+'3. Staff'!AD450+'3. Staff'!AD508+'3. Staff'!AD566+'3. Staff'!AD624)</f>
        <v>0</v>
      </c>
      <c r="AE111" s="29">
        <f>-('3. Staff'!AE391+'3. Staff'!AE450+'3. Staff'!AE508+'3. Staff'!AE566+'3. Staff'!AE624)</f>
        <v>0</v>
      </c>
      <c r="AF111" s="29">
        <f>-('3. Staff'!AF391+'3. Staff'!AF450+'3. Staff'!AF508+'3. Staff'!AF566+'3. Staff'!AF624)</f>
        <v>0</v>
      </c>
      <c r="AG111" s="29">
        <f>-('3. Staff'!AG391+'3. Staff'!AG450+'3. Staff'!AG508+'3. Staff'!AG566+'3. Staff'!AG624)</f>
        <v>-4000</v>
      </c>
      <c r="AH111" s="29">
        <f>-('3. Staff'!AH391+'3. Staff'!AH450+'3. Staff'!AH508+'3. Staff'!AH566+'3. Staff'!AH624)</f>
        <v>-17000</v>
      </c>
      <c r="AI111" s="29">
        <f>-('3. Staff'!AI391+'3. Staff'!AI450+'3. Staff'!AI508+'3. Staff'!AI566+'3. Staff'!AI624)</f>
        <v>0</v>
      </c>
      <c r="AJ111" s="29">
        <f>-('3. Staff'!AJ391+'3. Staff'!AJ450+'3. Staff'!AJ508+'3. Staff'!AJ566+'3. Staff'!AJ624)</f>
        <v>0</v>
      </c>
      <c r="AK111" s="29">
        <f>-('3. Staff'!AK391+'3. Staff'!AK450+'3. Staff'!AK508+'3. Staff'!AK566+'3. Staff'!AK624)</f>
        <v>0</v>
      </c>
      <c r="AL111" s="29">
        <f>-('3. Staff'!AL391+'3. Staff'!AL450+'3. Staff'!AL508+'3. Staff'!AL566+'3. Staff'!AL624)</f>
        <v>0</v>
      </c>
      <c r="AM111" s="29">
        <f>-('3. Staff'!AM391+'3. Staff'!AM450+'3. Staff'!AM508+'3. Staff'!AM566+'3. Staff'!AM624)</f>
        <v>0</v>
      </c>
      <c r="AN111" s="29">
        <f>-('3. Staff'!AN391+'3. Staff'!AN450+'3. Staff'!AN508+'3. Staff'!AN566+'3. Staff'!AN624)</f>
        <v>0</v>
      </c>
      <c r="AO111" s="44">
        <f>-('3. Staff'!AO391+'3. Staff'!AO450+'3. Staff'!AO508+'3. Staff'!AO566+'3. Staff'!AO624)</f>
        <v>0</v>
      </c>
      <c r="AP111" s="29">
        <f>-('3. Staff'!AP391+'3. Staff'!AP450+'3. Staff'!AP508+'3. Staff'!AP566+'3. Staff'!AP624)</f>
        <v>0</v>
      </c>
      <c r="AQ111" s="29">
        <f>-('3. Staff'!AQ391+'3. Staff'!AQ450+'3. Staff'!AQ508+'3. Staff'!AQ566+'3. Staff'!AQ624)</f>
        <v>-8000</v>
      </c>
      <c r="AR111" s="29">
        <f>-('3. Staff'!AR391+'3. Staff'!AR450+'3. Staff'!AR508+'3. Staff'!AR566+'3. Staff'!AR624)</f>
        <v>0</v>
      </c>
      <c r="AS111" s="29">
        <f>-('3. Staff'!AS391+'3. Staff'!AS450+'3. Staff'!AS508+'3. Staff'!AS566+'3. Staff'!AS624)</f>
        <v>0</v>
      </c>
      <c r="AT111" s="29">
        <f>-('3. Staff'!AT391+'3. Staff'!AT450+'3. Staff'!AT508+'3. Staff'!AT566+'3. Staff'!AT624)</f>
        <v>0</v>
      </c>
      <c r="AU111" s="29">
        <f>-('3. Staff'!AU391+'3. Staff'!AU450+'3. Staff'!AU508+'3. Staff'!AU566+'3. Staff'!AU624)</f>
        <v>0</v>
      </c>
      <c r="AV111" s="29">
        <f>-('3. Staff'!AV391+'3. Staff'!AV450+'3. Staff'!AV508+'3. Staff'!AV566+'3. Staff'!AV624)</f>
        <v>0</v>
      </c>
      <c r="AW111" s="29">
        <f>-('3. Staff'!AW391+'3. Staff'!AW450+'3. Staff'!AW508+'3. Staff'!AW566+'3. Staff'!AW624)</f>
        <v>0</v>
      </c>
      <c r="AX111" s="29">
        <f>-('3. Staff'!AX391+'3. Staff'!AX450+'3. Staff'!AX508+'3. Staff'!AX566+'3. Staff'!AX624)</f>
        <v>0</v>
      </c>
      <c r="AY111" s="29">
        <f>-('3. Staff'!AY391+'3. Staff'!AY450+'3. Staff'!AY508+'3. Staff'!AY566+'3. Staff'!AY624)</f>
        <v>0</v>
      </c>
      <c r="AZ111" s="29">
        <f>-('3. Staff'!AZ391+'3. Staff'!AZ450+'3. Staff'!AZ508+'3. Staff'!AZ566+'3. Staff'!AZ624)</f>
        <v>0</v>
      </c>
      <c r="BA111" s="44">
        <f>-('3. Staff'!BA391+'3. Staff'!BA450+'3. Staff'!BA508+'3. Staff'!BA566+'3. Staff'!BA624)</f>
        <v>0</v>
      </c>
      <c r="BB111" s="29">
        <f>-('3. Staff'!BB391+'3. Staff'!BB450+'3. Staff'!BB508+'3. Staff'!BB566+'3. Staff'!BB624)</f>
        <v>0</v>
      </c>
      <c r="BC111" s="29">
        <f>-('3. Staff'!BC391+'3. Staff'!BC450+'3. Staff'!BC508+'3. Staff'!BC566+'3. Staff'!BC624)</f>
        <v>0</v>
      </c>
      <c r="BD111" s="29">
        <f>-('3. Staff'!BD391+'3. Staff'!BD450+'3. Staff'!BD508+'3. Staff'!BD566+'3. Staff'!BD624)</f>
        <v>0</v>
      </c>
      <c r="BE111" s="29">
        <f>-('3. Staff'!BE391+'3. Staff'!BE450+'3. Staff'!BE508+'3. Staff'!BE566+'3. Staff'!BE624)</f>
        <v>0</v>
      </c>
      <c r="BF111" s="29">
        <f>-('3. Staff'!BF391+'3. Staff'!BF450+'3. Staff'!BF508+'3. Staff'!BF566+'3. Staff'!BF624)</f>
        <v>0</v>
      </c>
      <c r="BG111" s="29">
        <f>-('3. Staff'!BG391+'3. Staff'!BG450+'3. Staff'!BG508+'3. Staff'!BG566+'3. Staff'!BG624)</f>
        <v>0</v>
      </c>
      <c r="BH111" s="29">
        <f>-('3. Staff'!BH391+'3. Staff'!BH450+'3. Staff'!BH508+'3. Staff'!BH566+'3. Staff'!BH624)</f>
        <v>0</v>
      </c>
      <c r="BI111" s="29">
        <f>-('3. Staff'!BI391+'3. Staff'!BI450+'3. Staff'!BI508+'3. Staff'!BI566+'3. Staff'!BI624)</f>
        <v>0</v>
      </c>
      <c r="BJ111" s="29">
        <f>-('3. Staff'!BJ391+'3. Staff'!BJ450+'3. Staff'!BJ508+'3. Staff'!BJ566+'3. Staff'!BJ624)</f>
        <v>0</v>
      </c>
      <c r="BK111" s="29">
        <f>-('3. Staff'!BK391+'3. Staff'!BK450+'3. Staff'!BK508+'3. Staff'!BK566+'3. Staff'!BK624)</f>
        <v>0</v>
      </c>
      <c r="BL111" s="29">
        <f>-('3. Staff'!BL391+'3. Staff'!BL450+'3. Staff'!BL508+'3. Staff'!BL566+'3. Staff'!BL624)</f>
        <v>0</v>
      </c>
    </row>
    <row r="112" spans="2:64" outlineLevel="1" x14ac:dyDescent="0.55000000000000004">
      <c r="B112" s="28"/>
      <c r="E112" s="29"/>
      <c r="F112" s="29"/>
      <c r="G112" s="29"/>
      <c r="H112" s="29"/>
      <c r="I112" s="29"/>
      <c r="J112" s="29"/>
      <c r="K112" s="29"/>
      <c r="L112" s="29"/>
      <c r="M112" s="29"/>
      <c r="N112" s="29"/>
      <c r="O112" s="29"/>
      <c r="P112" s="29"/>
      <c r="Q112" s="44"/>
      <c r="R112" s="29"/>
      <c r="S112" s="29"/>
      <c r="T112" s="29"/>
      <c r="U112" s="29"/>
      <c r="V112" s="29"/>
      <c r="W112" s="29"/>
      <c r="X112" s="29"/>
      <c r="Y112" s="29"/>
      <c r="Z112" s="29"/>
      <c r="AA112" s="29"/>
      <c r="AB112" s="29"/>
      <c r="AC112" s="44"/>
      <c r="AD112" s="29"/>
      <c r="AE112" s="29"/>
      <c r="AF112" s="29"/>
      <c r="AG112" s="29"/>
      <c r="AH112" s="29"/>
      <c r="AI112" s="29"/>
      <c r="AJ112" s="29"/>
      <c r="AK112" s="29"/>
      <c r="AL112" s="29"/>
      <c r="AM112" s="29"/>
      <c r="AN112" s="29"/>
      <c r="AO112" s="44"/>
      <c r="AP112" s="29"/>
      <c r="AQ112" s="29"/>
      <c r="AR112" s="29"/>
      <c r="AS112" s="29"/>
      <c r="AT112" s="29"/>
      <c r="AU112" s="29"/>
      <c r="AV112" s="29"/>
      <c r="AW112" s="29"/>
      <c r="AX112" s="29"/>
      <c r="AY112" s="29"/>
      <c r="AZ112" s="29"/>
      <c r="BA112" s="44"/>
      <c r="BB112" s="29"/>
      <c r="BC112" s="29"/>
      <c r="BD112" s="29"/>
      <c r="BE112" s="29"/>
      <c r="BF112" s="29"/>
      <c r="BG112" s="29"/>
      <c r="BH112" s="29"/>
      <c r="BI112" s="29"/>
      <c r="BJ112" s="29"/>
      <c r="BK112" s="29"/>
      <c r="BL112" s="29"/>
    </row>
    <row r="113" spans="2:64" outlineLevel="1" x14ac:dyDescent="0.55000000000000004">
      <c r="B113" s="4" t="s">
        <v>371</v>
      </c>
      <c r="E113" s="32">
        <f>SUM(E114:E124)</f>
        <v>0</v>
      </c>
      <c r="F113" s="32">
        <f t="shared" ref="F113:BL113" si="27">SUM(F114:F124)</f>
        <v>0</v>
      </c>
      <c r="G113" s="32">
        <f t="shared" si="27"/>
        <v>0</v>
      </c>
      <c r="H113" s="32">
        <f t="shared" si="27"/>
        <v>0</v>
      </c>
      <c r="I113" s="32">
        <f t="shared" si="27"/>
        <v>-26541.666666666664</v>
      </c>
      <c r="J113" s="32">
        <f t="shared" si="27"/>
        <v>-9541.6666666666679</v>
      </c>
      <c r="K113" s="32">
        <f t="shared" si="27"/>
        <v>-11791.666666666668</v>
      </c>
      <c r="L113" s="32">
        <f t="shared" si="27"/>
        <v>-11791.666666666668</v>
      </c>
      <c r="M113" s="32">
        <f t="shared" si="27"/>
        <v>-11791.666666666668</v>
      </c>
      <c r="N113" s="32">
        <f t="shared" si="27"/>
        <v>-11791.666666666668</v>
      </c>
      <c r="O113" s="32">
        <f t="shared" si="27"/>
        <v>-11791.666666666668</v>
      </c>
      <c r="P113" s="32">
        <f t="shared" si="27"/>
        <v>-11958.333333333334</v>
      </c>
      <c r="Q113" s="32">
        <f t="shared" si="27"/>
        <v>-14999.999999999998</v>
      </c>
      <c r="R113" s="32">
        <f t="shared" si="27"/>
        <v>-14999.999999999998</v>
      </c>
      <c r="S113" s="32">
        <f t="shared" si="27"/>
        <v>-14999.999999999998</v>
      </c>
      <c r="T113" s="32">
        <f t="shared" si="27"/>
        <v>-14999.999999999998</v>
      </c>
      <c r="U113" s="32">
        <f t="shared" si="27"/>
        <v>-15499.999999999998</v>
      </c>
      <c r="V113" s="32">
        <f t="shared" si="27"/>
        <v>-15666.666666666664</v>
      </c>
      <c r="W113" s="32">
        <f t="shared" si="27"/>
        <v>-15666.666666666664</v>
      </c>
      <c r="X113" s="32">
        <f t="shared" si="27"/>
        <v>-15666.666666666664</v>
      </c>
      <c r="Y113" s="32">
        <f t="shared" si="27"/>
        <v>-15666.666666666664</v>
      </c>
      <c r="Z113" s="32">
        <f t="shared" si="27"/>
        <v>-15666.666666666664</v>
      </c>
      <c r="AA113" s="32">
        <f t="shared" si="27"/>
        <v>-15749.999999999998</v>
      </c>
      <c r="AB113" s="32">
        <f t="shared" si="27"/>
        <v>-16416.666666666668</v>
      </c>
      <c r="AC113" s="32">
        <f t="shared" si="27"/>
        <v>-19916.666666666664</v>
      </c>
      <c r="AD113" s="32">
        <f t="shared" si="27"/>
        <v>-20583.333333333328</v>
      </c>
      <c r="AE113" s="32">
        <f t="shared" si="27"/>
        <v>-20583.333333333328</v>
      </c>
      <c r="AF113" s="32">
        <f t="shared" si="27"/>
        <v>-20583.333333333328</v>
      </c>
      <c r="AG113" s="32">
        <f t="shared" si="27"/>
        <v>-20916.666666666664</v>
      </c>
      <c r="AH113" s="32">
        <f t="shared" si="27"/>
        <v>-22000</v>
      </c>
      <c r="AI113" s="32">
        <f t="shared" si="27"/>
        <v>-22666.666666666664</v>
      </c>
      <c r="AJ113" s="32">
        <f t="shared" si="27"/>
        <v>-22666.666666666664</v>
      </c>
      <c r="AK113" s="32">
        <f t="shared" si="27"/>
        <v>-22666.666666666664</v>
      </c>
      <c r="AL113" s="32">
        <f t="shared" si="27"/>
        <v>-22666.666666666664</v>
      </c>
      <c r="AM113" s="32">
        <f t="shared" si="27"/>
        <v>-22666.666666666664</v>
      </c>
      <c r="AN113" s="32">
        <f t="shared" si="27"/>
        <v>-22833.333333333328</v>
      </c>
      <c r="AO113" s="32">
        <f t="shared" si="27"/>
        <v>-25500</v>
      </c>
      <c r="AP113" s="32">
        <f t="shared" si="27"/>
        <v>-26833.333333333336</v>
      </c>
      <c r="AQ113" s="32">
        <f t="shared" si="27"/>
        <v>-27250</v>
      </c>
      <c r="AR113" s="32">
        <f t="shared" si="27"/>
        <v>-27250</v>
      </c>
      <c r="AS113" s="32">
        <f t="shared" si="27"/>
        <v>-27250</v>
      </c>
      <c r="AT113" s="32">
        <f t="shared" si="27"/>
        <v>-27250</v>
      </c>
      <c r="AU113" s="32">
        <f t="shared" si="27"/>
        <v>-27250</v>
      </c>
      <c r="AV113" s="32">
        <f t="shared" si="27"/>
        <v>-27250</v>
      </c>
      <c r="AW113" s="32">
        <f t="shared" si="27"/>
        <v>-27250</v>
      </c>
      <c r="AX113" s="32">
        <f t="shared" si="27"/>
        <v>-27250</v>
      </c>
      <c r="AY113" s="32">
        <f t="shared" si="27"/>
        <v>-27250</v>
      </c>
      <c r="AZ113" s="32">
        <f t="shared" si="27"/>
        <v>-27250</v>
      </c>
      <c r="BA113" s="32">
        <f t="shared" si="27"/>
        <v>-29416.666666666664</v>
      </c>
      <c r="BB113" s="32">
        <f t="shared" si="27"/>
        <v>-30083.333333333332</v>
      </c>
      <c r="BC113" s="32">
        <f t="shared" si="27"/>
        <v>-30083.333333333332</v>
      </c>
      <c r="BD113" s="32">
        <f t="shared" si="27"/>
        <v>-30083.333333333332</v>
      </c>
      <c r="BE113" s="32">
        <f t="shared" si="27"/>
        <v>-30083.333333333332</v>
      </c>
      <c r="BF113" s="32">
        <f t="shared" si="27"/>
        <v>-30083.333333333332</v>
      </c>
      <c r="BG113" s="32">
        <f t="shared" si="27"/>
        <v>-30166.666666666664</v>
      </c>
      <c r="BH113" s="32">
        <f t="shared" si="27"/>
        <v>-30833.333333333336</v>
      </c>
      <c r="BI113" s="32">
        <f t="shared" si="27"/>
        <v>-30833.333333333336</v>
      </c>
      <c r="BJ113" s="32">
        <f t="shared" si="27"/>
        <v>-30833.333333333336</v>
      </c>
      <c r="BK113" s="32">
        <f t="shared" si="27"/>
        <v>-30833.333333333336</v>
      </c>
      <c r="BL113" s="32">
        <f t="shared" si="27"/>
        <v>-30833.333333333336</v>
      </c>
    </row>
    <row r="114" spans="2:64" outlineLevel="1" x14ac:dyDescent="0.55000000000000004">
      <c r="B114" s="28" t="s">
        <v>370</v>
      </c>
      <c r="E114" s="29">
        <f>-SUM('4. Costs'!E165:E171)</f>
        <v>0</v>
      </c>
      <c r="F114" s="29">
        <f>-SUM('4. Costs'!F165:F171)</f>
        <v>0</v>
      </c>
      <c r="G114" s="29">
        <f>-SUM('4. Costs'!G165:G171)</f>
        <v>0</v>
      </c>
      <c r="H114" s="29">
        <f>-SUM('4. Costs'!H165:H171)</f>
        <v>0</v>
      </c>
      <c r="I114" s="29">
        <f>-SUM('4. Costs'!I165:I171)</f>
        <v>-1583.3333333333335</v>
      </c>
      <c r="J114" s="29">
        <f>-SUM('4. Costs'!J165:J171)</f>
        <v>-1916.6666666666667</v>
      </c>
      <c r="K114" s="29">
        <f>-SUM('4. Costs'!K165:K171)</f>
        <v>-2166.6666666666665</v>
      </c>
      <c r="L114" s="29">
        <f>-SUM('4. Costs'!L165:L171)</f>
        <v>-2166.6666666666665</v>
      </c>
      <c r="M114" s="29">
        <f>-SUM('4. Costs'!M165:M171)</f>
        <v>-2166.6666666666665</v>
      </c>
      <c r="N114" s="29">
        <f>-SUM('4. Costs'!N165:N171)</f>
        <v>-2166.6666666666665</v>
      </c>
      <c r="O114" s="29">
        <f>-SUM('4. Costs'!O165:O171)</f>
        <v>-2166.6666666666665</v>
      </c>
      <c r="P114" s="29">
        <f>-SUM('4. Costs'!P165:P171)</f>
        <v>-2333.3333333333335</v>
      </c>
      <c r="Q114" s="44">
        <f>-SUM('4. Costs'!Q165:Q171)</f>
        <v>-4250</v>
      </c>
      <c r="R114" s="29">
        <f>-SUM('4. Costs'!R165:R171)</f>
        <v>-4250</v>
      </c>
      <c r="S114" s="29">
        <f>-SUM('4. Costs'!S165:S171)</f>
        <v>-4250</v>
      </c>
      <c r="T114" s="29">
        <f>-SUM('4. Costs'!T165:T171)</f>
        <v>-4250</v>
      </c>
      <c r="U114" s="29">
        <f>-SUM('4. Costs'!U165:U171)</f>
        <v>-4750</v>
      </c>
      <c r="V114" s="29">
        <f>-SUM('4. Costs'!V165:V171)</f>
        <v>-4916.666666666667</v>
      </c>
      <c r="W114" s="29">
        <f>-SUM('4. Costs'!W165:W171)</f>
        <v>-4916.666666666667</v>
      </c>
      <c r="X114" s="29">
        <f>-SUM('4. Costs'!X165:X171)</f>
        <v>-4916.666666666667</v>
      </c>
      <c r="Y114" s="29">
        <f>-SUM('4. Costs'!Y165:Y171)</f>
        <v>-4916.666666666667</v>
      </c>
      <c r="Z114" s="29">
        <f>-SUM('4. Costs'!Z165:Z171)</f>
        <v>-4916.666666666667</v>
      </c>
      <c r="AA114" s="29">
        <f>-SUM('4. Costs'!AA165:AA171)</f>
        <v>-5000</v>
      </c>
      <c r="AB114" s="29">
        <f>-SUM('4. Costs'!AB165:AB171)</f>
        <v>-5000</v>
      </c>
      <c r="AC114" s="44">
        <f>-SUM('4. Costs'!AC165:AC171)</f>
        <v>-5083.333333333333</v>
      </c>
      <c r="AD114" s="29">
        <f>-SUM('4. Costs'!AD165:AD171)</f>
        <v>-5083.333333333333</v>
      </c>
      <c r="AE114" s="29">
        <f>-SUM('4. Costs'!AE165:AE171)</f>
        <v>-5083.333333333333</v>
      </c>
      <c r="AF114" s="29">
        <f>-SUM('4. Costs'!AF165:AF171)</f>
        <v>-5083.333333333333</v>
      </c>
      <c r="AG114" s="29">
        <f>-SUM('4. Costs'!AG165:AG171)</f>
        <v>-5416.6666666666661</v>
      </c>
      <c r="AH114" s="29">
        <f>-SUM('4. Costs'!AH165:AH171)</f>
        <v>-6000</v>
      </c>
      <c r="AI114" s="29">
        <f>-SUM('4. Costs'!AI165:AI171)</f>
        <v>-6000</v>
      </c>
      <c r="AJ114" s="29">
        <f>-SUM('4. Costs'!AJ165:AJ171)</f>
        <v>-6000</v>
      </c>
      <c r="AK114" s="29">
        <f>-SUM('4. Costs'!AK165:AK171)</f>
        <v>-6000</v>
      </c>
      <c r="AL114" s="29">
        <f>-SUM('4. Costs'!AL165:AL171)</f>
        <v>-6000</v>
      </c>
      <c r="AM114" s="29">
        <f>-SUM('4. Costs'!AM165:AM171)</f>
        <v>-6000</v>
      </c>
      <c r="AN114" s="29">
        <f>-SUM('4. Costs'!AN165:AN171)</f>
        <v>-6166.666666666667</v>
      </c>
      <c r="AO114" s="44">
        <f>-SUM('4. Costs'!AO165:AO171)</f>
        <v>-6333.3333333333339</v>
      </c>
      <c r="AP114" s="29">
        <f>-SUM('4. Costs'!AP165:AP171)</f>
        <v>-6333.3333333333339</v>
      </c>
      <c r="AQ114" s="29">
        <f>-SUM('4. Costs'!AQ165:AQ171)</f>
        <v>-6500.0000000000009</v>
      </c>
      <c r="AR114" s="29">
        <f>-SUM('4. Costs'!AR165:AR171)</f>
        <v>-6500.0000000000009</v>
      </c>
      <c r="AS114" s="29">
        <f>-SUM('4. Costs'!AS165:AS171)</f>
        <v>-6500.0000000000009</v>
      </c>
      <c r="AT114" s="29">
        <f>-SUM('4. Costs'!AT165:AT171)</f>
        <v>-6500.0000000000009</v>
      </c>
      <c r="AU114" s="29">
        <f>-SUM('4. Costs'!AU165:AU171)</f>
        <v>-6500.0000000000009</v>
      </c>
      <c r="AV114" s="29">
        <f>-SUM('4. Costs'!AV165:AV171)</f>
        <v>-6500.0000000000009</v>
      </c>
      <c r="AW114" s="29">
        <f>-SUM('4. Costs'!AW165:AW171)</f>
        <v>-6500.0000000000009</v>
      </c>
      <c r="AX114" s="29">
        <f>-SUM('4. Costs'!AX165:AX171)</f>
        <v>-6500.0000000000009</v>
      </c>
      <c r="AY114" s="29">
        <f>-SUM('4. Costs'!AY165:AY171)</f>
        <v>-6500.0000000000009</v>
      </c>
      <c r="AZ114" s="29">
        <f>-SUM('4. Costs'!AZ165:AZ171)</f>
        <v>-6500.0000000000009</v>
      </c>
      <c r="BA114" s="44">
        <f>-SUM('4. Costs'!BA165:BA171)</f>
        <v>-6583.333333333333</v>
      </c>
      <c r="BB114" s="29">
        <f>-SUM('4. Costs'!BB165:BB171)</f>
        <v>-6583.333333333333</v>
      </c>
      <c r="BC114" s="29">
        <f>-SUM('4. Costs'!BC165:BC171)</f>
        <v>-6583.333333333333</v>
      </c>
      <c r="BD114" s="29">
        <f>-SUM('4. Costs'!BD165:BD171)</f>
        <v>-6583.333333333333</v>
      </c>
      <c r="BE114" s="29">
        <f>-SUM('4. Costs'!BE165:BE171)</f>
        <v>-6583.333333333333</v>
      </c>
      <c r="BF114" s="29">
        <f>-SUM('4. Costs'!BF165:BF171)</f>
        <v>-6583.333333333333</v>
      </c>
      <c r="BG114" s="29">
        <f>-SUM('4. Costs'!BG165:BG171)</f>
        <v>-6666.666666666667</v>
      </c>
      <c r="BH114" s="29">
        <f>-SUM('4. Costs'!BH165:BH171)</f>
        <v>-6666.666666666667</v>
      </c>
      <c r="BI114" s="29">
        <f>-SUM('4. Costs'!BI165:BI171)</f>
        <v>-6666.666666666667</v>
      </c>
      <c r="BJ114" s="29">
        <f>-SUM('4. Costs'!BJ165:BJ171)</f>
        <v>-6666.666666666667</v>
      </c>
      <c r="BK114" s="29">
        <f>-SUM('4. Costs'!BK165:BK171)</f>
        <v>-6666.666666666667</v>
      </c>
      <c r="BL114" s="29">
        <f>-SUM('4. Costs'!BL165:BL171)</f>
        <v>-6666.666666666667</v>
      </c>
    </row>
    <row r="115" spans="2:64" outlineLevel="1" x14ac:dyDescent="0.55000000000000004">
      <c r="B115" s="28" t="s">
        <v>244</v>
      </c>
      <c r="E115" s="29">
        <f>-'4. Costs'!E173</f>
        <v>0</v>
      </c>
      <c r="F115" s="29">
        <f>-'4. Costs'!F173</f>
        <v>0</v>
      </c>
      <c r="G115" s="29">
        <f>-'4. Costs'!G173</f>
        <v>0</v>
      </c>
      <c r="H115" s="29">
        <f>-'4. Costs'!H173</f>
        <v>0</v>
      </c>
      <c r="I115" s="29">
        <f>-'4. Costs'!I173</f>
        <v>-666.66666666666663</v>
      </c>
      <c r="J115" s="29">
        <f>-'4. Costs'!J173</f>
        <v>-666.66666666666663</v>
      </c>
      <c r="K115" s="29">
        <f>-'4. Costs'!K173</f>
        <v>-666.66666666666663</v>
      </c>
      <c r="L115" s="29">
        <f>-'4. Costs'!L173</f>
        <v>-666.66666666666663</v>
      </c>
      <c r="M115" s="29">
        <f>-'4. Costs'!M173</f>
        <v>-666.66666666666663</v>
      </c>
      <c r="N115" s="29">
        <f>-'4. Costs'!N173</f>
        <v>-666.66666666666663</v>
      </c>
      <c r="O115" s="29">
        <f>-'4. Costs'!O173</f>
        <v>-666.66666666666663</v>
      </c>
      <c r="P115" s="29">
        <f>-'4. Costs'!P173</f>
        <v>-666.66666666666663</v>
      </c>
      <c r="Q115" s="44">
        <f>-'4. Costs'!Q173</f>
        <v>-1250</v>
      </c>
      <c r="R115" s="29">
        <f>-'4. Costs'!R173</f>
        <v>-1250</v>
      </c>
      <c r="S115" s="29">
        <f>-'4. Costs'!S173</f>
        <v>-1250</v>
      </c>
      <c r="T115" s="29">
        <f>-'4. Costs'!T173</f>
        <v>-1250</v>
      </c>
      <c r="U115" s="29">
        <f>-'4. Costs'!U173</f>
        <v>-1250</v>
      </c>
      <c r="V115" s="29">
        <f>-'4. Costs'!V173</f>
        <v>-1250</v>
      </c>
      <c r="W115" s="29">
        <f>-'4. Costs'!W173</f>
        <v>-1250</v>
      </c>
      <c r="X115" s="29">
        <f>-'4. Costs'!X173</f>
        <v>-1250</v>
      </c>
      <c r="Y115" s="29">
        <f>-'4. Costs'!Y173</f>
        <v>-1250</v>
      </c>
      <c r="Z115" s="29">
        <f>-'4. Costs'!Z173</f>
        <v>-1250</v>
      </c>
      <c r="AA115" s="29">
        <f>-'4. Costs'!AA173</f>
        <v>-1250</v>
      </c>
      <c r="AB115" s="29">
        <f>-'4. Costs'!AB173</f>
        <v>-1250</v>
      </c>
      <c r="AC115" s="44">
        <f>-'4. Costs'!AC173</f>
        <v>-2083.3333333333335</v>
      </c>
      <c r="AD115" s="29">
        <f>-'4. Costs'!AD173</f>
        <v>-2083.3333333333335</v>
      </c>
      <c r="AE115" s="29">
        <f>-'4. Costs'!AE173</f>
        <v>-2083.3333333333335</v>
      </c>
      <c r="AF115" s="29">
        <f>-'4. Costs'!AF173</f>
        <v>-2083.3333333333335</v>
      </c>
      <c r="AG115" s="29">
        <f>-'4. Costs'!AG173</f>
        <v>-2083.3333333333335</v>
      </c>
      <c r="AH115" s="29">
        <f>-'4. Costs'!AH173</f>
        <v>-2083.3333333333335</v>
      </c>
      <c r="AI115" s="29">
        <f>-'4. Costs'!AI173</f>
        <v>-2083.3333333333335</v>
      </c>
      <c r="AJ115" s="29">
        <f>-'4. Costs'!AJ173</f>
        <v>-2083.3333333333335</v>
      </c>
      <c r="AK115" s="29">
        <f>-'4. Costs'!AK173</f>
        <v>-2083.3333333333335</v>
      </c>
      <c r="AL115" s="29">
        <f>-'4. Costs'!AL173</f>
        <v>-2083.3333333333335</v>
      </c>
      <c r="AM115" s="29">
        <f>-'4. Costs'!AM173</f>
        <v>-2083.3333333333335</v>
      </c>
      <c r="AN115" s="29">
        <f>-'4. Costs'!AN173</f>
        <v>-2083.3333333333335</v>
      </c>
      <c r="AO115" s="44">
        <f>-'4. Costs'!AO173</f>
        <v>-2083.3333333333335</v>
      </c>
      <c r="AP115" s="29">
        <f>-'4. Costs'!AP173</f>
        <v>-2083.3333333333335</v>
      </c>
      <c r="AQ115" s="29">
        <f>-'4. Costs'!AQ173</f>
        <v>-2083.3333333333335</v>
      </c>
      <c r="AR115" s="29">
        <f>-'4. Costs'!AR173</f>
        <v>-2083.3333333333335</v>
      </c>
      <c r="AS115" s="29">
        <f>-'4. Costs'!AS173</f>
        <v>-2083.3333333333335</v>
      </c>
      <c r="AT115" s="29">
        <f>-'4. Costs'!AT173</f>
        <v>-2083.3333333333335</v>
      </c>
      <c r="AU115" s="29">
        <f>-'4. Costs'!AU173</f>
        <v>-2083.3333333333335</v>
      </c>
      <c r="AV115" s="29">
        <f>-'4. Costs'!AV173</f>
        <v>-2083.3333333333335</v>
      </c>
      <c r="AW115" s="29">
        <f>-'4. Costs'!AW173</f>
        <v>-2083.3333333333335</v>
      </c>
      <c r="AX115" s="29">
        <f>-'4. Costs'!AX173</f>
        <v>-2083.3333333333335</v>
      </c>
      <c r="AY115" s="29">
        <f>-'4. Costs'!AY173</f>
        <v>-2083.3333333333335</v>
      </c>
      <c r="AZ115" s="29">
        <f>-'4. Costs'!AZ173</f>
        <v>-2083.3333333333335</v>
      </c>
      <c r="BA115" s="44">
        <f>-'4. Costs'!BA173</f>
        <v>-4166.666666666667</v>
      </c>
      <c r="BB115" s="29">
        <f>-'4. Costs'!BB173</f>
        <v>-4166.666666666667</v>
      </c>
      <c r="BC115" s="29">
        <f>-'4. Costs'!BC173</f>
        <v>-4166.666666666667</v>
      </c>
      <c r="BD115" s="29">
        <f>-'4. Costs'!BD173</f>
        <v>-4166.666666666667</v>
      </c>
      <c r="BE115" s="29">
        <f>-'4. Costs'!BE173</f>
        <v>-4166.666666666667</v>
      </c>
      <c r="BF115" s="29">
        <f>-'4. Costs'!BF173</f>
        <v>-4166.666666666667</v>
      </c>
      <c r="BG115" s="29">
        <f>-'4. Costs'!BG173</f>
        <v>-4166.666666666667</v>
      </c>
      <c r="BH115" s="29">
        <f>-'4. Costs'!BH173</f>
        <v>-4166.666666666667</v>
      </c>
      <c r="BI115" s="29">
        <f>-'4. Costs'!BI173</f>
        <v>-4166.666666666667</v>
      </c>
      <c r="BJ115" s="29">
        <f>-'4. Costs'!BJ173</f>
        <v>-4166.666666666667</v>
      </c>
      <c r="BK115" s="29">
        <f>-'4. Costs'!BK173</f>
        <v>-4166.666666666667</v>
      </c>
      <c r="BL115" s="29">
        <f>-'4. Costs'!BL173</f>
        <v>-4166.666666666667</v>
      </c>
    </row>
    <row r="116" spans="2:64" outlineLevel="1" x14ac:dyDescent="0.55000000000000004">
      <c r="B116" s="28" t="s">
        <v>40</v>
      </c>
      <c r="E116" s="29">
        <f>-SUM('4. Costs'!E157:E163)</f>
        <v>0</v>
      </c>
      <c r="F116" s="29">
        <f>-SUM('4. Costs'!F157:F163)</f>
        <v>0</v>
      </c>
      <c r="G116" s="29">
        <f>-SUM('4. Costs'!G157:G163)</f>
        <v>0</v>
      </c>
      <c r="H116" s="29">
        <f>-SUM('4. Costs'!H157:H163)</f>
        <v>0</v>
      </c>
      <c r="I116" s="29">
        <f>-SUM('4. Costs'!I157:I163)</f>
        <v>-4000</v>
      </c>
      <c r="J116" s="29">
        <f>-SUM('4. Costs'!J157:J163)</f>
        <v>-6666.6666666666661</v>
      </c>
      <c r="K116" s="29">
        <f>-SUM('4. Costs'!K157:K163)</f>
        <v>-8666.6666666666661</v>
      </c>
      <c r="L116" s="29">
        <f>-SUM('4. Costs'!L157:L163)</f>
        <v>-8666.6666666666661</v>
      </c>
      <c r="M116" s="29">
        <f>-SUM('4. Costs'!M157:M163)</f>
        <v>-8666.6666666666661</v>
      </c>
      <c r="N116" s="29">
        <f>-SUM('4. Costs'!N157:N163)</f>
        <v>-8666.6666666666661</v>
      </c>
      <c r="O116" s="29">
        <f>-SUM('4. Costs'!O157:O163)</f>
        <v>-8666.6666666666661</v>
      </c>
      <c r="P116" s="29">
        <f>-SUM('4. Costs'!P157:P163)</f>
        <v>-8666.6666666666661</v>
      </c>
      <c r="Q116" s="44">
        <f>-SUM('4. Costs'!Q157:Q163)</f>
        <v>-8666.6666666666661</v>
      </c>
      <c r="R116" s="29">
        <f>-SUM('4. Costs'!R157:R163)</f>
        <v>-8666.6666666666661</v>
      </c>
      <c r="S116" s="29">
        <f>-SUM('4. Costs'!S157:S163)</f>
        <v>-8666.6666666666661</v>
      </c>
      <c r="T116" s="29">
        <f>-SUM('4. Costs'!T157:T163)</f>
        <v>-8666.6666666666661</v>
      </c>
      <c r="U116" s="29">
        <f>-SUM('4. Costs'!U157:U163)</f>
        <v>-8666.6666666666661</v>
      </c>
      <c r="V116" s="29">
        <f>-SUM('4. Costs'!V157:V163)</f>
        <v>-8666.6666666666661</v>
      </c>
      <c r="W116" s="29">
        <f>-SUM('4. Costs'!W157:W163)</f>
        <v>-8666.6666666666661</v>
      </c>
      <c r="X116" s="29">
        <f>-SUM('4. Costs'!X157:X163)</f>
        <v>-8666.6666666666661</v>
      </c>
      <c r="Y116" s="29">
        <f>-SUM('4. Costs'!Y157:Y163)</f>
        <v>-8666.6666666666661</v>
      </c>
      <c r="Z116" s="29">
        <f>-SUM('4. Costs'!Z157:Z163)</f>
        <v>-8666.6666666666661</v>
      </c>
      <c r="AA116" s="29">
        <f>-SUM('4. Costs'!AA157:AA163)</f>
        <v>-8666.6666666666661</v>
      </c>
      <c r="AB116" s="29">
        <f>-SUM('4. Costs'!AB157:AB163)</f>
        <v>-9333.3333333333339</v>
      </c>
      <c r="AC116" s="44">
        <f>-SUM('4. Costs'!AC157:AC163)</f>
        <v>-11083.333333333334</v>
      </c>
      <c r="AD116" s="29">
        <f>-SUM('4. Costs'!AD157:AD163)</f>
        <v>-11750</v>
      </c>
      <c r="AE116" s="29">
        <f>-SUM('4. Costs'!AE157:AE163)</f>
        <v>-11750</v>
      </c>
      <c r="AF116" s="29">
        <f>-SUM('4. Costs'!AF157:AF163)</f>
        <v>-11750</v>
      </c>
      <c r="AG116" s="29">
        <f>-SUM('4. Costs'!AG157:AG163)</f>
        <v>-11750</v>
      </c>
      <c r="AH116" s="29">
        <f>-SUM('4. Costs'!AH157:AH163)</f>
        <v>-12250</v>
      </c>
      <c r="AI116" s="29">
        <f>-SUM('4. Costs'!AI157:AI163)</f>
        <v>-12916.666666666666</v>
      </c>
      <c r="AJ116" s="29">
        <f>-SUM('4. Costs'!AJ157:AJ163)</f>
        <v>-12916.666666666666</v>
      </c>
      <c r="AK116" s="29">
        <f>-SUM('4. Costs'!AK157:AK163)</f>
        <v>-12916.666666666666</v>
      </c>
      <c r="AL116" s="29">
        <f>-SUM('4. Costs'!AL157:AL163)</f>
        <v>-12916.666666666666</v>
      </c>
      <c r="AM116" s="29">
        <f>-SUM('4. Costs'!AM157:AM163)</f>
        <v>-12916.666666666666</v>
      </c>
      <c r="AN116" s="29">
        <f>-SUM('4. Costs'!AN157:AN163)</f>
        <v>-12916.666666666666</v>
      </c>
      <c r="AO116" s="44">
        <f>-SUM('4. Costs'!AO157:AO163)</f>
        <v>-14583.333333333332</v>
      </c>
      <c r="AP116" s="29">
        <f>-SUM('4. Costs'!AP157:AP163)</f>
        <v>-15916.666666666666</v>
      </c>
      <c r="AQ116" s="29">
        <f>-SUM('4. Costs'!AQ157:AQ163)</f>
        <v>-16166.666666666666</v>
      </c>
      <c r="AR116" s="29">
        <f>-SUM('4. Costs'!AR157:AR163)</f>
        <v>-16166.666666666666</v>
      </c>
      <c r="AS116" s="29">
        <f>-SUM('4. Costs'!AS157:AS163)</f>
        <v>-16166.666666666666</v>
      </c>
      <c r="AT116" s="29">
        <f>-SUM('4. Costs'!AT157:AT163)</f>
        <v>-16166.666666666666</v>
      </c>
      <c r="AU116" s="29">
        <f>-SUM('4. Costs'!AU157:AU163)</f>
        <v>-16166.666666666666</v>
      </c>
      <c r="AV116" s="29">
        <f>-SUM('4. Costs'!AV157:AV163)</f>
        <v>-16166.666666666666</v>
      </c>
      <c r="AW116" s="29">
        <f>-SUM('4. Costs'!AW157:AW163)</f>
        <v>-16166.666666666666</v>
      </c>
      <c r="AX116" s="29">
        <f>-SUM('4. Costs'!AX157:AX163)</f>
        <v>-16166.666666666666</v>
      </c>
      <c r="AY116" s="29">
        <f>-SUM('4. Costs'!AY157:AY163)</f>
        <v>-16166.666666666666</v>
      </c>
      <c r="AZ116" s="29">
        <f>-SUM('4. Costs'!AZ157:AZ163)</f>
        <v>-16166.666666666666</v>
      </c>
      <c r="BA116" s="44">
        <f>-SUM('4. Costs'!BA157:BA163)</f>
        <v>-16166.666666666666</v>
      </c>
      <c r="BB116" s="29">
        <f>-SUM('4. Costs'!BB157:BB163)</f>
        <v>-16833.333333333332</v>
      </c>
      <c r="BC116" s="29">
        <f>-SUM('4. Costs'!BC157:BC163)</f>
        <v>-16833.333333333332</v>
      </c>
      <c r="BD116" s="29">
        <f>-SUM('4. Costs'!BD157:BD163)</f>
        <v>-16833.333333333332</v>
      </c>
      <c r="BE116" s="29">
        <f>-SUM('4. Costs'!BE157:BE163)</f>
        <v>-16833.333333333332</v>
      </c>
      <c r="BF116" s="29">
        <f>-SUM('4. Costs'!BF157:BF163)</f>
        <v>-16833.333333333332</v>
      </c>
      <c r="BG116" s="29">
        <f>-SUM('4. Costs'!BG157:BG163)</f>
        <v>-16833.333333333332</v>
      </c>
      <c r="BH116" s="29">
        <f>-SUM('4. Costs'!BH157:BH163)</f>
        <v>-17500</v>
      </c>
      <c r="BI116" s="29">
        <f>-SUM('4. Costs'!BI157:BI163)</f>
        <v>-17500</v>
      </c>
      <c r="BJ116" s="29">
        <f>-SUM('4. Costs'!BJ157:BJ163)</f>
        <v>-17500</v>
      </c>
      <c r="BK116" s="29">
        <f>-SUM('4. Costs'!BK157:BK163)</f>
        <v>-17500</v>
      </c>
      <c r="BL116" s="29">
        <f>-SUM('4. Costs'!BL157:BL163)</f>
        <v>-17500</v>
      </c>
    </row>
    <row r="117" spans="2:64" outlineLevel="1" x14ac:dyDescent="0.55000000000000004">
      <c r="B117" s="28" t="s">
        <v>248</v>
      </c>
      <c r="E117" s="29">
        <f>-'4. Costs'!E174</f>
        <v>0</v>
      </c>
      <c r="F117" s="29">
        <f>-'4. Costs'!F174</f>
        <v>0</v>
      </c>
      <c r="G117" s="29">
        <f>-'4. Costs'!G174</f>
        <v>0</v>
      </c>
      <c r="H117" s="29">
        <f>-'4. Costs'!H174</f>
        <v>0</v>
      </c>
      <c r="I117" s="29">
        <f>-'4. Costs'!I174</f>
        <v>-83.333333333333329</v>
      </c>
      <c r="J117" s="29">
        <f>-'4. Costs'!J174</f>
        <v>-83.333333333333329</v>
      </c>
      <c r="K117" s="29">
        <f>-'4. Costs'!K174</f>
        <v>-83.333333333333329</v>
      </c>
      <c r="L117" s="29">
        <f>-'4. Costs'!L174</f>
        <v>-83.333333333333329</v>
      </c>
      <c r="M117" s="29">
        <f>-'4. Costs'!M174</f>
        <v>-83.333333333333329</v>
      </c>
      <c r="N117" s="29">
        <f>-'4. Costs'!N174</f>
        <v>-83.333333333333329</v>
      </c>
      <c r="O117" s="29">
        <f>-'4. Costs'!O174</f>
        <v>-83.333333333333329</v>
      </c>
      <c r="P117" s="29">
        <f>-'4. Costs'!P174</f>
        <v>-83.333333333333329</v>
      </c>
      <c r="Q117" s="44">
        <f>-'4. Costs'!Q174</f>
        <v>-416.66666666666669</v>
      </c>
      <c r="R117" s="29">
        <f>-'4. Costs'!R174</f>
        <v>-416.66666666666669</v>
      </c>
      <c r="S117" s="29">
        <f>-'4. Costs'!S174</f>
        <v>-416.66666666666669</v>
      </c>
      <c r="T117" s="29">
        <f>-'4. Costs'!T174</f>
        <v>-416.66666666666669</v>
      </c>
      <c r="U117" s="29">
        <f>-'4. Costs'!U174</f>
        <v>-416.66666666666669</v>
      </c>
      <c r="V117" s="29">
        <f>-'4. Costs'!V174</f>
        <v>-416.66666666666669</v>
      </c>
      <c r="W117" s="29">
        <f>-'4. Costs'!W174</f>
        <v>-416.66666666666669</v>
      </c>
      <c r="X117" s="29">
        <f>-'4. Costs'!X174</f>
        <v>-416.66666666666669</v>
      </c>
      <c r="Y117" s="29">
        <f>-'4. Costs'!Y174</f>
        <v>-416.66666666666669</v>
      </c>
      <c r="Z117" s="29">
        <f>-'4. Costs'!Z174</f>
        <v>-416.66666666666669</v>
      </c>
      <c r="AA117" s="29">
        <f>-'4. Costs'!AA174</f>
        <v>-416.66666666666669</v>
      </c>
      <c r="AB117" s="29">
        <f>-'4. Costs'!AB174</f>
        <v>-416.66666666666669</v>
      </c>
      <c r="AC117" s="44">
        <f>-'4. Costs'!AC174</f>
        <v>-833.33333333333337</v>
      </c>
      <c r="AD117" s="29">
        <f>-'4. Costs'!AD174</f>
        <v>-833.33333333333337</v>
      </c>
      <c r="AE117" s="29">
        <f>-'4. Costs'!AE174</f>
        <v>-833.33333333333337</v>
      </c>
      <c r="AF117" s="29">
        <f>-'4. Costs'!AF174</f>
        <v>-833.33333333333337</v>
      </c>
      <c r="AG117" s="29">
        <f>-'4. Costs'!AG174</f>
        <v>-833.33333333333337</v>
      </c>
      <c r="AH117" s="29">
        <f>-'4. Costs'!AH174</f>
        <v>-833.33333333333337</v>
      </c>
      <c r="AI117" s="29">
        <f>-'4. Costs'!AI174</f>
        <v>-833.33333333333337</v>
      </c>
      <c r="AJ117" s="29">
        <f>-'4. Costs'!AJ174</f>
        <v>-833.33333333333337</v>
      </c>
      <c r="AK117" s="29">
        <f>-'4. Costs'!AK174</f>
        <v>-833.33333333333337</v>
      </c>
      <c r="AL117" s="29">
        <f>-'4. Costs'!AL174</f>
        <v>-833.33333333333337</v>
      </c>
      <c r="AM117" s="29">
        <f>-'4. Costs'!AM174</f>
        <v>-833.33333333333337</v>
      </c>
      <c r="AN117" s="29">
        <f>-'4. Costs'!AN174</f>
        <v>-833.33333333333337</v>
      </c>
      <c r="AO117" s="44">
        <f>-'4. Costs'!AO174</f>
        <v>-1666.6666666666667</v>
      </c>
      <c r="AP117" s="29">
        <f>-'4. Costs'!AP174</f>
        <v>-1666.6666666666667</v>
      </c>
      <c r="AQ117" s="29">
        <f>-'4. Costs'!AQ174</f>
        <v>-1666.6666666666667</v>
      </c>
      <c r="AR117" s="29">
        <f>-'4. Costs'!AR174</f>
        <v>-1666.6666666666667</v>
      </c>
      <c r="AS117" s="29">
        <f>-'4. Costs'!AS174</f>
        <v>-1666.6666666666667</v>
      </c>
      <c r="AT117" s="29">
        <f>-'4. Costs'!AT174</f>
        <v>-1666.6666666666667</v>
      </c>
      <c r="AU117" s="29">
        <f>-'4. Costs'!AU174</f>
        <v>-1666.6666666666667</v>
      </c>
      <c r="AV117" s="29">
        <f>-'4. Costs'!AV174</f>
        <v>-1666.6666666666667</v>
      </c>
      <c r="AW117" s="29">
        <f>-'4. Costs'!AW174</f>
        <v>-1666.6666666666667</v>
      </c>
      <c r="AX117" s="29">
        <f>-'4. Costs'!AX174</f>
        <v>-1666.6666666666667</v>
      </c>
      <c r="AY117" s="29">
        <f>-'4. Costs'!AY174</f>
        <v>-1666.6666666666667</v>
      </c>
      <c r="AZ117" s="29">
        <f>-'4. Costs'!AZ174</f>
        <v>-1666.6666666666667</v>
      </c>
      <c r="BA117" s="44">
        <f>-'4. Costs'!BA174</f>
        <v>-1666.6666666666667</v>
      </c>
      <c r="BB117" s="29">
        <f>-'4. Costs'!BB174</f>
        <v>-1666.6666666666667</v>
      </c>
      <c r="BC117" s="29">
        <f>-'4. Costs'!BC174</f>
        <v>-1666.6666666666667</v>
      </c>
      <c r="BD117" s="29">
        <f>-'4. Costs'!BD174</f>
        <v>-1666.6666666666667</v>
      </c>
      <c r="BE117" s="29">
        <f>-'4. Costs'!BE174</f>
        <v>-1666.6666666666667</v>
      </c>
      <c r="BF117" s="29">
        <f>-'4. Costs'!BF174</f>
        <v>-1666.6666666666667</v>
      </c>
      <c r="BG117" s="29">
        <f>-'4. Costs'!BG174</f>
        <v>-1666.6666666666667</v>
      </c>
      <c r="BH117" s="29">
        <f>-'4. Costs'!BH174</f>
        <v>-1666.6666666666667</v>
      </c>
      <c r="BI117" s="29">
        <f>-'4. Costs'!BI174</f>
        <v>-1666.6666666666667</v>
      </c>
      <c r="BJ117" s="29">
        <f>-'4. Costs'!BJ174</f>
        <v>-1666.6666666666667</v>
      </c>
      <c r="BK117" s="29">
        <f>-'4. Costs'!BK174</f>
        <v>-1666.6666666666667</v>
      </c>
      <c r="BL117" s="29">
        <f>-'4. Costs'!BL174</f>
        <v>-1666.6666666666667</v>
      </c>
    </row>
    <row r="118" spans="2:64" outlineLevel="1" x14ac:dyDescent="0.55000000000000004">
      <c r="B118" s="28" t="s">
        <v>247</v>
      </c>
      <c r="E118" s="29">
        <f>-'4. Costs'!E176</f>
        <v>0</v>
      </c>
      <c r="F118" s="29">
        <f>-'4. Costs'!F176</f>
        <v>0</v>
      </c>
      <c r="G118" s="29">
        <f>-'4. Costs'!G176</f>
        <v>0</v>
      </c>
      <c r="H118" s="29">
        <f>-'4. Costs'!H176</f>
        <v>0</v>
      </c>
      <c r="I118" s="29">
        <f>-'4. Costs'!I176</f>
        <v>-208.33333333333334</v>
      </c>
      <c r="J118" s="29">
        <f>-'4. Costs'!J176</f>
        <v>-208.33333333333334</v>
      </c>
      <c r="K118" s="29">
        <f>-'4. Costs'!K176</f>
        <v>-208.33333333333334</v>
      </c>
      <c r="L118" s="29">
        <f>-'4. Costs'!L176</f>
        <v>-208.33333333333334</v>
      </c>
      <c r="M118" s="29">
        <f>-'4. Costs'!M176</f>
        <v>-208.33333333333334</v>
      </c>
      <c r="N118" s="29">
        <f>-'4. Costs'!N176</f>
        <v>-208.33333333333334</v>
      </c>
      <c r="O118" s="29">
        <f>-'4. Costs'!O176</f>
        <v>-208.33333333333334</v>
      </c>
      <c r="P118" s="29">
        <f>-'4. Costs'!P176</f>
        <v>-208.33333333333334</v>
      </c>
      <c r="Q118" s="44">
        <f>-'4. Costs'!Q176</f>
        <v>-416.66666666666669</v>
      </c>
      <c r="R118" s="29">
        <f>-'4. Costs'!R176</f>
        <v>-416.66666666666669</v>
      </c>
      <c r="S118" s="29">
        <f>-'4. Costs'!S176</f>
        <v>-416.66666666666669</v>
      </c>
      <c r="T118" s="29">
        <f>-'4. Costs'!T176</f>
        <v>-416.66666666666669</v>
      </c>
      <c r="U118" s="29">
        <f>-'4. Costs'!U176</f>
        <v>-416.66666666666669</v>
      </c>
      <c r="V118" s="29">
        <f>-'4. Costs'!V176</f>
        <v>-416.66666666666669</v>
      </c>
      <c r="W118" s="29">
        <f>-'4. Costs'!W176</f>
        <v>-416.66666666666669</v>
      </c>
      <c r="X118" s="29">
        <f>-'4. Costs'!X176</f>
        <v>-416.66666666666669</v>
      </c>
      <c r="Y118" s="29">
        <f>-'4. Costs'!Y176</f>
        <v>-416.66666666666669</v>
      </c>
      <c r="Z118" s="29">
        <f>-'4. Costs'!Z176</f>
        <v>-416.66666666666669</v>
      </c>
      <c r="AA118" s="29">
        <f>-'4. Costs'!AA176</f>
        <v>-416.66666666666669</v>
      </c>
      <c r="AB118" s="29">
        <f>-'4. Costs'!AB176</f>
        <v>-416.66666666666669</v>
      </c>
      <c r="AC118" s="44">
        <f>-'4. Costs'!AC176</f>
        <v>-833.33333333333337</v>
      </c>
      <c r="AD118" s="29">
        <f>-'4. Costs'!AD176</f>
        <v>-833.33333333333337</v>
      </c>
      <c r="AE118" s="29">
        <f>-'4. Costs'!AE176</f>
        <v>-833.33333333333337</v>
      </c>
      <c r="AF118" s="29">
        <f>-'4. Costs'!AF176</f>
        <v>-833.33333333333337</v>
      </c>
      <c r="AG118" s="29">
        <f>-'4. Costs'!AG176</f>
        <v>-833.33333333333337</v>
      </c>
      <c r="AH118" s="29">
        <f>-'4. Costs'!AH176</f>
        <v>-833.33333333333337</v>
      </c>
      <c r="AI118" s="29">
        <f>-'4. Costs'!AI176</f>
        <v>-833.33333333333337</v>
      </c>
      <c r="AJ118" s="29">
        <f>-'4. Costs'!AJ176</f>
        <v>-833.33333333333337</v>
      </c>
      <c r="AK118" s="29">
        <f>-'4. Costs'!AK176</f>
        <v>-833.33333333333337</v>
      </c>
      <c r="AL118" s="29">
        <f>-'4. Costs'!AL176</f>
        <v>-833.33333333333337</v>
      </c>
      <c r="AM118" s="29">
        <f>-'4. Costs'!AM176</f>
        <v>-833.33333333333337</v>
      </c>
      <c r="AN118" s="29">
        <f>-'4. Costs'!AN176</f>
        <v>-833.33333333333337</v>
      </c>
      <c r="AO118" s="44">
        <f>-'4. Costs'!AO176</f>
        <v>-833.33333333333337</v>
      </c>
      <c r="AP118" s="29">
        <f>-'4. Costs'!AP176</f>
        <v>-833.33333333333337</v>
      </c>
      <c r="AQ118" s="29">
        <f>-'4. Costs'!AQ176</f>
        <v>-833.33333333333337</v>
      </c>
      <c r="AR118" s="29">
        <f>-'4. Costs'!AR176</f>
        <v>-833.33333333333337</v>
      </c>
      <c r="AS118" s="29">
        <f>-'4. Costs'!AS176</f>
        <v>-833.33333333333337</v>
      </c>
      <c r="AT118" s="29">
        <f>-'4. Costs'!AT176</f>
        <v>-833.33333333333337</v>
      </c>
      <c r="AU118" s="29">
        <f>-'4. Costs'!AU176</f>
        <v>-833.33333333333337</v>
      </c>
      <c r="AV118" s="29">
        <f>-'4. Costs'!AV176</f>
        <v>-833.33333333333337</v>
      </c>
      <c r="AW118" s="29">
        <f>-'4. Costs'!AW176</f>
        <v>-833.33333333333337</v>
      </c>
      <c r="AX118" s="29">
        <f>-'4. Costs'!AX176</f>
        <v>-833.33333333333337</v>
      </c>
      <c r="AY118" s="29">
        <f>-'4. Costs'!AY176</f>
        <v>-833.33333333333337</v>
      </c>
      <c r="AZ118" s="29">
        <f>-'4. Costs'!AZ176</f>
        <v>-833.33333333333337</v>
      </c>
      <c r="BA118" s="44">
        <f>-'4. Costs'!BA176</f>
        <v>-833.33333333333337</v>
      </c>
      <c r="BB118" s="29">
        <f>-'4. Costs'!BB176</f>
        <v>-833.33333333333337</v>
      </c>
      <c r="BC118" s="29">
        <f>-'4. Costs'!BC176</f>
        <v>-833.33333333333337</v>
      </c>
      <c r="BD118" s="29">
        <f>-'4. Costs'!BD176</f>
        <v>-833.33333333333337</v>
      </c>
      <c r="BE118" s="29">
        <f>-'4. Costs'!BE176</f>
        <v>-833.33333333333337</v>
      </c>
      <c r="BF118" s="29">
        <f>-'4. Costs'!BF176</f>
        <v>-833.33333333333337</v>
      </c>
      <c r="BG118" s="29">
        <f>-'4. Costs'!BG176</f>
        <v>-833.33333333333337</v>
      </c>
      <c r="BH118" s="29">
        <f>-'4. Costs'!BH176</f>
        <v>-833.33333333333337</v>
      </c>
      <c r="BI118" s="29">
        <f>-'4. Costs'!BI176</f>
        <v>-833.33333333333337</v>
      </c>
      <c r="BJ118" s="29">
        <f>-'4. Costs'!BJ176</f>
        <v>-833.33333333333337</v>
      </c>
      <c r="BK118" s="29">
        <f>-'4. Costs'!BK176</f>
        <v>-833.33333333333337</v>
      </c>
      <c r="BL118" s="29">
        <f>-'4. Costs'!BL176</f>
        <v>-833.33333333333337</v>
      </c>
    </row>
    <row r="119" spans="2:64" outlineLevel="1" x14ac:dyDescent="0.55000000000000004">
      <c r="B119" s="28" t="str">
        <f>'4. Costs'!B177</f>
        <v>Additional cost item 1</v>
      </c>
      <c r="E119" s="29">
        <f>-'4. Costs'!E177</f>
        <v>0</v>
      </c>
      <c r="F119" s="29">
        <f>-'4. Costs'!F177</f>
        <v>0</v>
      </c>
      <c r="G119" s="29">
        <f>-'4. Costs'!G177</f>
        <v>0</v>
      </c>
      <c r="H119" s="29">
        <f>-'4. Costs'!H177</f>
        <v>0</v>
      </c>
      <c r="I119" s="29">
        <f>-'4. Costs'!I177</f>
        <v>0</v>
      </c>
      <c r="J119" s="29">
        <f>-'4. Costs'!J177</f>
        <v>0</v>
      </c>
      <c r="K119" s="29">
        <f>-'4. Costs'!K177</f>
        <v>0</v>
      </c>
      <c r="L119" s="29">
        <f>-'4. Costs'!L177</f>
        <v>0</v>
      </c>
      <c r="M119" s="29">
        <f>-'4. Costs'!M177</f>
        <v>0</v>
      </c>
      <c r="N119" s="29">
        <f>-'4. Costs'!N177</f>
        <v>0</v>
      </c>
      <c r="O119" s="29">
        <f>-'4. Costs'!O177</f>
        <v>0</v>
      </c>
      <c r="P119" s="29">
        <f>-'4. Costs'!P177</f>
        <v>0</v>
      </c>
      <c r="Q119" s="44">
        <f>-'4. Costs'!Q177</f>
        <v>0</v>
      </c>
      <c r="R119" s="29">
        <f>-'4. Costs'!R177</f>
        <v>0</v>
      </c>
      <c r="S119" s="29">
        <f>-'4. Costs'!S177</f>
        <v>0</v>
      </c>
      <c r="T119" s="29">
        <f>-'4. Costs'!T177</f>
        <v>0</v>
      </c>
      <c r="U119" s="29">
        <f>-'4. Costs'!U177</f>
        <v>0</v>
      </c>
      <c r="V119" s="29">
        <f>-'4. Costs'!V177</f>
        <v>0</v>
      </c>
      <c r="W119" s="29">
        <f>-'4. Costs'!W177</f>
        <v>0</v>
      </c>
      <c r="X119" s="29">
        <f>-'4. Costs'!X177</f>
        <v>0</v>
      </c>
      <c r="Y119" s="29">
        <f>-'4. Costs'!Y177</f>
        <v>0</v>
      </c>
      <c r="Z119" s="29">
        <f>-'4. Costs'!Z177</f>
        <v>0</v>
      </c>
      <c r="AA119" s="29">
        <f>-'4. Costs'!AA177</f>
        <v>0</v>
      </c>
      <c r="AB119" s="29">
        <f>-'4. Costs'!AB177</f>
        <v>0</v>
      </c>
      <c r="AC119" s="44">
        <f>-'4. Costs'!AC177</f>
        <v>0</v>
      </c>
      <c r="AD119" s="29">
        <f>-'4. Costs'!AD177</f>
        <v>0</v>
      </c>
      <c r="AE119" s="29">
        <f>-'4. Costs'!AE177</f>
        <v>0</v>
      </c>
      <c r="AF119" s="29">
        <f>-'4. Costs'!AF177</f>
        <v>0</v>
      </c>
      <c r="AG119" s="29">
        <f>-'4. Costs'!AG177</f>
        <v>0</v>
      </c>
      <c r="AH119" s="29">
        <f>-'4. Costs'!AH177</f>
        <v>0</v>
      </c>
      <c r="AI119" s="29">
        <f>-'4. Costs'!AI177</f>
        <v>0</v>
      </c>
      <c r="AJ119" s="29">
        <f>-'4. Costs'!AJ177</f>
        <v>0</v>
      </c>
      <c r="AK119" s="29">
        <f>-'4. Costs'!AK177</f>
        <v>0</v>
      </c>
      <c r="AL119" s="29">
        <f>-'4. Costs'!AL177</f>
        <v>0</v>
      </c>
      <c r="AM119" s="29">
        <f>-'4. Costs'!AM177</f>
        <v>0</v>
      </c>
      <c r="AN119" s="29">
        <f>-'4. Costs'!AN177</f>
        <v>0</v>
      </c>
      <c r="AO119" s="44">
        <f>-'4. Costs'!AO177</f>
        <v>0</v>
      </c>
      <c r="AP119" s="29">
        <f>-'4. Costs'!AP177</f>
        <v>0</v>
      </c>
      <c r="AQ119" s="29">
        <f>-'4. Costs'!AQ177</f>
        <v>0</v>
      </c>
      <c r="AR119" s="29">
        <f>-'4. Costs'!AR177</f>
        <v>0</v>
      </c>
      <c r="AS119" s="29">
        <f>-'4. Costs'!AS177</f>
        <v>0</v>
      </c>
      <c r="AT119" s="29">
        <f>-'4. Costs'!AT177</f>
        <v>0</v>
      </c>
      <c r="AU119" s="29">
        <f>-'4. Costs'!AU177</f>
        <v>0</v>
      </c>
      <c r="AV119" s="29">
        <f>-'4. Costs'!AV177</f>
        <v>0</v>
      </c>
      <c r="AW119" s="29">
        <f>-'4. Costs'!AW177</f>
        <v>0</v>
      </c>
      <c r="AX119" s="29">
        <f>-'4. Costs'!AX177</f>
        <v>0</v>
      </c>
      <c r="AY119" s="29">
        <f>-'4. Costs'!AY177</f>
        <v>0</v>
      </c>
      <c r="AZ119" s="29">
        <f>-'4. Costs'!AZ177</f>
        <v>0</v>
      </c>
      <c r="BA119" s="44">
        <f>-'4. Costs'!BA177</f>
        <v>0</v>
      </c>
      <c r="BB119" s="29">
        <f>-'4. Costs'!BB177</f>
        <v>0</v>
      </c>
      <c r="BC119" s="29">
        <f>-'4. Costs'!BC177</f>
        <v>0</v>
      </c>
      <c r="BD119" s="29">
        <f>-'4. Costs'!BD177</f>
        <v>0</v>
      </c>
      <c r="BE119" s="29">
        <f>-'4. Costs'!BE177</f>
        <v>0</v>
      </c>
      <c r="BF119" s="29">
        <f>-'4. Costs'!BF177</f>
        <v>0</v>
      </c>
      <c r="BG119" s="29">
        <f>-'4. Costs'!BG177</f>
        <v>0</v>
      </c>
      <c r="BH119" s="29">
        <f>-'4. Costs'!BH177</f>
        <v>0</v>
      </c>
      <c r="BI119" s="29">
        <f>-'4. Costs'!BI177</f>
        <v>0</v>
      </c>
      <c r="BJ119" s="29">
        <f>-'4. Costs'!BJ177</f>
        <v>0</v>
      </c>
      <c r="BK119" s="29">
        <f>-'4. Costs'!BK177</f>
        <v>0</v>
      </c>
      <c r="BL119" s="29">
        <f>-'4. Costs'!BL177</f>
        <v>0</v>
      </c>
    </row>
    <row r="120" spans="2:64" outlineLevel="1" x14ac:dyDescent="0.55000000000000004">
      <c r="B120" s="28" t="str">
        <f>'4. Costs'!B178</f>
        <v>Additional cost item 2</v>
      </c>
      <c r="E120" s="29">
        <f>-'4. Costs'!E178</f>
        <v>0</v>
      </c>
      <c r="F120" s="29">
        <f>-'4. Costs'!F178</f>
        <v>0</v>
      </c>
      <c r="G120" s="29">
        <f>-'4. Costs'!G178</f>
        <v>0</v>
      </c>
      <c r="H120" s="29">
        <f>-'4. Costs'!H178</f>
        <v>0</v>
      </c>
      <c r="I120" s="29">
        <f>-'4. Costs'!I178</f>
        <v>0</v>
      </c>
      <c r="J120" s="29">
        <f>-'4. Costs'!J178</f>
        <v>0</v>
      </c>
      <c r="K120" s="29">
        <f>-'4. Costs'!K178</f>
        <v>0</v>
      </c>
      <c r="L120" s="29">
        <f>-'4. Costs'!L178</f>
        <v>0</v>
      </c>
      <c r="M120" s="29">
        <f>-'4. Costs'!M178</f>
        <v>0</v>
      </c>
      <c r="N120" s="29">
        <f>-'4. Costs'!N178</f>
        <v>0</v>
      </c>
      <c r="O120" s="29">
        <f>-'4. Costs'!O178</f>
        <v>0</v>
      </c>
      <c r="P120" s="29">
        <f>-'4. Costs'!P178</f>
        <v>0</v>
      </c>
      <c r="Q120" s="44">
        <f>-'4. Costs'!Q178</f>
        <v>0</v>
      </c>
      <c r="R120" s="29">
        <f>-'4. Costs'!R178</f>
        <v>0</v>
      </c>
      <c r="S120" s="29">
        <f>-'4. Costs'!S178</f>
        <v>0</v>
      </c>
      <c r="T120" s="29">
        <f>-'4. Costs'!T178</f>
        <v>0</v>
      </c>
      <c r="U120" s="29">
        <f>-'4. Costs'!U178</f>
        <v>0</v>
      </c>
      <c r="V120" s="29">
        <f>-'4. Costs'!V178</f>
        <v>0</v>
      </c>
      <c r="W120" s="29">
        <f>-'4. Costs'!W178</f>
        <v>0</v>
      </c>
      <c r="X120" s="29">
        <f>-'4. Costs'!X178</f>
        <v>0</v>
      </c>
      <c r="Y120" s="29">
        <f>-'4. Costs'!Y178</f>
        <v>0</v>
      </c>
      <c r="Z120" s="29">
        <f>-'4. Costs'!Z178</f>
        <v>0</v>
      </c>
      <c r="AA120" s="29">
        <f>-'4. Costs'!AA178</f>
        <v>0</v>
      </c>
      <c r="AB120" s="29">
        <f>-'4. Costs'!AB178</f>
        <v>0</v>
      </c>
      <c r="AC120" s="44">
        <f>-'4. Costs'!AC178</f>
        <v>0</v>
      </c>
      <c r="AD120" s="29">
        <f>-'4. Costs'!AD178</f>
        <v>0</v>
      </c>
      <c r="AE120" s="29">
        <f>-'4. Costs'!AE178</f>
        <v>0</v>
      </c>
      <c r="AF120" s="29">
        <f>-'4. Costs'!AF178</f>
        <v>0</v>
      </c>
      <c r="AG120" s="29">
        <f>-'4. Costs'!AG178</f>
        <v>0</v>
      </c>
      <c r="AH120" s="29">
        <f>-'4. Costs'!AH178</f>
        <v>0</v>
      </c>
      <c r="AI120" s="29">
        <f>-'4. Costs'!AI178</f>
        <v>0</v>
      </c>
      <c r="AJ120" s="29">
        <f>-'4. Costs'!AJ178</f>
        <v>0</v>
      </c>
      <c r="AK120" s="29">
        <f>-'4. Costs'!AK178</f>
        <v>0</v>
      </c>
      <c r="AL120" s="29">
        <f>-'4. Costs'!AL178</f>
        <v>0</v>
      </c>
      <c r="AM120" s="29">
        <f>-'4. Costs'!AM178</f>
        <v>0</v>
      </c>
      <c r="AN120" s="29">
        <f>-'4. Costs'!AN178</f>
        <v>0</v>
      </c>
      <c r="AO120" s="44">
        <f>-'4. Costs'!AO178</f>
        <v>0</v>
      </c>
      <c r="AP120" s="29">
        <f>-'4. Costs'!AP178</f>
        <v>0</v>
      </c>
      <c r="AQ120" s="29">
        <f>-'4. Costs'!AQ178</f>
        <v>0</v>
      </c>
      <c r="AR120" s="29">
        <f>-'4. Costs'!AR178</f>
        <v>0</v>
      </c>
      <c r="AS120" s="29">
        <f>-'4. Costs'!AS178</f>
        <v>0</v>
      </c>
      <c r="AT120" s="29">
        <f>-'4. Costs'!AT178</f>
        <v>0</v>
      </c>
      <c r="AU120" s="29">
        <f>-'4. Costs'!AU178</f>
        <v>0</v>
      </c>
      <c r="AV120" s="29">
        <f>-'4. Costs'!AV178</f>
        <v>0</v>
      </c>
      <c r="AW120" s="29">
        <f>-'4. Costs'!AW178</f>
        <v>0</v>
      </c>
      <c r="AX120" s="29">
        <f>-'4. Costs'!AX178</f>
        <v>0</v>
      </c>
      <c r="AY120" s="29">
        <f>-'4. Costs'!AY178</f>
        <v>0</v>
      </c>
      <c r="AZ120" s="29">
        <f>-'4. Costs'!AZ178</f>
        <v>0</v>
      </c>
      <c r="BA120" s="44">
        <f>-'4. Costs'!BA178</f>
        <v>0</v>
      </c>
      <c r="BB120" s="29">
        <f>-'4. Costs'!BB178</f>
        <v>0</v>
      </c>
      <c r="BC120" s="29">
        <f>-'4. Costs'!BC178</f>
        <v>0</v>
      </c>
      <c r="BD120" s="29">
        <f>-'4. Costs'!BD178</f>
        <v>0</v>
      </c>
      <c r="BE120" s="29">
        <f>-'4. Costs'!BE178</f>
        <v>0</v>
      </c>
      <c r="BF120" s="29">
        <f>-'4. Costs'!BF178</f>
        <v>0</v>
      </c>
      <c r="BG120" s="29">
        <f>-'4. Costs'!BG178</f>
        <v>0</v>
      </c>
      <c r="BH120" s="29">
        <f>-'4. Costs'!BH178</f>
        <v>0</v>
      </c>
      <c r="BI120" s="29">
        <f>-'4. Costs'!BI178</f>
        <v>0</v>
      </c>
      <c r="BJ120" s="29">
        <f>-'4. Costs'!BJ178</f>
        <v>0</v>
      </c>
      <c r="BK120" s="29">
        <f>-'4. Costs'!BK178</f>
        <v>0</v>
      </c>
      <c r="BL120" s="29">
        <f>-'4. Costs'!BL178</f>
        <v>0</v>
      </c>
    </row>
    <row r="121" spans="2:64" outlineLevel="1" x14ac:dyDescent="0.55000000000000004">
      <c r="B121" s="28" t="str">
        <f>'4. Costs'!B179</f>
        <v>Additional cost item 3</v>
      </c>
      <c r="E121" s="29">
        <f>-'4. Costs'!E179</f>
        <v>0</v>
      </c>
      <c r="F121" s="29">
        <f>-'4. Costs'!F179</f>
        <v>0</v>
      </c>
      <c r="G121" s="29">
        <f>-'4. Costs'!G179</f>
        <v>0</v>
      </c>
      <c r="H121" s="29">
        <f>-'4. Costs'!H179</f>
        <v>0</v>
      </c>
      <c r="I121" s="29">
        <f>-'4. Costs'!I179</f>
        <v>0</v>
      </c>
      <c r="J121" s="29">
        <f>-'4. Costs'!J179</f>
        <v>0</v>
      </c>
      <c r="K121" s="29">
        <f>-'4. Costs'!K179</f>
        <v>0</v>
      </c>
      <c r="L121" s="29">
        <f>-'4. Costs'!L179</f>
        <v>0</v>
      </c>
      <c r="M121" s="29">
        <f>-'4. Costs'!M179</f>
        <v>0</v>
      </c>
      <c r="N121" s="29">
        <f>-'4. Costs'!N179</f>
        <v>0</v>
      </c>
      <c r="O121" s="29">
        <f>-'4. Costs'!O179</f>
        <v>0</v>
      </c>
      <c r="P121" s="29">
        <f>-'4. Costs'!P179</f>
        <v>0</v>
      </c>
      <c r="Q121" s="44">
        <f>-'4. Costs'!Q179</f>
        <v>0</v>
      </c>
      <c r="R121" s="29">
        <f>-'4. Costs'!R179</f>
        <v>0</v>
      </c>
      <c r="S121" s="29">
        <f>-'4. Costs'!S179</f>
        <v>0</v>
      </c>
      <c r="T121" s="29">
        <f>-'4. Costs'!T179</f>
        <v>0</v>
      </c>
      <c r="U121" s="29">
        <f>-'4. Costs'!U179</f>
        <v>0</v>
      </c>
      <c r="V121" s="29">
        <f>-'4. Costs'!V179</f>
        <v>0</v>
      </c>
      <c r="W121" s="29">
        <f>-'4. Costs'!W179</f>
        <v>0</v>
      </c>
      <c r="X121" s="29">
        <f>-'4. Costs'!X179</f>
        <v>0</v>
      </c>
      <c r="Y121" s="29">
        <f>-'4. Costs'!Y179</f>
        <v>0</v>
      </c>
      <c r="Z121" s="29">
        <f>-'4. Costs'!Z179</f>
        <v>0</v>
      </c>
      <c r="AA121" s="29">
        <f>-'4. Costs'!AA179</f>
        <v>0</v>
      </c>
      <c r="AB121" s="29">
        <f>-'4. Costs'!AB179</f>
        <v>0</v>
      </c>
      <c r="AC121" s="44">
        <f>-'4. Costs'!AC179</f>
        <v>0</v>
      </c>
      <c r="AD121" s="29">
        <f>-'4. Costs'!AD179</f>
        <v>0</v>
      </c>
      <c r="AE121" s="29">
        <f>-'4. Costs'!AE179</f>
        <v>0</v>
      </c>
      <c r="AF121" s="29">
        <f>-'4. Costs'!AF179</f>
        <v>0</v>
      </c>
      <c r="AG121" s="29">
        <f>-'4. Costs'!AG179</f>
        <v>0</v>
      </c>
      <c r="AH121" s="29">
        <f>-'4. Costs'!AH179</f>
        <v>0</v>
      </c>
      <c r="AI121" s="29">
        <f>-'4. Costs'!AI179</f>
        <v>0</v>
      </c>
      <c r="AJ121" s="29">
        <f>-'4. Costs'!AJ179</f>
        <v>0</v>
      </c>
      <c r="AK121" s="29">
        <f>-'4. Costs'!AK179</f>
        <v>0</v>
      </c>
      <c r="AL121" s="29">
        <f>-'4. Costs'!AL179</f>
        <v>0</v>
      </c>
      <c r="AM121" s="29">
        <f>-'4. Costs'!AM179</f>
        <v>0</v>
      </c>
      <c r="AN121" s="29">
        <f>-'4. Costs'!AN179</f>
        <v>0</v>
      </c>
      <c r="AO121" s="44">
        <f>-'4. Costs'!AO179</f>
        <v>0</v>
      </c>
      <c r="AP121" s="29">
        <f>-'4. Costs'!AP179</f>
        <v>0</v>
      </c>
      <c r="AQ121" s="29">
        <f>-'4. Costs'!AQ179</f>
        <v>0</v>
      </c>
      <c r="AR121" s="29">
        <f>-'4. Costs'!AR179</f>
        <v>0</v>
      </c>
      <c r="AS121" s="29">
        <f>-'4. Costs'!AS179</f>
        <v>0</v>
      </c>
      <c r="AT121" s="29">
        <f>-'4. Costs'!AT179</f>
        <v>0</v>
      </c>
      <c r="AU121" s="29">
        <f>-'4. Costs'!AU179</f>
        <v>0</v>
      </c>
      <c r="AV121" s="29">
        <f>-'4. Costs'!AV179</f>
        <v>0</v>
      </c>
      <c r="AW121" s="29">
        <f>-'4. Costs'!AW179</f>
        <v>0</v>
      </c>
      <c r="AX121" s="29">
        <f>-'4. Costs'!AX179</f>
        <v>0</v>
      </c>
      <c r="AY121" s="29">
        <f>-'4. Costs'!AY179</f>
        <v>0</v>
      </c>
      <c r="AZ121" s="29">
        <f>-'4. Costs'!AZ179</f>
        <v>0</v>
      </c>
      <c r="BA121" s="44">
        <f>-'4. Costs'!BA179</f>
        <v>0</v>
      </c>
      <c r="BB121" s="29">
        <f>-'4. Costs'!BB179</f>
        <v>0</v>
      </c>
      <c r="BC121" s="29">
        <f>-'4. Costs'!BC179</f>
        <v>0</v>
      </c>
      <c r="BD121" s="29">
        <f>-'4. Costs'!BD179</f>
        <v>0</v>
      </c>
      <c r="BE121" s="29">
        <f>-'4. Costs'!BE179</f>
        <v>0</v>
      </c>
      <c r="BF121" s="29">
        <f>-'4. Costs'!BF179</f>
        <v>0</v>
      </c>
      <c r="BG121" s="29">
        <f>-'4. Costs'!BG179</f>
        <v>0</v>
      </c>
      <c r="BH121" s="29">
        <f>-'4. Costs'!BH179</f>
        <v>0</v>
      </c>
      <c r="BI121" s="29">
        <f>-'4. Costs'!BI179</f>
        <v>0</v>
      </c>
      <c r="BJ121" s="29">
        <f>-'4. Costs'!BJ179</f>
        <v>0</v>
      </c>
      <c r="BK121" s="29">
        <f>-'4. Costs'!BK179</f>
        <v>0</v>
      </c>
      <c r="BL121" s="29">
        <f>-'4. Costs'!BL179</f>
        <v>0</v>
      </c>
    </row>
    <row r="122" spans="2:64" outlineLevel="1" x14ac:dyDescent="0.55000000000000004">
      <c r="B122" s="28" t="str">
        <f>'4. Costs'!B180</f>
        <v>Additional cost item 4</v>
      </c>
      <c r="E122" s="29">
        <f>-'4. Costs'!E180</f>
        <v>0</v>
      </c>
      <c r="F122" s="29">
        <f>-'4. Costs'!F180</f>
        <v>0</v>
      </c>
      <c r="G122" s="29">
        <f>-'4. Costs'!G180</f>
        <v>0</v>
      </c>
      <c r="H122" s="29">
        <f>-'4. Costs'!H180</f>
        <v>0</v>
      </c>
      <c r="I122" s="29">
        <f>-'4. Costs'!I180</f>
        <v>0</v>
      </c>
      <c r="J122" s="29">
        <f>-'4. Costs'!J180</f>
        <v>0</v>
      </c>
      <c r="K122" s="29">
        <f>-'4. Costs'!K180</f>
        <v>0</v>
      </c>
      <c r="L122" s="29">
        <f>-'4. Costs'!L180</f>
        <v>0</v>
      </c>
      <c r="M122" s="29">
        <f>-'4. Costs'!M180</f>
        <v>0</v>
      </c>
      <c r="N122" s="29">
        <f>-'4. Costs'!N180</f>
        <v>0</v>
      </c>
      <c r="O122" s="29">
        <f>-'4. Costs'!O180</f>
        <v>0</v>
      </c>
      <c r="P122" s="29">
        <f>-'4. Costs'!P180</f>
        <v>0</v>
      </c>
      <c r="Q122" s="44">
        <f>-'4. Costs'!Q180</f>
        <v>0</v>
      </c>
      <c r="R122" s="29">
        <f>-'4. Costs'!R180</f>
        <v>0</v>
      </c>
      <c r="S122" s="29">
        <f>-'4. Costs'!S180</f>
        <v>0</v>
      </c>
      <c r="T122" s="29">
        <f>-'4. Costs'!T180</f>
        <v>0</v>
      </c>
      <c r="U122" s="29">
        <f>-'4. Costs'!U180</f>
        <v>0</v>
      </c>
      <c r="V122" s="29">
        <f>-'4. Costs'!V180</f>
        <v>0</v>
      </c>
      <c r="W122" s="29">
        <f>-'4. Costs'!W180</f>
        <v>0</v>
      </c>
      <c r="X122" s="29">
        <f>-'4. Costs'!X180</f>
        <v>0</v>
      </c>
      <c r="Y122" s="29">
        <f>-'4. Costs'!Y180</f>
        <v>0</v>
      </c>
      <c r="Z122" s="29">
        <f>-'4. Costs'!Z180</f>
        <v>0</v>
      </c>
      <c r="AA122" s="29">
        <f>-'4. Costs'!AA180</f>
        <v>0</v>
      </c>
      <c r="AB122" s="29">
        <f>-'4. Costs'!AB180</f>
        <v>0</v>
      </c>
      <c r="AC122" s="44">
        <f>-'4. Costs'!AC180</f>
        <v>0</v>
      </c>
      <c r="AD122" s="29">
        <f>-'4. Costs'!AD180</f>
        <v>0</v>
      </c>
      <c r="AE122" s="29">
        <f>-'4. Costs'!AE180</f>
        <v>0</v>
      </c>
      <c r="AF122" s="29">
        <f>-'4. Costs'!AF180</f>
        <v>0</v>
      </c>
      <c r="AG122" s="29">
        <f>-'4. Costs'!AG180</f>
        <v>0</v>
      </c>
      <c r="AH122" s="29">
        <f>-'4. Costs'!AH180</f>
        <v>0</v>
      </c>
      <c r="AI122" s="29">
        <f>-'4. Costs'!AI180</f>
        <v>0</v>
      </c>
      <c r="AJ122" s="29">
        <f>-'4. Costs'!AJ180</f>
        <v>0</v>
      </c>
      <c r="AK122" s="29">
        <f>-'4. Costs'!AK180</f>
        <v>0</v>
      </c>
      <c r="AL122" s="29">
        <f>-'4. Costs'!AL180</f>
        <v>0</v>
      </c>
      <c r="AM122" s="29">
        <f>-'4. Costs'!AM180</f>
        <v>0</v>
      </c>
      <c r="AN122" s="29">
        <f>-'4. Costs'!AN180</f>
        <v>0</v>
      </c>
      <c r="AO122" s="44">
        <f>-'4. Costs'!AO180</f>
        <v>0</v>
      </c>
      <c r="AP122" s="29">
        <f>-'4. Costs'!AP180</f>
        <v>0</v>
      </c>
      <c r="AQ122" s="29">
        <f>-'4. Costs'!AQ180</f>
        <v>0</v>
      </c>
      <c r="AR122" s="29">
        <f>-'4. Costs'!AR180</f>
        <v>0</v>
      </c>
      <c r="AS122" s="29">
        <f>-'4. Costs'!AS180</f>
        <v>0</v>
      </c>
      <c r="AT122" s="29">
        <f>-'4. Costs'!AT180</f>
        <v>0</v>
      </c>
      <c r="AU122" s="29">
        <f>-'4. Costs'!AU180</f>
        <v>0</v>
      </c>
      <c r="AV122" s="29">
        <f>-'4. Costs'!AV180</f>
        <v>0</v>
      </c>
      <c r="AW122" s="29">
        <f>-'4. Costs'!AW180</f>
        <v>0</v>
      </c>
      <c r="AX122" s="29">
        <f>-'4. Costs'!AX180</f>
        <v>0</v>
      </c>
      <c r="AY122" s="29">
        <f>-'4. Costs'!AY180</f>
        <v>0</v>
      </c>
      <c r="AZ122" s="29">
        <f>-'4. Costs'!AZ180</f>
        <v>0</v>
      </c>
      <c r="BA122" s="44">
        <f>-'4. Costs'!BA180</f>
        <v>0</v>
      </c>
      <c r="BB122" s="29">
        <f>-'4. Costs'!BB180</f>
        <v>0</v>
      </c>
      <c r="BC122" s="29">
        <f>-'4. Costs'!BC180</f>
        <v>0</v>
      </c>
      <c r="BD122" s="29">
        <f>-'4. Costs'!BD180</f>
        <v>0</v>
      </c>
      <c r="BE122" s="29">
        <f>-'4. Costs'!BE180</f>
        <v>0</v>
      </c>
      <c r="BF122" s="29">
        <f>-'4. Costs'!BF180</f>
        <v>0</v>
      </c>
      <c r="BG122" s="29">
        <f>-'4. Costs'!BG180</f>
        <v>0</v>
      </c>
      <c r="BH122" s="29">
        <f>-'4. Costs'!BH180</f>
        <v>0</v>
      </c>
      <c r="BI122" s="29">
        <f>-'4. Costs'!BI180</f>
        <v>0</v>
      </c>
      <c r="BJ122" s="29">
        <f>-'4. Costs'!BJ180</f>
        <v>0</v>
      </c>
      <c r="BK122" s="29">
        <f>-'4. Costs'!BK180</f>
        <v>0</v>
      </c>
      <c r="BL122" s="29">
        <f>-'4. Costs'!BL180</f>
        <v>0</v>
      </c>
    </row>
    <row r="123" spans="2:64" outlineLevel="1" x14ac:dyDescent="0.55000000000000004">
      <c r="B123" s="28" t="str">
        <f>'4. Costs'!B181</f>
        <v>Additional cost item 5</v>
      </c>
      <c r="E123" s="29">
        <f>-'4. Costs'!E181</f>
        <v>0</v>
      </c>
      <c r="F123" s="29">
        <f>-'4. Costs'!F181</f>
        <v>0</v>
      </c>
      <c r="G123" s="29">
        <f>-'4. Costs'!G181</f>
        <v>0</v>
      </c>
      <c r="H123" s="29">
        <f>-'4. Costs'!H181</f>
        <v>0</v>
      </c>
      <c r="I123" s="29">
        <f>-'4. Costs'!I181</f>
        <v>0</v>
      </c>
      <c r="J123" s="29">
        <f>-'4. Costs'!J181</f>
        <v>0</v>
      </c>
      <c r="K123" s="29">
        <f>-'4. Costs'!K181</f>
        <v>0</v>
      </c>
      <c r="L123" s="29">
        <f>-'4. Costs'!L181</f>
        <v>0</v>
      </c>
      <c r="M123" s="29">
        <f>-'4. Costs'!M181</f>
        <v>0</v>
      </c>
      <c r="N123" s="29">
        <f>-'4. Costs'!N181</f>
        <v>0</v>
      </c>
      <c r="O123" s="29">
        <f>-'4. Costs'!O181</f>
        <v>0</v>
      </c>
      <c r="P123" s="29">
        <f>-'4. Costs'!P181</f>
        <v>0</v>
      </c>
      <c r="Q123" s="44">
        <f>-'4. Costs'!Q181</f>
        <v>0</v>
      </c>
      <c r="R123" s="29">
        <f>-'4. Costs'!R181</f>
        <v>0</v>
      </c>
      <c r="S123" s="29">
        <f>-'4. Costs'!S181</f>
        <v>0</v>
      </c>
      <c r="T123" s="29">
        <f>-'4. Costs'!T181</f>
        <v>0</v>
      </c>
      <c r="U123" s="29">
        <f>-'4. Costs'!U181</f>
        <v>0</v>
      </c>
      <c r="V123" s="29">
        <f>-'4. Costs'!V181</f>
        <v>0</v>
      </c>
      <c r="W123" s="29">
        <f>-'4. Costs'!W181</f>
        <v>0</v>
      </c>
      <c r="X123" s="29">
        <f>-'4. Costs'!X181</f>
        <v>0</v>
      </c>
      <c r="Y123" s="29">
        <f>-'4. Costs'!Y181</f>
        <v>0</v>
      </c>
      <c r="Z123" s="29">
        <f>-'4. Costs'!Z181</f>
        <v>0</v>
      </c>
      <c r="AA123" s="29">
        <f>-'4. Costs'!AA181</f>
        <v>0</v>
      </c>
      <c r="AB123" s="29">
        <f>-'4. Costs'!AB181</f>
        <v>0</v>
      </c>
      <c r="AC123" s="44">
        <f>-'4. Costs'!AC181</f>
        <v>0</v>
      </c>
      <c r="AD123" s="29">
        <f>-'4. Costs'!AD181</f>
        <v>0</v>
      </c>
      <c r="AE123" s="29">
        <f>-'4. Costs'!AE181</f>
        <v>0</v>
      </c>
      <c r="AF123" s="29">
        <f>-'4. Costs'!AF181</f>
        <v>0</v>
      </c>
      <c r="AG123" s="29">
        <f>-'4. Costs'!AG181</f>
        <v>0</v>
      </c>
      <c r="AH123" s="29">
        <f>-'4. Costs'!AH181</f>
        <v>0</v>
      </c>
      <c r="AI123" s="29">
        <f>-'4. Costs'!AI181</f>
        <v>0</v>
      </c>
      <c r="AJ123" s="29">
        <f>-'4. Costs'!AJ181</f>
        <v>0</v>
      </c>
      <c r="AK123" s="29">
        <f>-'4. Costs'!AK181</f>
        <v>0</v>
      </c>
      <c r="AL123" s="29">
        <f>-'4. Costs'!AL181</f>
        <v>0</v>
      </c>
      <c r="AM123" s="29">
        <f>-'4. Costs'!AM181</f>
        <v>0</v>
      </c>
      <c r="AN123" s="29">
        <f>-'4. Costs'!AN181</f>
        <v>0</v>
      </c>
      <c r="AO123" s="44">
        <f>-'4. Costs'!AO181</f>
        <v>0</v>
      </c>
      <c r="AP123" s="29">
        <f>-'4. Costs'!AP181</f>
        <v>0</v>
      </c>
      <c r="AQ123" s="29">
        <f>-'4. Costs'!AQ181</f>
        <v>0</v>
      </c>
      <c r="AR123" s="29">
        <f>-'4. Costs'!AR181</f>
        <v>0</v>
      </c>
      <c r="AS123" s="29">
        <f>-'4. Costs'!AS181</f>
        <v>0</v>
      </c>
      <c r="AT123" s="29">
        <f>-'4. Costs'!AT181</f>
        <v>0</v>
      </c>
      <c r="AU123" s="29">
        <f>-'4. Costs'!AU181</f>
        <v>0</v>
      </c>
      <c r="AV123" s="29">
        <f>-'4. Costs'!AV181</f>
        <v>0</v>
      </c>
      <c r="AW123" s="29">
        <f>-'4. Costs'!AW181</f>
        <v>0</v>
      </c>
      <c r="AX123" s="29">
        <f>-'4. Costs'!AX181</f>
        <v>0</v>
      </c>
      <c r="AY123" s="29">
        <f>-'4. Costs'!AY181</f>
        <v>0</v>
      </c>
      <c r="AZ123" s="29">
        <f>-'4. Costs'!AZ181</f>
        <v>0</v>
      </c>
      <c r="BA123" s="44">
        <f>-'4. Costs'!BA181</f>
        <v>0</v>
      </c>
      <c r="BB123" s="29">
        <f>-'4. Costs'!BB181</f>
        <v>0</v>
      </c>
      <c r="BC123" s="29">
        <f>-'4. Costs'!BC181</f>
        <v>0</v>
      </c>
      <c r="BD123" s="29">
        <f>-'4. Costs'!BD181</f>
        <v>0</v>
      </c>
      <c r="BE123" s="29">
        <f>-'4. Costs'!BE181</f>
        <v>0</v>
      </c>
      <c r="BF123" s="29">
        <f>-'4. Costs'!BF181</f>
        <v>0</v>
      </c>
      <c r="BG123" s="29">
        <f>-'4. Costs'!BG181</f>
        <v>0</v>
      </c>
      <c r="BH123" s="29">
        <f>-'4. Costs'!BH181</f>
        <v>0</v>
      </c>
      <c r="BI123" s="29">
        <f>-'4. Costs'!BI181</f>
        <v>0</v>
      </c>
      <c r="BJ123" s="29">
        <f>-'4. Costs'!BJ181</f>
        <v>0</v>
      </c>
      <c r="BK123" s="29">
        <f>-'4. Costs'!BK181</f>
        <v>0</v>
      </c>
      <c r="BL123" s="29">
        <f>-'4. Costs'!BL181</f>
        <v>0</v>
      </c>
    </row>
    <row r="124" spans="2:64" outlineLevel="1" x14ac:dyDescent="0.55000000000000004">
      <c r="B124" s="28" t="s">
        <v>327</v>
      </c>
      <c r="E124" s="29">
        <f>-'4. Costs'!E117</f>
        <v>0</v>
      </c>
      <c r="F124" s="29">
        <f>-'4. Costs'!F117</f>
        <v>0</v>
      </c>
      <c r="G124" s="29">
        <f>-'4. Costs'!G117</f>
        <v>0</v>
      </c>
      <c r="H124" s="29">
        <f>-'4. Costs'!H117</f>
        <v>0</v>
      </c>
      <c r="I124" s="29">
        <f>-'4. Costs'!I117</f>
        <v>-20000</v>
      </c>
      <c r="J124" s="29">
        <f>-'4. Costs'!J117</f>
        <v>0</v>
      </c>
      <c r="K124" s="29">
        <f>-'4. Costs'!K117</f>
        <v>0</v>
      </c>
      <c r="L124" s="29">
        <f>-'4. Costs'!L117</f>
        <v>0</v>
      </c>
      <c r="M124" s="29">
        <f>-'4. Costs'!M117</f>
        <v>0</v>
      </c>
      <c r="N124" s="29">
        <f>-'4. Costs'!N117</f>
        <v>0</v>
      </c>
      <c r="O124" s="29">
        <f>-'4. Costs'!O117</f>
        <v>0</v>
      </c>
      <c r="P124" s="29">
        <f>-'4. Costs'!P117</f>
        <v>0</v>
      </c>
      <c r="Q124" s="29">
        <f>-'4. Costs'!Q117</f>
        <v>0</v>
      </c>
      <c r="R124" s="29">
        <f>-'4. Costs'!R117</f>
        <v>0</v>
      </c>
      <c r="S124" s="29">
        <f>-'4. Costs'!S117</f>
        <v>0</v>
      </c>
      <c r="T124" s="29">
        <f>-'4. Costs'!T117</f>
        <v>0</v>
      </c>
      <c r="U124" s="29">
        <f>-'4. Costs'!U117</f>
        <v>0</v>
      </c>
      <c r="V124" s="29">
        <f>-'4. Costs'!V117</f>
        <v>0</v>
      </c>
      <c r="W124" s="29">
        <f>-'4. Costs'!W117</f>
        <v>0</v>
      </c>
      <c r="X124" s="29">
        <f>-'4. Costs'!X117</f>
        <v>0</v>
      </c>
      <c r="Y124" s="29">
        <f>-'4. Costs'!Y117</f>
        <v>0</v>
      </c>
      <c r="Z124" s="29">
        <f>-'4. Costs'!Z117</f>
        <v>0</v>
      </c>
      <c r="AA124" s="29">
        <f>-'4. Costs'!AA117</f>
        <v>0</v>
      </c>
      <c r="AB124" s="29">
        <f>-'4. Costs'!AB117</f>
        <v>0</v>
      </c>
      <c r="AC124" s="29">
        <f>-'4. Costs'!AC117</f>
        <v>0</v>
      </c>
      <c r="AD124" s="29">
        <f>-'4. Costs'!AD117</f>
        <v>0</v>
      </c>
      <c r="AE124" s="29">
        <f>-'4. Costs'!AE117</f>
        <v>0</v>
      </c>
      <c r="AF124" s="29">
        <f>-'4. Costs'!AF117</f>
        <v>0</v>
      </c>
      <c r="AG124" s="29">
        <f>-'4. Costs'!AG117</f>
        <v>0</v>
      </c>
      <c r="AH124" s="29">
        <f>-'4. Costs'!AH117</f>
        <v>0</v>
      </c>
      <c r="AI124" s="29">
        <f>-'4. Costs'!AI117</f>
        <v>0</v>
      </c>
      <c r="AJ124" s="29">
        <f>-'4. Costs'!AJ117</f>
        <v>0</v>
      </c>
      <c r="AK124" s="29">
        <f>-'4. Costs'!AK117</f>
        <v>0</v>
      </c>
      <c r="AL124" s="29">
        <f>-'4. Costs'!AL117</f>
        <v>0</v>
      </c>
      <c r="AM124" s="29">
        <f>-'4. Costs'!AM117</f>
        <v>0</v>
      </c>
      <c r="AN124" s="29">
        <f>-'4. Costs'!AN117</f>
        <v>0</v>
      </c>
      <c r="AO124" s="29">
        <f>-'4. Costs'!AO117</f>
        <v>0</v>
      </c>
      <c r="AP124" s="29">
        <f>-'4. Costs'!AP117</f>
        <v>0</v>
      </c>
      <c r="AQ124" s="29">
        <f>-'4. Costs'!AQ117</f>
        <v>0</v>
      </c>
      <c r="AR124" s="29">
        <f>-'4. Costs'!AR117</f>
        <v>0</v>
      </c>
      <c r="AS124" s="29">
        <f>-'4. Costs'!AS117</f>
        <v>0</v>
      </c>
      <c r="AT124" s="29">
        <f>-'4. Costs'!AT117</f>
        <v>0</v>
      </c>
      <c r="AU124" s="29">
        <f>-'4. Costs'!AU117</f>
        <v>0</v>
      </c>
      <c r="AV124" s="29">
        <f>-'4. Costs'!AV117</f>
        <v>0</v>
      </c>
      <c r="AW124" s="29">
        <f>-'4. Costs'!AW117</f>
        <v>0</v>
      </c>
      <c r="AX124" s="29">
        <f>-'4. Costs'!AX117</f>
        <v>0</v>
      </c>
      <c r="AY124" s="29">
        <f>-'4. Costs'!AY117</f>
        <v>0</v>
      </c>
      <c r="AZ124" s="29">
        <f>-'4. Costs'!AZ117</f>
        <v>0</v>
      </c>
      <c r="BA124" s="29">
        <f>-'4. Costs'!BA117</f>
        <v>0</v>
      </c>
      <c r="BB124" s="29">
        <f>-'4. Costs'!BB117</f>
        <v>0</v>
      </c>
      <c r="BC124" s="29">
        <f>-'4. Costs'!BC117</f>
        <v>0</v>
      </c>
      <c r="BD124" s="29">
        <f>-'4. Costs'!BD117</f>
        <v>0</v>
      </c>
      <c r="BE124" s="29">
        <f>-'4. Costs'!BE117</f>
        <v>0</v>
      </c>
      <c r="BF124" s="29">
        <f>-'4. Costs'!BF117</f>
        <v>0</v>
      </c>
      <c r="BG124" s="29">
        <f>-'4. Costs'!BG117</f>
        <v>0</v>
      </c>
      <c r="BH124" s="29">
        <f>-'4. Costs'!BH117</f>
        <v>0</v>
      </c>
      <c r="BI124" s="29">
        <f>-'4. Costs'!BI117</f>
        <v>0</v>
      </c>
      <c r="BJ124" s="29">
        <f>-'4. Costs'!BJ117</f>
        <v>0</v>
      </c>
      <c r="BK124" s="29">
        <f>-'4. Costs'!BK117</f>
        <v>0</v>
      </c>
      <c r="BL124" s="29">
        <f>-'4. Costs'!BL117</f>
        <v>0</v>
      </c>
    </row>
    <row r="125" spans="2:64" outlineLevel="1" x14ac:dyDescent="0.55000000000000004">
      <c r="B125" s="4"/>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row>
    <row r="126" spans="2:64" outlineLevel="1" x14ac:dyDescent="0.55000000000000004">
      <c r="B126" s="24" t="s">
        <v>251</v>
      </c>
      <c r="C126" s="25"/>
      <c r="D126" s="25"/>
      <c r="E126" s="26">
        <f>E100+E102+E113</f>
        <v>0</v>
      </c>
      <c r="F126" s="26">
        <f t="shared" ref="F126:BL126" si="28">F100+F102+F113</f>
        <v>0</v>
      </c>
      <c r="G126" s="26">
        <f t="shared" si="28"/>
        <v>0</v>
      </c>
      <c r="H126" s="26">
        <f t="shared" si="28"/>
        <v>0</v>
      </c>
      <c r="I126" s="26">
        <f t="shared" si="28"/>
        <v>-231041.66666666666</v>
      </c>
      <c r="J126" s="26">
        <f t="shared" si="28"/>
        <v>-199358.44416666665</v>
      </c>
      <c r="K126" s="26">
        <f t="shared" si="28"/>
        <v>-195245.15054166666</v>
      </c>
      <c r="L126" s="26">
        <f t="shared" si="28"/>
        <v>-166154.14468566669</v>
      </c>
      <c r="M126" s="26">
        <f t="shared" si="28"/>
        <v>-140168.56642402918</v>
      </c>
      <c r="N126" s="26">
        <f t="shared" si="28"/>
        <v>-115168.22308967021</v>
      </c>
      <c r="O126" s="26">
        <f t="shared" si="28"/>
        <v>-91861.882657893133</v>
      </c>
      <c r="P126" s="26">
        <f t="shared" si="28"/>
        <v>-89371.875041629173</v>
      </c>
      <c r="Q126" s="26">
        <f t="shared" si="28"/>
        <v>-131823.73170701219</v>
      </c>
      <c r="R126" s="26">
        <f t="shared" si="28"/>
        <v>-91381.087638871424</v>
      </c>
      <c r="S126" s="26">
        <f t="shared" si="28"/>
        <v>-73280.180299832427</v>
      </c>
      <c r="T126" s="26">
        <f t="shared" si="28"/>
        <v>-56409.392412778456</v>
      </c>
      <c r="U126" s="26">
        <f t="shared" si="28"/>
        <v>-65791.880585530947</v>
      </c>
      <c r="V126" s="26">
        <f t="shared" si="28"/>
        <v>-59631.254666333822</v>
      </c>
      <c r="W126" s="26">
        <f t="shared" si="28"/>
        <v>-37886.003662893556</v>
      </c>
      <c r="X126" s="26">
        <f t="shared" si="28"/>
        <v>-25019.491447115586</v>
      </c>
      <c r="Y126" s="26">
        <f t="shared" si="28"/>
        <v>-12959.156006697776</v>
      </c>
      <c r="Z126" s="26">
        <f t="shared" si="28"/>
        <v>-1637.3466813195046</v>
      </c>
      <c r="AA126" s="26">
        <f t="shared" si="28"/>
        <v>-74.089529997172576</v>
      </c>
      <c r="AB126" s="26">
        <f t="shared" si="28"/>
        <v>9289.8085964779493</v>
      </c>
      <c r="AC126" s="26">
        <f t="shared" si="28"/>
        <v>59292.948113601356</v>
      </c>
      <c r="AD126" s="26">
        <f t="shared" si="28"/>
        <v>71653.26563182073</v>
      </c>
      <c r="AE126" s="26">
        <f t="shared" si="28"/>
        <v>84159.846194499827</v>
      </c>
      <c r="AF126" s="26">
        <f t="shared" si="28"/>
        <v>96167.181897826682</v>
      </c>
      <c r="AG126" s="26">
        <f t="shared" si="28"/>
        <v>93993.535762401472</v>
      </c>
      <c r="AH126" s="26">
        <f t="shared" si="28"/>
        <v>56742.012558849179</v>
      </c>
      <c r="AI126" s="26">
        <f t="shared" si="28"/>
        <v>83757.544470717403</v>
      </c>
      <c r="AJ126" s="26">
        <f t="shared" si="28"/>
        <v>94063.415509122395</v>
      </c>
      <c r="AK126" s="26">
        <f t="shared" si="28"/>
        <v>104027.22954553619</v>
      </c>
      <c r="AL126" s="26">
        <f t="shared" si="28"/>
        <v>113683.33436379893</v>
      </c>
      <c r="AM126" s="26">
        <f t="shared" si="28"/>
        <v>123065.81576227539</v>
      </c>
      <c r="AN126" s="26">
        <f t="shared" si="28"/>
        <v>107041.60570936305</v>
      </c>
      <c r="AO126" s="26">
        <f t="shared" si="28"/>
        <v>128695.17343291297</v>
      </c>
      <c r="AP126" s="26">
        <f t="shared" si="28"/>
        <v>139855.71602848402</v>
      </c>
      <c r="AQ126" s="26">
        <f t="shared" si="28"/>
        <v>134498.00863644283</v>
      </c>
      <c r="AR126" s="26">
        <f t="shared" si="28"/>
        <v>153196.36081833352</v>
      </c>
      <c r="AS126" s="26">
        <f t="shared" si="28"/>
        <v>163240.11702479183</v>
      </c>
      <c r="AT126" s="26">
        <f t="shared" si="28"/>
        <v>172732.87734417355</v>
      </c>
      <c r="AU126" s="26">
        <f t="shared" si="28"/>
        <v>181765.06923661119</v>
      </c>
      <c r="AV126" s="26">
        <f t="shared" si="28"/>
        <v>190412.22065156529</v>
      </c>
      <c r="AW126" s="26">
        <f t="shared" si="28"/>
        <v>198735.33112075267</v>
      </c>
      <c r="AX126" s="26">
        <f t="shared" si="28"/>
        <v>206785.68512799038</v>
      </c>
      <c r="AY126" s="26">
        <f t="shared" si="28"/>
        <v>214607.18769309897</v>
      </c>
      <c r="AZ126" s="26">
        <f t="shared" si="28"/>
        <v>222237.47286693571</v>
      </c>
      <c r="BA126" s="26">
        <f t="shared" si="28"/>
        <v>237723.18245156019</v>
      </c>
      <c r="BB126" s="26">
        <f t="shared" si="28"/>
        <v>245805.76093890957</v>
      </c>
      <c r="BC126" s="26">
        <f t="shared" si="28"/>
        <v>254497.28664262299</v>
      </c>
      <c r="BD126" s="26">
        <f t="shared" si="28"/>
        <v>263116.73259016057</v>
      </c>
      <c r="BE126" s="26">
        <f t="shared" si="28"/>
        <v>271643.51596022025</v>
      </c>
      <c r="BF126" s="26">
        <f t="shared" si="28"/>
        <v>280055.19774501387</v>
      </c>
      <c r="BG126" s="26">
        <f t="shared" si="28"/>
        <v>279258.00276530895</v>
      </c>
      <c r="BH126" s="26">
        <f t="shared" si="28"/>
        <v>286747.3794332284</v>
      </c>
      <c r="BI126" s="26">
        <f t="shared" si="28"/>
        <v>294771.25624473905</v>
      </c>
      <c r="BJ126" s="26">
        <f t="shared" si="28"/>
        <v>302664.0844167152</v>
      </c>
      <c r="BK126" s="26">
        <f t="shared" si="28"/>
        <v>310429.64405875222</v>
      </c>
      <c r="BL126" s="26">
        <f t="shared" si="28"/>
        <v>318073.43123851903</v>
      </c>
    </row>
    <row r="127" spans="2:64" outlineLevel="1" x14ac:dyDescent="0.55000000000000004"/>
    <row r="128" spans="2:64" outlineLevel="1" x14ac:dyDescent="0.55000000000000004"/>
    <row r="129" spans="2:64" outlineLevel="1" x14ac:dyDescent="0.55000000000000004">
      <c r="B129" s="34" t="s">
        <v>256</v>
      </c>
      <c r="C129" s="50"/>
      <c r="D129" s="50"/>
      <c r="E129" s="35"/>
      <c r="F129" s="36" t="str">
        <f t="shared" ref="F129:AK129" si="29">IFERROR(F90/E90-1,"")</f>
        <v/>
      </c>
      <c r="G129" s="36" t="str">
        <f t="shared" si="29"/>
        <v/>
      </c>
      <c r="H129" s="36" t="str">
        <f t="shared" si="29"/>
        <v/>
      </c>
      <c r="I129" s="36" t="str">
        <f t="shared" si="29"/>
        <v/>
      </c>
      <c r="J129" s="36">
        <f t="shared" si="29"/>
        <v>1.7641800000000001</v>
      </c>
      <c r="K129" s="36">
        <f t="shared" si="29"/>
        <v>0.84584542251228179</v>
      </c>
      <c r="L129" s="36">
        <f t="shared" si="29"/>
        <v>0.37696558674419856</v>
      </c>
      <c r="M129" s="36">
        <f t="shared" si="29"/>
        <v>0.24454132818609176</v>
      </c>
      <c r="N129" s="36">
        <f t="shared" si="29"/>
        <v>0.18904122848260574</v>
      </c>
      <c r="O129" s="36">
        <f t="shared" si="29"/>
        <v>0.14821348880547203</v>
      </c>
      <c r="P129" s="36">
        <f t="shared" si="29"/>
        <v>0.11936824457233253</v>
      </c>
      <c r="Q129" s="36">
        <f t="shared" si="29"/>
        <v>0.10325176708616324</v>
      </c>
      <c r="R129" s="36">
        <f t="shared" si="29"/>
        <v>8.7196431470497826E-2</v>
      </c>
      <c r="S129" s="36">
        <f t="shared" si="29"/>
        <v>7.4668205306749114E-2</v>
      </c>
      <c r="T129" s="36">
        <f t="shared" si="29"/>
        <v>6.4758433209311628E-2</v>
      </c>
      <c r="U129" s="36">
        <f t="shared" si="29"/>
        <v>5.6752357555353017E-2</v>
      </c>
      <c r="V129" s="36">
        <f t="shared" si="29"/>
        <v>5.0155863864592032E-2</v>
      </c>
      <c r="W129" s="36">
        <f t="shared" si="29"/>
        <v>4.465145002665416E-2</v>
      </c>
      <c r="X129" s="36">
        <f t="shared" si="29"/>
        <v>4.0010346931437679E-2</v>
      </c>
      <c r="Y129" s="36">
        <f t="shared" si="29"/>
        <v>3.6060621518624103E-2</v>
      </c>
      <c r="Z129" s="36">
        <f t="shared" si="29"/>
        <v>3.2674164376415016E-2</v>
      </c>
      <c r="AA129" s="36">
        <f t="shared" si="29"/>
        <v>2.9753351341265111E-2</v>
      </c>
      <c r="AB129" s="36">
        <f t="shared" si="29"/>
        <v>2.7221842362593618E-2</v>
      </c>
      <c r="AC129" s="36">
        <f t="shared" si="29"/>
        <v>0.16169248268274505</v>
      </c>
      <c r="AD129" s="36">
        <f t="shared" si="29"/>
        <v>2.9626516402804226E-2</v>
      </c>
      <c r="AE129" s="36">
        <f t="shared" si="29"/>
        <v>2.7624572698698113E-2</v>
      </c>
      <c r="AF129" s="36">
        <f t="shared" si="29"/>
        <v>2.5808879875939494E-2</v>
      </c>
      <c r="AG129" s="36">
        <f t="shared" si="29"/>
        <v>2.4169177478515547E-2</v>
      </c>
      <c r="AH129" s="36">
        <f t="shared" si="29"/>
        <v>2.269358394387111E-2</v>
      </c>
      <c r="AI129" s="36">
        <f t="shared" si="29"/>
        <v>2.1369751078565535E-2</v>
      </c>
      <c r="AJ129" s="36">
        <f t="shared" si="29"/>
        <v>2.0185547262433934E-2</v>
      </c>
      <c r="AK129" s="36">
        <f t="shared" si="29"/>
        <v>1.9129440648677498E-2</v>
      </c>
      <c r="AL129" s="36">
        <f t="shared" ref="AL129:BL129" si="30">IFERROR(AL90/AK90-1,"")</f>
        <v>1.8190694562197463E-2</v>
      </c>
      <c r="AM129" s="36">
        <f t="shared" si="30"/>
        <v>1.7359447499611935E-2</v>
      </c>
      <c r="AN129" s="36">
        <f t="shared" si="30"/>
        <v>1.6626723411760524E-2</v>
      </c>
      <c r="AO129" s="36">
        <f t="shared" si="30"/>
        <v>8.7967879063091559E-2</v>
      </c>
      <c r="AP129" s="36">
        <f t="shared" si="30"/>
        <v>2.0542975964864985E-2</v>
      </c>
      <c r="AQ129" s="36">
        <f t="shared" si="30"/>
        <v>1.852247325730505E-2</v>
      </c>
      <c r="AR129" s="36">
        <f t="shared" si="30"/>
        <v>1.6923147733506783E-2</v>
      </c>
      <c r="AS129" s="36">
        <f t="shared" si="30"/>
        <v>1.5623282460782262E-2</v>
      </c>
      <c r="AT129" s="36">
        <f t="shared" si="30"/>
        <v>1.4539048643137376E-2</v>
      </c>
      <c r="AU129" s="36">
        <f t="shared" si="30"/>
        <v>1.3635399365422129E-2</v>
      </c>
      <c r="AV129" s="36">
        <f t="shared" si="30"/>
        <v>1.2878521321325165E-2</v>
      </c>
      <c r="AW129" s="36">
        <f t="shared" si="30"/>
        <v>1.2238303938991058E-2</v>
      </c>
      <c r="AX129" s="36">
        <f t="shared" si="30"/>
        <v>1.1694126487544532E-2</v>
      </c>
      <c r="AY129" s="36">
        <f t="shared" si="30"/>
        <v>1.1230362422932627E-2</v>
      </c>
      <c r="AZ129" s="36">
        <f t="shared" si="30"/>
        <v>1.0834135139941248E-2</v>
      </c>
      <c r="BA129" s="36">
        <f t="shared" si="30"/>
        <v>4.3404750381268231E-2</v>
      </c>
      <c r="BB129" s="36">
        <f t="shared" si="30"/>
        <v>1.1778537137994594E-2</v>
      </c>
      <c r="BC129" s="36">
        <f t="shared" si="30"/>
        <v>1.1564618919595482E-2</v>
      </c>
      <c r="BD129" s="36">
        <f t="shared" si="30"/>
        <v>1.1337597300550284E-2</v>
      </c>
      <c r="BE129" s="36">
        <f t="shared" si="30"/>
        <v>1.1089979757163526E-2</v>
      </c>
      <c r="BF129" s="36">
        <f t="shared" si="30"/>
        <v>1.0820281322949432E-2</v>
      </c>
      <c r="BG129" s="36">
        <f t="shared" si="30"/>
        <v>1.0544693259427751E-2</v>
      </c>
      <c r="BH129" s="36">
        <f t="shared" si="30"/>
        <v>1.0270835398109579E-2</v>
      </c>
      <c r="BI129" s="36">
        <f t="shared" si="30"/>
        <v>1.000167368536875E-2</v>
      </c>
      <c r="BJ129" s="36">
        <f t="shared" si="30"/>
        <v>9.740897725397879E-3</v>
      </c>
      <c r="BK129" s="36">
        <f t="shared" si="30"/>
        <v>9.4913753358674136E-3</v>
      </c>
      <c r="BL129" s="36">
        <f t="shared" si="30"/>
        <v>9.2547003625886859E-3</v>
      </c>
    </row>
    <row r="130" spans="2:64" outlineLevel="1" x14ac:dyDescent="0.55000000000000004">
      <c r="B130" s="37" t="s">
        <v>254</v>
      </c>
      <c r="C130" s="51"/>
      <c r="D130" s="51"/>
      <c r="E130" s="39" t="str">
        <f t="shared" ref="E130:AJ130" si="31">IFERROR(E100/E90,"")</f>
        <v/>
      </c>
      <c r="F130" s="39" t="str">
        <f t="shared" si="31"/>
        <v/>
      </c>
      <c r="G130" s="39" t="str">
        <f t="shared" si="31"/>
        <v/>
      </c>
      <c r="H130" s="39" t="str">
        <f t="shared" si="31"/>
        <v/>
      </c>
      <c r="I130" s="39">
        <f t="shared" si="31"/>
        <v>-5.9924999999999997</v>
      </c>
      <c r="J130" s="39">
        <f t="shared" si="31"/>
        <v>-1.5887194936653906</v>
      </c>
      <c r="K130" s="39">
        <f t="shared" si="31"/>
        <v>-0.44484481892200883</v>
      </c>
      <c r="L130" s="39">
        <f t="shared" si="31"/>
        <v>-7.4619547460583399E-2</v>
      </c>
      <c r="M130" s="39">
        <f t="shared" si="31"/>
        <v>0.1183582292787221</v>
      </c>
      <c r="N130" s="39">
        <f t="shared" si="31"/>
        <v>0.24382093503743293</v>
      </c>
      <c r="O130" s="39">
        <f t="shared" si="31"/>
        <v>0.32948983774958407</v>
      </c>
      <c r="P130" s="39">
        <f t="shared" si="31"/>
        <v>0.39112822953651744</v>
      </c>
      <c r="Q130" s="39">
        <f t="shared" si="31"/>
        <v>0.43945473067105068</v>
      </c>
      <c r="R130" s="39">
        <f t="shared" si="31"/>
        <v>0.47699337232841155</v>
      </c>
      <c r="S130" s="39">
        <f t="shared" si="31"/>
        <v>0.5069050763335774</v>
      </c>
      <c r="T130" s="39">
        <f t="shared" si="31"/>
        <v>0.53126919386401972</v>
      </c>
      <c r="U130" s="39">
        <f t="shared" si="31"/>
        <v>0.55147448139473576</v>
      </c>
      <c r="V130" s="39">
        <f t="shared" si="31"/>
        <v>0.56847840248676595</v>
      </c>
      <c r="W130" s="39">
        <f t="shared" si="31"/>
        <v>0.58296917442694984</v>
      </c>
      <c r="X130" s="39">
        <f t="shared" si="31"/>
        <v>0.59545423379144058</v>
      </c>
      <c r="Y130" s="39">
        <f t="shared" si="31"/>
        <v>0.60631514679018228</v>
      </c>
      <c r="Z130" s="39">
        <f t="shared" si="31"/>
        <v>0.61584473873790613</v>
      </c>
      <c r="AA130" s="39">
        <f t="shared" si="31"/>
        <v>0.62427172899489991</v>
      </c>
      <c r="AB130" s="39">
        <f t="shared" si="31"/>
        <v>0.63177740598498211</v>
      </c>
      <c r="AC130" s="39">
        <f t="shared" si="31"/>
        <v>0.67015440456472597</v>
      </c>
      <c r="AD130" s="39">
        <f t="shared" si="31"/>
        <v>0.67698379664454855</v>
      </c>
      <c r="AE130" s="39">
        <f t="shared" si="31"/>
        <v>0.68318052625475756</v>
      </c>
      <c r="AF130" s="39">
        <f t="shared" si="31"/>
        <v>0.68882430109946857</v>
      </c>
      <c r="AG130" s="39">
        <f t="shared" si="31"/>
        <v>0.69398478814905684</v>
      </c>
      <c r="AH130" s="39">
        <f t="shared" si="31"/>
        <v>0.69872269348014049</v>
      </c>
      <c r="AI130" s="39">
        <f t="shared" si="31"/>
        <v>0.70309086579625946</v>
      </c>
      <c r="AJ130" s="39">
        <f t="shared" si="31"/>
        <v>0.70713533618737101</v>
      </c>
      <c r="AK130" s="39">
        <f t="shared" ref="AK130:BL130" si="32">IFERROR(AK100/AK90,"")</f>
        <v>0.7108962558425389</v>
      </c>
      <c r="AL130" s="39">
        <f t="shared" si="32"/>
        <v>0.71440872033357483</v>
      </c>
      <c r="AM130" s="39">
        <f t="shared" si="32"/>
        <v>0.71770348300594233</v>
      </c>
      <c r="AN130" s="39">
        <f t="shared" si="32"/>
        <v>0.72080756646145616</v>
      </c>
      <c r="AO130" s="39">
        <f t="shared" si="32"/>
        <v>0.7359026237067634</v>
      </c>
      <c r="AP130" s="39">
        <f t="shared" si="32"/>
        <v>0.73935678571644559</v>
      </c>
      <c r="AQ130" s="39">
        <f t="shared" si="32"/>
        <v>0.74241457606642614</v>
      </c>
      <c r="AR130" s="39">
        <f t="shared" si="32"/>
        <v>0.74516184858559653</v>
      </c>
      <c r="AS130" s="39">
        <f t="shared" si="32"/>
        <v>0.74765908829790717</v>
      </c>
      <c r="AT130" s="39">
        <f t="shared" si="32"/>
        <v>0.74994971948998235</v>
      </c>
      <c r="AU130" s="39">
        <f t="shared" si="32"/>
        <v>0.75206908212888901</v>
      </c>
      <c r="AV130" s="39">
        <f t="shared" si="32"/>
        <v>0.75404535109664728</v>
      </c>
      <c r="AW130" s="39">
        <f t="shared" si="32"/>
        <v>0.75590066977686554</v>
      </c>
      <c r="AX130" s="39">
        <f t="shared" si="32"/>
        <v>0.75765299955386189</v>
      </c>
      <c r="AY130" s="39">
        <f t="shared" si="32"/>
        <v>0.75931714670127082</v>
      </c>
      <c r="AZ130" s="39">
        <f t="shared" si="32"/>
        <v>0.76090537270418301</v>
      </c>
      <c r="BA130" s="39">
        <f t="shared" si="32"/>
        <v>0.76700358454640905</v>
      </c>
      <c r="BB130" s="39">
        <f t="shared" si="32"/>
        <v>0.76863916208282945</v>
      </c>
      <c r="BC130" s="39">
        <f t="shared" si="32"/>
        <v>0.77022667576542836</v>
      </c>
      <c r="BD130" s="39">
        <f t="shared" si="32"/>
        <v>0.77176557798209033</v>
      </c>
      <c r="BE130" s="39">
        <f t="shared" si="32"/>
        <v>0.7732543594186253</v>
      </c>
      <c r="BF130" s="39">
        <f t="shared" si="32"/>
        <v>0.77469138598438514</v>
      </c>
      <c r="BG130" s="39">
        <f t="shared" si="32"/>
        <v>0.77607719910709572</v>
      </c>
      <c r="BH130" s="39">
        <f t="shared" si="32"/>
        <v>0.77741329820867733</v>
      </c>
      <c r="BI130" s="39">
        <f t="shared" si="32"/>
        <v>0.77870149878895478</v>
      </c>
      <c r="BJ130" s="39">
        <f t="shared" si="32"/>
        <v>0.77994400865490909</v>
      </c>
      <c r="BK130" s="39">
        <f t="shared" si="32"/>
        <v>0.78114330745009897</v>
      </c>
      <c r="BL130" s="39">
        <f t="shared" si="32"/>
        <v>0.78230197763309339</v>
      </c>
    </row>
    <row r="131" spans="2:64" outlineLevel="1" x14ac:dyDescent="0.55000000000000004">
      <c r="B131" s="40" t="s">
        <v>255</v>
      </c>
      <c r="C131" s="52"/>
      <c r="D131" s="52"/>
      <c r="E131" s="42" t="str">
        <f t="shared" ref="E131:AJ131" si="33">IFERROR(E126/E90,"")</f>
        <v/>
      </c>
      <c r="F131" s="42" t="str">
        <f t="shared" si="33"/>
        <v/>
      </c>
      <c r="G131" s="42" t="str">
        <f t="shared" si="33"/>
        <v/>
      </c>
      <c r="H131" s="42" t="str">
        <f t="shared" si="33"/>
        <v/>
      </c>
      <c r="I131" s="42">
        <f t="shared" si="33"/>
        <v>-13.862499999999999</v>
      </c>
      <c r="J131" s="42">
        <f t="shared" si="33"/>
        <v>-4.3273255178751011</v>
      </c>
      <c r="K131" s="42">
        <f t="shared" si="33"/>
        <v>-2.2959892848232224</v>
      </c>
      <c r="L131" s="42">
        <f t="shared" si="33"/>
        <v>-1.4189846381511937</v>
      </c>
      <c r="M131" s="42">
        <f t="shared" si="33"/>
        <v>-0.96185104962888213</v>
      </c>
      <c r="N131" s="42">
        <f t="shared" si="33"/>
        <v>-0.66464990098741439</v>
      </c>
      <c r="O131" s="42">
        <f t="shared" si="33"/>
        <v>-0.4617139278236303</v>
      </c>
      <c r="P131" s="42">
        <f t="shared" si="33"/>
        <v>-0.40129663778162772</v>
      </c>
      <c r="Q131" s="42">
        <f t="shared" si="33"/>
        <v>-0.53651716531091898</v>
      </c>
      <c r="R131" s="42">
        <f t="shared" si="33"/>
        <v>-0.34208838149889059</v>
      </c>
      <c r="S131" s="42">
        <f t="shared" si="33"/>
        <v>-0.25526668029107008</v>
      </c>
      <c r="T131" s="42">
        <f t="shared" si="33"/>
        <v>-0.18454740157478683</v>
      </c>
      <c r="U131" s="42">
        <f t="shared" si="33"/>
        <v>-0.20368337743895021</v>
      </c>
      <c r="V131" s="42">
        <f t="shared" si="33"/>
        <v>-0.17579376711912156</v>
      </c>
      <c r="W131" s="42">
        <f t="shared" si="33"/>
        <v>-0.1069145743163691</v>
      </c>
      <c r="X131" s="42">
        <f t="shared" si="33"/>
        <v>-6.7888925032727671E-2</v>
      </c>
      <c r="Y131" s="42">
        <f t="shared" si="33"/>
        <v>-3.3940013040003457E-2</v>
      </c>
      <c r="Z131" s="42">
        <f t="shared" si="33"/>
        <v>-4.1525284705814123E-3</v>
      </c>
      <c r="AA131" s="42">
        <f t="shared" si="33"/>
        <v>-1.8247173461460598E-4</v>
      </c>
      <c r="AB131" s="42">
        <f t="shared" si="33"/>
        <v>2.227313151412098E-2</v>
      </c>
      <c r="AC131" s="42">
        <f t="shared" si="33"/>
        <v>0.1223732180446567</v>
      </c>
      <c r="AD131" s="42">
        <f t="shared" si="33"/>
        <v>0.14362816305623458</v>
      </c>
      <c r="AE131" s="42">
        <f t="shared" si="33"/>
        <v>0.16416254268548472</v>
      </c>
      <c r="AF131" s="42">
        <f t="shared" si="33"/>
        <v>0.18286457141566773</v>
      </c>
      <c r="AG131" s="42">
        <f t="shared" si="33"/>
        <v>0.17451347566024658</v>
      </c>
      <c r="AH131" s="42">
        <f t="shared" si="33"/>
        <v>0.10301256129176148</v>
      </c>
      <c r="AI131" s="42">
        <f t="shared" si="33"/>
        <v>0.14887658389817943</v>
      </c>
      <c r="AJ131" s="42">
        <f t="shared" si="33"/>
        <v>0.16388682283089509</v>
      </c>
      <c r="AK131" s="42">
        <f t="shared" ref="AK131:BL131" si="34">IFERROR(AK126/AK90,"")</f>
        <v>0.17784472019982667</v>
      </c>
      <c r="AL131" s="42">
        <f t="shared" si="34"/>
        <v>0.19088052616566978</v>
      </c>
      <c r="AM131" s="42">
        <f t="shared" si="34"/>
        <v>0.20310837558880235</v>
      </c>
      <c r="AN131" s="42">
        <f t="shared" si="34"/>
        <v>0.17377267704134147</v>
      </c>
      <c r="AO131" s="42">
        <f t="shared" si="34"/>
        <v>0.19203264437122528</v>
      </c>
      <c r="AP131" s="42">
        <f t="shared" si="34"/>
        <v>0.20448512720832449</v>
      </c>
      <c r="AQ131" s="42">
        <f t="shared" si="34"/>
        <v>0.1930753110779882</v>
      </c>
      <c r="AR131" s="42">
        <f t="shared" si="34"/>
        <v>0.21625751320575845</v>
      </c>
      <c r="AS131" s="42">
        <f t="shared" si="34"/>
        <v>0.22689086201390471</v>
      </c>
      <c r="AT131" s="42">
        <f t="shared" si="34"/>
        <v>0.2366444632945828</v>
      </c>
      <c r="AU131" s="42">
        <f t="shared" si="34"/>
        <v>0.24566879607263054</v>
      </c>
      <c r="AV131" s="42">
        <f t="shared" si="34"/>
        <v>0.25408383014777108</v>
      </c>
      <c r="AW131" s="42">
        <f t="shared" si="34"/>
        <v>0.26198385295286047</v>
      </c>
      <c r="AX131" s="42">
        <f t="shared" si="34"/>
        <v>0.26944534479677362</v>
      </c>
      <c r="AY131" s="42">
        <f t="shared" si="34"/>
        <v>0.27653135139808116</v>
      </c>
      <c r="AZ131" s="42">
        <f t="shared" si="34"/>
        <v>0.28329408266167555</v>
      </c>
      <c r="BA131" s="42">
        <f t="shared" si="34"/>
        <v>0.29042830438838435</v>
      </c>
      <c r="BB131" s="42">
        <f t="shared" si="34"/>
        <v>0.29680690372908419</v>
      </c>
      <c r="BC131" s="42">
        <f t="shared" si="34"/>
        <v>0.30378859605314351</v>
      </c>
      <c r="BD131" s="42">
        <f t="shared" si="34"/>
        <v>0.31055650105535937</v>
      </c>
      <c r="BE131" s="42">
        <f t="shared" si="34"/>
        <v>0.31710398095527531</v>
      </c>
      <c r="BF131" s="42">
        <f t="shared" si="34"/>
        <v>0.32342384922073236</v>
      </c>
      <c r="BG131" s="42">
        <f t="shared" si="34"/>
        <v>0.31913799039282881</v>
      </c>
      <c r="BH131" s="42">
        <f t="shared" si="34"/>
        <v>0.32436539858933583</v>
      </c>
      <c r="BI131" s="42">
        <f t="shared" si="34"/>
        <v>0.33013996525582029</v>
      </c>
      <c r="BJ131" s="42">
        <f t="shared" si="34"/>
        <v>0.33570971593329035</v>
      </c>
      <c r="BK131" s="42">
        <f t="shared" si="34"/>
        <v>0.34108576602353879</v>
      </c>
      <c r="BL131" s="42">
        <f t="shared" si="34"/>
        <v>0.34627969181320728</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0D1C7-1A57-43F4-A117-71D4CB3E4755}">
  <sheetPr>
    <tabColor rgb="FFE99982"/>
  </sheetPr>
  <dimension ref="A2:BL115"/>
  <sheetViews>
    <sheetView showGridLines="0" workbookViewId="0"/>
  </sheetViews>
  <sheetFormatPr defaultColWidth="0" defaultRowHeight="15" x14ac:dyDescent="0.55000000000000004"/>
  <cols>
    <col min="1" max="1" width="2.1328125" style="3" customWidth="1"/>
    <col min="2" max="23" width="9.06640625" style="3" customWidth="1"/>
    <col min="24" max="64" width="0" style="3" hidden="1" customWidth="1"/>
    <col min="65" max="16384" width="9.06640625" style="3" hidden="1"/>
  </cols>
  <sheetData>
    <row r="2" spans="2:64" x14ac:dyDescent="0.55000000000000004">
      <c r="B2" s="165" t="s">
        <v>372</v>
      </c>
      <c r="C2" s="166"/>
      <c r="D2" s="166"/>
    </row>
    <row r="3" spans="2:64" x14ac:dyDescent="0.55000000000000004">
      <c r="B3" s="5" t="str">
        <f>'1. Cockpit'!B3</f>
        <v>Example Case - Version 1.0</v>
      </c>
    </row>
    <row r="10" spans="2:64" x14ac:dyDescent="0.55000000000000004">
      <c r="B10" s="150" t="s">
        <v>353</v>
      </c>
      <c r="C10" s="151"/>
      <c r="D10" s="151"/>
      <c r="E10" s="151"/>
      <c r="F10" s="151"/>
      <c r="G10" s="151"/>
      <c r="H10" s="151"/>
      <c r="I10" s="151"/>
      <c r="J10" s="151"/>
      <c r="K10" s="151"/>
      <c r="L10" s="151"/>
      <c r="M10" s="151"/>
      <c r="N10" s="151"/>
      <c r="O10" s="151"/>
      <c r="P10" s="151"/>
      <c r="Q10" s="151"/>
      <c r="R10" s="151"/>
      <c r="S10" s="151"/>
      <c r="T10" s="151"/>
      <c r="U10" s="151"/>
      <c r="V10" s="151"/>
      <c r="W10" s="53"/>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c r="BK10" s="151"/>
      <c r="BL10" s="151"/>
    </row>
    <row r="51" spans="2:64" x14ac:dyDescent="0.55000000000000004">
      <c r="B51" s="150" t="s">
        <v>355</v>
      </c>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c r="BA51" s="151"/>
      <c r="BB51" s="151"/>
      <c r="BC51" s="151"/>
      <c r="BD51" s="151"/>
      <c r="BE51" s="151"/>
      <c r="BF51" s="151"/>
      <c r="BG51" s="151"/>
      <c r="BH51" s="151"/>
      <c r="BI51" s="151"/>
      <c r="BJ51" s="151"/>
      <c r="BK51" s="151"/>
      <c r="BL51" s="151"/>
    </row>
    <row r="73" spans="2:64" x14ac:dyDescent="0.55000000000000004">
      <c r="B73" s="150" t="s">
        <v>357</v>
      </c>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c r="AV73" s="151"/>
      <c r="AW73" s="151"/>
      <c r="AX73" s="151"/>
      <c r="AY73" s="151"/>
      <c r="AZ73" s="151"/>
      <c r="BA73" s="151"/>
      <c r="BB73" s="151"/>
      <c r="BC73" s="151"/>
      <c r="BD73" s="151"/>
      <c r="BE73" s="151"/>
      <c r="BF73" s="151"/>
      <c r="BG73" s="151"/>
      <c r="BH73" s="151"/>
      <c r="BI73" s="151"/>
      <c r="BJ73" s="151"/>
      <c r="BK73" s="151"/>
      <c r="BL73" s="151"/>
    </row>
    <row r="94" spans="2:64" x14ac:dyDescent="0.55000000000000004">
      <c r="B94" s="150" t="s">
        <v>373</v>
      </c>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c r="BA94" s="151"/>
      <c r="BB94" s="151"/>
      <c r="BC94" s="151"/>
      <c r="BD94" s="151"/>
      <c r="BE94" s="151"/>
      <c r="BF94" s="151"/>
      <c r="BG94" s="151"/>
      <c r="BH94" s="151"/>
      <c r="BI94" s="151"/>
      <c r="BJ94" s="151"/>
      <c r="BK94" s="151"/>
      <c r="BL94" s="151"/>
    </row>
    <row r="115" spans="2:64" x14ac:dyDescent="0.55000000000000004">
      <c r="B115" s="150" t="s">
        <v>109</v>
      </c>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c r="AB115" s="151"/>
      <c r="AC115" s="151"/>
      <c r="AD115" s="151"/>
      <c r="AE115" s="151"/>
      <c r="AF115" s="151"/>
      <c r="AG115" s="151"/>
      <c r="AH115" s="151"/>
      <c r="AI115" s="151"/>
      <c r="AJ115" s="151"/>
      <c r="AK115" s="151"/>
      <c r="AL115" s="151"/>
      <c r="AM115" s="151"/>
      <c r="AN115" s="151"/>
      <c r="AO115" s="151"/>
      <c r="AP115" s="151"/>
      <c r="AQ115" s="151"/>
      <c r="AR115" s="151"/>
      <c r="AS115" s="151"/>
      <c r="AT115" s="151"/>
      <c r="AU115" s="151"/>
      <c r="AV115" s="151"/>
      <c r="AW115" s="151"/>
      <c r="AX115" s="151"/>
      <c r="AY115" s="151"/>
      <c r="AZ115" s="151"/>
      <c r="BA115" s="151"/>
      <c r="BB115" s="151"/>
      <c r="BC115" s="151"/>
      <c r="BD115" s="151"/>
      <c r="BE115" s="151"/>
      <c r="BF115" s="151"/>
      <c r="BG115" s="151"/>
      <c r="BH115" s="151"/>
      <c r="BI115" s="151"/>
      <c r="BJ115" s="151"/>
      <c r="BK115" s="151"/>
      <c r="BL115" s="15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Disclaimer</vt:lpstr>
      <vt:lpstr>Manual &amp; About &gt;&gt;&gt;</vt:lpstr>
      <vt:lpstr>1. Cockpit</vt:lpstr>
      <vt:lpstr>2. Revenues</vt:lpstr>
      <vt:lpstr>3. Staff</vt:lpstr>
      <vt:lpstr>4. Costs</vt:lpstr>
      <vt:lpstr>5. Funding</vt:lpstr>
      <vt:lpstr>Financials Statements</vt:lpstr>
      <vt:lpstr>Chart overview</vt:lpstr>
      <vt:lpstr>Reporting &gt;&gt;&gt;</vt:lpstr>
      <vt:lpstr>Input act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Christopher</cp:lastModifiedBy>
  <cp:lastPrinted>2021-04-19T17:37:10Z</cp:lastPrinted>
  <dcterms:created xsi:type="dcterms:W3CDTF">2021-02-28T08:19:28Z</dcterms:created>
  <dcterms:modified xsi:type="dcterms:W3CDTF">2021-07-20T19:37:48Z</dcterms:modified>
</cp:coreProperties>
</file>