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724cca70bc035b/Documents/R/"/>
    </mc:Choice>
  </mc:AlternateContent>
  <xr:revisionPtr revIDLastSave="64" documentId="8_{FFE5DEE6-320F-4025-ACDB-93322E4F8D64}" xr6:coauthVersionLast="47" xr6:coauthVersionMax="47" xr10:uidLastSave="{7DCF4821-F358-4672-B33B-EF73A9BDAE7B}"/>
  <bookViews>
    <workbookView xWindow="-110" yWindow="-110" windowWidth="19420" windowHeight="11500" xr2:uid="{F1CFFD1B-B149-4CC5-B820-948B7A8C37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" i="1" l="1"/>
  <c r="AF16" i="1"/>
  <c r="W4" i="1"/>
  <c r="G6" i="1"/>
  <c r="AP2" i="1"/>
  <c r="AP16" i="1"/>
  <c r="V17" i="1"/>
  <c r="V12" i="1"/>
  <c r="V11" i="1"/>
  <c r="B8" i="1"/>
  <c r="AQ2" i="1"/>
  <c r="W2" i="1"/>
  <c r="V2" i="1"/>
  <c r="U2" i="1"/>
  <c r="U11" i="1"/>
  <c r="AE11" i="1"/>
  <c r="AF11" i="1"/>
  <c r="AO11" i="1"/>
  <c r="AP11" i="1"/>
  <c r="AP15" i="1"/>
  <c r="AP14" i="1"/>
  <c r="AP13" i="1"/>
  <c r="AP12" i="1"/>
  <c r="AF15" i="1"/>
  <c r="AF14" i="1"/>
  <c r="AF13" i="1"/>
  <c r="AF12" i="1"/>
  <c r="V15" i="1"/>
  <c r="V14" i="1"/>
  <c r="V13" i="1"/>
  <c r="K8" i="1"/>
  <c r="D8" i="1"/>
  <c r="R8" i="1"/>
  <c r="S8" i="1"/>
  <c r="O8" i="1"/>
  <c r="P8" i="1"/>
  <c r="Q8" i="1"/>
  <c r="N8" i="1"/>
  <c r="J8" i="1"/>
  <c r="L8" i="1"/>
  <c r="M8" i="1"/>
  <c r="I8" i="1"/>
  <c r="AA8" i="1"/>
  <c r="AB8" i="1"/>
  <c r="AC8" i="1"/>
  <c r="AD8" i="1"/>
  <c r="Z8" i="1"/>
  <c r="C8" i="1"/>
  <c r="AE2" i="1"/>
  <c r="E6" i="1"/>
  <c r="E5" i="1"/>
  <c r="E4" i="1"/>
  <c r="E3" i="1"/>
  <c r="E2" i="1"/>
  <c r="E7" i="1"/>
  <c r="G3" i="1"/>
  <c r="G4" i="1"/>
  <c r="G5" i="1"/>
  <c r="G7" i="1"/>
  <c r="G2" i="1"/>
  <c r="AR7" i="1"/>
  <c r="AO7" i="1"/>
  <c r="AS7" i="1" s="1"/>
  <c r="AQ6" i="1"/>
  <c r="AP6" i="1"/>
  <c r="AO6" i="1"/>
  <c r="AQ5" i="1"/>
  <c r="AP5" i="1"/>
  <c r="AO5" i="1"/>
  <c r="AG6" i="1"/>
  <c r="AF6" i="1"/>
  <c r="AE6" i="1"/>
  <c r="AG5" i="1"/>
  <c r="AF5" i="1"/>
  <c r="AE5" i="1"/>
  <c r="AH7" i="1"/>
  <c r="AE7" i="1"/>
  <c r="W6" i="1"/>
  <c r="V6" i="1"/>
  <c r="U6" i="1"/>
  <c r="W5" i="1"/>
  <c r="V5" i="1"/>
  <c r="U5" i="1"/>
  <c r="Y7" i="1"/>
  <c r="X7" i="1"/>
  <c r="U7" i="1"/>
  <c r="AQ4" i="1"/>
  <c r="AP4" i="1"/>
  <c r="AO4" i="1"/>
  <c r="AG4" i="1"/>
  <c r="AF4" i="1"/>
  <c r="AE4" i="1"/>
  <c r="V4" i="1"/>
  <c r="U4" i="1"/>
  <c r="AQ3" i="1"/>
  <c r="AP3" i="1"/>
  <c r="AO3" i="1"/>
  <c r="AF3" i="1"/>
  <c r="AG3" i="1"/>
  <c r="AE3" i="1"/>
  <c r="W3" i="1"/>
  <c r="V3" i="1"/>
  <c r="U3" i="1"/>
  <c r="AG2" i="1"/>
  <c r="AF2" i="1"/>
</calcChain>
</file>

<file path=xl/sharedStrings.xml><?xml version="1.0" encoding="utf-8"?>
<sst xmlns="http://schemas.openxmlformats.org/spreadsheetml/2006/main" count="69" uniqueCount="57">
  <si>
    <t>NA</t>
  </si>
  <si>
    <t>tot_spend_byaud_group</t>
  </si>
  <si>
    <t>tot_reach_byaud_group</t>
  </si>
  <si>
    <t>tot_imp_byaud_group</t>
  </si>
  <si>
    <t>tot_clicks_byaud_group</t>
  </si>
  <si>
    <t>ct_spend_byaud_group</t>
  </si>
  <si>
    <t>cf_spend_byaud_group</t>
  </si>
  <si>
    <t>ua_spend_byaud_group</t>
  </si>
  <si>
    <t>co_spend_byaud_group</t>
  </si>
  <si>
    <t>sem_spend_byaud_group</t>
  </si>
  <si>
    <t>ct_tot_completions_byaud_group</t>
  </si>
  <si>
    <t>cf_tot_completions_byaud_group</t>
  </si>
  <si>
    <t>ua_tot_completions_byaud_group</t>
  </si>
  <si>
    <t>co_tot_completions_byaud_group</t>
  </si>
  <si>
    <t>sem_tot_completions_byaud_group</t>
  </si>
  <si>
    <t>tradem_tot_completions_byaud_group</t>
  </si>
  <si>
    <t>ct_spend_per_completion</t>
  </si>
  <si>
    <t>cf_spend_per_completion</t>
  </si>
  <si>
    <t>ua_spend_per_completion</t>
  </si>
  <si>
    <t>co_spend_per_completion</t>
  </si>
  <si>
    <t>sem_spend_per_completion</t>
  </si>
  <si>
    <t>ct_tot_reach_bygroup</t>
  </si>
  <si>
    <t>cf_tot_reach_bygroup</t>
  </si>
  <si>
    <t>ua_tot_reach_bygroup</t>
  </si>
  <si>
    <t>co_tot_reach_bygroup</t>
  </si>
  <si>
    <t>sem_tot_reach_bygroup</t>
  </si>
  <si>
    <t>ct_cost_per_reach</t>
  </si>
  <si>
    <t>cf_cost_per_reach</t>
  </si>
  <si>
    <t>ua_cost_per_reach</t>
  </si>
  <si>
    <t>co_cost_per_reach</t>
  </si>
  <si>
    <t>sem_cost_per_reach</t>
  </si>
  <si>
    <t>ct_tot_clicks</t>
  </si>
  <si>
    <t>cf_tot_clicks</t>
  </si>
  <si>
    <t>ua_tot_clicks</t>
  </si>
  <si>
    <t>co_tot_clicks</t>
  </si>
  <si>
    <t>sem_tot_clicks</t>
  </si>
  <si>
    <t>ct_spend_by_click</t>
  </si>
  <si>
    <t>cf_spend_by_click</t>
  </si>
  <si>
    <t>ua_spend_by_click</t>
  </si>
  <si>
    <t>co_spend_by_click</t>
  </si>
  <si>
    <t>sem_spend_by_click</t>
  </si>
  <si>
    <t>audience</t>
  </si>
  <si>
    <t>tot_completions_byaud_group</t>
  </si>
  <si>
    <t>cost_per_completion</t>
  </si>
  <si>
    <t>completions_dividdedby_reach</t>
  </si>
  <si>
    <t>reach_for_one_completion</t>
  </si>
  <si>
    <t>ct_avctrscore</t>
  </si>
  <si>
    <t>cf_avctrscore</t>
  </si>
  <si>
    <t>ua_avctrscore</t>
  </si>
  <si>
    <t>co_avctrscore</t>
  </si>
  <si>
    <t>sem_avctrscore</t>
  </si>
  <si>
    <t>current strategy total 1-5</t>
  </si>
  <si>
    <t>if we spend 131774 per audiences 1-5</t>
  </si>
  <si>
    <t>tot completions</t>
  </si>
  <si>
    <t>total</t>
  </si>
  <si>
    <t>tot reach</t>
  </si>
  <si>
    <t>tot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</si>
</sst>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" fontId="0" fillId="2" borderId="0" xfId="1" applyNumberFormat="1" applyFont="1" applyFill="1"/>
    <xf numFmtId="164" fontId="0" fillId="2" borderId="0" xfId="1" applyNumberFormat="1" applyFont="1" applyFill="1"/>
    <xf numFmtId="2" fontId="0" fillId="2" borderId="0" xfId="1" applyNumberFormat="1" applyFont="1" applyFill="1"/>
    <xf numFmtId="1" fontId="0" fillId="0" borderId="0" xfId="0" applyNumberFormat="1"/>
    <xf numFmtId="1" fontId="0" fillId="3" borderId="0" xfId="1" applyNumberFormat="1" applyFont="1" applyFill="1"/>
    <xf numFmtId="164" fontId="0" fillId="3" borderId="0" xfId="1" applyNumberFormat="1" applyFont="1" applyFill="1"/>
    <xf numFmtId="2" fontId="0" fillId="3" borderId="0" xfId="1" applyNumberFormat="1" applyFont="1" applyFill="1"/>
    <xf numFmtId="0" fontId="0" fillId="4" borderId="0" xfId="0" applyFill="1"/>
    <xf numFmtId="1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174C-D68E-4EE8-92B4-2461C6AFB3A4}">
  <dimension ref="A1:AX17"/>
  <sheetViews>
    <sheetView tabSelected="1" topLeftCell="AD1" workbookViewId="0">
      <selection activeCell="K6" sqref="K6"/>
    </sheetView>
  </sheetViews>
  <sheetFormatPr defaultRowHeight="14.5" x14ac:dyDescent="0.35"/>
  <cols>
    <col min="1" max="1" width="24.453125" customWidth="1"/>
    <col min="2" max="2" width="11.1796875" bestFit="1" customWidth="1"/>
    <col min="3" max="3" width="11.1796875" customWidth="1"/>
    <col min="4" max="4" width="13.7265625" bestFit="1" customWidth="1"/>
    <col min="5" max="7" width="13.7265625" customWidth="1"/>
    <col min="8" max="8" width="13.6328125" bestFit="1" customWidth="1"/>
    <col min="9" max="9" width="10.08984375" bestFit="1" customWidth="1"/>
    <col min="10" max="10" width="11.08984375" bestFit="1" customWidth="1"/>
    <col min="11" max="11" width="10.08984375" bestFit="1" customWidth="1"/>
    <col min="12" max="12" width="10.26953125" bestFit="1" customWidth="1"/>
    <col min="13" max="14" width="9.1796875" bestFit="1" customWidth="1"/>
    <col min="15" max="18" width="8.90625" bestFit="1" customWidth="1"/>
    <col min="19" max="19" width="9.1796875" bestFit="1" customWidth="1"/>
    <col min="20" max="20" width="9.08984375" customWidth="1"/>
    <col min="21" max="22" width="9.453125" bestFit="1" customWidth="1"/>
    <col min="23" max="23" width="9.26953125" bestFit="1" customWidth="1"/>
    <col min="24" max="25" width="8.81640625" bestFit="1" customWidth="1"/>
    <col min="26" max="28" width="12.6328125" bestFit="1" customWidth="1"/>
    <col min="29" max="29" width="10.1796875" bestFit="1" customWidth="1"/>
    <col min="30" max="30" width="8.81640625" bestFit="1" customWidth="1"/>
    <col min="31" max="31" width="10.81640625" bestFit="1" customWidth="1"/>
    <col min="32" max="33" width="9.453125" bestFit="1" customWidth="1"/>
    <col min="34" max="34" width="8.81640625" bestFit="1" customWidth="1"/>
    <col min="36" max="37" width="9.08984375" bestFit="1" customWidth="1"/>
    <col min="38" max="38" width="10.08984375" bestFit="1" customWidth="1"/>
    <col min="39" max="39" width="8.81640625" bestFit="1" customWidth="1"/>
    <col min="40" max="40" width="10.08984375" bestFit="1" customWidth="1"/>
    <col min="41" max="41" width="9.08984375" bestFit="1" customWidth="1"/>
    <col min="42" max="45" width="8.81640625" bestFit="1" customWidth="1"/>
  </cols>
  <sheetData>
    <row r="1" spans="1:50" ht="72.5" x14ac:dyDescent="0.35">
      <c r="A1" s="1" t="s">
        <v>41</v>
      </c>
      <c r="B1" s="1" t="s">
        <v>1</v>
      </c>
      <c r="C1" s="1" t="s">
        <v>42</v>
      </c>
      <c r="D1" s="1" t="s">
        <v>2</v>
      </c>
      <c r="E1" s="1" t="s">
        <v>44</v>
      </c>
      <c r="F1" s="1" t="s">
        <v>45</v>
      </c>
      <c r="G1" s="1" t="s">
        <v>43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</row>
    <row r="2" spans="1:50" s="2" customFormat="1" x14ac:dyDescent="0.35">
      <c r="A2" s="2">
        <v>1</v>
      </c>
      <c r="B2" s="2">
        <v>45754</v>
      </c>
      <c r="C2" s="2">
        <v>69</v>
      </c>
      <c r="D2" s="2">
        <v>1506795</v>
      </c>
      <c r="E2" s="3">
        <f t="shared" ref="E2:E7" si="0">(C2/D2)</f>
        <v>4.5792559704538438E-5</v>
      </c>
      <c r="F2" s="2">
        <v>21800</v>
      </c>
      <c r="G2" s="2">
        <f>B2/C2</f>
        <v>663.10144927536237</v>
      </c>
      <c r="H2" s="2">
        <v>4191035</v>
      </c>
      <c r="I2" s="2">
        <v>5969</v>
      </c>
      <c r="J2" s="2">
        <v>18523</v>
      </c>
      <c r="K2" s="2">
        <v>7541</v>
      </c>
      <c r="L2" s="2">
        <v>19111</v>
      </c>
      <c r="M2" s="2">
        <v>0</v>
      </c>
      <c r="N2" s="2">
        <v>0</v>
      </c>
      <c r="O2" s="2">
        <v>50</v>
      </c>
      <c r="P2" s="2">
        <v>4</v>
      </c>
      <c r="Q2" s="2">
        <v>14</v>
      </c>
      <c r="R2" s="2">
        <v>0</v>
      </c>
      <c r="S2" s="2">
        <v>0</v>
      </c>
      <c r="T2" s="2">
        <v>0</v>
      </c>
      <c r="U2" s="2">
        <f>J2/O2</f>
        <v>370.46</v>
      </c>
      <c r="V2" s="2">
        <f>K2/P2</f>
        <v>1885.25</v>
      </c>
      <c r="W2" s="2">
        <f>L2/Q2</f>
        <v>1365.0714285714287</v>
      </c>
      <c r="X2" s="2" t="s">
        <v>0</v>
      </c>
      <c r="Y2" s="2" t="s">
        <v>0</v>
      </c>
      <c r="Z2" s="2">
        <v>377186</v>
      </c>
      <c r="AA2" s="2">
        <v>417113</v>
      </c>
      <c r="AB2" s="2">
        <v>712496</v>
      </c>
      <c r="AC2" s="4">
        <v>0</v>
      </c>
      <c r="AD2" s="4">
        <v>0</v>
      </c>
      <c r="AE2" s="4">
        <f>J2/Z2</f>
        <v>4.9108397448473701E-2</v>
      </c>
      <c r="AF2" s="4">
        <f t="shared" ref="AE2:AG6" si="1">K2/AA2</f>
        <v>1.8079033739058722E-2</v>
      </c>
      <c r="AG2" s="4">
        <f t="shared" si="1"/>
        <v>2.6822606723406167E-2</v>
      </c>
      <c r="AH2" s="2">
        <v>0</v>
      </c>
      <c r="AI2" s="2">
        <v>0</v>
      </c>
      <c r="AJ2" s="2">
        <v>1854</v>
      </c>
      <c r="AK2" s="2">
        <v>1383</v>
      </c>
      <c r="AL2" s="2">
        <v>2711</v>
      </c>
      <c r="AM2" s="2">
        <v>0</v>
      </c>
      <c r="AN2" s="2">
        <v>0</v>
      </c>
      <c r="AO2" s="2">
        <f>J2/AJ2</f>
        <v>9.9908306364617037</v>
      </c>
      <c r="AP2" s="2">
        <f>K2/AK2</f>
        <v>5.4526391901663054</v>
      </c>
      <c r="AQ2" s="2">
        <f>L2/AL2</f>
        <v>7.0494282552563634</v>
      </c>
      <c r="AR2" s="2">
        <v>0</v>
      </c>
      <c r="AS2" s="2">
        <v>0</v>
      </c>
      <c r="AT2" s="4">
        <v>0.57999999999999996</v>
      </c>
      <c r="AU2" s="4">
        <v>0.63</v>
      </c>
      <c r="AV2" s="4">
        <v>0.61</v>
      </c>
      <c r="AW2" s="4">
        <v>0</v>
      </c>
      <c r="AX2" s="4">
        <v>0</v>
      </c>
    </row>
    <row r="3" spans="1:50" s="2" customFormat="1" x14ac:dyDescent="0.35">
      <c r="A3" s="2">
        <v>2</v>
      </c>
      <c r="B3" s="2">
        <v>17408</v>
      </c>
      <c r="C3" s="2">
        <v>23</v>
      </c>
      <c r="D3" s="2">
        <v>347237</v>
      </c>
      <c r="E3" s="3">
        <f t="shared" si="0"/>
        <v>6.6237180945578951E-5</v>
      </c>
      <c r="F3" s="2">
        <v>15100</v>
      </c>
      <c r="G3" s="2">
        <f t="shared" ref="G3:G7" si="2">B3/C3</f>
        <v>756.86956521739125</v>
      </c>
      <c r="H3" s="2">
        <v>1053412</v>
      </c>
      <c r="I3" s="2">
        <v>2605</v>
      </c>
      <c r="J3" s="2">
        <v>8648</v>
      </c>
      <c r="K3" s="2">
        <v>1649</v>
      </c>
      <c r="L3" s="2">
        <v>7062</v>
      </c>
      <c r="M3" s="2">
        <v>0</v>
      </c>
      <c r="N3" s="2">
        <v>0</v>
      </c>
      <c r="O3" s="2">
        <v>15</v>
      </c>
      <c r="P3" s="2">
        <v>5</v>
      </c>
      <c r="Q3" s="2">
        <v>3</v>
      </c>
      <c r="R3" s="2">
        <v>0</v>
      </c>
      <c r="S3" s="2">
        <v>0</v>
      </c>
      <c r="T3" s="2">
        <v>0</v>
      </c>
      <c r="U3" s="2">
        <f t="shared" ref="U2:W6" si="3">J3/O3</f>
        <v>576.5333333333333</v>
      </c>
      <c r="V3" s="2">
        <f t="shared" si="3"/>
        <v>329.8</v>
      </c>
      <c r="W3" s="2">
        <f t="shared" si="3"/>
        <v>2354</v>
      </c>
      <c r="X3" s="2" t="s">
        <v>0</v>
      </c>
      <c r="Y3" s="2" t="s">
        <v>0</v>
      </c>
      <c r="Z3" s="2">
        <v>101889</v>
      </c>
      <c r="AA3" s="2">
        <v>85476</v>
      </c>
      <c r="AB3" s="2">
        <v>159872</v>
      </c>
      <c r="AC3" s="4">
        <v>0</v>
      </c>
      <c r="AD3" s="4">
        <v>0</v>
      </c>
      <c r="AE3" s="4">
        <f t="shared" si="1"/>
        <v>8.4876679523795504E-2</v>
      </c>
      <c r="AF3" s="4">
        <f t="shared" si="1"/>
        <v>1.9291964996022277E-2</v>
      </c>
      <c r="AG3" s="4">
        <f t="shared" si="1"/>
        <v>4.4172838270616493E-2</v>
      </c>
      <c r="AH3" s="2">
        <v>0</v>
      </c>
      <c r="AI3" s="2">
        <v>0</v>
      </c>
      <c r="AJ3" s="2">
        <v>824</v>
      </c>
      <c r="AK3" s="2">
        <v>616</v>
      </c>
      <c r="AL3" s="2">
        <v>1164</v>
      </c>
      <c r="AM3" s="2">
        <v>0</v>
      </c>
      <c r="AN3" s="2">
        <v>0</v>
      </c>
      <c r="AO3" s="2">
        <f t="shared" ref="AO2:AQ6" si="4">J3/AJ3</f>
        <v>10.495145631067961</v>
      </c>
      <c r="AP3" s="2">
        <f t="shared" si="4"/>
        <v>2.676948051948052</v>
      </c>
      <c r="AQ3" s="2">
        <f t="shared" si="4"/>
        <v>6.0670103092783503</v>
      </c>
      <c r="AR3" s="2">
        <v>0</v>
      </c>
      <c r="AS3" s="2">
        <v>0</v>
      </c>
      <c r="AT3" s="4">
        <v>0.57999999999999996</v>
      </c>
      <c r="AU3" s="4">
        <v>0.64</v>
      </c>
      <c r="AV3" s="4">
        <v>0.6</v>
      </c>
      <c r="AW3" s="4">
        <v>0</v>
      </c>
      <c r="AX3" s="4">
        <v>0</v>
      </c>
    </row>
    <row r="4" spans="1:50" s="2" customFormat="1" x14ac:dyDescent="0.35">
      <c r="A4" s="2">
        <v>3</v>
      </c>
      <c r="B4" s="2">
        <v>30576</v>
      </c>
      <c r="C4" s="2">
        <v>21</v>
      </c>
      <c r="D4" s="2">
        <v>1303794</v>
      </c>
      <c r="E4" s="3">
        <f t="shared" si="0"/>
        <v>1.6106838963824039E-5</v>
      </c>
      <c r="F4" s="2">
        <v>62100</v>
      </c>
      <c r="G4" s="2">
        <f t="shared" si="2"/>
        <v>1456</v>
      </c>
      <c r="H4" s="2">
        <v>3381018</v>
      </c>
      <c r="I4" s="2">
        <v>4940</v>
      </c>
      <c r="J4" s="2">
        <v>13288</v>
      </c>
      <c r="K4" s="2">
        <v>4849</v>
      </c>
      <c r="L4" s="2">
        <v>12400</v>
      </c>
      <c r="M4" s="2">
        <v>0</v>
      </c>
      <c r="N4" s="2">
        <v>0</v>
      </c>
      <c r="O4" s="2">
        <v>10</v>
      </c>
      <c r="P4" s="2">
        <v>4</v>
      </c>
      <c r="Q4" s="2">
        <v>7</v>
      </c>
      <c r="R4" s="2">
        <v>0</v>
      </c>
      <c r="S4" s="2">
        <v>0</v>
      </c>
      <c r="T4" s="2">
        <v>0</v>
      </c>
      <c r="U4" s="2">
        <f t="shared" si="3"/>
        <v>1328.8</v>
      </c>
      <c r="V4" s="2">
        <f t="shared" si="3"/>
        <v>1212.25</v>
      </c>
      <c r="W4" s="2">
        <f>L4/Q4</f>
        <v>1771.4285714285713</v>
      </c>
      <c r="X4" s="2" t="s">
        <v>0</v>
      </c>
      <c r="Y4" s="2" t="s">
        <v>0</v>
      </c>
      <c r="Z4" s="2">
        <v>282500</v>
      </c>
      <c r="AA4" s="2">
        <v>383073</v>
      </c>
      <c r="AB4" s="2">
        <v>638221</v>
      </c>
      <c r="AC4" s="4">
        <v>0</v>
      </c>
      <c r="AD4" s="4">
        <v>0</v>
      </c>
      <c r="AE4" s="4">
        <f t="shared" si="1"/>
        <v>4.7037168141592922E-2</v>
      </c>
      <c r="AF4" s="4">
        <f t="shared" si="1"/>
        <v>1.2658161760291119E-2</v>
      </c>
      <c r="AG4" s="4">
        <f t="shared" si="1"/>
        <v>1.9429006566690849E-2</v>
      </c>
      <c r="AH4" s="2">
        <v>0</v>
      </c>
      <c r="AI4" s="2">
        <v>0</v>
      </c>
      <c r="AJ4" s="2">
        <v>1318</v>
      </c>
      <c r="AK4" s="2">
        <v>1285</v>
      </c>
      <c r="AL4" s="2">
        <v>2344</v>
      </c>
      <c r="AM4" s="2">
        <v>0</v>
      </c>
      <c r="AN4" s="2">
        <v>0</v>
      </c>
      <c r="AO4" s="2">
        <f t="shared" si="4"/>
        <v>10.081942336874052</v>
      </c>
      <c r="AP4" s="2">
        <f t="shared" si="4"/>
        <v>3.7735408560311283</v>
      </c>
      <c r="AQ4" s="2">
        <f t="shared" si="4"/>
        <v>5.2901023890784984</v>
      </c>
      <c r="AR4" s="2">
        <v>0</v>
      </c>
      <c r="AS4" s="2">
        <v>0</v>
      </c>
      <c r="AT4" s="4">
        <v>0.59</v>
      </c>
      <c r="AU4" s="4">
        <v>0.61</v>
      </c>
      <c r="AV4" s="4">
        <v>0.57999999999999996</v>
      </c>
      <c r="AW4" s="4">
        <v>0</v>
      </c>
      <c r="AX4" s="4">
        <v>0</v>
      </c>
    </row>
    <row r="5" spans="1:50" s="2" customFormat="1" x14ac:dyDescent="0.35">
      <c r="A5" s="2">
        <v>4</v>
      </c>
      <c r="B5" s="2">
        <v>172723</v>
      </c>
      <c r="C5" s="2">
        <v>108</v>
      </c>
      <c r="D5" s="2">
        <v>4713331</v>
      </c>
      <c r="E5" s="3">
        <f t="shared" si="0"/>
        <v>2.2913731286854245E-5</v>
      </c>
      <c r="F5" s="2">
        <v>50000</v>
      </c>
      <c r="G5" s="2">
        <f t="shared" si="2"/>
        <v>1599.287037037037</v>
      </c>
      <c r="H5" s="2">
        <v>18223228</v>
      </c>
      <c r="I5" s="2">
        <v>22661</v>
      </c>
      <c r="J5" s="2">
        <v>50398</v>
      </c>
      <c r="K5" s="2">
        <v>24022</v>
      </c>
      <c r="L5" s="2">
        <v>98072</v>
      </c>
      <c r="M5" s="2">
        <v>0</v>
      </c>
      <c r="N5" s="2">
        <v>0</v>
      </c>
      <c r="O5" s="2">
        <v>32</v>
      </c>
      <c r="P5" s="2">
        <v>21</v>
      </c>
      <c r="Q5" s="2">
        <v>55</v>
      </c>
      <c r="R5" s="2">
        <v>0</v>
      </c>
      <c r="S5" s="2">
        <v>0</v>
      </c>
      <c r="T5" s="2">
        <v>0</v>
      </c>
      <c r="U5" s="2">
        <f t="shared" si="3"/>
        <v>1574.9375</v>
      </c>
      <c r="V5" s="2">
        <f t="shared" si="3"/>
        <v>1143.9047619047619</v>
      </c>
      <c r="W5" s="2">
        <f t="shared" si="3"/>
        <v>1783.1272727272728</v>
      </c>
      <c r="X5" s="2" t="s">
        <v>0</v>
      </c>
      <c r="Y5" s="2" t="s">
        <v>0</v>
      </c>
      <c r="Z5" s="2">
        <v>1354277</v>
      </c>
      <c r="AA5" s="2">
        <v>1125151</v>
      </c>
      <c r="AB5" s="2">
        <v>2233903</v>
      </c>
      <c r="AC5" s="4">
        <v>0</v>
      </c>
      <c r="AD5" s="4">
        <v>0</v>
      </c>
      <c r="AE5" s="4">
        <f t="shared" si="1"/>
        <v>3.7213952537036368E-2</v>
      </c>
      <c r="AF5" s="4">
        <f t="shared" si="1"/>
        <v>2.1350023241324942E-2</v>
      </c>
      <c r="AG5" s="4">
        <f t="shared" si="1"/>
        <v>4.3901637627059009E-2</v>
      </c>
      <c r="AH5" s="2">
        <v>0</v>
      </c>
      <c r="AI5" s="2">
        <v>0</v>
      </c>
      <c r="AJ5" s="2">
        <v>6192</v>
      </c>
      <c r="AK5" s="2">
        <v>3707</v>
      </c>
      <c r="AL5" s="2">
        <v>12189</v>
      </c>
      <c r="AM5" s="2">
        <v>0</v>
      </c>
      <c r="AN5" s="2">
        <v>0</v>
      </c>
      <c r="AO5" s="2">
        <f t="shared" si="4"/>
        <v>8.1392118863049099</v>
      </c>
      <c r="AP5" s="2">
        <f t="shared" si="4"/>
        <v>6.4801726463447533</v>
      </c>
      <c r="AQ5" s="2">
        <f t="shared" si="4"/>
        <v>8.0459430634178357</v>
      </c>
      <c r="AR5" s="2">
        <v>0</v>
      </c>
      <c r="AS5" s="2">
        <v>0</v>
      </c>
      <c r="AT5" s="4">
        <v>0.66</v>
      </c>
      <c r="AU5" s="4">
        <v>0.73</v>
      </c>
      <c r="AV5" s="4">
        <v>0.67</v>
      </c>
      <c r="AW5" s="4">
        <v>0</v>
      </c>
      <c r="AX5" s="4">
        <v>0</v>
      </c>
    </row>
    <row r="6" spans="1:50" s="2" customFormat="1" x14ac:dyDescent="0.35">
      <c r="A6" s="2">
        <v>5</v>
      </c>
      <c r="B6" s="2">
        <v>142107</v>
      </c>
      <c r="C6" s="2">
        <v>155</v>
      </c>
      <c r="D6" s="2">
        <v>1092087</v>
      </c>
      <c r="E6" s="3">
        <f t="shared" si="0"/>
        <v>1.4193008432478364E-4</v>
      </c>
      <c r="F6" s="2">
        <v>10000</v>
      </c>
      <c r="G6" s="2">
        <f>B6/C6</f>
        <v>916.81935483870973</v>
      </c>
      <c r="H6" s="2">
        <v>10539067</v>
      </c>
      <c r="I6" s="2">
        <v>16267</v>
      </c>
      <c r="J6" s="2">
        <v>47350</v>
      </c>
      <c r="K6" s="2">
        <v>18860</v>
      </c>
      <c r="L6" s="2">
        <v>73834</v>
      </c>
      <c r="M6" s="2">
        <v>0</v>
      </c>
      <c r="N6" s="2">
        <v>0</v>
      </c>
      <c r="O6" s="2">
        <v>37</v>
      </c>
      <c r="P6" s="2">
        <v>37</v>
      </c>
      <c r="Q6" s="2">
        <v>81</v>
      </c>
      <c r="R6" s="2">
        <v>0</v>
      </c>
      <c r="S6" s="2">
        <v>0</v>
      </c>
      <c r="T6" s="2">
        <v>0</v>
      </c>
      <c r="U6" s="2">
        <f t="shared" si="3"/>
        <v>1279.7297297297298</v>
      </c>
      <c r="V6" s="2">
        <f t="shared" si="3"/>
        <v>509.72972972972974</v>
      </c>
      <c r="W6" s="2">
        <f t="shared" si="3"/>
        <v>911.53086419753083</v>
      </c>
      <c r="X6" s="2" t="s">
        <v>0</v>
      </c>
      <c r="Y6" s="2" t="s">
        <v>0</v>
      </c>
      <c r="Z6" s="2">
        <v>440069</v>
      </c>
      <c r="AA6" s="2">
        <v>278316</v>
      </c>
      <c r="AB6" s="2">
        <v>373702</v>
      </c>
      <c r="AC6" s="4">
        <v>0</v>
      </c>
      <c r="AD6" s="4">
        <v>0</v>
      </c>
      <c r="AE6" s="4">
        <f t="shared" si="1"/>
        <v>0.10759676323485635</v>
      </c>
      <c r="AF6" s="4">
        <f t="shared" si="1"/>
        <v>6.7764699118987054E-2</v>
      </c>
      <c r="AG6" s="4">
        <f t="shared" si="1"/>
        <v>0.19757453800086699</v>
      </c>
      <c r="AH6" s="2">
        <v>0</v>
      </c>
      <c r="AI6" s="2">
        <v>0</v>
      </c>
      <c r="AJ6" s="2">
        <v>3882</v>
      </c>
      <c r="AK6" s="2">
        <v>3793</v>
      </c>
      <c r="AL6" s="2">
        <v>8546</v>
      </c>
      <c r="AM6" s="2">
        <v>0</v>
      </c>
      <c r="AN6" s="2">
        <v>0</v>
      </c>
      <c r="AO6" s="2">
        <f t="shared" si="4"/>
        <v>12.197320968572901</v>
      </c>
      <c r="AP6" s="2">
        <f t="shared" si="4"/>
        <v>4.9723174268389139</v>
      </c>
      <c r="AQ6" s="2">
        <f t="shared" si="4"/>
        <v>8.6395974725017552</v>
      </c>
      <c r="AR6" s="2">
        <v>0</v>
      </c>
      <c r="AS6" s="2">
        <v>0</v>
      </c>
      <c r="AT6" s="4">
        <v>0.67</v>
      </c>
      <c r="AU6" s="4">
        <v>0.76</v>
      </c>
      <c r="AV6" s="4">
        <v>0.7</v>
      </c>
      <c r="AW6" s="4">
        <v>0</v>
      </c>
      <c r="AX6" s="4">
        <v>0</v>
      </c>
    </row>
    <row r="7" spans="1:50" s="6" customFormat="1" x14ac:dyDescent="0.35">
      <c r="A7" s="6">
        <v>6</v>
      </c>
      <c r="B7" s="6">
        <v>287212</v>
      </c>
      <c r="C7" s="6">
        <v>5448</v>
      </c>
      <c r="D7" s="6">
        <v>5739097</v>
      </c>
      <c r="E7" s="7">
        <f t="shared" si="0"/>
        <v>9.4927825753772759E-4</v>
      </c>
      <c r="F7" s="6">
        <v>1000</v>
      </c>
      <c r="G7" s="6">
        <f t="shared" si="2"/>
        <v>52.718795888399413</v>
      </c>
      <c r="H7" s="6">
        <v>9605114</v>
      </c>
      <c r="I7" s="6">
        <v>14267</v>
      </c>
      <c r="J7" s="6">
        <v>249833</v>
      </c>
      <c r="K7" s="6">
        <v>0</v>
      </c>
      <c r="L7" s="6">
        <v>0</v>
      </c>
      <c r="M7" s="6">
        <v>3261</v>
      </c>
      <c r="N7" s="6">
        <v>8674</v>
      </c>
      <c r="O7" s="6">
        <v>103</v>
      </c>
      <c r="P7" s="6">
        <v>0</v>
      </c>
      <c r="Q7" s="6">
        <v>0</v>
      </c>
      <c r="R7" s="6">
        <v>8</v>
      </c>
      <c r="S7" s="6">
        <v>5102</v>
      </c>
      <c r="T7" s="6">
        <v>235</v>
      </c>
      <c r="U7" s="6">
        <f>J7/O7</f>
        <v>2425.5631067961167</v>
      </c>
      <c r="V7" s="6">
        <v>0</v>
      </c>
      <c r="W7" s="6">
        <v>0</v>
      </c>
      <c r="X7" s="6">
        <f>M7/R7</f>
        <v>407.625</v>
      </c>
      <c r="Y7" s="6">
        <f>N7/S7</f>
        <v>1.7001176009408074</v>
      </c>
      <c r="Z7" s="6">
        <v>5349629</v>
      </c>
      <c r="AA7" s="6">
        <v>0</v>
      </c>
      <c r="AB7" s="6">
        <v>0</v>
      </c>
      <c r="AC7" s="8">
        <v>56018</v>
      </c>
      <c r="AD7" s="8" t="s">
        <v>0</v>
      </c>
      <c r="AE7" s="8">
        <f>J7/Z7</f>
        <v>4.6700995526979532E-2</v>
      </c>
      <c r="AF7" s="8">
        <v>0</v>
      </c>
      <c r="AG7" s="8">
        <v>0</v>
      </c>
      <c r="AH7" s="6">
        <f>M7/AC7</f>
        <v>5.8213431397050951E-2</v>
      </c>
      <c r="AI7" s="6">
        <v>0</v>
      </c>
      <c r="AJ7" s="6">
        <v>72</v>
      </c>
      <c r="AK7" s="6">
        <v>0</v>
      </c>
      <c r="AL7" s="6">
        <v>0</v>
      </c>
      <c r="AM7" s="6">
        <v>373</v>
      </c>
      <c r="AN7" s="6">
        <v>12429</v>
      </c>
      <c r="AO7" s="6">
        <f>J7/AJ7</f>
        <v>3469.9027777777778</v>
      </c>
      <c r="AP7" s="6">
        <v>0</v>
      </c>
      <c r="AQ7" s="6">
        <v>0</v>
      </c>
      <c r="AR7" s="6">
        <f>M7/AM7</f>
        <v>8.7426273458445039</v>
      </c>
      <c r="AS7" s="6">
        <f>N7/AO7</f>
        <v>2.4997818542786581</v>
      </c>
      <c r="AT7" s="8">
        <v>0</v>
      </c>
      <c r="AU7" s="8">
        <v>0</v>
      </c>
      <c r="AV7" s="8">
        <v>0</v>
      </c>
      <c r="AW7" s="8">
        <v>0.68</v>
      </c>
      <c r="AX7" s="8">
        <v>0</v>
      </c>
    </row>
    <row r="8" spans="1:50" x14ac:dyDescent="0.35">
      <c r="A8" t="s">
        <v>51</v>
      </c>
      <c r="B8" s="5">
        <f>SUM(B2:B6)</f>
        <v>408568</v>
      </c>
      <c r="C8" s="5">
        <f>SUM(C2:C6)</f>
        <v>376</v>
      </c>
      <c r="D8" s="5">
        <f>SUM(D2:D6)</f>
        <v>8963244</v>
      </c>
      <c r="I8" s="5">
        <f>SUM(I2:I6)</f>
        <v>52442</v>
      </c>
      <c r="J8" s="5">
        <f t="shared" ref="J8:M8" si="5">SUM(J2:J6)</f>
        <v>138207</v>
      </c>
      <c r="K8" s="5">
        <f>SUM(K2:K6)</f>
        <v>56921</v>
      </c>
      <c r="L8" s="5">
        <f t="shared" si="5"/>
        <v>210479</v>
      </c>
      <c r="M8" s="5">
        <f t="shared" si="5"/>
        <v>0</v>
      </c>
      <c r="N8" s="5">
        <f>SUM(N2:N6)</f>
        <v>0</v>
      </c>
      <c r="O8" s="5">
        <f t="shared" ref="O8:S8" si="6">SUM(O2:O6)</f>
        <v>144</v>
      </c>
      <c r="P8" s="5">
        <f t="shared" si="6"/>
        <v>71</v>
      </c>
      <c r="Q8" s="5">
        <f t="shared" si="6"/>
        <v>160</v>
      </c>
      <c r="R8" s="5">
        <f t="shared" si="6"/>
        <v>0</v>
      </c>
      <c r="S8" s="5">
        <f t="shared" si="6"/>
        <v>0</v>
      </c>
      <c r="Z8" s="5">
        <f>SUM(Z2:Z6)</f>
        <v>2555921</v>
      </c>
      <c r="AA8" s="5">
        <f t="shared" ref="AA8:AD8" si="7">SUM(AA2:AA6)</f>
        <v>2289129</v>
      </c>
      <c r="AB8" s="5">
        <f t="shared" si="7"/>
        <v>4118194</v>
      </c>
      <c r="AC8" s="5">
        <f t="shared" si="7"/>
        <v>0</v>
      </c>
      <c r="AD8" s="5">
        <f t="shared" si="7"/>
        <v>0</v>
      </c>
    </row>
    <row r="10" spans="1:50" x14ac:dyDescent="0.35">
      <c r="A10" t="s">
        <v>52</v>
      </c>
      <c r="V10" t="s">
        <v>53</v>
      </c>
      <c r="AE10" t="s">
        <v>55</v>
      </c>
      <c r="AO10" t="s">
        <v>56</v>
      </c>
    </row>
    <row r="11" spans="1:50" s="9" customFormat="1" x14ac:dyDescent="0.35">
      <c r="A11" s="9">
        <v>1</v>
      </c>
      <c r="U11" s="10">
        <f>65887/370</f>
        <v>178.07297297297296</v>
      </c>
      <c r="V11" s="10">
        <f>65887/1885</f>
        <v>34.95331564986737</v>
      </c>
      <c r="AE11" s="9">
        <f>65887/0.05</f>
        <v>1317740</v>
      </c>
      <c r="AF11" s="9">
        <f>65887/0.02</f>
        <v>3294350</v>
      </c>
      <c r="AK11" s="9">
        <v>131774</v>
      </c>
      <c r="AO11" s="10">
        <f>65887/10</f>
        <v>6588.7</v>
      </c>
      <c r="AP11" s="10">
        <f>65887/5</f>
        <v>13177.4</v>
      </c>
    </row>
    <row r="12" spans="1:50" s="9" customFormat="1" x14ac:dyDescent="0.35">
      <c r="A12" s="9">
        <v>2</v>
      </c>
      <c r="V12" s="10">
        <f>131774/330</f>
        <v>399.31515151515151</v>
      </c>
      <c r="AF12" s="9">
        <f>131774/0.02</f>
        <v>6588700</v>
      </c>
      <c r="AP12" s="10">
        <f>131774/3</f>
        <v>43924.666666666664</v>
      </c>
    </row>
    <row r="13" spans="1:50" s="9" customFormat="1" x14ac:dyDescent="0.35">
      <c r="A13" s="9">
        <v>3</v>
      </c>
      <c r="V13" s="10">
        <f>131774/1212</f>
        <v>108.72442244224422</v>
      </c>
      <c r="AF13" s="9">
        <f>131774/0.01</f>
        <v>13177400</v>
      </c>
      <c r="AP13" s="10">
        <f>131774/4</f>
        <v>32943.5</v>
      </c>
    </row>
    <row r="14" spans="1:50" s="9" customFormat="1" x14ac:dyDescent="0.35">
      <c r="A14" s="9">
        <v>4</v>
      </c>
      <c r="V14" s="10">
        <f>131774/1144</f>
        <v>115.18706293706293</v>
      </c>
      <c r="AF14" s="9">
        <f>131774/0.02</f>
        <v>6588700</v>
      </c>
      <c r="AP14" s="10">
        <f>131774/6</f>
        <v>21962.333333333332</v>
      </c>
    </row>
    <row r="15" spans="1:50" s="9" customFormat="1" x14ac:dyDescent="0.35">
      <c r="A15" s="9">
        <v>5</v>
      </c>
      <c r="V15" s="10">
        <f>131774/510</f>
        <v>258.38039215686274</v>
      </c>
      <c r="AF15" s="9">
        <f>131774/0.07</f>
        <v>1882485.7142857141</v>
      </c>
      <c r="AP15" s="10">
        <f>131774/5</f>
        <v>26354.799999999999</v>
      </c>
    </row>
    <row r="16" spans="1:50" x14ac:dyDescent="0.35">
      <c r="AE16" t="s">
        <v>54</v>
      </c>
      <c r="AF16">
        <f>SUM(AE11+SUM(AF11:AF15))</f>
        <v>32849375.714285713</v>
      </c>
      <c r="AO16" t="s">
        <v>54</v>
      </c>
      <c r="AP16" s="5">
        <f>SUM(AO11+SUM(AP11:AP15))</f>
        <v>144951.4</v>
      </c>
    </row>
    <row r="17" spans="21:22" x14ac:dyDescent="0.35">
      <c r="U17" t="s">
        <v>54</v>
      </c>
      <c r="V17" s="5">
        <f>SUM(U11+SUM(V11:V15))</f>
        <v>1094.6333176741618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s torreadrado</dc:creator>
  <cp:lastModifiedBy>alia s torreadrado</cp:lastModifiedBy>
  <dcterms:created xsi:type="dcterms:W3CDTF">2023-09-08T20:20:38Z</dcterms:created>
  <dcterms:modified xsi:type="dcterms:W3CDTF">2023-09-13T14:47:28Z</dcterms:modified>
</cp:coreProperties>
</file>