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w\Desktop\Wentworth\Tempe (Warner &amp; I-10)\"/>
    </mc:Choice>
  </mc:AlternateContent>
  <xr:revisionPtr revIDLastSave="0" documentId="13_ncr:1_{C8D70BE3-BB94-470C-9DC0-9245D5C2CAF3}" xr6:coauthVersionLast="47" xr6:coauthVersionMax="47" xr10:uidLastSave="{00000000-0000-0000-0000-000000000000}"/>
  <bookViews>
    <workbookView xWindow="28680" yWindow="600" windowWidth="29040" windowHeight="15720" xr2:uid="{25FA8720-AF76-49D5-B3BB-9387B3393F9D}"/>
  </bookViews>
  <sheets>
    <sheet name="25' - 26' Proforma" sheetId="6" r:id="rId1"/>
  </sheets>
  <definedNames>
    <definedName name="_xlnm.Print_Area" localSheetId="0">'25'' - 26'' Proforma'!$A$1:$AB$66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6" l="1"/>
  <c r="F48" i="6"/>
  <c r="G48" i="6"/>
  <c r="H48" i="6"/>
  <c r="I48" i="6"/>
  <c r="J48" i="6"/>
  <c r="K48" i="6"/>
  <c r="L48" i="6"/>
  <c r="M48" i="6"/>
  <c r="N48" i="6"/>
  <c r="O48" i="6"/>
  <c r="E47" i="6"/>
  <c r="F47" i="6"/>
  <c r="G47" i="6"/>
  <c r="H47" i="6"/>
  <c r="I47" i="6"/>
  <c r="J47" i="6"/>
  <c r="K47" i="6"/>
  <c r="L47" i="6"/>
  <c r="M47" i="6"/>
  <c r="N47" i="6"/>
  <c r="O47" i="6"/>
  <c r="D48" i="6"/>
  <c r="D47" i="6"/>
  <c r="E43" i="6"/>
  <c r="F43" i="6"/>
  <c r="G43" i="6"/>
  <c r="H43" i="6"/>
  <c r="I43" i="6"/>
  <c r="J43" i="6"/>
  <c r="K43" i="6"/>
  <c r="L43" i="6"/>
  <c r="M43" i="6"/>
  <c r="N43" i="6"/>
  <c r="O43" i="6"/>
  <c r="D43" i="6"/>
  <c r="E10" i="6" l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D9" i="6"/>
  <c r="D11" i="6" s="1"/>
  <c r="D13" i="6" s="1"/>
  <c r="O9" i="6"/>
  <c r="N9" i="6"/>
  <c r="M9" i="6"/>
  <c r="L9" i="6"/>
  <c r="K9" i="6"/>
  <c r="J9" i="6"/>
  <c r="I9" i="6"/>
  <c r="H9" i="6"/>
  <c r="G9" i="6"/>
  <c r="F9" i="6"/>
  <c r="E9" i="6"/>
  <c r="E11" i="6" l="1"/>
  <c r="F11" i="6"/>
  <c r="E13" i="6"/>
  <c r="G11" i="6" l="1"/>
  <c r="F13" i="6"/>
  <c r="H11" i="6" l="1"/>
  <c r="G13" i="6"/>
  <c r="I11" i="6" l="1"/>
  <c r="H13" i="6"/>
  <c r="J11" i="6" l="1"/>
  <c r="I13" i="6"/>
  <c r="K11" i="6" l="1"/>
  <c r="J13" i="6"/>
  <c r="L11" i="6" l="1"/>
  <c r="K13" i="6"/>
  <c r="M11" i="6" l="1"/>
  <c r="L13" i="6"/>
  <c r="O11" i="6" l="1"/>
  <c r="N11" i="6"/>
  <c r="M13" i="6"/>
  <c r="O13" i="6" l="1"/>
  <c r="N13" i="6"/>
  <c r="E63" i="6" l="1"/>
  <c r="F63" i="6"/>
  <c r="G63" i="6"/>
  <c r="H63" i="6"/>
  <c r="I63" i="6"/>
  <c r="J63" i="6"/>
  <c r="K63" i="6"/>
  <c r="L63" i="6"/>
  <c r="M63" i="6"/>
  <c r="N63" i="6"/>
  <c r="O63" i="6"/>
  <c r="D63" i="6"/>
  <c r="E39" i="6"/>
  <c r="F39" i="6"/>
  <c r="G39" i="6"/>
  <c r="H39" i="6"/>
  <c r="I39" i="6"/>
  <c r="J39" i="6"/>
  <c r="K39" i="6"/>
  <c r="L39" i="6"/>
  <c r="M39" i="6"/>
  <c r="N39" i="6"/>
  <c r="O39" i="6"/>
  <c r="D39" i="6"/>
  <c r="M65" i="6" l="1"/>
  <c r="K65" i="6"/>
  <c r="N65" i="6"/>
  <c r="O65" i="6"/>
  <c r="H65" i="6"/>
  <c r="G65" i="6"/>
  <c r="Q63" i="6"/>
  <c r="F65" i="6"/>
  <c r="L65" i="6"/>
  <c r="J65" i="6"/>
  <c r="I65" i="6"/>
  <c r="D65" i="6"/>
  <c r="E65" i="6"/>
  <c r="Q39" i="6"/>
  <c r="V43" i="6"/>
  <c r="R48" i="6"/>
  <c r="V47" i="6"/>
  <c r="X48" i="6" l="1"/>
  <c r="Q65" i="6"/>
  <c r="R44" i="6"/>
  <c r="Y44" i="6" s="1"/>
  <c r="R32" i="6" l="1"/>
  <c r="X32" i="6" s="1"/>
  <c r="R54" i="6"/>
  <c r="V54" i="6" s="1"/>
  <c r="R30" i="6"/>
  <c r="V30" i="6" s="1"/>
  <c r="R50" i="6"/>
  <c r="V50" i="6" s="1"/>
  <c r="R57" i="6"/>
  <c r="V57" i="6" s="1"/>
  <c r="R51" i="6"/>
  <c r="V51" i="6" s="1"/>
  <c r="R59" i="6"/>
  <c r="V59" i="6" s="1"/>
  <c r="R33" i="6"/>
  <c r="V33" i="6" s="1"/>
  <c r="R23" i="6"/>
  <c r="V23" i="6" s="1"/>
  <c r="R56" i="6"/>
  <c r="V56" i="6" s="1"/>
  <c r="R37" i="6"/>
  <c r="V37" i="6" s="1"/>
  <c r="R52" i="6"/>
  <c r="V52" i="6" s="1"/>
  <c r="R49" i="6"/>
  <c r="V49" i="6" s="1"/>
  <c r="R55" i="6"/>
  <c r="V55" i="6" s="1"/>
  <c r="R45" i="6"/>
  <c r="V45" i="6" s="1"/>
  <c r="R46" i="6" l="1"/>
  <c r="V46" i="6" s="1"/>
  <c r="R60" i="6"/>
  <c r="V60" i="6" s="1"/>
  <c r="R58" i="6"/>
  <c r="V58" i="6" s="1"/>
  <c r="R53" i="6"/>
  <c r="V53" i="6" s="1"/>
  <c r="R24" i="6"/>
  <c r="V24" i="6" s="1"/>
  <c r="R42" i="6" l="1"/>
  <c r="V42" i="6" s="1"/>
  <c r="R21" i="6" l="1"/>
  <c r="V21" i="6" s="1"/>
  <c r="V26" i="6" s="1"/>
  <c r="R22" i="6" l="1"/>
  <c r="X22" i="6" s="1"/>
  <c r="X39" i="6" s="1"/>
  <c r="R29" i="6"/>
  <c r="X63" i="6" l="1"/>
  <c r="X65" i="6" s="1"/>
  <c r="R35" i="6"/>
  <c r="V29" i="6"/>
  <c r="V35" i="6" s="1"/>
  <c r="V39" i="6" s="1"/>
  <c r="R26" i="6"/>
  <c r="V63" i="6" l="1"/>
  <c r="V65" i="6" s="1"/>
</calcChain>
</file>

<file path=xl/sharedStrings.xml><?xml version="1.0" encoding="utf-8"?>
<sst xmlns="http://schemas.openxmlformats.org/spreadsheetml/2006/main" count="52" uniqueCount="50">
  <si>
    <t>Discounts</t>
  </si>
  <si>
    <t>Net Rental Income</t>
  </si>
  <si>
    <t>Late Fee Income</t>
  </si>
  <si>
    <t>Admin Fee Income</t>
  </si>
  <si>
    <t>Other Tenant Income</t>
  </si>
  <si>
    <t>Retail Sales Income</t>
  </si>
  <si>
    <t>Advertising &amp; Marketing</t>
  </si>
  <si>
    <t>Credit Card Merchant Fees</t>
  </si>
  <si>
    <t>Auction</t>
  </si>
  <si>
    <t>Fire Prevention</t>
  </si>
  <si>
    <t>Payroll</t>
  </si>
  <si>
    <t>Office Supplies</t>
  </si>
  <si>
    <t>Repairs &amp; Maintenance</t>
  </si>
  <si>
    <t>Security</t>
  </si>
  <si>
    <t>Recruiting</t>
  </si>
  <si>
    <t>Retail Products</t>
  </si>
  <si>
    <t>Telephone &amp; Internet</t>
  </si>
  <si>
    <t>Travel</t>
  </si>
  <si>
    <t>Net Operating Income</t>
  </si>
  <si>
    <t>Total Operating Expense</t>
  </si>
  <si>
    <t>Electricity</t>
  </si>
  <si>
    <t>Refuse</t>
  </si>
  <si>
    <t>Water &amp; Sewer</t>
  </si>
  <si>
    <t>Bad Debt/Rental Refunds</t>
  </si>
  <si>
    <t>Income</t>
  </si>
  <si>
    <t>Expenses</t>
  </si>
  <si>
    <t>Total Operating Income</t>
  </si>
  <si>
    <t xml:space="preserve">w/ Current Management </t>
  </si>
  <si>
    <t xml:space="preserve"> ADDITIONAL REVENUE</t>
  </si>
  <si>
    <t>Current Tenant Protection Split</t>
  </si>
  <si>
    <t>Store Credit Card Merchant Fees</t>
  </si>
  <si>
    <t>STORE Management Fees (4.0%)</t>
  </si>
  <si>
    <t>Software</t>
  </si>
  <si>
    <t xml:space="preserve">  Wentworth — Tempe I-10 &amp; Warner</t>
  </si>
  <si>
    <t>Rental Income (1% monthly increase)</t>
  </si>
  <si>
    <t>STORE Rate Mgmt. Rev. (+0.5%)</t>
  </si>
  <si>
    <t>Current Management Fees (5.25%)</t>
  </si>
  <si>
    <t>Total Units</t>
  </si>
  <si>
    <t>Net Renable SF</t>
  </si>
  <si>
    <t>Average Unit Size</t>
  </si>
  <si>
    <t>Occupied Units</t>
  </si>
  <si>
    <t>Occupied SF</t>
  </si>
  <si>
    <t>Occupancy % by SF</t>
  </si>
  <si>
    <t>Climate-Controlled NRSF (92.8%)</t>
  </si>
  <si>
    <t>Non-Climate NRSF (7.2%)</t>
  </si>
  <si>
    <t>Net Move-Ins</t>
  </si>
  <si>
    <t xml:space="preserve">STORE Tenant Protection Split </t>
  </si>
  <si>
    <t>STORE Credit Card Fee Rev.</t>
  </si>
  <si>
    <t>IMPACT TO N.O.I.</t>
  </si>
  <si>
    <t>2025 - 2026 Proforma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</si>
</sst>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.00\ %"/>
    <numFmt numFmtId="165" formatCode="[$-409]mmm\-yy;@"/>
    <numFmt numFmtId="166" formatCode="_(&quot;$&quot;* #,##0_);_(&quot;$&quot;* \(#,##0\);_(&quot;$&quot;* &quot;-&quot;??_);_(@_)"/>
    <numFmt numFmtId="167" formatCode="0.000"/>
    <numFmt numFmtId="168" formatCode="0.000%"/>
    <numFmt numFmtId="169" formatCode="[$-10409]#,##0.00;\(#,##0.00\)"/>
    <numFmt numFmtId="170" formatCode="0.0%"/>
  </numFmts>
  <fonts count="4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.5"/>
      <color theme="1"/>
      <name val="Aptos"/>
      <family val="2"/>
    </font>
    <font>
      <b/>
      <i/>
      <sz val="11"/>
      <name val="Aptos Narrow"/>
      <family val="2"/>
      <scheme val="minor"/>
    </font>
    <font>
      <b/>
      <sz val="14"/>
      <color theme="0"/>
      <name val="Aptos"/>
      <family val="2"/>
    </font>
    <font>
      <b/>
      <sz val="11"/>
      <color theme="9" tint="-0.249977111117893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rgb="FF000000"/>
      <name val="Arial"/>
      <family val="2"/>
    </font>
    <font>
      <b/>
      <sz val="12"/>
      <color theme="0"/>
      <name val="Aptos"/>
      <family val="2"/>
    </font>
    <font>
      <sz val="10"/>
      <color theme="1"/>
      <name val="Aptos"/>
      <family val="2"/>
    </font>
    <font>
      <b/>
      <i/>
      <sz val="11"/>
      <name val="Aptos"/>
      <family val="2"/>
    </font>
    <font>
      <b/>
      <sz val="11"/>
      <color theme="1"/>
      <name val="Aptos"/>
      <family val="2"/>
    </font>
    <font>
      <i/>
      <sz val="10"/>
      <color theme="1"/>
      <name val="Aptos"/>
      <family val="2"/>
    </font>
    <font>
      <b/>
      <sz val="11"/>
      <color theme="0"/>
      <name val="Aptos"/>
      <family val="2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b/>
      <i/>
      <sz val="11.5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"/>
      <family val="2"/>
    </font>
    <font>
      <b/>
      <sz val="34"/>
      <color theme="0"/>
      <name val="Aptos Narrow"/>
      <family val="2"/>
      <scheme val="minor"/>
    </font>
    <font>
      <b/>
      <sz val="12"/>
      <color rgb="FF000000"/>
      <name val="Arial"/>
      <family val="2"/>
    </font>
    <font>
      <sz val="11"/>
      <color theme="1"/>
      <name val="Aptos"/>
      <family val="2"/>
    </font>
    <font>
      <u val="singleAccounting"/>
      <sz val="11"/>
      <color theme="1"/>
      <name val="Aptos Narrow"/>
      <family val="2"/>
      <scheme val="minor"/>
    </font>
    <font>
      <sz val="11"/>
      <name val="Aptos"/>
      <family val="2"/>
    </font>
    <font>
      <b/>
      <i/>
      <sz val="11"/>
      <color theme="1"/>
      <name val="Aptos"/>
      <family val="2"/>
    </font>
    <font>
      <b/>
      <u/>
      <sz val="16"/>
      <color theme="1"/>
      <name val="Aptos"/>
      <family val="2"/>
    </font>
    <font>
      <b/>
      <sz val="12"/>
      <color theme="1"/>
      <name val="Aptos"/>
      <family val="2"/>
    </font>
    <font>
      <b/>
      <sz val="18"/>
      <color theme="0"/>
      <name val="Aptos"/>
      <family val="2"/>
    </font>
    <font>
      <b/>
      <sz val="20"/>
      <color theme="0"/>
      <name val="Aptos"/>
      <family val="2"/>
    </font>
    <font>
      <b/>
      <i/>
      <sz val="12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5"/>
      <color theme="0"/>
      <name val="Aptos"/>
      <family val="2"/>
    </font>
    <font>
      <b/>
      <sz val="13"/>
      <color theme="0"/>
      <name val="Aptos"/>
      <family val="2"/>
    </font>
    <font>
      <b/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A51A1"/>
        <bgColor indexed="64"/>
      </patternFill>
    </fill>
    <fill>
      <patternFill patternType="solid">
        <fgColor rgb="FFC8D5E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FACDD"/>
        <bgColor indexed="64"/>
      </patternFill>
    </fill>
    <fill>
      <patternFill patternType="solid">
        <fgColor rgb="FF3C52A0"/>
        <bgColor indexed="64"/>
      </patternFill>
    </fill>
  </fills>
  <borders count="21">
    <border>
      <left/>
      <right/>
      <top/>
      <bottom/>
      <diagonal/>
    </border>
    <border>
      <left style="medium">
        <color rgb="FF9FACDD"/>
      </left>
      <right/>
      <top style="medium">
        <color rgb="FF9FACDD"/>
      </top>
      <bottom/>
      <diagonal/>
    </border>
    <border>
      <left/>
      <right/>
      <top style="medium">
        <color rgb="FF9FACDD"/>
      </top>
      <bottom/>
      <diagonal/>
    </border>
    <border>
      <left/>
      <right style="medium">
        <color rgb="FF9FACDD"/>
      </right>
      <top style="medium">
        <color rgb="FF9FACDD"/>
      </top>
      <bottom/>
      <diagonal/>
    </border>
    <border>
      <left style="medium">
        <color rgb="FF9FACDD"/>
      </left>
      <right/>
      <top/>
      <bottom/>
      <diagonal/>
    </border>
    <border>
      <left style="medium">
        <color rgb="FF9FACDD"/>
      </left>
      <right/>
      <top style="medium">
        <color rgb="FF9FACDD"/>
      </top>
      <bottom style="medium">
        <color rgb="FF9FACDD"/>
      </bottom>
      <diagonal/>
    </border>
    <border>
      <left/>
      <right/>
      <top style="medium">
        <color rgb="FF9FACDD"/>
      </top>
      <bottom style="medium">
        <color rgb="FF9FACDD"/>
      </bottom>
      <diagonal/>
    </border>
    <border>
      <left/>
      <right style="medium">
        <color rgb="FF9FACDD"/>
      </right>
      <top/>
      <bottom/>
      <diagonal/>
    </border>
    <border>
      <left/>
      <right style="medium">
        <color rgb="FF9FACDD"/>
      </right>
      <top style="medium">
        <color rgb="FF9FACDD"/>
      </top>
      <bottom style="medium">
        <color rgb="FF9FACD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FACDD"/>
      </left>
      <right/>
      <top/>
      <bottom style="medium">
        <color rgb="FF9FACDD"/>
      </bottom>
      <diagonal/>
    </border>
    <border>
      <left/>
      <right/>
      <top/>
      <bottom style="medium">
        <color rgb="FF9FACDD"/>
      </bottom>
      <diagonal/>
    </border>
    <border>
      <left/>
      <right style="medium">
        <color rgb="FF9FACDD"/>
      </right>
      <top/>
      <bottom style="medium">
        <color rgb="FF9FACDD"/>
      </bottom>
      <diagonal/>
    </border>
    <border>
      <left style="thin">
        <color rgb="FF3A51A1"/>
      </left>
      <right/>
      <top style="thin">
        <color rgb="FF3A51A1"/>
      </top>
      <bottom/>
      <diagonal/>
    </border>
    <border>
      <left/>
      <right/>
      <top style="thin">
        <color rgb="FF3A51A1"/>
      </top>
      <bottom/>
      <diagonal/>
    </border>
    <border>
      <left/>
      <right style="thin">
        <color rgb="FF3A51A1"/>
      </right>
      <top style="thin">
        <color rgb="FF3A51A1"/>
      </top>
      <bottom/>
      <diagonal/>
    </border>
    <border>
      <left style="thin">
        <color rgb="FF3A51A1"/>
      </left>
      <right/>
      <top/>
      <bottom/>
      <diagonal/>
    </border>
    <border>
      <left/>
      <right style="thin">
        <color rgb="FF3A51A1"/>
      </right>
      <top/>
      <bottom/>
      <diagonal/>
    </border>
    <border>
      <left/>
      <right/>
      <top/>
      <bottom style="medium">
        <color rgb="FF3A51A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8" fillId="0" borderId="0" xfId="0" applyFont="1"/>
    <xf numFmtId="44" fontId="8" fillId="0" borderId="0" xfId="0" applyNumberFormat="1" applyFont="1"/>
    <xf numFmtId="44" fontId="2" fillId="0" borderId="0" xfId="1" applyFont="1" applyFill="1" applyBorder="1"/>
    <xf numFmtId="44" fontId="3" fillId="0" borderId="0" xfId="1" applyFont="1" applyFill="1" applyBorder="1"/>
    <xf numFmtId="0" fontId="10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44" fontId="1" fillId="0" borderId="0" xfId="1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8" fillId="0" borderId="0" xfId="0" applyFont="1" applyAlignment="1">
      <alignment vertical="center"/>
    </xf>
    <xf numFmtId="166" fontId="10" fillId="0" borderId="0" xfId="1" applyNumberFormat="1" applyFont="1" applyFill="1" applyBorder="1" applyAlignment="1">
      <alignment vertical="center"/>
    </xf>
    <xf numFmtId="44" fontId="23" fillId="0" borderId="0" xfId="1" applyFont="1" applyFill="1" applyBorder="1" applyAlignment="1">
      <alignment vertical="center"/>
    </xf>
    <xf numFmtId="164" fontId="2" fillId="0" borderId="0" xfId="2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vertical="center"/>
    </xf>
    <xf numFmtId="168" fontId="2" fillId="0" borderId="0" xfId="2" applyNumberFormat="1" applyFont="1"/>
    <xf numFmtId="0" fontId="16" fillId="0" borderId="0" xfId="0" applyFont="1" applyAlignment="1">
      <alignment horizontal="left" vertical="center" wrapText="1" indent="2" readingOrder="1"/>
    </xf>
    <xf numFmtId="0" fontId="16" fillId="0" borderId="0" xfId="0" applyFont="1" applyAlignment="1">
      <alignment vertical="top" wrapText="1" indent="2" readingOrder="1"/>
    </xf>
    <xf numFmtId="0" fontId="19" fillId="0" borderId="0" xfId="0" applyFont="1" applyAlignment="1">
      <alignment horizontal="left" vertical="center" indent="2"/>
    </xf>
    <xf numFmtId="0" fontId="21" fillId="0" borderId="0" xfId="0" applyFont="1" applyAlignment="1">
      <alignment horizontal="left" vertical="center"/>
    </xf>
    <xf numFmtId="169" fontId="29" fillId="0" borderId="0" xfId="0" applyNumberFormat="1" applyFont="1" applyAlignment="1">
      <alignment horizontal="right" vertical="top" wrapText="1" readingOrder="1"/>
    </xf>
    <xf numFmtId="44" fontId="3" fillId="0" borderId="0" xfId="0" applyNumberFormat="1" applyFont="1"/>
    <xf numFmtId="0" fontId="12" fillId="0" borderId="0" xfId="0" applyFont="1" applyAlignment="1">
      <alignment horizontal="center" vertical="center"/>
    </xf>
    <xf numFmtId="44" fontId="25" fillId="0" borderId="0" xfId="1" applyFont="1" applyFill="1" applyBorder="1" applyAlignment="1">
      <alignment vertical="center"/>
    </xf>
    <xf numFmtId="166" fontId="10" fillId="3" borderId="0" xfId="1" applyNumberFormat="1" applyFont="1" applyFill="1" applyBorder="1" applyAlignment="1">
      <alignment vertical="center"/>
    </xf>
    <xf numFmtId="166" fontId="1" fillId="0" borderId="0" xfId="1" applyNumberFormat="1" applyFont="1" applyFill="1" applyBorder="1" applyAlignment="1">
      <alignment vertical="center"/>
    </xf>
    <xf numFmtId="166" fontId="1" fillId="3" borderId="0" xfId="1" applyNumberFormat="1" applyFont="1" applyFill="1" applyBorder="1" applyAlignment="1">
      <alignment vertical="center"/>
    </xf>
    <xf numFmtId="166" fontId="31" fillId="0" borderId="0" xfId="1" applyNumberFormat="1" applyFont="1" applyFill="1" applyBorder="1" applyAlignment="1">
      <alignment vertical="center"/>
    </xf>
    <xf numFmtId="166" fontId="31" fillId="3" borderId="0" xfId="1" applyNumberFormat="1" applyFont="1" applyFill="1" applyBorder="1" applyAlignment="1">
      <alignment vertical="center"/>
    </xf>
    <xf numFmtId="166" fontId="0" fillId="0" borderId="0" xfId="1" applyNumberFormat="1" applyFont="1" applyFill="1" applyBorder="1" applyAlignment="1">
      <alignment vertical="center"/>
    </xf>
    <xf numFmtId="166" fontId="25" fillId="3" borderId="0" xfId="1" applyNumberFormat="1" applyFont="1" applyFill="1" applyBorder="1" applyAlignment="1">
      <alignment vertical="center"/>
    </xf>
    <xf numFmtId="166" fontId="23" fillId="0" borderId="0" xfId="1" applyNumberFormat="1" applyFont="1" applyFill="1" applyBorder="1" applyAlignment="1">
      <alignment vertical="center"/>
    </xf>
    <xf numFmtId="166" fontId="24" fillId="0" borderId="0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/>
    </xf>
    <xf numFmtId="166" fontId="6" fillId="3" borderId="0" xfId="1" applyNumberFormat="1" applyFont="1" applyFill="1" applyBorder="1" applyAlignment="1">
      <alignment vertical="center"/>
    </xf>
    <xf numFmtId="166" fontId="38" fillId="5" borderId="0" xfId="1" applyNumberFormat="1" applyFont="1" applyFill="1" applyBorder="1" applyAlignment="1">
      <alignment vertical="center"/>
    </xf>
    <xf numFmtId="166" fontId="39" fillId="5" borderId="0" xfId="1" applyNumberFormat="1" applyFont="1" applyFill="1" applyBorder="1" applyAlignment="1">
      <alignment vertical="center"/>
    </xf>
    <xf numFmtId="166" fontId="40" fillId="4" borderId="0" xfId="1" applyNumberFormat="1" applyFont="1" applyFill="1" applyBorder="1" applyAlignment="1">
      <alignment vertical="center"/>
    </xf>
    <xf numFmtId="166" fontId="13" fillId="0" borderId="0" xfId="1" applyNumberFormat="1" applyFont="1" applyFill="1" applyBorder="1" applyAlignment="1">
      <alignment vertical="center"/>
    </xf>
    <xf numFmtId="166" fontId="30" fillId="0" borderId="0" xfId="1" applyNumberFormat="1" applyFont="1" applyFill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36" fillId="0" borderId="0" xfId="1" applyNumberFormat="1" applyFont="1" applyFill="1" applyBorder="1" applyAlignment="1">
      <alignment vertical="center"/>
    </xf>
    <xf numFmtId="166" fontId="2" fillId="3" borderId="15" xfId="0" applyNumberFormat="1" applyFont="1" applyFill="1" applyBorder="1" applyAlignment="1">
      <alignment vertical="center"/>
    </xf>
    <xf numFmtId="166" fontId="3" fillId="3" borderId="16" xfId="0" applyNumberFormat="1" applyFont="1" applyFill="1" applyBorder="1" applyAlignment="1">
      <alignment vertical="center"/>
    </xf>
    <xf numFmtId="166" fontId="2" fillId="3" borderId="17" xfId="0" applyNumberFormat="1" applyFont="1" applyFill="1" applyBorder="1" applyAlignment="1">
      <alignment vertical="center"/>
    </xf>
    <xf numFmtId="166" fontId="1" fillId="3" borderId="18" xfId="1" applyNumberFormat="1" applyFont="1" applyFill="1" applyBorder="1" applyAlignment="1">
      <alignment vertical="center"/>
    </xf>
    <xf numFmtId="166" fontId="1" fillId="3" borderId="19" xfId="1" applyNumberFormat="1" applyFont="1" applyFill="1" applyBorder="1" applyAlignment="1">
      <alignment vertical="center"/>
    </xf>
    <xf numFmtId="166" fontId="39" fillId="3" borderId="18" xfId="0" applyNumberFormat="1" applyFont="1" applyFill="1" applyBorder="1" applyAlignment="1">
      <alignment vertical="center"/>
    </xf>
    <xf numFmtId="166" fontId="31" fillId="3" borderId="18" xfId="1" applyNumberFormat="1" applyFont="1" applyFill="1" applyBorder="1" applyAlignment="1">
      <alignment vertical="center"/>
    </xf>
    <xf numFmtId="166" fontId="31" fillId="3" borderId="19" xfId="1" applyNumberFormat="1" applyFont="1" applyFill="1" applyBorder="1" applyAlignment="1">
      <alignment vertical="center"/>
    </xf>
    <xf numFmtId="166" fontId="6" fillId="3" borderId="18" xfId="1" applyNumberFormat="1" applyFont="1" applyFill="1" applyBorder="1" applyAlignment="1">
      <alignment vertical="center"/>
    </xf>
    <xf numFmtId="166" fontId="10" fillId="3" borderId="18" xfId="1" applyNumberFormat="1" applyFont="1" applyFill="1" applyBorder="1" applyAlignment="1">
      <alignment vertical="center"/>
    </xf>
    <xf numFmtId="166" fontId="38" fillId="3" borderId="18" xfId="1" applyNumberFormat="1" applyFont="1" applyFill="1" applyBorder="1" applyAlignment="1">
      <alignment vertical="center"/>
    </xf>
    <xf numFmtId="166" fontId="10" fillId="3" borderId="19" xfId="1" applyNumberFormat="1" applyFont="1" applyFill="1" applyBorder="1" applyAlignment="1">
      <alignment vertical="center"/>
    </xf>
    <xf numFmtId="166" fontId="2" fillId="0" borderId="15" xfId="0" applyNumberFormat="1" applyFont="1" applyBorder="1" applyAlignment="1">
      <alignment vertical="center"/>
    </xf>
    <xf numFmtId="166" fontId="2" fillId="0" borderId="16" xfId="0" applyNumberFormat="1" applyFont="1" applyBorder="1" applyAlignment="1">
      <alignment vertical="center"/>
    </xf>
    <xf numFmtId="166" fontId="2" fillId="0" borderId="17" xfId="0" applyNumberFormat="1" applyFont="1" applyBorder="1"/>
    <xf numFmtId="166" fontId="10" fillId="0" borderId="18" xfId="0" applyNumberFormat="1" applyFont="1" applyBorder="1" applyAlignment="1">
      <alignment vertical="center"/>
    </xf>
    <xf numFmtId="166" fontId="2" fillId="0" borderId="19" xfId="0" applyNumberFormat="1" applyFont="1" applyBorder="1" applyAlignment="1">
      <alignment vertical="center"/>
    </xf>
    <xf numFmtId="166" fontId="1" fillId="0" borderId="18" xfId="0" applyNumberFormat="1" applyFont="1" applyBorder="1" applyAlignment="1">
      <alignment vertical="center"/>
    </xf>
    <xf numFmtId="166" fontId="8" fillId="0" borderId="19" xfId="0" applyNumberFormat="1" applyFont="1" applyBorder="1" applyAlignment="1">
      <alignment vertical="center"/>
    </xf>
    <xf numFmtId="166" fontId="8" fillId="0" borderId="19" xfId="0" applyNumberFormat="1" applyFont="1" applyBorder="1"/>
    <xf numFmtId="166" fontId="2" fillId="0" borderId="19" xfId="0" applyNumberFormat="1" applyFont="1" applyBorder="1"/>
    <xf numFmtId="166" fontId="1" fillId="3" borderId="15" xfId="1" applyNumberFormat="1" applyFont="1" applyFill="1" applyBorder="1" applyAlignment="1">
      <alignment vertical="center"/>
    </xf>
    <xf numFmtId="166" fontId="10" fillId="3" borderId="16" xfId="1" applyNumberFormat="1" applyFont="1" applyFill="1" applyBorder="1" applyAlignment="1">
      <alignment vertical="center"/>
    </xf>
    <xf numFmtId="166" fontId="1" fillId="3" borderId="17" xfId="1" applyNumberFormat="1" applyFont="1" applyFill="1" applyBorder="1" applyAlignment="1">
      <alignment vertical="center"/>
    </xf>
    <xf numFmtId="166" fontId="1" fillId="3" borderId="19" xfId="0" applyNumberFormat="1" applyFont="1" applyFill="1" applyBorder="1" applyAlignment="1">
      <alignment vertical="center"/>
    </xf>
    <xf numFmtId="166" fontId="25" fillId="3" borderId="18" xfId="1" applyNumberFormat="1" applyFont="1" applyFill="1" applyBorder="1" applyAlignment="1">
      <alignment vertical="center"/>
    </xf>
    <xf numFmtId="166" fontId="39" fillId="3" borderId="18" xfId="1" applyNumberFormat="1" applyFont="1" applyFill="1" applyBorder="1" applyAlignment="1">
      <alignment vertical="center"/>
    </xf>
    <xf numFmtId="166" fontId="23" fillId="3" borderId="19" xfId="1" applyNumberFormat="1" applyFont="1" applyFill="1" applyBorder="1" applyAlignment="1">
      <alignment vertical="center"/>
    </xf>
    <xf numFmtId="166" fontId="1" fillId="0" borderId="15" xfId="0" applyNumberFormat="1" applyFont="1" applyBorder="1" applyAlignment="1">
      <alignment vertical="center"/>
    </xf>
    <xf numFmtId="166" fontId="1" fillId="0" borderId="16" xfId="0" applyNumberFormat="1" applyFont="1" applyBorder="1" applyAlignment="1">
      <alignment vertical="center"/>
    </xf>
    <xf numFmtId="166" fontId="2" fillId="0" borderId="17" xfId="0" applyNumberFormat="1" applyFont="1" applyBorder="1" applyAlignment="1">
      <alignment vertical="center"/>
    </xf>
    <xf numFmtId="166" fontId="26" fillId="2" borderId="18" xfId="0" applyNumberFormat="1" applyFont="1" applyFill="1" applyBorder="1" applyAlignment="1">
      <alignment vertical="center"/>
    </xf>
    <xf numFmtId="166" fontId="26" fillId="2" borderId="19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7" fillId="0" borderId="0" xfId="0" applyFont="1"/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 wrapText="1"/>
    </xf>
    <xf numFmtId="10" fontId="3" fillId="0" borderId="0" xfId="2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9" fontId="3" fillId="0" borderId="0" xfId="2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15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34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2" fillId="0" borderId="0" xfId="2" applyNumberFormat="1" applyFont="1" applyBorder="1" applyAlignment="1">
      <alignment vertical="center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0" fontId="30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166" fontId="10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9" fillId="3" borderId="0" xfId="0" applyFont="1" applyFill="1" applyAlignment="1">
      <alignment horizontal="left" vertical="center" indent="2"/>
    </xf>
    <xf numFmtId="0" fontId="38" fillId="3" borderId="0" xfId="0" applyFont="1" applyFill="1" applyAlignment="1">
      <alignment horizontal="center" vertical="center"/>
    </xf>
    <xf numFmtId="166" fontId="39" fillId="3" borderId="0" xfId="0" applyNumberFormat="1" applyFont="1" applyFill="1" applyAlignment="1">
      <alignment vertical="center"/>
    </xf>
    <xf numFmtId="166" fontId="39" fillId="0" borderId="0" xfId="0" applyNumberFormat="1" applyFont="1" applyAlignment="1">
      <alignment vertical="center"/>
    </xf>
    <xf numFmtId="166" fontId="39" fillId="5" borderId="0" xfId="0" applyNumberFormat="1" applyFont="1" applyFill="1" applyAlignment="1">
      <alignment vertical="center"/>
    </xf>
    <xf numFmtId="166" fontId="23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166" fontId="31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166" fontId="22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6" fontId="3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66" fontId="1" fillId="4" borderId="0" xfId="1" applyNumberFormat="1" applyFont="1" applyFill="1" applyBorder="1" applyAlignment="1">
      <alignment vertical="center"/>
    </xf>
    <xf numFmtId="166" fontId="1" fillId="4" borderId="0" xfId="0" applyNumberFormat="1" applyFont="1" applyFill="1" applyAlignment="1">
      <alignment vertical="center"/>
    </xf>
    <xf numFmtId="166" fontId="38" fillId="3" borderId="0" xfId="1" applyNumberFormat="1" applyFont="1" applyFill="1" applyBorder="1" applyAlignment="1">
      <alignment vertical="center"/>
    </xf>
    <xf numFmtId="166" fontId="38" fillId="0" borderId="0" xfId="1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2" fontId="2" fillId="0" borderId="0" xfId="2" applyNumberFormat="1" applyFont="1" applyBorder="1"/>
    <xf numFmtId="0" fontId="30" fillId="0" borderId="0" xfId="0" applyFont="1" applyAlignment="1">
      <alignment horizontal="right" vertical="center"/>
    </xf>
    <xf numFmtId="166" fontId="14" fillId="0" borderId="0" xfId="0" applyNumberFormat="1" applyFont="1" applyAlignment="1">
      <alignment horizontal="center" vertical="center"/>
    </xf>
    <xf numFmtId="167" fontId="2" fillId="0" borderId="0" xfId="0" applyNumberFormat="1" applyFont="1"/>
    <xf numFmtId="0" fontId="30" fillId="4" borderId="0" xfId="0" applyFont="1" applyFill="1" applyAlignment="1">
      <alignment vertical="center"/>
    </xf>
    <xf numFmtId="0" fontId="33" fillId="3" borderId="0" xfId="0" applyFont="1" applyFill="1" applyAlignment="1">
      <alignment horizontal="left" vertical="center" indent="2"/>
    </xf>
    <xf numFmtId="0" fontId="39" fillId="3" borderId="0" xfId="0" applyFont="1" applyFill="1" applyAlignment="1">
      <alignment horizontal="center" vertical="center"/>
    </xf>
    <xf numFmtId="166" fontId="39" fillId="3" borderId="0" xfId="1" applyNumberFormat="1" applyFont="1" applyFill="1" applyBorder="1" applyAlignment="1">
      <alignment vertical="center"/>
    </xf>
    <xf numFmtId="0" fontId="3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 vertical="center"/>
    </xf>
    <xf numFmtId="166" fontId="25" fillId="0" borderId="0" xfId="1" applyNumberFormat="1" applyFont="1" applyFill="1" applyBorder="1" applyAlignment="1">
      <alignment vertical="center"/>
    </xf>
    <xf numFmtId="166" fontId="39" fillId="0" borderId="0" xfId="1" applyNumberFormat="1" applyFont="1" applyFill="1" applyBorder="1" applyAlignment="1">
      <alignment vertical="center"/>
    </xf>
    <xf numFmtId="166" fontId="40" fillId="0" borderId="0" xfId="1" applyNumberFormat="1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10" fontId="2" fillId="0" borderId="0" xfId="2" applyNumberFormat="1" applyFont="1" applyBorder="1"/>
    <xf numFmtId="165" fontId="15" fillId="0" borderId="20" xfId="0" applyNumberFormat="1" applyFont="1" applyBorder="1" applyAlignment="1">
      <alignment horizontal="center"/>
    </xf>
    <xf numFmtId="0" fontId="15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6" fillId="0" borderId="0" xfId="0" applyFont="1" applyAlignment="1">
      <alignment horizontal="center" wrapText="1"/>
    </xf>
    <xf numFmtId="0" fontId="44" fillId="0" borderId="0" xfId="0" applyFont="1" applyAlignment="1">
      <alignment vertical="top"/>
    </xf>
    <xf numFmtId="3" fontId="44" fillId="0" borderId="0" xfId="0" applyNumberFormat="1" applyFont="1" applyAlignment="1">
      <alignment horizontal="center" vertical="center"/>
    </xf>
    <xf numFmtId="3" fontId="3" fillId="0" borderId="0" xfId="0" applyNumberFormat="1" applyFont="1"/>
    <xf numFmtId="10" fontId="3" fillId="0" borderId="0" xfId="2" applyNumberFormat="1" applyFont="1"/>
    <xf numFmtId="0" fontId="2" fillId="0" borderId="0" xfId="2" applyNumberFormat="1" applyFont="1"/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center"/>
    </xf>
    <xf numFmtId="0" fontId="41" fillId="2" borderId="1" xfId="0" applyFont="1" applyFill="1" applyBorder="1" applyAlignment="1">
      <alignment wrapText="1"/>
    </xf>
    <xf numFmtId="0" fontId="41" fillId="2" borderId="2" xfId="0" applyFont="1" applyFill="1" applyBorder="1" applyAlignment="1">
      <alignment wrapText="1"/>
    </xf>
    <xf numFmtId="0" fontId="41" fillId="2" borderId="3" xfId="0" applyFont="1" applyFill="1" applyBorder="1" applyAlignment="1">
      <alignment wrapText="1"/>
    </xf>
    <xf numFmtId="0" fontId="41" fillId="2" borderId="4" xfId="0" applyFont="1" applyFill="1" applyBorder="1" applyAlignment="1">
      <alignment wrapText="1"/>
    </xf>
    <xf numFmtId="0" fontId="41" fillId="2" borderId="7" xfId="0" applyFont="1" applyFill="1" applyBorder="1" applyAlignment="1">
      <alignment wrapText="1"/>
    </xf>
    <xf numFmtId="0" fontId="41" fillId="2" borderId="12" xfId="0" applyFont="1" applyFill="1" applyBorder="1" applyAlignment="1">
      <alignment wrapText="1"/>
    </xf>
    <xf numFmtId="0" fontId="41" fillId="2" borderId="14" xfId="0" applyFont="1" applyFill="1" applyBorder="1" applyAlignment="1">
      <alignment wrapText="1"/>
    </xf>
    <xf numFmtId="0" fontId="30" fillId="0" borderId="0" xfId="0" applyFont="1" applyAlignment="1">
      <alignment horizontal="left" indent="3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2" applyNumberFormat="1" applyFont="1" applyAlignment="1">
      <alignment horizontal="center" vertical="center"/>
    </xf>
    <xf numFmtId="170" fontId="0" fillId="0" borderId="0" xfId="2" applyNumberFormat="1" applyFont="1" applyAlignment="1">
      <alignment horizontal="center" vertical="center"/>
    </xf>
    <xf numFmtId="166" fontId="20" fillId="3" borderId="0" xfId="0" applyNumberFormat="1" applyFont="1" applyFill="1" applyAlignment="1">
      <alignment horizontal="left" vertical="center" indent="2"/>
    </xf>
    <xf numFmtId="0" fontId="3" fillId="3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indent="3"/>
    </xf>
    <xf numFmtId="0" fontId="5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166" fontId="27" fillId="6" borderId="0" xfId="1" applyNumberFormat="1" applyFont="1" applyFill="1" applyBorder="1" applyAlignment="1">
      <alignment vertical="center"/>
    </xf>
    <xf numFmtId="166" fontId="36" fillId="6" borderId="0" xfId="1" applyNumberFormat="1" applyFont="1" applyFill="1" applyBorder="1" applyAlignment="1">
      <alignment horizontal="center" vertical="center"/>
    </xf>
    <xf numFmtId="166" fontId="27" fillId="6" borderId="18" xfId="0" applyNumberFormat="1" applyFont="1" applyFill="1" applyBorder="1" applyAlignment="1">
      <alignment horizontal="center" vertical="center"/>
    </xf>
    <xf numFmtId="166" fontId="27" fillId="6" borderId="0" xfId="0" applyNumberFormat="1" applyFont="1" applyFill="1" applyAlignment="1">
      <alignment horizontal="center" vertical="center"/>
    </xf>
    <xf numFmtId="166" fontId="27" fillId="6" borderId="19" xfId="0" applyNumberFormat="1" applyFont="1" applyFill="1" applyBorder="1" applyAlignment="1">
      <alignment horizontal="center" vertical="center"/>
    </xf>
    <xf numFmtId="166" fontId="13" fillId="6" borderId="18" xfId="0" applyNumberFormat="1" applyFont="1" applyFill="1" applyBorder="1" applyAlignment="1">
      <alignment horizontal="center" vertical="center"/>
    </xf>
    <xf numFmtId="166" fontId="13" fillId="6" borderId="0" xfId="0" applyNumberFormat="1" applyFont="1" applyFill="1" applyAlignment="1">
      <alignment horizontal="center" vertical="center"/>
    </xf>
    <xf numFmtId="166" fontId="13" fillId="6" borderId="19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horizontal="center" vertical="center" wrapText="1"/>
    </xf>
    <xf numFmtId="0" fontId="41" fillId="6" borderId="13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/>
    </xf>
    <xf numFmtId="0" fontId="28" fillId="6" borderId="11" xfId="0" applyFont="1" applyFill="1" applyBorder="1" applyAlignment="1">
      <alignment horizontal="center" vertical="center"/>
    </xf>
    <xf numFmtId="166" fontId="26" fillId="6" borderId="0" xfId="0" applyNumberFormat="1" applyFont="1" applyFill="1" applyAlignment="1">
      <alignment vertical="center"/>
    </xf>
    <xf numFmtId="166" fontId="36" fillId="6" borderId="5" xfId="0" applyNumberFormat="1" applyFont="1" applyFill="1" applyBorder="1" applyAlignment="1">
      <alignment horizontal="center" vertical="center"/>
    </xf>
    <xf numFmtId="166" fontId="36" fillId="6" borderId="6" xfId="0" applyNumberFormat="1" applyFont="1" applyFill="1" applyBorder="1" applyAlignment="1">
      <alignment horizontal="center" vertical="center"/>
    </xf>
    <xf numFmtId="166" fontId="36" fillId="6" borderId="8" xfId="0" applyNumberFormat="1" applyFont="1" applyFill="1" applyBorder="1" applyAlignment="1">
      <alignment horizontal="center" vertical="center"/>
    </xf>
    <xf numFmtId="166" fontId="37" fillId="6" borderId="5" xfId="1" applyNumberFormat="1" applyFont="1" applyFill="1" applyBorder="1" applyAlignment="1">
      <alignment horizontal="center" vertical="center"/>
    </xf>
    <xf numFmtId="166" fontId="37" fillId="6" borderId="6" xfId="1" applyNumberFormat="1" applyFont="1" applyFill="1" applyBorder="1" applyAlignment="1">
      <alignment horizontal="center" vertical="center"/>
    </xf>
    <xf numFmtId="166" fontId="37" fillId="6" borderId="8" xfId="1" applyNumberFormat="1" applyFont="1" applyFill="1" applyBorder="1" applyAlignment="1">
      <alignment horizontal="center" vertical="center"/>
    </xf>
    <xf numFmtId="0" fontId="36" fillId="6" borderId="5" xfId="0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 vertical="center"/>
    </xf>
    <xf numFmtId="166" fontId="36" fillId="6" borderId="6" xfId="1" applyNumberFormat="1" applyFont="1" applyFill="1" applyBorder="1" applyAlignment="1">
      <alignment vertical="center"/>
    </xf>
    <xf numFmtId="166" fontId="36" fillId="6" borderId="8" xfId="1" applyNumberFormat="1" applyFont="1" applyFill="1" applyBorder="1" applyAlignment="1">
      <alignment vertical="center"/>
    </xf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3" fillId="6" borderId="4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 vertical="top" wrapText="1"/>
    </xf>
    <xf numFmtId="0" fontId="3" fillId="6" borderId="7" xfId="0" applyFont="1" applyFill="1" applyBorder="1"/>
    <xf numFmtId="0" fontId="3" fillId="6" borderId="12" xfId="0" applyFont="1" applyFill="1" applyBorder="1" applyAlignment="1">
      <alignment horizontal="center" wrapText="1"/>
    </xf>
    <xf numFmtId="0" fontId="9" fillId="6" borderId="13" xfId="0" applyFont="1" applyFill="1" applyBorder="1" applyAlignment="1">
      <alignment horizontal="center" vertical="top" wrapText="1"/>
    </xf>
    <xf numFmtId="16" fontId="3" fillId="6" borderId="14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F93C9"/>
      <color rgb="FF3C52A0"/>
      <color rgb="FF9FACDD"/>
      <color rgb="FFC8D5EA"/>
      <color rgb="FF3A51A1"/>
      <color rgb="FFC5DEF3"/>
      <color rgb="FF697EC9"/>
      <color rgb="FF566DC2"/>
      <color rgb="FFE7EAE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312036</xdr:colOff>
      <xdr:row>1</xdr:row>
      <xdr:rowOff>118927</xdr:rowOff>
    </xdr:from>
    <xdr:to>
      <xdr:col>1</xdr:col>
      <xdr:colOff>2140836</xdr:colOff>
      <xdr:row>2</xdr:row>
      <xdr:rowOff>245437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FD2665-8A25-47F8-9F2A-FA92EB52A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866" y="282757"/>
          <a:ext cx="1828800" cy="77611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109230</xdr:colOff>
      <xdr:row>1</xdr:row>
      <xdr:rowOff>112216</xdr:rowOff>
    </xdr:from>
    <xdr:to>
      <xdr:col>1</xdr:col>
      <xdr:colOff>2123802</xdr:colOff>
      <xdr:row>2</xdr:row>
      <xdr:rowOff>266871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1123540-7D3A-455D-9B1D-8C5334A4DD26}"/>
            </a:ext>
          </a:extLst>
        </xdr:cNvPr>
        <xdr:cNvSpPr/>
      </xdr:nvSpPr>
      <xdr:spPr>
        <a:xfrm>
          <a:off x="270125" y="273111"/>
          <a:ext cx="2014572" cy="804672"/>
        </a:xfrm>
        <a:prstGeom prst="rect">
          <a:avLst/>
        </a:prstGeom>
        <a:solidFill>
          <a:schemeClr val="bg1"/>
        </a:solidFill>
        <a:ln w="38100">
          <a:solidFill>
            <a:srgbClr val="9FACD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202627</xdr:colOff>
      <xdr:row>1</xdr:row>
      <xdr:rowOff>111049</xdr:rowOff>
    </xdr:from>
    <xdr:to>
      <xdr:col>1</xdr:col>
      <xdr:colOff>2035237</xdr:colOff>
      <xdr:row>2</xdr:row>
      <xdr:rowOff>226129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9F8EA7-79E5-4551-8F4F-0EC034A12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22" y="271944"/>
          <a:ext cx="1832610" cy="765097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34</xdr:col>
      <xdr:colOff>283420</xdr:colOff>
      <xdr:row>42</xdr:row>
      <xdr:rowOff>82973</xdr:rowOff>
    </xdr:from>
    <xdr:ext cx="259022" cy="33051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856B5-CF1B-4667-80B0-97C09EBC3D61}"/>
            </a:ext>
          </a:extLst>
        </xdr:cNvPr>
        <xdr:cNvSpPr txBox="1"/>
      </xdr:nvSpPr>
      <xdr:spPr>
        <a:xfrm>
          <a:off x="22718605" y="5809403"/>
          <a:ext cx="259022" cy="3305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 anchorCtr="0">
          <a:noAutofit/>
        </a:bodyPr>
        <a:lstStyle/>
        <a:p>
          <a:endParaRPr lang="en-US" sz="1200" b="1" spc="110" baseline="0">
            <a:solidFill>
              <a:srgbClr val="5C5C5C"/>
            </a:solidFill>
            <a:latin typeface="Georgia" panose="02040502050405020303" pitchFamily="18" charset="0"/>
            <a:cs typeface="Times New Roman" panose="02020603050405020304" pitchFamily="18" charset="0"/>
          </a:endParaRPr>
        </a:p>
      </xdr:txBody>
    </xdr:sp>
    <xdr:clientData/>
  </xdr:oneCellAnchor>
  <xdr:twoCellAnchor editAs="oneCell">
    <xdr:from>
      <xdr:col>17</xdr:col>
      <xdr:colOff>59619</xdr:colOff>
      <xdr:row>15</xdr:row>
      <xdr:rowOff>22599</xdr:rowOff>
    </xdr:from>
    <xdr:to>
      <xdr:col>17</xdr:col>
      <xdr:colOff>1349465</xdr:colOff>
      <xdr:row>17</xdr:row>
      <xdr:rowOff>286587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4343980-32B0-837F-8409-47727CA4D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0935" y="3284701"/>
          <a:ext cx="1293656" cy="529514"/>
        </a:xfrm>
        <a:prstGeom prst="rect">
          <a:avLst/>
        </a:prstGeom>
      </xdr:spPr>
    </xdr:pic>
    <xdr:clientData/>
  </xdr:twoCellAnchor>
  <xdr:twoCellAnchor>
    <xdr:from>
      <xdr:col>13</xdr:col>
      <xdr:colOff>253971</xdr:colOff>
      <xdr:row>1</xdr:row>
      <xdr:rowOff>100349</xdr:rowOff>
    </xdr:from>
    <xdr:to>
      <xdr:col>14</xdr:col>
      <xdr:colOff>1106453</xdr:colOff>
      <xdr:row>2</xdr:row>
      <xdr:rowOff>254840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DDAEAC-04FA-4FBE-A27A-81D38337A3F3}"/>
            </a:ext>
          </a:extLst>
        </xdr:cNvPr>
        <xdr:cNvSpPr/>
      </xdr:nvSpPr>
      <xdr:spPr>
        <a:xfrm>
          <a:off x="14471434" y="268437"/>
          <a:ext cx="1973070" cy="798829"/>
        </a:xfrm>
        <a:prstGeom prst="rect">
          <a:avLst/>
        </a:prstGeom>
        <a:solidFill>
          <a:schemeClr val="bg1"/>
        </a:solidFill>
        <a:ln w="38100">
          <a:solidFill>
            <a:srgbClr val="9FACD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312036</xdr:colOff>
      <xdr:row>1</xdr:row>
      <xdr:rowOff>118927</xdr:rowOff>
    </xdr:from>
    <xdr:to>
      <xdr:col>1</xdr:col>
      <xdr:colOff>2140836</xdr:colOff>
      <xdr:row>2</xdr:row>
      <xdr:rowOff>245437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947782D-7F9D-4BAA-A190-1F37DF61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866" y="282757"/>
          <a:ext cx="1828800" cy="77611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107325</xdr:colOff>
      <xdr:row>1</xdr:row>
      <xdr:rowOff>112216</xdr:rowOff>
    </xdr:from>
    <xdr:to>
      <xdr:col>1</xdr:col>
      <xdr:colOff>2121897</xdr:colOff>
      <xdr:row>2</xdr:row>
      <xdr:rowOff>266871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F4ADFE6-959F-4300-BBA7-6630F74693DE}"/>
            </a:ext>
          </a:extLst>
        </xdr:cNvPr>
        <xdr:cNvSpPr/>
      </xdr:nvSpPr>
      <xdr:spPr>
        <a:xfrm>
          <a:off x="267345" y="274141"/>
          <a:ext cx="2012667" cy="802355"/>
        </a:xfrm>
        <a:prstGeom prst="rect">
          <a:avLst/>
        </a:prstGeom>
        <a:solidFill>
          <a:schemeClr val="bg1"/>
        </a:solidFill>
        <a:ln w="38100">
          <a:solidFill>
            <a:srgbClr val="9FACD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206437</xdr:colOff>
      <xdr:row>1</xdr:row>
      <xdr:rowOff>111049</xdr:rowOff>
    </xdr:from>
    <xdr:to>
      <xdr:col>1</xdr:col>
      <xdr:colOff>2039047</xdr:colOff>
      <xdr:row>2</xdr:row>
      <xdr:rowOff>226129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34BB3C5-1466-4DC0-9CAB-56DE8DF5C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172" y="272974"/>
          <a:ext cx="1824990" cy="7627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413324</xdr:colOff>
      <xdr:row>1</xdr:row>
      <xdr:rowOff>145089</xdr:rowOff>
    </xdr:from>
    <xdr:to>
      <xdr:col>14</xdr:col>
      <xdr:colOff>969496</xdr:colOff>
      <xdr:row>2</xdr:row>
      <xdr:rowOff>181825</xdr:rowOff>
    </xdr:to>
    <xdr:pic>
      <xdr:nvPicPr>
        <xdr:cNvPr id="20" name="Picture 19" descr="A logo with text on it&#10;&#10;AI-generated content may be incorrect.">
          <a:extLst>
            <a:ext uri="{FF2B5EF4-FFF2-40B4-BE49-F238E27FC236}">
              <a16:creationId xmlns:a16="http://schemas.microsoft.com/office/drawing/2014/main" id="{3330F0F6-40B9-48CE-B3BF-6BEBD3B09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33" t="8374" r="4555" b="9955"/>
        <a:stretch/>
      </xdr:blipFill>
      <xdr:spPr>
        <a:xfrm>
          <a:off x="14654361" y="307711"/>
          <a:ext cx="1680005" cy="688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D896-0129-4BD4-8F2C-8E37C8CA499F}">
  <sheetPr>
    <pageSetUpPr fitToPage="1"/>
  </sheetPr>
  <dimension ref="B1:AH113"/>
  <sheetViews>
    <sheetView tabSelected="1" topLeftCell="A3" zoomScale="62" zoomScaleNormal="62" workbookViewId="0">
      <selection activeCell="L33" sqref="L33"/>
    </sheetView>
  </sheetViews>
  <sheetFormatPr defaultColWidth="9.109375" defaultRowHeight="13.8" x14ac:dyDescent="0.3"/>
  <cols>
    <col min="1" max="1" width="2.33203125" style="1" customWidth="1"/>
    <col min="2" max="2" width="35.5546875" style="1" customWidth="1"/>
    <col min="3" max="3" width="5.77734375" style="1" customWidth="1"/>
    <col min="4" max="15" width="16.33203125" style="1" customWidth="1"/>
    <col min="16" max="16" width="1" style="1" customWidth="1"/>
    <col min="17" max="17" width="0.44140625" style="1" customWidth="1"/>
    <col min="18" max="18" width="20.21875" style="1" customWidth="1"/>
    <col min="19" max="20" width="0.44140625" style="1" customWidth="1"/>
    <col min="21" max="21" width="1" style="1" customWidth="1"/>
    <col min="22" max="22" width="17.109375" style="1" customWidth="1"/>
    <col min="23" max="24" width="0.44140625" style="1" customWidth="1"/>
    <col min="25" max="25" width="17.77734375" style="1" customWidth="1"/>
    <col min="26" max="27" width="0.44140625" style="1" customWidth="1"/>
    <col min="28" max="28" width="2.33203125" style="1" customWidth="1"/>
    <col min="29" max="29" width="10.5546875" style="1" customWidth="1"/>
    <col min="30" max="30" width="0.77734375" style="1" customWidth="1"/>
    <col min="31" max="16384" width="9.109375" style="1"/>
  </cols>
  <sheetData>
    <row r="1" spans="2:34" ht="12.6" customHeight="1" x14ac:dyDescent="0.3"/>
    <row r="2" spans="2:34" ht="51" customHeight="1" x14ac:dyDescent="0.3">
      <c r="B2" s="188" t="s">
        <v>33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90"/>
      <c r="Q2" s="152"/>
      <c r="R2" s="152"/>
      <c r="S2" s="152"/>
      <c r="T2" s="152"/>
      <c r="AB2" s="7"/>
    </row>
    <row r="3" spans="2:34" ht="27" customHeight="1" x14ac:dyDescent="0.4">
      <c r="B3" s="173" t="s">
        <v>49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5"/>
      <c r="Q3" s="153"/>
      <c r="R3" s="153"/>
      <c r="S3" s="153"/>
      <c r="T3" s="153"/>
      <c r="V3" s="16"/>
      <c r="Y3" s="10"/>
      <c r="AA3" s="171"/>
      <c r="AB3" s="171"/>
    </row>
    <row r="4" spans="2:34" ht="7.8" customHeight="1" thickBot="1" x14ac:dyDescent="0.45">
      <c r="B4" s="77"/>
      <c r="Y4" s="10"/>
      <c r="AA4" s="76"/>
      <c r="AB4" s="76"/>
    </row>
    <row r="5" spans="2:34" s="89" customFormat="1" ht="18" hidden="1" customHeight="1" thickBot="1" x14ac:dyDescent="0.4">
      <c r="B5" s="83"/>
      <c r="C5" s="83"/>
      <c r="D5" s="141">
        <v>45931</v>
      </c>
      <c r="E5" s="141">
        <v>45962</v>
      </c>
      <c r="F5" s="141">
        <v>45992</v>
      </c>
      <c r="G5" s="141">
        <v>46023</v>
      </c>
      <c r="H5" s="141">
        <v>46054</v>
      </c>
      <c r="I5" s="141">
        <v>46082</v>
      </c>
      <c r="J5" s="141">
        <v>46113</v>
      </c>
      <c r="K5" s="141">
        <v>46143</v>
      </c>
      <c r="L5" s="141">
        <v>46174</v>
      </c>
      <c r="M5" s="141">
        <v>46204</v>
      </c>
      <c r="N5" s="141">
        <v>46235</v>
      </c>
      <c r="O5" s="141">
        <v>46266</v>
      </c>
      <c r="P5" s="86"/>
      <c r="Q5" s="86"/>
      <c r="R5" s="154"/>
      <c r="S5" s="154"/>
      <c r="T5" s="154"/>
      <c r="U5" s="142"/>
      <c r="V5" s="84"/>
      <c r="W5" s="143"/>
      <c r="X5" s="143"/>
      <c r="Y5" s="143"/>
      <c r="Z5" s="85"/>
      <c r="AA5" s="85"/>
      <c r="AB5" s="85"/>
      <c r="AC5" s="1"/>
      <c r="AD5" s="88"/>
      <c r="AE5" s="88"/>
      <c r="AF5" s="88"/>
      <c r="AG5" s="88"/>
      <c r="AH5" s="169"/>
    </row>
    <row r="6" spans="2:34" s="83" customFormat="1" ht="3" hidden="1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S6" s="1"/>
      <c r="T6" s="1"/>
      <c r="U6" s="1"/>
      <c r="V6" s="1"/>
      <c r="W6" s="1"/>
      <c r="X6" s="1"/>
      <c r="AC6" s="144"/>
      <c r="AD6" s="88"/>
      <c r="AE6" s="88"/>
      <c r="AF6" s="88"/>
      <c r="AG6" s="88"/>
      <c r="AH6" s="169"/>
    </row>
    <row r="7" spans="2:34" s="83" customFormat="1" ht="13.95" hidden="1" customHeight="1" x14ac:dyDescent="0.3">
      <c r="B7" s="170" t="s">
        <v>37</v>
      </c>
      <c r="C7" s="170"/>
      <c r="D7" s="163">
        <v>760</v>
      </c>
      <c r="E7" s="163">
        <v>760</v>
      </c>
      <c r="F7" s="163">
        <v>760</v>
      </c>
      <c r="G7" s="163">
        <v>760</v>
      </c>
      <c r="H7" s="163">
        <v>760</v>
      </c>
      <c r="I7" s="163">
        <v>760</v>
      </c>
      <c r="J7" s="163">
        <v>760</v>
      </c>
      <c r="K7" s="163">
        <v>760</v>
      </c>
      <c r="L7" s="163">
        <v>760</v>
      </c>
      <c r="M7" s="163">
        <v>760</v>
      </c>
      <c r="N7" s="163">
        <v>760</v>
      </c>
      <c r="O7" s="163">
        <v>760</v>
      </c>
      <c r="P7" s="1"/>
      <c r="Q7" s="1"/>
      <c r="S7" s="1"/>
      <c r="T7" s="1"/>
      <c r="U7" s="1"/>
      <c r="V7" s="1"/>
      <c r="W7" s="1"/>
      <c r="X7" s="1"/>
      <c r="AC7" s="144"/>
      <c r="AD7" s="88"/>
      <c r="AE7" s="88"/>
      <c r="AF7" s="88"/>
      <c r="AG7" s="88"/>
      <c r="AH7" s="145"/>
    </row>
    <row r="8" spans="2:34" s="83" customFormat="1" ht="13.95" hidden="1" customHeight="1" x14ac:dyDescent="0.3">
      <c r="B8" s="170" t="s">
        <v>38</v>
      </c>
      <c r="C8" s="170"/>
      <c r="D8" s="164">
        <v>78532</v>
      </c>
      <c r="E8" s="164">
        <v>78532</v>
      </c>
      <c r="F8" s="164">
        <v>78532</v>
      </c>
      <c r="G8" s="164">
        <v>78532</v>
      </c>
      <c r="H8" s="164">
        <v>78532</v>
      </c>
      <c r="I8" s="164">
        <v>78532</v>
      </c>
      <c r="J8" s="164">
        <v>78532</v>
      </c>
      <c r="K8" s="164">
        <v>78532</v>
      </c>
      <c r="L8" s="164">
        <v>78532</v>
      </c>
      <c r="M8" s="164">
        <v>78532</v>
      </c>
      <c r="N8" s="164">
        <v>78532</v>
      </c>
      <c r="O8" s="164">
        <v>78532</v>
      </c>
      <c r="P8" s="1"/>
      <c r="Q8" s="1"/>
      <c r="S8" s="1"/>
      <c r="T8" s="1"/>
      <c r="U8" s="1"/>
      <c r="V8" s="1"/>
      <c r="W8" s="1"/>
      <c r="X8" s="1"/>
      <c r="AC8" s="144"/>
      <c r="AD8" s="88"/>
      <c r="AE8" s="88"/>
      <c r="AF8" s="88"/>
      <c r="AG8" s="88"/>
      <c r="AH8" s="145"/>
    </row>
    <row r="9" spans="2:34" s="83" customFormat="1" ht="13.95" hidden="1" customHeight="1" x14ac:dyDescent="0.3">
      <c r="B9" s="170" t="s">
        <v>39</v>
      </c>
      <c r="C9" s="170"/>
      <c r="D9" s="164">
        <f>D8/D7</f>
        <v>103.33157894736843</v>
      </c>
      <c r="E9" s="164">
        <f t="shared" ref="E9:O9" si="0">E8/E7</f>
        <v>103.33157894736843</v>
      </c>
      <c r="F9" s="164">
        <f t="shared" si="0"/>
        <v>103.33157894736843</v>
      </c>
      <c r="G9" s="164">
        <f t="shared" si="0"/>
        <v>103.33157894736843</v>
      </c>
      <c r="H9" s="164">
        <f t="shared" si="0"/>
        <v>103.33157894736843</v>
      </c>
      <c r="I9" s="164">
        <f t="shared" si="0"/>
        <v>103.33157894736843</v>
      </c>
      <c r="J9" s="164">
        <f t="shared" si="0"/>
        <v>103.33157894736843</v>
      </c>
      <c r="K9" s="164">
        <f t="shared" si="0"/>
        <v>103.33157894736843</v>
      </c>
      <c r="L9" s="164">
        <f t="shared" si="0"/>
        <v>103.33157894736843</v>
      </c>
      <c r="M9" s="164">
        <f t="shared" si="0"/>
        <v>103.33157894736843</v>
      </c>
      <c r="N9" s="164">
        <f t="shared" si="0"/>
        <v>103.33157894736843</v>
      </c>
      <c r="O9" s="164">
        <f t="shared" si="0"/>
        <v>103.33157894736843</v>
      </c>
      <c r="P9" s="1"/>
      <c r="Q9" s="1"/>
      <c r="R9" s="147"/>
      <c r="S9" s="1"/>
      <c r="T9" s="1"/>
      <c r="U9" s="1"/>
      <c r="V9" s="1"/>
      <c r="W9" s="1"/>
      <c r="X9" s="1"/>
      <c r="AC9" s="144"/>
      <c r="AD9" s="88"/>
      <c r="AE9" s="88"/>
      <c r="AF9" s="88"/>
      <c r="AG9" s="88"/>
      <c r="AH9" s="145"/>
    </row>
    <row r="10" spans="2:34" s="83" customFormat="1" ht="13.95" hidden="1" customHeight="1" x14ac:dyDescent="0.3">
      <c r="B10" s="170" t="s">
        <v>40</v>
      </c>
      <c r="C10" s="170"/>
      <c r="D10" s="164">
        <v>725</v>
      </c>
      <c r="E10" s="164">
        <f>D10+D12</f>
        <v>709</v>
      </c>
      <c r="F10" s="164">
        <f t="shared" ref="F10:O10" si="1">E10+E12</f>
        <v>702</v>
      </c>
      <c r="G10" s="164">
        <f t="shared" si="1"/>
        <v>696</v>
      </c>
      <c r="H10" s="164">
        <f t="shared" si="1"/>
        <v>691</v>
      </c>
      <c r="I10" s="164">
        <f t="shared" si="1"/>
        <v>688</v>
      </c>
      <c r="J10" s="164">
        <f t="shared" si="1"/>
        <v>692</v>
      </c>
      <c r="K10" s="164">
        <f t="shared" si="1"/>
        <v>716</v>
      </c>
      <c r="L10" s="164">
        <f t="shared" si="1"/>
        <v>722</v>
      </c>
      <c r="M10" s="164">
        <f t="shared" si="1"/>
        <v>735</v>
      </c>
      <c r="N10" s="164">
        <f t="shared" si="1"/>
        <v>756</v>
      </c>
      <c r="O10" s="164">
        <f t="shared" si="1"/>
        <v>745</v>
      </c>
      <c r="P10" s="1"/>
      <c r="Q10" s="1"/>
      <c r="R10" s="148"/>
      <c r="S10" s="1"/>
      <c r="T10" s="1"/>
      <c r="U10" s="1"/>
      <c r="V10" s="1"/>
      <c r="W10" s="1"/>
      <c r="X10" s="1"/>
      <c r="AC10" s="144"/>
      <c r="AD10" s="88"/>
      <c r="AE10" s="88"/>
      <c r="AF10" s="88"/>
      <c r="AG10" s="88"/>
      <c r="AH10" s="145"/>
    </row>
    <row r="11" spans="2:34" s="83" customFormat="1" ht="13.95" hidden="1" customHeight="1" x14ac:dyDescent="0.3">
      <c r="B11" s="162" t="s">
        <v>41</v>
      </c>
      <c r="C11" s="162"/>
      <c r="D11" s="165">
        <f>D10*D9</f>
        <v>74915.394736842107</v>
      </c>
      <c r="E11" s="165">
        <f t="shared" ref="E11:O11" si="2">E10*E9</f>
        <v>73262.089473684217</v>
      </c>
      <c r="F11" s="165">
        <f t="shared" si="2"/>
        <v>72538.768421052635</v>
      </c>
      <c r="G11" s="165">
        <f t="shared" si="2"/>
        <v>71918.778947368424</v>
      </c>
      <c r="H11" s="165">
        <f t="shared" si="2"/>
        <v>71402.121052631584</v>
      </c>
      <c r="I11" s="165">
        <f t="shared" si="2"/>
        <v>71092.126315789472</v>
      </c>
      <c r="J11" s="165">
        <f t="shared" si="2"/>
        <v>71505.452631578955</v>
      </c>
      <c r="K11" s="165">
        <f t="shared" si="2"/>
        <v>73985.410526315798</v>
      </c>
      <c r="L11" s="165">
        <f t="shared" si="2"/>
        <v>74605.400000000009</v>
      </c>
      <c r="M11" s="165">
        <f t="shared" si="2"/>
        <v>75948.710526315801</v>
      </c>
      <c r="N11" s="165">
        <f t="shared" si="2"/>
        <v>78118.673684210531</v>
      </c>
      <c r="O11" s="165">
        <f t="shared" si="2"/>
        <v>76982.026315789481</v>
      </c>
      <c r="P11" s="1"/>
      <c r="Q11" s="1"/>
      <c r="R11" s="148"/>
      <c r="S11" s="1"/>
      <c r="T11" s="1"/>
      <c r="U11" s="149"/>
      <c r="V11" s="1"/>
      <c r="W11" s="1"/>
      <c r="X11" s="1"/>
      <c r="AC11" s="144"/>
      <c r="AD11" s="88"/>
      <c r="AE11" s="88"/>
      <c r="AF11" s="88"/>
      <c r="AG11" s="88"/>
    </row>
    <row r="12" spans="2:34" s="83" customFormat="1" ht="13.95" hidden="1" customHeight="1" x14ac:dyDescent="0.3">
      <c r="B12" s="162" t="s">
        <v>45</v>
      </c>
      <c r="C12" s="162"/>
      <c r="D12" s="165">
        <v>-16</v>
      </c>
      <c r="E12" s="165">
        <v>-7</v>
      </c>
      <c r="F12" s="165">
        <v>-6</v>
      </c>
      <c r="G12" s="165">
        <v>-5</v>
      </c>
      <c r="H12" s="165">
        <v>-3</v>
      </c>
      <c r="I12" s="165">
        <v>4</v>
      </c>
      <c r="J12" s="165">
        <v>24</v>
      </c>
      <c r="K12" s="165">
        <v>6</v>
      </c>
      <c r="L12" s="165">
        <v>13</v>
      </c>
      <c r="M12" s="165">
        <v>21</v>
      </c>
      <c r="N12" s="165">
        <v>-11</v>
      </c>
      <c r="O12" s="165">
        <v>-9</v>
      </c>
      <c r="P12" s="1"/>
      <c r="Q12" s="1"/>
      <c r="R12" s="148"/>
      <c r="S12" s="1"/>
      <c r="T12" s="1"/>
      <c r="U12" s="149"/>
      <c r="V12" s="1"/>
      <c r="W12" s="1"/>
      <c r="X12" s="1"/>
      <c r="AC12" s="144"/>
      <c r="AD12" s="88"/>
      <c r="AE12" s="88"/>
      <c r="AF12" s="88"/>
      <c r="AG12" s="88"/>
    </row>
    <row r="13" spans="2:34" s="83" customFormat="1" ht="13.95" hidden="1" customHeight="1" x14ac:dyDescent="0.3">
      <c r="B13" s="170" t="s">
        <v>42</v>
      </c>
      <c r="C13" s="170"/>
      <c r="D13" s="166">
        <f>D11/D8</f>
        <v>0.95394736842105265</v>
      </c>
      <c r="E13" s="166">
        <f t="shared" ref="E13:O13" si="3">E11/E8</f>
        <v>0.93289473684210533</v>
      </c>
      <c r="F13" s="166">
        <f t="shared" si="3"/>
        <v>0.92368421052631589</v>
      </c>
      <c r="G13" s="166">
        <f t="shared" si="3"/>
        <v>0.9157894736842106</v>
      </c>
      <c r="H13" s="166">
        <f t="shared" si="3"/>
        <v>0.90921052631578958</v>
      </c>
      <c r="I13" s="166">
        <f t="shared" si="3"/>
        <v>0.90526315789473677</v>
      </c>
      <c r="J13" s="166">
        <f t="shared" si="3"/>
        <v>0.91052631578947374</v>
      </c>
      <c r="K13" s="166">
        <f t="shared" si="3"/>
        <v>0.94210526315789489</v>
      </c>
      <c r="L13" s="166">
        <f t="shared" si="3"/>
        <v>0.95000000000000007</v>
      </c>
      <c r="M13" s="166">
        <f t="shared" si="3"/>
        <v>0.96710526315789491</v>
      </c>
      <c r="N13" s="166">
        <f t="shared" si="3"/>
        <v>0.99473684210526325</v>
      </c>
      <c r="O13" s="166">
        <f t="shared" si="3"/>
        <v>0.98026315789473695</v>
      </c>
      <c r="P13" s="1"/>
      <c r="Q13" s="1"/>
      <c r="R13" s="148"/>
      <c r="S13" s="1"/>
      <c r="T13" s="1"/>
      <c r="U13" s="1"/>
      <c r="V13" s="1"/>
      <c r="W13" s="1"/>
      <c r="X13" s="1"/>
      <c r="AC13" s="144"/>
      <c r="AD13" s="88"/>
      <c r="AE13" s="88"/>
      <c r="AF13" s="88"/>
      <c r="AG13" s="88"/>
      <c r="AH13" s="150"/>
    </row>
    <row r="14" spans="2:34" s="83" customFormat="1" ht="13.95" hidden="1" customHeight="1" x14ac:dyDescent="0.3">
      <c r="B14" s="170" t="s">
        <v>43</v>
      </c>
      <c r="C14" s="170"/>
      <c r="D14" s="164">
        <v>75087</v>
      </c>
      <c r="E14" s="164">
        <v>75087</v>
      </c>
      <c r="F14" s="164">
        <v>75087</v>
      </c>
      <c r="G14" s="164">
        <v>75087</v>
      </c>
      <c r="H14" s="164">
        <v>75087</v>
      </c>
      <c r="I14" s="164">
        <v>75087</v>
      </c>
      <c r="J14" s="164">
        <v>75087</v>
      </c>
      <c r="K14" s="164">
        <v>75087</v>
      </c>
      <c r="L14" s="164">
        <v>75087</v>
      </c>
      <c r="M14" s="164">
        <v>75087</v>
      </c>
      <c r="N14" s="164">
        <v>75087</v>
      </c>
      <c r="O14" s="164">
        <v>75087</v>
      </c>
      <c r="P14" s="146"/>
      <c r="Q14" s="1"/>
      <c r="R14" s="1"/>
      <c r="S14" s="1"/>
      <c r="T14" s="1"/>
      <c r="U14" s="142"/>
      <c r="V14" s="1"/>
      <c r="W14" s="151" t="s">
        <v>28</v>
      </c>
      <c r="X14" s="151"/>
      <c r="Y14" s="151"/>
      <c r="AC14" s="144"/>
      <c r="AD14" s="88"/>
      <c r="AE14" s="88"/>
      <c r="AF14" s="88"/>
      <c r="AG14" s="88"/>
    </row>
    <row r="15" spans="2:34" s="83" customFormat="1" ht="13.95" hidden="1" customHeight="1" thickBot="1" x14ac:dyDescent="0.35">
      <c r="B15" s="170" t="s">
        <v>44</v>
      </c>
      <c r="C15" s="170"/>
      <c r="D15" s="165">
        <v>3193</v>
      </c>
      <c r="E15" s="165">
        <v>3193</v>
      </c>
      <c r="F15" s="165">
        <v>3193</v>
      </c>
      <c r="G15" s="165">
        <v>3193</v>
      </c>
      <c r="H15" s="165">
        <v>3193</v>
      </c>
      <c r="I15" s="165">
        <v>3193</v>
      </c>
      <c r="J15" s="165">
        <v>3193</v>
      </c>
      <c r="K15" s="165">
        <v>3193</v>
      </c>
      <c r="L15" s="165">
        <v>3193</v>
      </c>
      <c r="M15" s="165">
        <v>3193</v>
      </c>
      <c r="N15" s="165">
        <v>3193</v>
      </c>
      <c r="O15" s="165">
        <v>3193</v>
      </c>
      <c r="P15" s="1"/>
      <c r="Q15" s="1"/>
      <c r="R15" s="1"/>
      <c r="S15" s="1"/>
      <c r="T15" s="1"/>
      <c r="U15" s="142"/>
      <c r="V15" s="1"/>
      <c r="W15" s="151"/>
      <c r="X15" s="151"/>
      <c r="Y15" s="151"/>
      <c r="AC15" s="144"/>
      <c r="AD15" s="88"/>
      <c r="AE15" s="88"/>
      <c r="AF15" s="88"/>
      <c r="AG15" s="88"/>
    </row>
    <row r="16" spans="2:34" ht="2.4" customHeight="1" x14ac:dyDescent="0.4">
      <c r="B16" s="77"/>
      <c r="Q16" s="202"/>
      <c r="R16" s="203"/>
      <c r="S16" s="204"/>
      <c r="X16" s="155" t="s">
        <v>28</v>
      </c>
      <c r="Y16" s="156"/>
      <c r="Z16" s="157"/>
      <c r="AA16" s="76"/>
      <c r="AB16" s="76"/>
    </row>
    <row r="17" spans="2:31" ht="18" customHeight="1" x14ac:dyDescent="0.4">
      <c r="B17" s="78"/>
      <c r="C17" s="78"/>
      <c r="D17"/>
      <c r="E17" s="79"/>
      <c r="F17" s="79"/>
      <c r="G17" s="80"/>
      <c r="H17" s="81"/>
      <c r="I17" s="81"/>
      <c r="J17" s="81"/>
      <c r="K17" s="82"/>
      <c r="L17" s="81"/>
      <c r="M17" s="81"/>
      <c r="N17" s="82"/>
      <c r="O17" s="80"/>
      <c r="P17" s="81"/>
      <c r="Q17" s="205"/>
      <c r="R17" s="206"/>
      <c r="S17" s="207"/>
      <c r="T17" s="83"/>
      <c r="U17" s="83"/>
      <c r="V17" s="172" t="s">
        <v>27</v>
      </c>
      <c r="W17" s="84"/>
      <c r="X17" s="158"/>
      <c r="Y17" s="186" t="s">
        <v>48</v>
      </c>
      <c r="Z17" s="159"/>
      <c r="AA17" s="85"/>
      <c r="AB17" s="85"/>
    </row>
    <row r="18" spans="2:31" s="89" customFormat="1" ht="23.4" customHeight="1" thickBot="1" x14ac:dyDescent="0.45">
      <c r="B18" s="83"/>
      <c r="C18" s="83"/>
      <c r="D18" s="86">
        <v>45961</v>
      </c>
      <c r="E18" s="86">
        <v>45991</v>
      </c>
      <c r="F18" s="86">
        <v>46022</v>
      </c>
      <c r="G18" s="86">
        <v>46053</v>
      </c>
      <c r="H18" s="86">
        <v>46081</v>
      </c>
      <c r="I18" s="86">
        <v>46112</v>
      </c>
      <c r="J18" s="86">
        <v>46142</v>
      </c>
      <c r="K18" s="86">
        <v>46173</v>
      </c>
      <c r="L18" s="86">
        <v>46203</v>
      </c>
      <c r="M18" s="86">
        <v>46234</v>
      </c>
      <c r="N18" s="86">
        <v>46265</v>
      </c>
      <c r="O18" s="86">
        <v>46295</v>
      </c>
      <c r="P18" s="86">
        <v>46388</v>
      </c>
      <c r="Q18" s="208"/>
      <c r="R18" s="209"/>
      <c r="S18" s="210"/>
      <c r="T18" s="87"/>
      <c r="U18" s="87"/>
      <c r="V18" s="172"/>
      <c r="W18" s="84"/>
      <c r="X18" s="160"/>
      <c r="Y18" s="187"/>
      <c r="Z18" s="161"/>
      <c r="AA18" s="85"/>
      <c r="AB18" s="85"/>
      <c r="AC18" s="88"/>
      <c r="AD18" s="88"/>
      <c r="AE18" s="88"/>
    </row>
    <row r="19" spans="2:31" s="83" customFormat="1" ht="6" customHeight="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S19" s="1"/>
      <c r="T19" s="1"/>
      <c r="U19" s="1"/>
      <c r="V19" s="1"/>
      <c r="W19" s="1"/>
      <c r="X19" s="1"/>
      <c r="Y19" s="1"/>
      <c r="AC19" s="88"/>
      <c r="AD19" s="88"/>
      <c r="AE19" s="88"/>
    </row>
    <row r="20" spans="2:31" ht="22.05" customHeight="1" x14ac:dyDescent="0.3">
      <c r="B20" s="90" t="s">
        <v>24</v>
      </c>
      <c r="C20" s="91"/>
      <c r="D20" s="92"/>
      <c r="E20" s="93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43"/>
      <c r="R20" s="44"/>
      <c r="S20" s="45"/>
      <c r="T20" s="92"/>
      <c r="U20" s="92"/>
      <c r="V20" s="92"/>
      <c r="W20" s="92"/>
      <c r="X20" s="55"/>
      <c r="Y20" s="56"/>
      <c r="Z20" s="57"/>
      <c r="AA20" s="95"/>
    </row>
    <row r="21" spans="2:31" s="91" customFormat="1" ht="18" customHeight="1" x14ac:dyDescent="0.3">
      <c r="B21" s="96" t="s">
        <v>34</v>
      </c>
      <c r="C21" s="8"/>
      <c r="D21" s="26">
        <v>117519.66436814138</v>
      </c>
      <c r="E21" s="26">
        <v>118696.396783107</v>
      </c>
      <c r="F21" s="26">
        <v>119884.9119000049</v>
      </c>
      <c r="G21" s="26">
        <v>121085.32769983319</v>
      </c>
      <c r="H21" s="26">
        <v>122297.76334494175</v>
      </c>
      <c r="I21" s="26">
        <v>123522.33919086121</v>
      </c>
      <c r="J21" s="26">
        <v>124759.17679825034</v>
      </c>
      <c r="K21" s="26">
        <v>126008.39894496306</v>
      </c>
      <c r="L21" s="26">
        <v>127270.12963823634</v>
      </c>
      <c r="M21" s="26">
        <v>128544.49412700006</v>
      </c>
      <c r="N21" s="26">
        <v>129831.61891431017</v>
      </c>
      <c r="O21" s="26">
        <v>131131.63176990635</v>
      </c>
      <c r="P21" s="26"/>
      <c r="Q21" s="46"/>
      <c r="R21" s="25">
        <f>SUM(D21:O21)</f>
        <v>1490551.8534795553</v>
      </c>
      <c r="S21" s="47"/>
      <c r="T21" s="26"/>
      <c r="U21" s="26"/>
      <c r="V21" s="97">
        <f>R21</f>
        <v>1490551.8534795553</v>
      </c>
      <c r="W21" s="98"/>
      <c r="X21" s="58"/>
      <c r="Y21" s="99"/>
      <c r="Z21" s="59"/>
      <c r="AA21" s="14"/>
      <c r="AC21" s="100"/>
    </row>
    <row r="22" spans="2:31" s="91" customFormat="1" ht="18" customHeight="1" x14ac:dyDescent="0.3">
      <c r="B22" s="101" t="s">
        <v>35</v>
      </c>
      <c r="C22" s="102"/>
      <c r="D22" s="103">
        <v>587.59832184070694</v>
      </c>
      <c r="E22" s="103">
        <v>593.48198391553501</v>
      </c>
      <c r="F22" s="103">
        <v>599.42455950002454</v>
      </c>
      <c r="G22" s="103">
        <v>605.42663849916596</v>
      </c>
      <c r="H22" s="103">
        <v>611.48881672470873</v>
      </c>
      <c r="I22" s="103">
        <v>617.61169595430601</v>
      </c>
      <c r="J22" s="103">
        <v>623.79588399125169</v>
      </c>
      <c r="K22" s="103">
        <v>630.04199472481537</v>
      </c>
      <c r="L22" s="103">
        <v>636.35064819118168</v>
      </c>
      <c r="M22" s="103">
        <v>642.72247063500026</v>
      </c>
      <c r="N22" s="103">
        <v>649.15809457155081</v>
      </c>
      <c r="O22" s="103">
        <v>655.65815884953179</v>
      </c>
      <c r="P22" s="104"/>
      <c r="Q22" s="48"/>
      <c r="R22" s="105">
        <f>SUM(D22:O22)</f>
        <v>7452.7592673977779</v>
      </c>
      <c r="S22" s="47"/>
      <c r="T22" s="26"/>
      <c r="U22" s="26"/>
      <c r="V22" s="98">
        <v>0</v>
      </c>
      <c r="W22" s="98"/>
      <c r="X22" s="183">
        <f>R22-V22</f>
        <v>7452.7592673977779</v>
      </c>
      <c r="Y22" s="184"/>
      <c r="Z22" s="185"/>
    </row>
    <row r="23" spans="2:31" s="108" customFormat="1" ht="18" customHeight="1" x14ac:dyDescent="0.3">
      <c r="B23" s="96" t="s">
        <v>0</v>
      </c>
      <c r="C23" s="8"/>
      <c r="D23" s="26">
        <v>-1574.7635025330947</v>
      </c>
      <c r="E23" s="26">
        <v>-1590.531716893634</v>
      </c>
      <c r="F23" s="26">
        <v>-1606.4578194600656</v>
      </c>
      <c r="G23" s="26">
        <v>-1622.5433911777648</v>
      </c>
      <c r="H23" s="26">
        <v>-1638.7900288222195</v>
      </c>
      <c r="I23" s="26">
        <v>-1655.1993451575402</v>
      </c>
      <c r="J23" s="26">
        <v>-1671.7729690965546</v>
      </c>
      <c r="K23" s="26">
        <v>-1688.512545862505</v>
      </c>
      <c r="L23" s="26">
        <v>-1705.4197371523669</v>
      </c>
      <c r="M23" s="26">
        <v>-1722.4962213018009</v>
      </c>
      <c r="N23" s="26">
        <v>-1739.7436934517564</v>
      </c>
      <c r="O23" s="26">
        <v>-1757.1638657167452</v>
      </c>
      <c r="P23" s="26"/>
      <c r="Q23" s="46"/>
      <c r="R23" s="27">
        <f>SUM(D23:O23)</f>
        <v>-19973.394836626048</v>
      </c>
      <c r="S23" s="47"/>
      <c r="T23" s="26"/>
      <c r="U23" s="26"/>
      <c r="V23" s="99">
        <f>R23</f>
        <v>-19973.394836626048</v>
      </c>
      <c r="W23" s="99"/>
      <c r="X23" s="60"/>
      <c r="Y23" s="106"/>
      <c r="Z23" s="61"/>
      <c r="AA23" s="107"/>
    </row>
    <row r="24" spans="2:31" s="91" customFormat="1" ht="18" customHeight="1" x14ac:dyDescent="0.3">
      <c r="B24" s="109" t="s">
        <v>23</v>
      </c>
      <c r="C24" s="8"/>
      <c r="D24" s="28">
        <v>-2044.8421600056599</v>
      </c>
      <c r="E24" s="28">
        <v>-2065.3173040260617</v>
      </c>
      <c r="F24" s="28">
        <v>-2085.997467060085</v>
      </c>
      <c r="G24" s="28">
        <v>-2106.8847019770974</v>
      </c>
      <c r="H24" s="28">
        <v>-2127.9810822019863</v>
      </c>
      <c r="I24" s="28">
        <v>-2149.2887019209847</v>
      </c>
      <c r="J24" s="28">
        <v>-2170.8096762895557</v>
      </c>
      <c r="K24" s="28">
        <v>-2192.5461416423573</v>
      </c>
      <c r="L24" s="28">
        <v>-2214.5002557053122</v>
      </c>
      <c r="M24" s="28">
        <v>-2236.6741978098007</v>
      </c>
      <c r="N24" s="28">
        <v>-2259.0701691089967</v>
      </c>
      <c r="O24" s="28">
        <v>-2281.6903927963704</v>
      </c>
      <c r="P24" s="28"/>
      <c r="Q24" s="49"/>
      <c r="R24" s="29">
        <f>SUM(D24:O24)</f>
        <v>-25935.602250544267</v>
      </c>
      <c r="S24" s="50"/>
      <c r="T24" s="28"/>
      <c r="U24" s="28"/>
      <c r="V24" s="110">
        <f>R24</f>
        <v>-25935.602250544267</v>
      </c>
      <c r="W24" s="99"/>
      <c r="X24" s="60"/>
      <c r="Y24" s="99"/>
      <c r="Z24" s="59"/>
      <c r="AA24" s="8"/>
    </row>
    <row r="25" spans="2:31" s="3" customFormat="1" ht="3" customHeight="1" x14ac:dyDescent="0.3">
      <c r="B25" s="96"/>
      <c r="C25" s="8"/>
      <c r="D25" s="12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46"/>
      <c r="R25" s="25"/>
      <c r="S25" s="47"/>
      <c r="T25" s="26"/>
      <c r="U25" s="26"/>
      <c r="V25" s="99"/>
      <c r="W25" s="99"/>
      <c r="X25" s="60"/>
      <c r="Y25" s="99"/>
      <c r="Z25" s="62"/>
      <c r="AA25" s="111"/>
    </row>
    <row r="26" spans="2:31" s="3" customFormat="1" ht="18" customHeight="1" x14ac:dyDescent="0.3">
      <c r="B26" s="112" t="s">
        <v>1</v>
      </c>
      <c r="C26" s="113"/>
      <c r="D26" s="114">
        <v>114487.65702744333</v>
      </c>
      <c r="E26" s="114">
        <v>115634.02974610285</v>
      </c>
      <c r="F26" s="114">
        <v>116791.88117298478</v>
      </c>
      <c r="G26" s="114">
        <v>117961.32624517749</v>
      </c>
      <c r="H26" s="114">
        <v>119142.48105064227</v>
      </c>
      <c r="I26" s="114">
        <v>120335.46283973698</v>
      </c>
      <c r="J26" s="114">
        <v>121540.39003685548</v>
      </c>
      <c r="K26" s="114">
        <v>122757.382252183</v>
      </c>
      <c r="L26" s="114">
        <v>123986.56029356984</v>
      </c>
      <c r="M26" s="114">
        <v>125228.04617852345</v>
      </c>
      <c r="N26" s="114">
        <v>126481.96314632097</v>
      </c>
      <c r="O26" s="114">
        <v>127748.43567024275</v>
      </c>
      <c r="P26" s="34"/>
      <c r="Q26" s="51"/>
      <c r="R26" s="35">
        <f>SUM(D26:O26)</f>
        <v>1452095.6156597831</v>
      </c>
      <c r="S26" s="47"/>
      <c r="T26" s="26"/>
      <c r="U26" s="26"/>
      <c r="V26" s="97">
        <f>SUM(V21:W24)</f>
        <v>1444642.856392385</v>
      </c>
      <c r="W26" s="98"/>
      <c r="X26" s="58"/>
      <c r="Y26" s="115"/>
      <c r="Z26" s="62"/>
      <c r="AA26" s="111"/>
    </row>
    <row r="27" spans="2:31" ht="3" customHeight="1" x14ac:dyDescent="0.3">
      <c r="B27" s="116"/>
      <c r="C27" s="117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2"/>
      <c r="R27" s="25"/>
      <c r="S27" s="47"/>
      <c r="T27" s="26"/>
      <c r="U27" s="26"/>
      <c r="V27" s="98"/>
      <c r="W27" s="98"/>
      <c r="X27" s="58"/>
      <c r="Y27" s="118"/>
      <c r="Z27" s="63"/>
      <c r="AA27" s="111"/>
    </row>
    <row r="28" spans="2:31" ht="18" hidden="1" customHeight="1" x14ac:dyDescent="0.3">
      <c r="B28" s="167" t="s">
        <v>47</v>
      </c>
      <c r="C28" s="168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2"/>
      <c r="Q28" s="52"/>
      <c r="R28" s="25"/>
      <c r="S28" s="47"/>
      <c r="T28" s="26"/>
      <c r="U28" s="26"/>
      <c r="V28" s="98"/>
      <c r="W28" s="98"/>
      <c r="X28" s="58"/>
      <c r="Y28" s="118"/>
      <c r="Z28" s="63"/>
      <c r="AA28" s="111"/>
    </row>
    <row r="29" spans="2:31" s="91" customFormat="1" ht="18" customHeight="1" x14ac:dyDescent="0.3">
      <c r="B29" s="96" t="s">
        <v>3</v>
      </c>
      <c r="C29" s="8"/>
      <c r="D29" s="26">
        <v>1216.4849497351427</v>
      </c>
      <c r="E29" s="30">
        <v>1220.4674049095368</v>
      </c>
      <c r="F29" s="30">
        <v>1224.4628976058661</v>
      </c>
      <c r="G29" s="30">
        <v>1228.4714705055851</v>
      </c>
      <c r="H29" s="30">
        <v>1232.4931664298756</v>
      </c>
      <c r="I29" s="30">
        <v>1236.5280283401055</v>
      </c>
      <c r="J29" s="30">
        <v>1240.5760993382864</v>
      </c>
      <c r="K29" s="30">
        <v>1244.6374226675352</v>
      </c>
      <c r="L29" s="30">
        <v>1248.7120417125354</v>
      </c>
      <c r="M29" s="30">
        <v>1252.8000000000006</v>
      </c>
      <c r="N29" s="30">
        <v>1256.9013411991396</v>
      </c>
      <c r="O29" s="30">
        <v>1261.0161091221223</v>
      </c>
      <c r="P29" s="26"/>
      <c r="Q29" s="46"/>
      <c r="R29" s="27">
        <f>SUM(D29:O29)</f>
        <v>14863.550931565731</v>
      </c>
      <c r="S29" s="47"/>
      <c r="T29" s="26"/>
      <c r="U29" s="26"/>
      <c r="V29" s="99">
        <f>R29</f>
        <v>14863.550931565731</v>
      </c>
      <c r="W29" s="99"/>
      <c r="X29" s="60"/>
      <c r="Y29" s="118"/>
      <c r="Z29" s="59"/>
      <c r="AA29" s="111"/>
    </row>
    <row r="30" spans="2:31" s="91" customFormat="1" ht="18" customHeight="1" x14ac:dyDescent="0.3">
      <c r="B30" s="96" t="s">
        <v>2</v>
      </c>
      <c r="C30" s="8"/>
      <c r="D30" s="26">
        <v>2370.6821413543448</v>
      </c>
      <c r="E30" s="26">
        <v>2378.4431377914452</v>
      </c>
      <c r="F30" s="26">
        <v>2386.229541711331</v>
      </c>
      <c r="G30" s="26">
        <v>2394.0414362914898</v>
      </c>
      <c r="H30" s="26">
        <v>2401.8789049817101</v>
      </c>
      <c r="I30" s="26">
        <v>2409.7420315049731</v>
      </c>
      <c r="J30" s="26">
        <v>2417.6308998583477</v>
      </c>
      <c r="K30" s="26">
        <v>2425.5455943138872</v>
      </c>
      <c r="L30" s="26">
        <v>2433.4861994195298</v>
      </c>
      <c r="M30" s="26">
        <v>2441.4528000000014</v>
      </c>
      <c r="N30" s="26">
        <v>2449.4454811577225</v>
      </c>
      <c r="O30" s="26">
        <v>2457.4643282737161</v>
      </c>
      <c r="P30" s="26"/>
      <c r="Q30" s="46"/>
      <c r="R30" s="27">
        <f>SUM(D30:O30)</f>
        <v>28966.042496658501</v>
      </c>
      <c r="S30" s="47"/>
      <c r="T30" s="26"/>
      <c r="U30" s="26"/>
      <c r="V30" s="99">
        <f>R30</f>
        <v>28966.042496658501</v>
      </c>
      <c r="W30" s="99"/>
      <c r="X30" s="60"/>
      <c r="Y30" s="118"/>
      <c r="Z30" s="59"/>
      <c r="AA30" s="111"/>
    </row>
    <row r="31" spans="2:31" s="91" customFormat="1" ht="18" customHeight="1" x14ac:dyDescent="0.3">
      <c r="B31" s="119" t="s">
        <v>29</v>
      </c>
      <c r="C31" s="120"/>
      <c r="D31" s="121">
        <v>0</v>
      </c>
      <c r="E31" s="121">
        <v>0</v>
      </c>
      <c r="F31" s="121">
        <v>0</v>
      </c>
      <c r="G31" s="121">
        <v>0</v>
      </c>
      <c r="H31" s="121">
        <v>0</v>
      </c>
      <c r="I31" s="121">
        <v>0</v>
      </c>
      <c r="J31" s="121">
        <v>0</v>
      </c>
      <c r="K31" s="121">
        <v>0</v>
      </c>
      <c r="L31" s="121">
        <v>0</v>
      </c>
      <c r="M31" s="121">
        <v>0</v>
      </c>
      <c r="N31" s="121">
        <v>0</v>
      </c>
      <c r="O31" s="121">
        <v>0</v>
      </c>
      <c r="P31" s="26"/>
      <c r="Q31" s="46"/>
      <c r="R31" s="27"/>
      <c r="S31" s="47"/>
      <c r="T31" s="26"/>
      <c r="U31" s="26"/>
      <c r="V31" s="122">
        <v>0</v>
      </c>
      <c r="W31" s="99"/>
      <c r="X31" s="60"/>
      <c r="Y31" s="118"/>
      <c r="Z31" s="59"/>
      <c r="AA31" s="111"/>
    </row>
    <row r="32" spans="2:31" s="91" customFormat="1" ht="18" customHeight="1" x14ac:dyDescent="0.3">
      <c r="B32" s="101" t="s">
        <v>46</v>
      </c>
      <c r="C32" s="102"/>
      <c r="D32" s="123">
        <v>3854.4</v>
      </c>
      <c r="E32" s="123">
        <v>3825.2000000000003</v>
      </c>
      <c r="F32" s="123">
        <v>3854.4</v>
      </c>
      <c r="G32" s="123">
        <v>3883.6000000000004</v>
      </c>
      <c r="H32" s="123">
        <v>3912.8</v>
      </c>
      <c r="I32" s="123">
        <v>3942.0000000000005</v>
      </c>
      <c r="J32" s="123">
        <v>3971.2000000000003</v>
      </c>
      <c r="K32" s="123">
        <v>4000.4</v>
      </c>
      <c r="L32" s="123">
        <v>4029.6</v>
      </c>
      <c r="M32" s="123">
        <v>4058.7999999999997</v>
      </c>
      <c r="N32" s="123">
        <v>4087.9999999999995</v>
      </c>
      <c r="O32" s="123">
        <v>4087.9999999999995</v>
      </c>
      <c r="P32" s="124"/>
      <c r="Q32" s="53"/>
      <c r="R32" s="36">
        <f>SUM(D32:O32)</f>
        <v>47508.400000000009</v>
      </c>
      <c r="S32" s="47"/>
      <c r="T32" s="26"/>
      <c r="U32" s="26"/>
      <c r="V32" s="98">
        <v>0</v>
      </c>
      <c r="W32" s="98"/>
      <c r="X32" s="183">
        <f>R32-V32</f>
        <v>47508.400000000009</v>
      </c>
      <c r="Y32" s="184"/>
      <c r="Z32" s="185"/>
      <c r="AA32" s="111"/>
    </row>
    <row r="33" spans="2:31" s="91" customFormat="1" ht="18" customHeight="1" x14ac:dyDescent="0.3">
      <c r="B33" s="96" t="s">
        <v>4</v>
      </c>
      <c r="C33" s="8"/>
      <c r="D33" s="28">
        <v>68.359307520237891</v>
      </c>
      <c r="E33" s="28">
        <v>68.583098104750462</v>
      </c>
      <c r="F33" s="28">
        <v>68.807621321402436</v>
      </c>
      <c r="G33" s="28">
        <v>69.032879568640794</v>
      </c>
      <c r="H33" s="28">
        <v>69.258875252764398</v>
      </c>
      <c r="I33" s="28">
        <v>69.485610787949724</v>
      </c>
      <c r="J33" s="28">
        <v>69.71308859627662</v>
      </c>
      <c r="K33" s="28">
        <v>69.941311107754203</v>
      </c>
      <c r="L33" s="28">
        <v>70.170280760346813</v>
      </c>
      <c r="M33" s="28">
        <v>70.400000000000034</v>
      </c>
      <c r="N33" s="28">
        <v>70.630471280666839</v>
      </c>
      <c r="O33" s="28">
        <v>70.861697064333811</v>
      </c>
      <c r="P33" s="28"/>
      <c r="Q33" s="49"/>
      <c r="R33" s="29">
        <f>SUM(D33:O33)</f>
        <v>835.24424136512403</v>
      </c>
      <c r="S33" s="50"/>
      <c r="T33" s="28"/>
      <c r="U33" s="28"/>
      <c r="V33" s="110">
        <f>R33</f>
        <v>835.24424136512403</v>
      </c>
      <c r="W33" s="99"/>
      <c r="X33" s="60"/>
      <c r="Y33" s="118"/>
      <c r="Z33" s="59"/>
      <c r="AA33" s="125"/>
    </row>
    <row r="34" spans="2:31" ht="3" customHeight="1" x14ac:dyDescent="0.3">
      <c r="B34" s="96"/>
      <c r="C34" s="8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46"/>
      <c r="R34" s="25"/>
      <c r="S34" s="47"/>
      <c r="T34" s="26"/>
      <c r="U34" s="26"/>
      <c r="V34" s="99"/>
      <c r="W34" s="99"/>
      <c r="X34" s="60"/>
      <c r="Y34" s="118"/>
      <c r="Z34" s="63"/>
      <c r="AA34" s="111"/>
      <c r="AC34" s="100"/>
      <c r="AE34" s="126"/>
    </row>
    <row r="35" spans="2:31" s="91" customFormat="1" ht="18" customHeight="1" x14ac:dyDescent="0.3">
      <c r="B35" s="127" t="s">
        <v>4</v>
      </c>
      <c r="C35" s="8"/>
      <c r="D35" s="26">
        <v>7027.7779736097254</v>
      </c>
      <c r="E35" s="26">
        <v>7065.1004908057321</v>
      </c>
      <c r="F35" s="26">
        <v>7102.4621856386002</v>
      </c>
      <c r="G35" s="26">
        <v>7139.8631863657165</v>
      </c>
      <c r="H35" s="26">
        <v>7177.3036216643504</v>
      </c>
      <c r="I35" s="26">
        <v>7214.7836206330285</v>
      </c>
      <c r="J35" s="26">
        <v>7252.3033127929111</v>
      </c>
      <c r="K35" s="26">
        <v>7289.8628280891762</v>
      </c>
      <c r="L35" s="26">
        <v>7302.1070218924124</v>
      </c>
      <c r="M35" s="26">
        <v>7314.3913000000011</v>
      </c>
      <c r="N35" s="26">
        <v>7326.7157936375288</v>
      </c>
      <c r="O35" s="26">
        <v>7339.0806344601724</v>
      </c>
      <c r="P35" s="26"/>
      <c r="Q35" s="46"/>
      <c r="R35" s="27">
        <f>SUM(R29:R33)</f>
        <v>92173.237669589362</v>
      </c>
      <c r="S35" s="47"/>
      <c r="T35" s="26"/>
      <c r="U35" s="26"/>
      <c r="V35" s="97">
        <f>SUM(V29:V33)</f>
        <v>44664.837669589353</v>
      </c>
      <c r="W35" s="98"/>
      <c r="X35" s="58"/>
      <c r="Y35" s="128"/>
      <c r="Z35" s="59"/>
      <c r="AA35" s="111"/>
    </row>
    <row r="36" spans="2:31" ht="3" customHeight="1" x14ac:dyDescent="0.3">
      <c r="B36" s="96"/>
      <c r="C36" s="8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46"/>
      <c r="R36" s="27"/>
      <c r="S36" s="47"/>
      <c r="T36" s="26"/>
      <c r="U36" s="26"/>
      <c r="V36" s="97"/>
      <c r="W36" s="99"/>
      <c r="X36" s="60"/>
      <c r="Y36" s="118"/>
      <c r="Z36" s="63"/>
    </row>
    <row r="37" spans="2:31" s="91" customFormat="1" ht="18" customHeight="1" x14ac:dyDescent="0.3">
      <c r="B37" s="127" t="s">
        <v>5</v>
      </c>
      <c r="C37" s="8"/>
      <c r="D37" s="26">
        <v>742.697464656752</v>
      </c>
      <c r="E37" s="26">
        <v>745.12886289293704</v>
      </c>
      <c r="F37" s="26">
        <v>747.5682208942543</v>
      </c>
      <c r="G37" s="26">
        <v>750.01556471890353</v>
      </c>
      <c r="H37" s="26">
        <v>752.47092051039215</v>
      </c>
      <c r="I37" s="26">
        <v>754.93431449781485</v>
      </c>
      <c r="J37" s="26">
        <v>757.40577299613346</v>
      </c>
      <c r="K37" s="26">
        <v>759.88532240645804</v>
      </c>
      <c r="L37" s="26">
        <v>762.37298921632907</v>
      </c>
      <c r="M37" s="26">
        <v>764.86880000000042</v>
      </c>
      <c r="N37" s="26">
        <v>767.37278141872321</v>
      </c>
      <c r="O37" s="26">
        <v>769.88496022103027</v>
      </c>
      <c r="P37" s="26"/>
      <c r="Q37" s="46"/>
      <c r="R37" s="27">
        <f>SUM(D37:O37)</f>
        <v>9074.605974429729</v>
      </c>
      <c r="S37" s="47"/>
      <c r="T37" s="26"/>
      <c r="U37" s="26"/>
      <c r="V37" s="97">
        <f>R37</f>
        <v>9074.605974429729</v>
      </c>
      <c r="W37" s="98"/>
      <c r="X37" s="58"/>
      <c r="Y37" s="118"/>
      <c r="Z37" s="59"/>
    </row>
    <row r="38" spans="2:31" ht="3" customHeight="1" x14ac:dyDescent="0.3">
      <c r="B38" s="116"/>
      <c r="C38" s="8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2"/>
      <c r="R38" s="25"/>
      <c r="S38" s="54"/>
      <c r="T38" s="12"/>
      <c r="U38" s="12"/>
      <c r="V38" s="98"/>
      <c r="W38" s="98"/>
      <c r="X38" s="58"/>
      <c r="Y38" s="118"/>
      <c r="Z38" s="63"/>
    </row>
    <row r="39" spans="2:31" ht="27" customHeight="1" x14ac:dyDescent="0.3">
      <c r="B39" s="176" t="s">
        <v>26</v>
      </c>
      <c r="C39" s="177"/>
      <c r="D39" s="178">
        <f>D26+D29+D30+D32+D33+D37</f>
        <v>122740.28089070981</v>
      </c>
      <c r="E39" s="178">
        <f t="shared" ref="E39:O39" si="4">E26+E29+E30+E32+E33+E37</f>
        <v>123871.85224980151</v>
      </c>
      <c r="F39" s="178">
        <f t="shared" si="4"/>
        <v>125073.34945451764</v>
      </c>
      <c r="G39" s="178">
        <f t="shared" si="4"/>
        <v>126286.48759626212</v>
      </c>
      <c r="H39" s="178">
        <f t="shared" si="4"/>
        <v>127511.38291781701</v>
      </c>
      <c r="I39" s="178">
        <f t="shared" si="4"/>
        <v>128748.15282486782</v>
      </c>
      <c r="J39" s="178">
        <f t="shared" si="4"/>
        <v>129996.91589764452</v>
      </c>
      <c r="K39" s="178">
        <f t="shared" si="4"/>
        <v>131257.79190267864</v>
      </c>
      <c r="L39" s="178">
        <f t="shared" si="4"/>
        <v>132530.90180467858</v>
      </c>
      <c r="M39" s="178">
        <f t="shared" si="4"/>
        <v>133816.36777852345</v>
      </c>
      <c r="N39" s="178">
        <f t="shared" si="4"/>
        <v>135114.3132213772</v>
      </c>
      <c r="O39" s="178">
        <f t="shared" si="4"/>
        <v>136395.66276492397</v>
      </c>
      <c r="P39" s="39"/>
      <c r="Q39" s="179">
        <f>SUM(D39:O39)</f>
        <v>1553343.4593038021</v>
      </c>
      <c r="R39" s="179"/>
      <c r="S39" s="179"/>
      <c r="T39" s="12"/>
      <c r="U39" s="12"/>
      <c r="V39" s="34">
        <f>V26+V35+V37</f>
        <v>1498382.300036404</v>
      </c>
      <c r="W39" s="12"/>
      <c r="X39" s="180">
        <f>SUM(X22:Z32)</f>
        <v>54961.159267397787</v>
      </c>
      <c r="Y39" s="181"/>
      <c r="Z39" s="182"/>
      <c r="AB39" s="129"/>
    </row>
    <row r="40" spans="2:31" ht="3" customHeight="1" x14ac:dyDescent="0.3">
      <c r="B40" s="96"/>
      <c r="C40" s="8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12"/>
      <c r="S40" s="26"/>
      <c r="T40" s="26"/>
      <c r="U40" s="26"/>
      <c r="V40" s="99"/>
      <c r="W40" s="99"/>
      <c r="X40" s="99"/>
      <c r="Y40" s="99"/>
      <c r="Z40" s="94"/>
    </row>
    <row r="41" spans="2:31" ht="21.6" customHeight="1" x14ac:dyDescent="0.3">
      <c r="B41" s="90" t="s">
        <v>25</v>
      </c>
      <c r="C41" s="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12"/>
      <c r="S41" s="26"/>
      <c r="T41" s="26"/>
      <c r="U41" s="26"/>
      <c r="V41" s="99"/>
      <c r="W41" s="99"/>
      <c r="X41" s="99"/>
      <c r="Y41" s="99"/>
      <c r="Z41" s="94"/>
    </row>
    <row r="42" spans="2:31" s="91" customFormat="1" ht="18" customHeight="1" x14ac:dyDescent="0.3">
      <c r="B42" s="96" t="s">
        <v>6</v>
      </c>
      <c r="C42" s="8"/>
      <c r="D42" s="26">
        <v>1885.5058145616865</v>
      </c>
      <c r="E42" s="26">
        <v>1890.1559805576428</v>
      </c>
      <c r="F42" s="26">
        <v>1894.8176151174312</v>
      </c>
      <c r="G42" s="26">
        <v>1899.4907465256238</v>
      </c>
      <c r="H42" s="26">
        <v>1904.1754031365506</v>
      </c>
      <c r="I42" s="26">
        <v>1908.8716133744704</v>
      </c>
      <c r="J42" s="26">
        <v>1913.5794057337444</v>
      </c>
      <c r="K42" s="26">
        <v>1918.2988087790084</v>
      </c>
      <c r="L42" s="26">
        <v>1923.0298511453461</v>
      </c>
      <c r="M42" s="26">
        <v>1927.7725615384636</v>
      </c>
      <c r="N42" s="26">
        <v>1932.5269687348623</v>
      </c>
      <c r="O42" s="26">
        <v>1937.2931015820147</v>
      </c>
      <c r="P42" s="26"/>
      <c r="Q42" s="64"/>
      <c r="R42" s="65">
        <f t="shared" ref="R42:R59" si="5">SUM(D42:O42)</f>
        <v>22935.517870786844</v>
      </c>
      <c r="S42" s="66"/>
      <c r="T42" s="26"/>
      <c r="U42" s="26"/>
      <c r="V42" s="99">
        <f t="shared" ref="V42:V46" si="6">R42</f>
        <v>22935.517870786844</v>
      </c>
      <c r="W42" s="99"/>
      <c r="X42" s="71"/>
      <c r="Y42" s="72"/>
      <c r="Z42" s="73"/>
    </row>
    <row r="43" spans="2:31" s="91" customFormat="1" ht="18" customHeight="1" x14ac:dyDescent="0.3">
      <c r="B43" s="130" t="s">
        <v>7</v>
      </c>
      <c r="C43" s="120"/>
      <c r="D43" s="121">
        <f>(D21+D23+D24+D29+D30+D32+D33+D37)*0.0195</f>
        <v>2381.9773100929474</v>
      </c>
      <c r="E43" s="121">
        <f t="shared" ref="E43:O43" si="7">(E21+E23+E24+E29+E30+E32+E33+E37)*0.0195</f>
        <v>2403.9282201847764</v>
      </c>
      <c r="F43" s="121">
        <f t="shared" si="7"/>
        <v>2427.2415354528434</v>
      </c>
      <c r="G43" s="121">
        <f t="shared" si="7"/>
        <v>2450.7806886763774</v>
      </c>
      <c r="H43" s="121">
        <f t="shared" si="7"/>
        <v>2474.5479349713</v>
      </c>
      <c r="I43" s="121">
        <f t="shared" si="7"/>
        <v>2498.5455520138139</v>
      </c>
      <c r="J43" s="121">
        <f t="shared" si="7"/>
        <v>2522.7758402662389</v>
      </c>
      <c r="K43" s="121">
        <f t="shared" si="7"/>
        <v>2547.2411232050995</v>
      </c>
      <c r="L43" s="121">
        <f t="shared" si="7"/>
        <v>2571.9437475515042</v>
      </c>
      <c r="M43" s="121">
        <f t="shared" si="7"/>
        <v>2596.8860835038249</v>
      </c>
      <c r="N43" s="121">
        <f t="shared" si="7"/>
        <v>2622.0705249727102</v>
      </c>
      <c r="O43" s="121">
        <f t="shared" si="7"/>
        <v>2646.930089818452</v>
      </c>
      <c r="P43" s="26"/>
      <c r="Q43" s="46"/>
      <c r="R43" s="25"/>
      <c r="S43" s="47"/>
      <c r="T43" s="26"/>
      <c r="U43" s="26"/>
      <c r="V43" s="122">
        <f>SUM(C43:O43)</f>
        <v>30144.86865070989</v>
      </c>
      <c r="W43" s="99"/>
      <c r="X43" s="60"/>
      <c r="Y43" s="99"/>
      <c r="Z43" s="59"/>
      <c r="AA43" s="15"/>
    </row>
    <row r="44" spans="2:31" s="91" customFormat="1" ht="18" customHeight="1" x14ac:dyDescent="0.3">
      <c r="B44" s="131" t="s">
        <v>30</v>
      </c>
      <c r="C44" s="132"/>
      <c r="D44" s="133">
        <v>0</v>
      </c>
      <c r="E44" s="133">
        <v>0</v>
      </c>
      <c r="F44" s="133">
        <v>0</v>
      </c>
      <c r="G44" s="133">
        <v>0</v>
      </c>
      <c r="H44" s="133">
        <v>0</v>
      </c>
      <c r="I44" s="133">
        <v>0</v>
      </c>
      <c r="J44" s="133">
        <v>0</v>
      </c>
      <c r="K44" s="133">
        <v>0</v>
      </c>
      <c r="L44" s="133">
        <v>0</v>
      </c>
      <c r="M44" s="133">
        <v>0</v>
      </c>
      <c r="N44" s="133">
        <v>0</v>
      </c>
      <c r="O44" s="133">
        <v>0</v>
      </c>
      <c r="P44" s="26"/>
      <c r="Q44" s="46"/>
      <c r="R44" s="37">
        <f>SUM(D44:O44)</f>
        <v>0</v>
      </c>
      <c r="S44" s="47"/>
      <c r="T44" s="26"/>
      <c r="U44" s="26"/>
      <c r="V44" s="99"/>
      <c r="W44" s="99"/>
      <c r="X44" s="74"/>
      <c r="Y44" s="191">
        <f>V43-R44</f>
        <v>30144.86865070989</v>
      </c>
      <c r="Z44" s="75"/>
      <c r="AA44" s="15"/>
    </row>
    <row r="45" spans="2:31" s="91" customFormat="1" ht="18" customHeight="1" x14ac:dyDescent="0.3">
      <c r="B45" s="96" t="s">
        <v>8</v>
      </c>
      <c r="C45" s="8"/>
      <c r="D45" s="26">
        <v>93.281396293154657</v>
      </c>
      <c r="E45" s="26">
        <v>93.511453381150744</v>
      </c>
      <c r="F45" s="26">
        <v>93.742077851988867</v>
      </c>
      <c r="G45" s="26">
        <v>93.973271104988171</v>
      </c>
      <c r="H45" s="26">
        <v>94.205034542918909</v>
      </c>
      <c r="I45" s="26">
        <v>94.437369572010937</v>
      </c>
      <c r="J45" s="26">
        <v>94.670277601962255</v>
      </c>
      <c r="K45" s="26">
        <v>94.903760045947578</v>
      </c>
      <c r="L45" s="26">
        <v>95.137818320626863</v>
      </c>
      <c r="M45" s="26">
        <v>95.372453846153945</v>
      </c>
      <c r="N45" s="26">
        <v>95.60766804618514</v>
      </c>
      <c r="O45" s="26">
        <v>95.843462347887893</v>
      </c>
      <c r="P45" s="26"/>
      <c r="Q45" s="46"/>
      <c r="R45" s="25">
        <f t="shared" si="5"/>
        <v>1134.6860429549758</v>
      </c>
      <c r="S45" s="47"/>
      <c r="T45" s="26"/>
      <c r="U45" s="26"/>
      <c r="V45" s="99">
        <f t="shared" si="6"/>
        <v>1134.6860429549758</v>
      </c>
      <c r="W45" s="99"/>
      <c r="X45" s="60"/>
      <c r="Y45" s="99"/>
      <c r="Z45" s="59"/>
      <c r="AA45" s="15"/>
    </row>
    <row r="46" spans="2:31" s="91" customFormat="1" ht="18" customHeight="1" x14ac:dyDescent="0.3">
      <c r="B46" s="96" t="s">
        <v>9</v>
      </c>
      <c r="C46" s="8"/>
      <c r="D46" s="26">
        <v>127.86447449486613</v>
      </c>
      <c r="E46" s="26">
        <v>128.17982278326431</v>
      </c>
      <c r="F46" s="26">
        <v>128.49594880561392</v>
      </c>
      <c r="G46" s="26">
        <v>128.81285448001668</v>
      </c>
      <c r="H46" s="26">
        <v>129.13054172930489</v>
      </c>
      <c r="I46" s="26">
        <v>129.44901248105307</v>
      </c>
      <c r="J46" s="26">
        <v>129.76826866758967</v>
      </c>
      <c r="K46" s="26">
        <v>130.08831222600872</v>
      </c>
      <c r="L46" s="26">
        <v>130.40914509818174</v>
      </c>
      <c r="M46" s="26">
        <v>130.73076923076934</v>
      </c>
      <c r="N46" s="26">
        <v>131.05318657523318</v>
      </c>
      <c r="O46" s="26">
        <v>131.37639908784774</v>
      </c>
      <c r="P46" s="26"/>
      <c r="Q46" s="46"/>
      <c r="R46" s="25">
        <f t="shared" si="5"/>
        <v>1555.3587356597495</v>
      </c>
      <c r="S46" s="67"/>
      <c r="T46" s="99"/>
      <c r="U46" s="99"/>
      <c r="V46" s="99">
        <f t="shared" si="6"/>
        <v>1555.3587356597495</v>
      </c>
      <c r="W46" s="99"/>
      <c r="X46" s="60"/>
      <c r="Y46" s="99"/>
      <c r="Z46" s="59"/>
    </row>
    <row r="47" spans="2:31" s="91" customFormat="1" ht="18" customHeight="1" x14ac:dyDescent="0.3">
      <c r="B47" s="134" t="s">
        <v>36</v>
      </c>
      <c r="C47" s="135"/>
      <c r="D47" s="121">
        <f>D39*0.0525</f>
        <v>6443.864746762265</v>
      </c>
      <c r="E47" s="121">
        <f t="shared" ref="E47:O47" si="8">E39*0.0525</f>
        <v>6503.2722431145785</v>
      </c>
      <c r="F47" s="121">
        <f t="shared" si="8"/>
        <v>6566.3508463621756</v>
      </c>
      <c r="G47" s="121">
        <f t="shared" si="8"/>
        <v>6630.040598803761</v>
      </c>
      <c r="H47" s="121">
        <f t="shared" si="8"/>
        <v>6694.3476031853925</v>
      </c>
      <c r="I47" s="121">
        <f t="shared" si="8"/>
        <v>6759.2780233055601</v>
      </c>
      <c r="J47" s="121">
        <f t="shared" si="8"/>
        <v>6824.8380846263371</v>
      </c>
      <c r="K47" s="121">
        <f t="shared" si="8"/>
        <v>6891.0340748906283</v>
      </c>
      <c r="L47" s="121">
        <f t="shared" si="8"/>
        <v>6957.872344745625</v>
      </c>
      <c r="M47" s="121">
        <f t="shared" si="8"/>
        <v>7025.3593083724809</v>
      </c>
      <c r="N47" s="121">
        <f t="shared" si="8"/>
        <v>7093.5014441223029</v>
      </c>
      <c r="O47" s="121">
        <f t="shared" si="8"/>
        <v>7160.7722951585083</v>
      </c>
      <c r="P47" s="136"/>
      <c r="Q47" s="68"/>
      <c r="R47" s="31"/>
      <c r="S47" s="47"/>
      <c r="T47" s="26"/>
      <c r="U47" s="26"/>
      <c r="V47" s="38">
        <f>SUM(D47:O47)</f>
        <v>81550.53161344961</v>
      </c>
      <c r="W47" s="99"/>
      <c r="X47" s="60"/>
      <c r="Y47" s="99"/>
      <c r="Z47" s="59"/>
    </row>
    <row r="48" spans="2:31" s="91" customFormat="1" ht="18" customHeight="1" x14ac:dyDescent="0.3">
      <c r="B48" s="131" t="s">
        <v>31</v>
      </c>
      <c r="C48" s="132"/>
      <c r="D48" s="133">
        <f>D39*0.04</f>
        <v>4909.611235628392</v>
      </c>
      <c r="E48" s="133">
        <f t="shared" ref="E48:O48" si="9">E39*0.04</f>
        <v>4954.8740899920604</v>
      </c>
      <c r="F48" s="133">
        <f t="shared" si="9"/>
        <v>5002.9339781807057</v>
      </c>
      <c r="G48" s="133">
        <f t="shared" si="9"/>
        <v>5051.4595038504849</v>
      </c>
      <c r="H48" s="133">
        <f t="shared" si="9"/>
        <v>5100.4553167126805</v>
      </c>
      <c r="I48" s="133">
        <f t="shared" si="9"/>
        <v>5149.9261129947126</v>
      </c>
      <c r="J48" s="133">
        <f t="shared" si="9"/>
        <v>5199.8766359057809</v>
      </c>
      <c r="K48" s="133">
        <f t="shared" si="9"/>
        <v>5250.311676107146</v>
      </c>
      <c r="L48" s="133">
        <f t="shared" si="9"/>
        <v>5301.2360721871437</v>
      </c>
      <c r="M48" s="133">
        <f t="shared" si="9"/>
        <v>5352.6547111409382</v>
      </c>
      <c r="N48" s="133">
        <f t="shared" si="9"/>
        <v>5404.5725288550884</v>
      </c>
      <c r="O48" s="133">
        <f t="shared" si="9"/>
        <v>5455.8265105969585</v>
      </c>
      <c r="P48" s="137"/>
      <c r="Q48" s="69"/>
      <c r="R48" s="36">
        <f>SUM(D48:O48)</f>
        <v>62133.738372152089</v>
      </c>
      <c r="S48" s="70"/>
      <c r="T48" s="32"/>
      <c r="U48" s="32"/>
      <c r="V48" s="33"/>
      <c r="W48" s="99"/>
      <c r="X48" s="183">
        <f>V47-R48</f>
        <v>19416.793241297521</v>
      </c>
      <c r="Y48" s="184"/>
      <c r="Z48" s="185"/>
    </row>
    <row r="49" spans="2:26" s="91" customFormat="1" ht="18" customHeight="1" x14ac:dyDescent="0.3">
      <c r="B49" s="96" t="s">
        <v>10</v>
      </c>
      <c r="C49" s="8"/>
      <c r="D49" s="138">
        <v>7928.5629891981907</v>
      </c>
      <c r="E49" s="138">
        <v>7948.1169644362562</v>
      </c>
      <c r="F49" s="138">
        <v>7967.7191650523791</v>
      </c>
      <c r="G49" s="138">
        <v>7987.3697099833525</v>
      </c>
      <c r="H49" s="138">
        <v>8007.0687184592989</v>
      </c>
      <c r="I49" s="138">
        <v>8026.8163100043939</v>
      </c>
      <c r="J49" s="138">
        <v>8046.6126044375924</v>
      </c>
      <c r="K49" s="138">
        <v>8066.4577218733548</v>
      </c>
      <c r="L49" s="138">
        <v>8086.3517827223768</v>
      </c>
      <c r="M49" s="138">
        <v>8106.2949076923187</v>
      </c>
      <c r="N49" s="138">
        <v>8126.2872177885392</v>
      </c>
      <c r="O49" s="138">
        <v>8146.3288343148288</v>
      </c>
      <c r="P49" s="26"/>
      <c r="Q49" s="46"/>
      <c r="R49" s="25">
        <f t="shared" si="5"/>
        <v>96443.986925962905</v>
      </c>
      <c r="S49" s="47"/>
      <c r="T49" s="26"/>
      <c r="U49" s="26"/>
      <c r="V49" s="99">
        <f t="shared" ref="V49:V60" si="10">R49</f>
        <v>96443.986925962905</v>
      </c>
      <c r="W49" s="99"/>
      <c r="X49" s="60"/>
      <c r="Y49" s="99"/>
      <c r="Z49" s="59"/>
    </row>
    <row r="50" spans="2:26" s="91" customFormat="1" ht="18" customHeight="1" x14ac:dyDescent="0.3">
      <c r="B50" s="96" t="s">
        <v>11</v>
      </c>
      <c r="C50" s="8"/>
      <c r="D50" s="26">
        <v>162.63043764191573</v>
      </c>
      <c r="E50" s="26">
        <v>163.03152817432851</v>
      </c>
      <c r="F50" s="26">
        <v>163.43360790419734</v>
      </c>
      <c r="G50" s="26">
        <v>163.83667927114999</v>
      </c>
      <c r="H50" s="26">
        <v>164.24074472083103</v>
      </c>
      <c r="I50" s="26">
        <v>164.64580670491665</v>
      </c>
      <c r="J50" s="26">
        <v>165.05186768112955</v>
      </c>
      <c r="K50" s="26">
        <v>165.45893011325379</v>
      </c>
      <c r="L50" s="26">
        <v>165.8669964711498</v>
      </c>
      <c r="M50" s="26">
        <v>166.27606923076939</v>
      </c>
      <c r="N50" s="26">
        <v>166.68615087417072</v>
      </c>
      <c r="O50" s="26">
        <v>167.09724388953333</v>
      </c>
      <c r="P50" s="26"/>
      <c r="Q50" s="46"/>
      <c r="R50" s="25">
        <f t="shared" si="5"/>
        <v>1978.2560626773457</v>
      </c>
      <c r="S50" s="47"/>
      <c r="T50" s="26"/>
      <c r="U50" s="26"/>
      <c r="V50" s="99">
        <f t="shared" si="10"/>
        <v>1978.2560626773457</v>
      </c>
      <c r="W50" s="99"/>
      <c r="X50" s="60"/>
      <c r="Y50" s="99"/>
      <c r="Z50" s="59"/>
    </row>
    <row r="51" spans="2:26" s="91" customFormat="1" ht="18" customHeight="1" x14ac:dyDescent="0.3">
      <c r="B51" s="96" t="s">
        <v>12</v>
      </c>
      <c r="C51" s="8"/>
      <c r="D51" s="26">
        <v>2006.2447506142476</v>
      </c>
      <c r="E51" s="26">
        <v>2011.1926913985303</v>
      </c>
      <c r="F51" s="26">
        <v>2016.1528351396046</v>
      </c>
      <c r="G51" s="26">
        <v>2021.1252119332537</v>
      </c>
      <c r="H51" s="26">
        <v>2026.1098519494856</v>
      </c>
      <c r="I51" s="26">
        <v>2031.1067854327152</v>
      </c>
      <c r="J51" s="26">
        <v>2036.1160427019488</v>
      </c>
      <c r="K51" s="26">
        <v>2041.1376541509671</v>
      </c>
      <c r="L51" s="26">
        <v>2046.1716502485106</v>
      </c>
      <c r="M51" s="26">
        <v>2051.2180615384632</v>
      </c>
      <c r="N51" s="26">
        <v>2056.2769186400387</v>
      </c>
      <c r="O51" s="26">
        <v>2061.3482522479662</v>
      </c>
      <c r="P51" s="26"/>
      <c r="Q51" s="46"/>
      <c r="R51" s="25">
        <f t="shared" si="5"/>
        <v>24404.20070599574</v>
      </c>
      <c r="S51" s="47"/>
      <c r="T51" s="26"/>
      <c r="U51" s="26"/>
      <c r="V51" s="99">
        <f t="shared" si="10"/>
        <v>24404.20070599574</v>
      </c>
      <c r="W51" s="99"/>
      <c r="X51" s="60"/>
      <c r="Y51" s="99"/>
      <c r="Z51" s="59"/>
    </row>
    <row r="52" spans="2:26" s="91" customFormat="1" ht="18" customHeight="1" x14ac:dyDescent="0.3">
      <c r="B52" s="96" t="s">
        <v>13</v>
      </c>
      <c r="C52" s="8"/>
      <c r="D52" s="26">
        <v>203.34326125729015</v>
      </c>
      <c r="E52" s="26">
        <v>203.84476059593067</v>
      </c>
      <c r="F52" s="26">
        <v>204.34749676723089</v>
      </c>
      <c r="G52" s="26">
        <v>204.85147282155384</v>
      </c>
      <c r="H52" s="26">
        <v>205.35669181678554</v>
      </c>
      <c r="I52" s="26">
        <v>205.86315681835356</v>
      </c>
      <c r="J52" s="26">
        <v>206.37087089924569</v>
      </c>
      <c r="K52" s="26">
        <v>206.87983714002849</v>
      </c>
      <c r="L52" s="26">
        <v>207.39005862886606</v>
      </c>
      <c r="M52" s="26">
        <v>207.90153846153871</v>
      </c>
      <c r="N52" s="26">
        <v>208.41427974146183</v>
      </c>
      <c r="O52" s="26">
        <v>208.92828557970464</v>
      </c>
      <c r="P52" s="26"/>
      <c r="Q52" s="46"/>
      <c r="R52" s="25">
        <f t="shared" si="5"/>
        <v>2473.4917105279901</v>
      </c>
      <c r="S52" s="47"/>
      <c r="T52" s="26"/>
      <c r="U52" s="26"/>
      <c r="V52" s="99">
        <f t="shared" si="10"/>
        <v>2473.4917105279901</v>
      </c>
      <c r="W52" s="99"/>
      <c r="X52" s="60"/>
      <c r="Y52" s="99"/>
      <c r="Z52" s="59"/>
    </row>
    <row r="53" spans="2:26" s="91" customFormat="1" ht="18" customHeight="1" x14ac:dyDescent="0.3">
      <c r="B53" s="96" t="s">
        <v>14</v>
      </c>
      <c r="C53" s="8"/>
      <c r="D53" s="26">
        <v>22.586290749256783</v>
      </c>
      <c r="E53" s="26">
        <v>22.641994635400138</v>
      </c>
      <c r="F53" s="26">
        <v>22.697835902354086</v>
      </c>
      <c r="G53" s="26">
        <v>22.75381488893677</v>
      </c>
      <c r="H53" s="26">
        <v>22.809931934801948</v>
      </c>
      <c r="I53" s="26">
        <v>22.866187380441055</v>
      </c>
      <c r="J53" s="26">
        <v>22.922581567185269</v>
      </c>
      <c r="K53" s="26">
        <v>22.979114837207582</v>
      </c>
      <c r="L53" s="26">
        <v>23.035787533524882</v>
      </c>
      <c r="M53" s="26">
        <v>23.092600000000026</v>
      </c>
      <c r="N53" s="26">
        <v>23.149552581343926</v>
      </c>
      <c r="O53" s="26">
        <v>23.206645623117648</v>
      </c>
      <c r="P53" s="26"/>
      <c r="Q53" s="46"/>
      <c r="R53" s="25">
        <f t="shared" si="5"/>
        <v>274.74233763357012</v>
      </c>
      <c r="S53" s="47"/>
      <c r="T53" s="26"/>
      <c r="U53" s="26"/>
      <c r="V53" s="99">
        <f t="shared" si="10"/>
        <v>274.74233763357012</v>
      </c>
      <c r="W53" s="99"/>
      <c r="X53" s="60"/>
      <c r="Y53" s="99"/>
      <c r="Z53" s="59"/>
    </row>
    <row r="54" spans="2:26" s="91" customFormat="1" ht="18" customHeight="1" x14ac:dyDescent="0.3">
      <c r="B54" s="96" t="s">
        <v>15</v>
      </c>
      <c r="C54" s="8"/>
      <c r="D54" s="26">
        <v>136.24850934068405</v>
      </c>
      <c r="E54" s="26">
        <v>136.58453492079241</v>
      </c>
      <c r="F54" s="26">
        <v>136.92138923063172</v>
      </c>
      <c r="G54" s="26">
        <v>137.25907431407305</v>
      </c>
      <c r="H54" s="26">
        <v>137.59759222002822</v>
      </c>
      <c r="I54" s="26">
        <v>137.93694500246224</v>
      </c>
      <c r="J54" s="26">
        <v>138.27713472040574</v>
      </c>
      <c r="K54" s="26">
        <v>138.61816343796744</v>
      </c>
      <c r="L54" s="26">
        <v>138.96003322434674</v>
      </c>
      <c r="M54" s="26">
        <v>139.30274615384627</v>
      </c>
      <c r="N54" s="26">
        <v>139.6463043058844</v>
      </c>
      <c r="O54" s="26">
        <v>139.99070976500792</v>
      </c>
      <c r="P54" s="26"/>
      <c r="Q54" s="46"/>
      <c r="R54" s="25">
        <f t="shared" si="5"/>
        <v>1657.3431366361303</v>
      </c>
      <c r="S54" s="47"/>
      <c r="T54" s="26"/>
      <c r="U54" s="26"/>
      <c r="V54" s="99">
        <f t="shared" si="10"/>
        <v>1657.3431366361303</v>
      </c>
      <c r="W54" s="99"/>
      <c r="X54" s="60"/>
      <c r="Y54" s="99"/>
      <c r="Z54" s="59"/>
    </row>
    <row r="55" spans="2:26" s="91" customFormat="1" ht="18" customHeight="1" x14ac:dyDescent="0.3">
      <c r="B55" s="96" t="s">
        <v>16</v>
      </c>
      <c r="C55" s="8"/>
      <c r="D55" s="26">
        <v>521.79167232727707</v>
      </c>
      <c r="E55" s="26">
        <v>523.07855135617763</v>
      </c>
      <c r="F55" s="26">
        <v>524.36860417592777</v>
      </c>
      <c r="G55" s="26">
        <v>525.66183861395189</v>
      </c>
      <c r="H55" s="26">
        <v>526.95826251697906</v>
      </c>
      <c r="I55" s="26">
        <v>528.25788375109039</v>
      </c>
      <c r="J55" s="26">
        <v>529.56071020176682</v>
      </c>
      <c r="K55" s="26">
        <v>530.86674977393716</v>
      </c>
      <c r="L55" s="26">
        <v>532.17601039202577</v>
      </c>
      <c r="M55" s="26">
        <v>533.48850000000084</v>
      </c>
      <c r="N55" s="26">
        <v>534.80422656142252</v>
      </c>
      <c r="O55" s="26">
        <v>536.12319805949119</v>
      </c>
      <c r="P55" s="26"/>
      <c r="Q55" s="46"/>
      <c r="R55" s="25">
        <f t="shared" si="5"/>
        <v>6347.1362077300473</v>
      </c>
      <c r="S55" s="47"/>
      <c r="T55" s="26"/>
      <c r="U55" s="26"/>
      <c r="V55" s="99">
        <f t="shared" si="10"/>
        <v>6347.1362077300473</v>
      </c>
      <c r="W55" s="99"/>
      <c r="X55" s="60"/>
      <c r="Y55" s="99"/>
      <c r="Z55" s="59"/>
    </row>
    <row r="56" spans="2:26" s="91" customFormat="1" ht="18" customHeight="1" x14ac:dyDescent="0.3">
      <c r="B56" s="96" t="s">
        <v>32</v>
      </c>
      <c r="C56" s="8"/>
      <c r="D56" s="26">
        <v>1850</v>
      </c>
      <c r="E56" s="26">
        <v>1850</v>
      </c>
      <c r="F56" s="26">
        <v>1850</v>
      </c>
      <c r="G56" s="26">
        <v>1850</v>
      </c>
      <c r="H56" s="26">
        <v>1850</v>
      </c>
      <c r="I56" s="26">
        <v>1850</v>
      </c>
      <c r="J56" s="26">
        <v>1850</v>
      </c>
      <c r="K56" s="26">
        <v>1850</v>
      </c>
      <c r="L56" s="26">
        <v>1850</v>
      </c>
      <c r="M56" s="26">
        <v>1850</v>
      </c>
      <c r="N56" s="26">
        <v>1850</v>
      </c>
      <c r="O56" s="26">
        <v>1850</v>
      </c>
      <c r="P56" s="26"/>
      <c r="Q56" s="46"/>
      <c r="R56" s="25">
        <f t="shared" si="5"/>
        <v>22200</v>
      </c>
      <c r="S56" s="47"/>
      <c r="T56" s="26"/>
      <c r="U56" s="26"/>
      <c r="V56" s="99">
        <f t="shared" si="10"/>
        <v>22200</v>
      </c>
      <c r="W56" s="99"/>
      <c r="X56" s="60"/>
      <c r="Y56" s="99"/>
      <c r="Z56" s="59"/>
    </row>
    <row r="57" spans="2:26" s="91" customFormat="1" ht="18" customHeight="1" x14ac:dyDescent="0.3">
      <c r="B57" s="96" t="s">
        <v>17</v>
      </c>
      <c r="C57" s="8"/>
      <c r="D57" s="26">
        <v>98.759420354998369</v>
      </c>
      <c r="E57" s="26">
        <v>99.002987728150131</v>
      </c>
      <c r="F57" s="26">
        <v>99.247155804151816</v>
      </c>
      <c r="G57" s="26">
        <v>99.491926064498713</v>
      </c>
      <c r="H57" s="26">
        <v>99.737299994339864</v>
      </c>
      <c r="I57" s="26">
        <v>99.983279082487087</v>
      </c>
      <c r="J57" s="26">
        <v>100.22986482142403</v>
      </c>
      <c r="K57" s="26">
        <v>100.47705870731519</v>
      </c>
      <c r="L57" s="26">
        <v>100.72486224001503</v>
      </c>
      <c r="M57" s="26">
        <v>100.97327692307704</v>
      </c>
      <c r="N57" s="26">
        <v>101.22230426376287</v>
      </c>
      <c r="O57" s="26">
        <v>101.47194577305152</v>
      </c>
      <c r="P57" s="26"/>
      <c r="Q57" s="46"/>
      <c r="R57" s="25">
        <f t="shared" si="5"/>
        <v>1201.3213817572719</v>
      </c>
      <c r="S57" s="47"/>
      <c r="T57" s="26"/>
      <c r="U57" s="26"/>
      <c r="V57" s="99">
        <f t="shared" si="10"/>
        <v>1201.3213817572719</v>
      </c>
      <c r="W57" s="99"/>
      <c r="X57" s="60"/>
      <c r="Y57" s="99"/>
      <c r="Z57" s="59"/>
    </row>
    <row r="58" spans="2:26" s="91" customFormat="1" ht="18" customHeight="1" x14ac:dyDescent="0.3">
      <c r="B58" s="96" t="s">
        <v>20</v>
      </c>
      <c r="C58" s="8"/>
      <c r="D58" s="26">
        <v>2673.2517191572392</v>
      </c>
      <c r="E58" s="26">
        <v>2679.8446790659555</v>
      </c>
      <c r="F58" s="26">
        <v>2686.4538989924049</v>
      </c>
      <c r="G58" s="26">
        <v>2693.0794190381771</v>
      </c>
      <c r="H58" s="26">
        <v>2699.7212794037641</v>
      </c>
      <c r="I58" s="26">
        <v>2706.3795203888026</v>
      </c>
      <c r="J58" s="26">
        <v>2713.054182392319</v>
      </c>
      <c r="K58" s="26">
        <v>2719.7453059129753</v>
      </c>
      <c r="L58" s="26">
        <v>2726.4529315493132</v>
      </c>
      <c r="M58" s="26">
        <v>2733.1771000000022</v>
      </c>
      <c r="N58" s="26">
        <v>2739.9178520640849</v>
      </c>
      <c r="O58" s="26">
        <v>2746.6752286412257</v>
      </c>
      <c r="P58" s="26"/>
      <c r="Q58" s="46"/>
      <c r="R58" s="25">
        <f t="shared" si="5"/>
        <v>32517.753116606265</v>
      </c>
      <c r="S58" s="47"/>
      <c r="T58" s="26"/>
      <c r="U58" s="26"/>
      <c r="V58" s="99">
        <f t="shared" si="10"/>
        <v>32517.753116606265</v>
      </c>
      <c r="W58" s="99"/>
      <c r="X58" s="60"/>
      <c r="Y58" s="99"/>
      <c r="Z58" s="59"/>
    </row>
    <row r="59" spans="2:26" s="91" customFormat="1" ht="18" customHeight="1" x14ac:dyDescent="0.3">
      <c r="B59" s="96" t="s">
        <v>21</v>
      </c>
      <c r="C59" s="8"/>
      <c r="D59" s="26">
        <v>183.63663346089956</v>
      </c>
      <c r="E59" s="26">
        <v>184.08953093909179</v>
      </c>
      <c r="F59" s="26">
        <v>184.54354538464443</v>
      </c>
      <c r="G59" s="26">
        <v>184.99867955230033</v>
      </c>
      <c r="H59" s="26">
        <v>185.45493620359628</v>
      </c>
      <c r="I59" s="26">
        <v>185.91231810687972</v>
      </c>
      <c r="J59" s="26">
        <v>186.37082803732562</v>
      </c>
      <c r="K59" s="26">
        <v>186.8304687769533</v>
      </c>
      <c r="L59" s="26">
        <v>187.29124311464324</v>
      </c>
      <c r="M59" s="26">
        <v>187.75315384615405</v>
      </c>
      <c r="N59" s="26">
        <v>188.2162037741395</v>
      </c>
      <c r="O59" s="26">
        <v>188.68039570816541</v>
      </c>
      <c r="P59" s="26"/>
      <c r="Q59" s="46"/>
      <c r="R59" s="25">
        <f t="shared" si="5"/>
        <v>2233.777936904793</v>
      </c>
      <c r="S59" s="47"/>
      <c r="T59" s="26"/>
      <c r="U59" s="26"/>
      <c r="V59" s="99">
        <f t="shared" si="10"/>
        <v>2233.777936904793</v>
      </c>
      <c r="W59" s="99"/>
      <c r="X59" s="60"/>
      <c r="Y59" s="99"/>
      <c r="Z59" s="59"/>
    </row>
    <row r="60" spans="2:26" s="91" customFormat="1" ht="18" customHeight="1" x14ac:dyDescent="0.3">
      <c r="B60" s="96" t="s">
        <v>22</v>
      </c>
      <c r="C60" s="8"/>
      <c r="D60" s="26">
        <v>475.83098070414957</v>
      </c>
      <c r="E60" s="26">
        <v>477.00450826858582</v>
      </c>
      <c r="F60" s="26">
        <v>478.18093006858123</v>
      </c>
      <c r="G60" s="26">
        <v>479.36025324210146</v>
      </c>
      <c r="H60" s="26">
        <v>480.54248494471631</v>
      </c>
      <c r="I60" s="26">
        <v>481.72763234964316</v>
      </c>
      <c r="J60" s="26">
        <v>482.91570264779051</v>
      </c>
      <c r="K60" s="26">
        <v>484.10670304780155</v>
      </c>
      <c r="L60" s="26">
        <v>485.30064077609791</v>
      </c>
      <c r="M60" s="26">
        <v>486.49752307692358</v>
      </c>
      <c r="N60" s="26">
        <v>487.69735721238879</v>
      </c>
      <c r="O60" s="26">
        <v>488.90015046251409</v>
      </c>
      <c r="P60" s="26"/>
      <c r="Q60" s="46"/>
      <c r="R60" s="25">
        <f>SUM(D60:O60)</f>
        <v>5788.0648668012936</v>
      </c>
      <c r="S60" s="47"/>
      <c r="T60" s="26"/>
      <c r="U60" s="26"/>
      <c r="V60" s="99">
        <f t="shared" si="10"/>
        <v>5788.0648668012936</v>
      </c>
      <c r="W60" s="99"/>
      <c r="X60" s="60"/>
      <c r="Y60" s="99"/>
      <c r="Z60" s="59"/>
    </row>
    <row r="61" spans="2:26" ht="3" customHeight="1" x14ac:dyDescent="0.3">
      <c r="B61" s="11"/>
      <c r="C61" s="8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46"/>
      <c r="R61" s="25"/>
      <c r="S61" s="47"/>
      <c r="T61" s="26"/>
      <c r="U61" s="26"/>
      <c r="V61" s="99"/>
      <c r="W61" s="99"/>
      <c r="X61" s="60"/>
      <c r="Y61" s="99"/>
      <c r="Z61" s="63"/>
    </row>
    <row r="62" spans="2:26" ht="3" customHeight="1" x14ac:dyDescent="0.3">
      <c r="B62" s="11"/>
      <c r="C62" s="8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46"/>
      <c r="R62" s="25"/>
      <c r="S62" s="47"/>
      <c r="T62" s="26"/>
      <c r="U62" s="26"/>
      <c r="V62" s="99"/>
      <c r="W62" s="99"/>
      <c r="X62" s="60"/>
      <c r="Y62" s="99"/>
      <c r="Z62" s="63"/>
    </row>
    <row r="63" spans="2:26" ht="25.8" customHeight="1" x14ac:dyDescent="0.3">
      <c r="B63" s="176" t="s">
        <v>19</v>
      </c>
      <c r="C63" s="177"/>
      <c r="D63" s="178">
        <f>D42+D44+D45+D46+D48+D49+D50+D51+D52+D53+D54+D55+D56+D57+D58+D59+D60</f>
        <v>23279.149585784246</v>
      </c>
      <c r="E63" s="178">
        <f t="shared" ref="E63:O63" si="11">E42+E44+E45+E46+E48+E49+E50+E51+E52+E53+E54+E55+E56+E57+E58+E59+E60</f>
        <v>23365.154078233314</v>
      </c>
      <c r="F63" s="178">
        <f t="shared" si="11"/>
        <v>23454.056084377844</v>
      </c>
      <c r="G63" s="178">
        <f t="shared" si="11"/>
        <v>23543.524455684463</v>
      </c>
      <c r="H63" s="178">
        <f t="shared" si="11"/>
        <v>23633.564090286076</v>
      </c>
      <c r="I63" s="178">
        <f t="shared" si="11"/>
        <v>23724.179933444433</v>
      </c>
      <c r="J63" s="178">
        <f t="shared" si="11"/>
        <v>23815.376978017212</v>
      </c>
      <c r="K63" s="178">
        <f t="shared" si="11"/>
        <v>23907.160264929873</v>
      </c>
      <c r="L63" s="178">
        <f t="shared" si="11"/>
        <v>23999.534883652166</v>
      </c>
      <c r="M63" s="178">
        <f t="shared" si="11"/>
        <v>24092.505972679417</v>
      </c>
      <c r="N63" s="178">
        <f t="shared" si="11"/>
        <v>24186.07872001861</v>
      </c>
      <c r="O63" s="178">
        <f t="shared" si="11"/>
        <v>24279.090363679319</v>
      </c>
      <c r="P63" s="39"/>
      <c r="Q63" s="179">
        <f>SUM(D63:O63)</f>
        <v>285279.375410787</v>
      </c>
      <c r="R63" s="179"/>
      <c r="S63" s="179"/>
      <c r="T63" s="26"/>
      <c r="U63" s="26"/>
      <c r="V63" s="34">
        <f>SUM(V42:V60)</f>
        <v>334841.03730279446</v>
      </c>
      <c r="W63" s="99"/>
      <c r="X63" s="180">
        <f>SUM(X42:Y61)</f>
        <v>49561.661892007411</v>
      </c>
      <c r="Y63" s="181"/>
      <c r="Z63" s="182"/>
    </row>
    <row r="64" spans="2:26" ht="6" customHeight="1" thickBot="1" x14ac:dyDescent="0.35">
      <c r="B64" s="11"/>
      <c r="C64" s="139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1"/>
      <c r="S64" s="41"/>
      <c r="T64" s="12"/>
      <c r="U64" s="12"/>
      <c r="V64" s="99"/>
      <c r="W64" s="99"/>
      <c r="X64" s="99"/>
      <c r="Y64" s="99"/>
      <c r="Z64" s="94"/>
    </row>
    <row r="65" spans="2:26" s="91" customFormat="1" ht="32.4" customHeight="1" thickBot="1" x14ac:dyDescent="0.35">
      <c r="B65" s="198" t="s">
        <v>18</v>
      </c>
      <c r="C65" s="199"/>
      <c r="D65" s="200">
        <f>D39-D63</f>
        <v>99461.13130492557</v>
      </c>
      <c r="E65" s="200">
        <f t="shared" ref="E65:O65" si="12">E39-E63</f>
        <v>100506.69817156819</v>
      </c>
      <c r="F65" s="200">
        <f t="shared" si="12"/>
        <v>101619.29337013979</v>
      </c>
      <c r="G65" s="200">
        <f t="shared" si="12"/>
        <v>102742.96314057766</v>
      </c>
      <c r="H65" s="200">
        <f t="shared" si="12"/>
        <v>103877.81882753094</v>
      </c>
      <c r="I65" s="200">
        <f t="shared" si="12"/>
        <v>105023.97289142339</v>
      </c>
      <c r="J65" s="200">
        <f t="shared" si="12"/>
        <v>106181.5389196273</v>
      </c>
      <c r="K65" s="200">
        <f t="shared" si="12"/>
        <v>107350.63163774877</v>
      </c>
      <c r="L65" s="200">
        <f t="shared" si="12"/>
        <v>108531.36692102641</v>
      </c>
      <c r="M65" s="200">
        <f t="shared" si="12"/>
        <v>109723.86180584403</v>
      </c>
      <c r="N65" s="200">
        <f t="shared" si="12"/>
        <v>110928.23450135859</v>
      </c>
      <c r="O65" s="201">
        <f t="shared" si="12"/>
        <v>112116.57240124464</v>
      </c>
      <c r="P65" s="42"/>
      <c r="Q65" s="195">
        <f>Q39-Q63</f>
        <v>1268064.083893015</v>
      </c>
      <c r="R65" s="196"/>
      <c r="S65" s="197"/>
      <c r="T65" s="26"/>
      <c r="U65" s="26"/>
      <c r="V65" s="114">
        <f>V39-V63</f>
        <v>1163541.2627336096</v>
      </c>
      <c r="W65" s="99"/>
      <c r="X65" s="192">
        <f>X39+X63</f>
        <v>104522.8211594052</v>
      </c>
      <c r="Y65" s="193"/>
      <c r="Z65" s="194"/>
    </row>
    <row r="66" spans="2:26" x14ac:dyDescent="0.3">
      <c r="B66" s="95"/>
      <c r="E66" s="5"/>
      <c r="S66" s="6"/>
      <c r="T66" s="6"/>
      <c r="U66" s="6"/>
    </row>
    <row r="67" spans="2:26" x14ac:dyDescent="0.3">
      <c r="B67" s="95"/>
      <c r="E67" s="5"/>
      <c r="O67" s="140"/>
      <c r="R67" s="2"/>
      <c r="V67" s="2"/>
      <c r="Y67" s="2"/>
    </row>
    <row r="68" spans="2:26" ht="15.6" x14ac:dyDescent="0.3">
      <c r="D68" s="21"/>
      <c r="E68" s="5"/>
      <c r="Y68" s="2"/>
    </row>
    <row r="69" spans="2:26" ht="15.6" x14ac:dyDescent="0.3">
      <c r="B69" s="17"/>
      <c r="D69" s="21"/>
      <c r="E69" s="5"/>
      <c r="F69" s="2"/>
    </row>
    <row r="70" spans="2:26" ht="15.6" x14ac:dyDescent="0.3">
      <c r="B70" s="18"/>
      <c r="D70" s="21"/>
      <c r="E70" s="5"/>
    </row>
    <row r="71" spans="2:26" ht="15.6" x14ac:dyDescent="0.3">
      <c r="B71" s="17"/>
      <c r="D71" s="21"/>
      <c r="E71" s="5"/>
    </row>
    <row r="72" spans="2:26" ht="15.6" x14ac:dyDescent="0.3">
      <c r="B72" s="17"/>
      <c r="D72" s="21"/>
      <c r="E72" s="5"/>
    </row>
    <row r="73" spans="2:26" ht="15.6" x14ac:dyDescent="0.3">
      <c r="B73" s="17"/>
      <c r="D73" s="21"/>
      <c r="E73" s="5"/>
    </row>
    <row r="74" spans="2:26" x14ac:dyDescent="0.3">
      <c r="E74" s="5"/>
    </row>
    <row r="75" spans="2:26" ht="15.6" x14ac:dyDescent="0.3">
      <c r="B75" s="18"/>
      <c r="D75" s="21"/>
      <c r="E75" s="5"/>
    </row>
    <row r="76" spans="2:26" x14ac:dyDescent="0.3">
      <c r="E76" s="5"/>
    </row>
    <row r="77" spans="2:26" x14ac:dyDescent="0.3">
      <c r="E77" s="6"/>
    </row>
    <row r="78" spans="2:26" x14ac:dyDescent="0.3">
      <c r="E78" s="22"/>
    </row>
    <row r="79" spans="2:26" x14ac:dyDescent="0.3">
      <c r="E79" s="22"/>
    </row>
    <row r="80" spans="2:26" x14ac:dyDescent="0.3">
      <c r="E80" s="5"/>
    </row>
    <row r="81" spans="4:26" x14ac:dyDescent="0.3">
      <c r="E81" s="2"/>
    </row>
    <row r="82" spans="4:26" x14ac:dyDescent="0.3"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3"/>
      <c r="T82" s="3"/>
      <c r="U82" s="3"/>
      <c r="V82" s="3"/>
      <c r="W82" s="3"/>
      <c r="X82" s="3"/>
      <c r="Y82" s="3"/>
      <c r="Z82" s="3"/>
    </row>
    <row r="92" spans="4:26" ht="15.6" x14ac:dyDescent="0.3">
      <c r="D92" s="21"/>
    </row>
    <row r="93" spans="4:26" ht="15.6" x14ac:dyDescent="0.3">
      <c r="D93" s="21"/>
    </row>
    <row r="94" spans="4:26" ht="15.6" x14ac:dyDescent="0.3">
      <c r="D94" s="21"/>
    </row>
    <row r="95" spans="4:26" ht="15.6" x14ac:dyDescent="0.3">
      <c r="D95" s="21"/>
    </row>
    <row r="96" spans="4:26" ht="15.6" x14ac:dyDescent="0.3">
      <c r="D96" s="21"/>
    </row>
    <row r="97" spans="2:4" ht="15" x14ac:dyDescent="0.3">
      <c r="B97" s="19"/>
      <c r="C97" s="23"/>
      <c r="D97" s="24"/>
    </row>
    <row r="98" spans="2:4" ht="14.4" x14ac:dyDescent="0.3">
      <c r="B98" s="20"/>
      <c r="C98" s="8"/>
      <c r="D98" s="13"/>
    </row>
    <row r="99" spans="2:4" ht="15.6" x14ac:dyDescent="0.3">
      <c r="D99" s="21"/>
    </row>
    <row r="100" spans="2:4" ht="15.6" x14ac:dyDescent="0.3">
      <c r="D100" s="21"/>
    </row>
    <row r="101" spans="2:4" ht="15.6" x14ac:dyDescent="0.3">
      <c r="D101" s="21"/>
    </row>
    <row r="102" spans="2:4" ht="15.6" x14ac:dyDescent="0.3">
      <c r="D102" s="21"/>
    </row>
    <row r="103" spans="2:4" ht="15.6" x14ac:dyDescent="0.3">
      <c r="D103" s="21"/>
    </row>
    <row r="104" spans="2:4" ht="15.6" x14ac:dyDescent="0.3">
      <c r="D104" s="21"/>
    </row>
    <row r="105" spans="2:4" ht="15" customHeight="1" x14ac:dyDescent="0.3">
      <c r="C105" s="3"/>
      <c r="D105" s="21"/>
    </row>
    <row r="106" spans="2:4" ht="14.4" x14ac:dyDescent="0.3">
      <c r="B106" s="11"/>
      <c r="C106" s="8"/>
      <c r="D106" s="9"/>
    </row>
    <row r="107" spans="2:4" x14ac:dyDescent="0.3">
      <c r="B107" s="11"/>
    </row>
    <row r="108" spans="2:4" ht="14.4" x14ac:dyDescent="0.3">
      <c r="B108" s="11"/>
      <c r="C108" s="8"/>
      <c r="D108" s="9"/>
    </row>
    <row r="109" spans="2:4" ht="15.6" x14ac:dyDescent="0.3">
      <c r="D109" s="21"/>
    </row>
    <row r="110" spans="2:4" ht="15.6" x14ac:dyDescent="0.3">
      <c r="D110" s="21"/>
    </row>
    <row r="111" spans="2:4" ht="15.6" x14ac:dyDescent="0.3">
      <c r="D111" s="21"/>
    </row>
    <row r="112" spans="2:4" ht="15.6" x14ac:dyDescent="0.3">
      <c r="D112" s="21"/>
    </row>
    <row r="113" spans="4:4" ht="15.6" x14ac:dyDescent="0.3">
      <c r="D113" s="21"/>
    </row>
  </sheetData>
  <mergeCells count="23">
    <mergeCell ref="B2:P2"/>
    <mergeCell ref="B3:P3"/>
    <mergeCell ref="Y17:Y18"/>
    <mergeCell ref="Q65:S65"/>
    <mergeCell ref="X65:Z65"/>
    <mergeCell ref="X32:Z32"/>
    <mergeCell ref="Q39:S39"/>
    <mergeCell ref="X39:Z39"/>
    <mergeCell ref="X48:Z48"/>
    <mergeCell ref="Q63:S63"/>
    <mergeCell ref="X63:Z63"/>
    <mergeCell ref="X22:Z22"/>
    <mergeCell ref="AH5:AH6"/>
    <mergeCell ref="B7:C7"/>
    <mergeCell ref="AA3:AB3"/>
    <mergeCell ref="V17:V18"/>
    <mergeCell ref="R17:R18"/>
    <mergeCell ref="B14:C14"/>
    <mergeCell ref="B15:C15"/>
    <mergeCell ref="B13:C13"/>
    <mergeCell ref="B8:C8"/>
    <mergeCell ref="B9:C9"/>
    <mergeCell ref="B10:C10"/>
  </mergeCells>
  <pageMargins left="0.25" right="0.25" top="0.75" bottom="0.75" header="0.3" footer="0.3"/>
  <pageSetup scale="44" orientation="landscape" horizontalDpi="4294967293" r:id="rId1"/>
  <headerFooter>
    <oddFooter>&amp;L&amp;D&amp;C&amp;F&amp;R&amp;A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25' - 26' Proforma</vt:lpstr>
      <vt:lpstr>'25'' - 26'' Proforma'!Print_Area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Gautier</dc:creator>
  <cp:lastModifiedBy>Ryan Kay</cp:lastModifiedBy>
  <cp:lastPrinted>2025-09-18T23:31:36Z</cp:lastPrinted>
  <dcterms:created xsi:type="dcterms:W3CDTF">2024-08-12T17:04:45Z</dcterms:created>
  <dcterms:modified xsi:type="dcterms:W3CDTF">2025-09-18T23:57:21Z</dcterms:modified>
</cp:coreProperties>
</file>