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7mo semestre/calculo brenda/Calculadora/"/>
    </mc:Choice>
  </mc:AlternateContent>
  <xr:revisionPtr revIDLastSave="0" documentId="13_ncr:1_{17764A67-B981-A14B-8776-3FC0D1F993DD}" xr6:coauthVersionLast="47" xr6:coauthVersionMax="47" xr10:uidLastSave="{00000000-0000-0000-0000-000000000000}"/>
  <bookViews>
    <workbookView xWindow="0" yWindow="740" windowWidth="30240" windowHeight="18900" firstSheet="6" activeTab="13" xr2:uid="{91889CF1-399D-CD49-8B3A-7F9595BA9C42}"/>
  </bookViews>
  <sheets>
    <sheet name="PAnualidad vitalicia anticipada" sheetId="3" r:id="rId1"/>
    <sheet name="PAnualidad temporal" sheetId="4" r:id="rId2"/>
    <sheet name="PDotal" sheetId="5" r:id="rId3"/>
    <sheet name="Pvitalicia capitalizables m vec" sheetId="6" r:id="rId4"/>
    <sheet name="Ptemporal  capitalizables m vec" sheetId="7" r:id="rId5"/>
    <sheet name="PSeguro dotal capitalizables m " sheetId="8" r:id="rId6"/>
    <sheet name="Reserva vitalicia" sheetId="11" r:id="rId7"/>
    <sheet name="Reserva temporal" sheetId="13" r:id="rId8"/>
    <sheet name="Reserva dotal" sheetId="17" r:id="rId9"/>
    <sheet name="Reserva Recursiva temporal" sheetId="14" r:id="rId10"/>
    <sheet name="Recursiva dotal" sheetId="15" r:id="rId11"/>
    <sheet name="Reserva vitalicia retrospectiva" sheetId="16" r:id="rId12"/>
    <sheet name="Reserva m veces" sheetId="18" r:id="rId13"/>
    <sheet name="calcu primas rapidas" sheetId="23" r:id="rId14"/>
    <sheet name="Datos" sheetId="19" r:id="rId15"/>
    <sheet name="reserva vitalicia conmutados" sheetId="20" r:id="rId16"/>
    <sheet name="reserva temporal conmutados" sheetId="21" r:id="rId17"/>
    <sheet name="reserva dotal conmutados" sheetId="22" r:id="rId18"/>
  </sheets>
  <definedNames>
    <definedName name="Tabla">Datos!$A$1:$I$102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E3" i="23" l="1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I2" i="23" s="1" a="1"/>
  <c r="I2" i="23" s="1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A2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2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D3" i="16"/>
  <c r="D2" i="16"/>
  <c r="D2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3" i="17"/>
  <c r="D2" i="13"/>
  <c r="D4" i="13" s="1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3" i="13"/>
  <c r="D2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2" i="4"/>
  <c r="D3" i="4" s="1"/>
  <c r="A2" i="11"/>
  <c r="A3" i="23" l="1"/>
  <c r="A4" i="23" l="1"/>
  <c r="A5" i="23" l="1"/>
  <c r="A6" i="23" l="1"/>
  <c r="A7" i="23" l="1"/>
  <c r="A8" i="23" s="1"/>
  <c r="G2" i="3" l="1"/>
  <c r="D2" i="3" s="1"/>
  <c r="B104" i="22" l="1"/>
  <c r="B103" i="22"/>
  <c r="F103" i="22" s="1"/>
  <c r="G103" i="22" s="1"/>
  <c r="B102" i="22"/>
  <c r="B101" i="22"/>
  <c r="E101" i="22" s="1"/>
  <c r="B100" i="22"/>
  <c r="D100" i="22" s="1"/>
  <c r="F99" i="22"/>
  <c r="G99" i="22" s="1"/>
  <c r="E99" i="22"/>
  <c r="D99" i="22"/>
  <c r="B99" i="22"/>
  <c r="C99" i="22" s="1"/>
  <c r="B98" i="22"/>
  <c r="C98" i="22" s="1"/>
  <c r="B97" i="22"/>
  <c r="B96" i="22"/>
  <c r="B95" i="22"/>
  <c r="F95" i="22" s="1"/>
  <c r="G95" i="22" s="1"/>
  <c r="B94" i="22"/>
  <c r="F94" i="22" s="1"/>
  <c r="G94" i="22" s="1"/>
  <c r="B93" i="22"/>
  <c r="E93" i="22" s="1"/>
  <c r="B92" i="22"/>
  <c r="D92" i="22" s="1"/>
  <c r="B91" i="22"/>
  <c r="C91" i="22" s="1"/>
  <c r="B90" i="22"/>
  <c r="C90" i="22" s="1"/>
  <c r="B89" i="22"/>
  <c r="B88" i="22"/>
  <c r="B87" i="22"/>
  <c r="F87" i="22" s="1"/>
  <c r="G87" i="22" s="1"/>
  <c r="B86" i="22"/>
  <c r="F86" i="22" s="1"/>
  <c r="G86" i="22" s="1"/>
  <c r="B85" i="22"/>
  <c r="E85" i="22" s="1"/>
  <c r="B84" i="22"/>
  <c r="D84" i="22" s="1"/>
  <c r="B83" i="22"/>
  <c r="F83" i="22" s="1"/>
  <c r="G83" i="22" s="1"/>
  <c r="B82" i="22"/>
  <c r="C82" i="22" s="1"/>
  <c r="B81" i="22"/>
  <c r="B80" i="22"/>
  <c r="B79" i="22"/>
  <c r="F79" i="22" s="1"/>
  <c r="G79" i="22" s="1"/>
  <c r="B78" i="22"/>
  <c r="F78" i="22" s="1"/>
  <c r="G78" i="22" s="1"/>
  <c r="B77" i="22"/>
  <c r="E77" i="22" s="1"/>
  <c r="B76" i="22"/>
  <c r="D76" i="22" s="1"/>
  <c r="B75" i="22"/>
  <c r="C75" i="22" s="1"/>
  <c r="B74" i="22"/>
  <c r="E74" i="22" s="1"/>
  <c r="B73" i="22"/>
  <c r="D73" i="22" s="1"/>
  <c r="B72" i="22"/>
  <c r="B71" i="22"/>
  <c r="F71" i="22" s="1"/>
  <c r="G71" i="22" s="1"/>
  <c r="B70" i="22"/>
  <c r="B69" i="22"/>
  <c r="E69" i="22" s="1"/>
  <c r="B68" i="22"/>
  <c r="D68" i="22" s="1"/>
  <c r="F67" i="22"/>
  <c r="G67" i="22" s="1"/>
  <c r="E67" i="22"/>
  <c r="D67" i="22"/>
  <c r="B67" i="22"/>
  <c r="C67" i="22" s="1"/>
  <c r="B66" i="22"/>
  <c r="D66" i="22" s="1"/>
  <c r="B65" i="22"/>
  <c r="B64" i="22"/>
  <c r="B63" i="22"/>
  <c r="F63" i="22" s="1"/>
  <c r="G63" i="22" s="1"/>
  <c r="B62" i="22"/>
  <c r="D62" i="22" s="1"/>
  <c r="B61" i="22"/>
  <c r="E61" i="22" s="1"/>
  <c r="B60" i="22"/>
  <c r="D60" i="22" s="1"/>
  <c r="B59" i="22"/>
  <c r="B58" i="22"/>
  <c r="E58" i="22" s="1"/>
  <c r="B57" i="22"/>
  <c r="D57" i="22" s="1"/>
  <c r="B56" i="22"/>
  <c r="B55" i="22"/>
  <c r="F55" i="22" s="1"/>
  <c r="G55" i="22" s="1"/>
  <c r="B54" i="22"/>
  <c r="C54" i="22" s="1"/>
  <c r="F53" i="22"/>
  <c r="G53" i="22" s="1"/>
  <c r="B53" i="22"/>
  <c r="E53" i="22" s="1"/>
  <c r="B52" i="22"/>
  <c r="D52" i="22" s="1"/>
  <c r="B51" i="22"/>
  <c r="D51" i="22" s="1"/>
  <c r="F50" i="22"/>
  <c r="G50" i="22" s="1"/>
  <c r="E50" i="22"/>
  <c r="D50" i="22"/>
  <c r="C50" i="22"/>
  <c r="B50" i="22"/>
  <c r="B49" i="22"/>
  <c r="B48" i="22"/>
  <c r="B47" i="22"/>
  <c r="F47" i="22" s="1"/>
  <c r="G47" i="22" s="1"/>
  <c r="B46" i="22"/>
  <c r="D46" i="22" s="1"/>
  <c r="B45" i="22"/>
  <c r="E45" i="22" s="1"/>
  <c r="B44" i="22"/>
  <c r="D44" i="22" s="1"/>
  <c r="B43" i="22"/>
  <c r="F43" i="22" s="1"/>
  <c r="G43" i="22" s="1"/>
  <c r="B42" i="22"/>
  <c r="B41" i="22"/>
  <c r="B40" i="22"/>
  <c r="C40" i="22" s="1"/>
  <c r="B39" i="22"/>
  <c r="F39" i="22" s="1"/>
  <c r="G39" i="22" s="1"/>
  <c r="B38" i="22"/>
  <c r="D38" i="22" s="1"/>
  <c r="B37" i="22"/>
  <c r="E37" i="22" s="1"/>
  <c r="B36" i="22"/>
  <c r="D36" i="22" s="1"/>
  <c r="B35" i="22"/>
  <c r="F35" i="22" s="1"/>
  <c r="G35" i="22" s="1"/>
  <c r="B34" i="22"/>
  <c r="D34" i="22" s="1"/>
  <c r="B33" i="22"/>
  <c r="B32" i="22"/>
  <c r="B31" i="22"/>
  <c r="F31" i="22" s="1"/>
  <c r="G31" i="22" s="1"/>
  <c r="B30" i="22"/>
  <c r="F29" i="22"/>
  <c r="G29" i="22" s="1"/>
  <c r="C29" i="22"/>
  <c r="B29" i="22"/>
  <c r="E29" i="22" s="1"/>
  <c r="B28" i="22"/>
  <c r="D28" i="22" s="1"/>
  <c r="B27" i="22"/>
  <c r="C27" i="22" s="1"/>
  <c r="B26" i="22"/>
  <c r="E26" i="22" s="1"/>
  <c r="B25" i="22"/>
  <c r="B24" i="22"/>
  <c r="B23" i="22"/>
  <c r="F23" i="22" s="1"/>
  <c r="G23" i="22" s="1"/>
  <c r="B22" i="22"/>
  <c r="C22" i="22" s="1"/>
  <c r="B21" i="22"/>
  <c r="B20" i="22"/>
  <c r="B19" i="22"/>
  <c r="C19" i="22" s="1"/>
  <c r="B18" i="22"/>
  <c r="C18" i="22" s="1"/>
  <c r="B17" i="22"/>
  <c r="B16" i="22"/>
  <c r="C16" i="22" s="1"/>
  <c r="B15" i="22"/>
  <c r="B14" i="22"/>
  <c r="C14" i="22" s="1"/>
  <c r="B13" i="22"/>
  <c r="C13" i="22" s="1"/>
  <c r="B12" i="22"/>
  <c r="B11" i="22"/>
  <c r="C11" i="22" s="1"/>
  <c r="B10" i="22"/>
  <c r="C10" i="22" s="1"/>
  <c r="J9" i="22"/>
  <c r="B9" i="22"/>
  <c r="C9" i="22" s="1"/>
  <c r="B8" i="22"/>
  <c r="C8" i="22" s="1"/>
  <c r="B7" i="22"/>
  <c r="C7" i="22" s="1"/>
  <c r="J6" i="22"/>
  <c r="J10" i="22" s="1"/>
  <c r="B6" i="22"/>
  <c r="C6" i="22" s="1"/>
  <c r="J5" i="22"/>
  <c r="B5" i="22"/>
  <c r="E5" i="22" s="1"/>
  <c r="J4" i="22"/>
  <c r="J8" i="22" s="1"/>
  <c r="K4" i="21"/>
  <c r="K8" i="21" s="1"/>
  <c r="K9" i="21"/>
  <c r="K6" i="21"/>
  <c r="K5" i="21"/>
  <c r="B80" i="21"/>
  <c r="F80" i="21" s="1"/>
  <c r="K10" i="21" l="1"/>
  <c r="D80" i="21"/>
  <c r="F44" i="22"/>
  <c r="G44" i="22" s="1"/>
  <c r="F74" i="22"/>
  <c r="G74" i="22" s="1"/>
  <c r="D90" i="22"/>
  <c r="F69" i="22"/>
  <c r="G69" i="22" s="1"/>
  <c r="F101" i="22"/>
  <c r="G101" i="22" s="1"/>
  <c r="E27" i="22"/>
  <c r="D22" i="22"/>
  <c r="F27" i="22"/>
  <c r="G27" i="22" s="1"/>
  <c r="E90" i="22"/>
  <c r="F22" i="22"/>
  <c r="G22" i="22" s="1"/>
  <c r="F58" i="22"/>
  <c r="G58" i="22" s="1"/>
  <c r="F90" i="22"/>
  <c r="G90" i="22" s="1"/>
  <c r="F34" i="22"/>
  <c r="G34" i="22" s="1"/>
  <c r="C78" i="22"/>
  <c r="C83" i="22"/>
  <c r="F62" i="22"/>
  <c r="G62" i="22" s="1"/>
  <c r="D78" i="22"/>
  <c r="D83" i="22"/>
  <c r="E51" i="22"/>
  <c r="F51" i="22"/>
  <c r="G51" i="22" s="1"/>
  <c r="D27" i="22"/>
  <c r="E83" i="22"/>
  <c r="F5" i="22"/>
  <c r="G5" i="22" s="1"/>
  <c r="C53" i="22"/>
  <c r="C69" i="22"/>
  <c r="C101" i="22"/>
  <c r="D20" i="22"/>
  <c r="E34" i="22"/>
  <c r="F46" i="22"/>
  <c r="G46" i="22" s="1"/>
  <c r="C38" i="22"/>
  <c r="C43" i="22"/>
  <c r="E60" i="22"/>
  <c r="D94" i="22"/>
  <c r="C72" i="22"/>
  <c r="C21" i="22"/>
  <c r="C32" i="22"/>
  <c r="F38" i="22"/>
  <c r="G38" i="22" s="1"/>
  <c r="E43" i="22"/>
  <c r="C59" i="22"/>
  <c r="D82" i="22"/>
  <c r="F92" i="22"/>
  <c r="G92" i="22" s="1"/>
  <c r="C30" i="22"/>
  <c r="C61" i="22"/>
  <c r="D70" i="22"/>
  <c r="D75" i="22"/>
  <c r="C77" i="22"/>
  <c r="E82" i="22"/>
  <c r="E98" i="22"/>
  <c r="D102" i="22"/>
  <c r="C5" i="22"/>
  <c r="E28" i="22"/>
  <c r="D30" i="22"/>
  <c r="D35" i="22"/>
  <c r="C37" i="22"/>
  <c r="E42" i="22"/>
  <c r="C48" i="22"/>
  <c r="F52" i="22"/>
  <c r="G52" i="22" s="1"/>
  <c r="F54" i="22"/>
  <c r="G54" i="22" s="1"/>
  <c r="C58" i="22"/>
  <c r="E59" i="22"/>
  <c r="F61" i="22"/>
  <c r="G61" i="22" s="1"/>
  <c r="E68" i="22"/>
  <c r="F70" i="22"/>
  <c r="G70" i="22" s="1"/>
  <c r="C74" i="22"/>
  <c r="E75" i="22"/>
  <c r="F77" i="22"/>
  <c r="G77" i="22" s="1"/>
  <c r="F82" i="22"/>
  <c r="G82" i="22" s="1"/>
  <c r="C86" i="22"/>
  <c r="D91" i="22"/>
  <c r="C93" i="22"/>
  <c r="F98" i="22"/>
  <c r="G98" i="22" s="1"/>
  <c r="E100" i="22"/>
  <c r="F102" i="22"/>
  <c r="G102" i="22" s="1"/>
  <c r="C26" i="22"/>
  <c r="E76" i="22"/>
  <c r="C85" i="22"/>
  <c r="E36" i="22"/>
  <c r="D43" i="22"/>
  <c r="F36" i="22"/>
  <c r="G36" i="22" s="1"/>
  <c r="E66" i="22"/>
  <c r="F26" i="22"/>
  <c r="G26" i="22" s="1"/>
  <c r="D42" i="22"/>
  <c r="E52" i="22"/>
  <c r="D54" i="22"/>
  <c r="D59" i="22"/>
  <c r="F66" i="22"/>
  <c r="G66" i="22" s="1"/>
  <c r="C88" i="22"/>
  <c r="C24" i="22"/>
  <c r="F28" i="22"/>
  <c r="G28" i="22" s="1"/>
  <c r="F30" i="22"/>
  <c r="G30" i="22" s="1"/>
  <c r="C34" i="22"/>
  <c r="E35" i="22"/>
  <c r="F37" i="22"/>
  <c r="G37" i="22" s="1"/>
  <c r="F42" i="22"/>
  <c r="G42" i="22" s="1"/>
  <c r="C46" i="22"/>
  <c r="C51" i="22"/>
  <c r="D58" i="22"/>
  <c r="F59" i="22"/>
  <c r="G59" i="22" s="1"/>
  <c r="C64" i="22"/>
  <c r="F68" i="22"/>
  <c r="G68" i="22" s="1"/>
  <c r="D74" i="22"/>
  <c r="F75" i="22"/>
  <c r="G75" i="22" s="1"/>
  <c r="E84" i="22"/>
  <c r="D86" i="22"/>
  <c r="E91" i="22"/>
  <c r="F93" i="22"/>
  <c r="G93" i="22" s="1"/>
  <c r="F100" i="22"/>
  <c r="G100" i="22" s="1"/>
  <c r="C66" i="22"/>
  <c r="D26" i="22"/>
  <c r="C45" i="22"/>
  <c r="C56" i="22"/>
  <c r="F85" i="22"/>
  <c r="G85" i="22" s="1"/>
  <c r="C42" i="22"/>
  <c r="F45" i="22"/>
  <c r="G45" i="22" s="1"/>
  <c r="D98" i="22"/>
  <c r="C35" i="22"/>
  <c r="E44" i="22"/>
  <c r="C80" i="22"/>
  <c r="F84" i="22"/>
  <c r="G84" i="22" s="1"/>
  <c r="F91" i="22"/>
  <c r="G91" i="22" s="1"/>
  <c r="C96" i="22"/>
  <c r="F60" i="22"/>
  <c r="G60" i="22" s="1"/>
  <c r="F76" i="22"/>
  <c r="G76" i="22" s="1"/>
  <c r="E92" i="22"/>
  <c r="C104" i="22"/>
  <c r="D14" i="22"/>
  <c r="D9" i="22"/>
  <c r="D8" i="22"/>
  <c r="D10" i="22"/>
  <c r="D18" i="22"/>
  <c r="D7" i="22"/>
  <c r="D6" i="22"/>
  <c r="D5" i="22"/>
  <c r="D19" i="22"/>
  <c r="D11" i="22"/>
  <c r="D12" i="22"/>
  <c r="C17" i="22"/>
  <c r="C25" i="22"/>
  <c r="C33" i="22"/>
  <c r="C41" i="22"/>
  <c r="C49" i="22"/>
  <c r="C57" i="22"/>
  <c r="C65" i="22"/>
  <c r="C73" i="22"/>
  <c r="C81" i="22"/>
  <c r="C89" i="22"/>
  <c r="C97" i="22"/>
  <c r="E6" i="22"/>
  <c r="D81" i="22"/>
  <c r="D89" i="22"/>
  <c r="D97" i="22"/>
  <c r="C15" i="22"/>
  <c r="D16" i="22"/>
  <c r="C23" i="22"/>
  <c r="D24" i="22"/>
  <c r="E25" i="22"/>
  <c r="C31" i="22"/>
  <c r="D32" i="22"/>
  <c r="E33" i="22"/>
  <c r="C39" i="22"/>
  <c r="D40" i="22"/>
  <c r="E41" i="22"/>
  <c r="C47" i="22"/>
  <c r="D48" i="22"/>
  <c r="E49" i="22"/>
  <c r="C55" i="22"/>
  <c r="D56" i="22"/>
  <c r="E57" i="22"/>
  <c r="C63" i="22"/>
  <c r="D64" i="22"/>
  <c r="E65" i="22"/>
  <c r="C71" i="22"/>
  <c r="D72" i="22"/>
  <c r="E73" i="22"/>
  <c r="C79" i="22"/>
  <c r="D80" i="22"/>
  <c r="E81" i="22"/>
  <c r="C87" i="22"/>
  <c r="D88" i="22"/>
  <c r="E89" i="22"/>
  <c r="C95" i="22"/>
  <c r="D96" i="22"/>
  <c r="E97" i="22"/>
  <c r="C103" i="22"/>
  <c r="D104" i="22"/>
  <c r="D17" i="22"/>
  <c r="D15" i="22"/>
  <c r="D23" i="22"/>
  <c r="E24" i="22"/>
  <c r="D31" i="22"/>
  <c r="E32" i="22"/>
  <c r="D39" i="22"/>
  <c r="E40" i="22"/>
  <c r="D47" i="22"/>
  <c r="E48" i="22"/>
  <c r="D55" i="22"/>
  <c r="E56" i="22"/>
  <c r="C62" i="22"/>
  <c r="D63" i="22"/>
  <c r="E64" i="22"/>
  <c r="C70" i="22"/>
  <c r="D71" i="22"/>
  <c r="E72" i="22"/>
  <c r="D79" i="22"/>
  <c r="E80" i="22"/>
  <c r="D87" i="22"/>
  <c r="E88" i="22"/>
  <c r="C94" i="22"/>
  <c r="D95" i="22"/>
  <c r="E96" i="22"/>
  <c r="C102" i="22"/>
  <c r="D103" i="22"/>
  <c r="E104" i="22"/>
  <c r="D25" i="22"/>
  <c r="D41" i="22"/>
  <c r="D49" i="22"/>
  <c r="D65" i="22"/>
  <c r="F25" i="22"/>
  <c r="G25" i="22" s="1"/>
  <c r="E31" i="22"/>
  <c r="F33" i="22"/>
  <c r="G33" i="22" s="1"/>
  <c r="E39" i="22"/>
  <c r="F41" i="22"/>
  <c r="G41" i="22" s="1"/>
  <c r="E47" i="22"/>
  <c r="F49" i="22"/>
  <c r="G49" i="22" s="1"/>
  <c r="E55" i="22"/>
  <c r="F57" i="22"/>
  <c r="G57" i="22" s="1"/>
  <c r="E63" i="22"/>
  <c r="F65" i="22"/>
  <c r="G65" i="22" s="1"/>
  <c r="E71" i="22"/>
  <c r="F73" i="22"/>
  <c r="G73" i="22" s="1"/>
  <c r="E79" i="22"/>
  <c r="F81" i="22"/>
  <c r="G81" i="22" s="1"/>
  <c r="E87" i="22"/>
  <c r="F89" i="22"/>
  <c r="G89" i="22" s="1"/>
  <c r="E95" i="22"/>
  <c r="F97" i="22"/>
  <c r="G97" i="22" s="1"/>
  <c r="E103" i="22"/>
  <c r="D33" i="22"/>
  <c r="C12" i="22"/>
  <c r="D13" i="22"/>
  <c r="C20" i="22"/>
  <c r="D21" i="22"/>
  <c r="E22" i="22"/>
  <c r="F24" i="22"/>
  <c r="G24" i="22" s="1"/>
  <c r="C28" i="22"/>
  <c r="D29" i="22"/>
  <c r="E30" i="22"/>
  <c r="F32" i="22"/>
  <c r="G32" i="22" s="1"/>
  <c r="C36" i="22"/>
  <c r="D37" i="22"/>
  <c r="E38" i="22"/>
  <c r="F40" i="22"/>
  <c r="G40" i="22" s="1"/>
  <c r="C44" i="22"/>
  <c r="D45" i="22"/>
  <c r="E46" i="22"/>
  <c r="F48" i="22"/>
  <c r="G48" i="22" s="1"/>
  <c r="C52" i="22"/>
  <c r="D53" i="22"/>
  <c r="E54" i="22"/>
  <c r="F56" i="22"/>
  <c r="G56" i="22" s="1"/>
  <c r="C60" i="22"/>
  <c r="D61" i="22"/>
  <c r="E62" i="22"/>
  <c r="F64" i="22"/>
  <c r="G64" i="22" s="1"/>
  <c r="C68" i="22"/>
  <c r="D69" i="22"/>
  <c r="E70" i="22"/>
  <c r="F72" i="22"/>
  <c r="G72" i="22" s="1"/>
  <c r="C76" i="22"/>
  <c r="D77" i="22"/>
  <c r="E78" i="22"/>
  <c r="F80" i="22"/>
  <c r="G80" i="22" s="1"/>
  <c r="C84" i="22"/>
  <c r="D85" i="22"/>
  <c r="E86" i="22"/>
  <c r="F88" i="22"/>
  <c r="G88" i="22" s="1"/>
  <c r="C92" i="22"/>
  <c r="D93" i="22"/>
  <c r="E94" i="22"/>
  <c r="F96" i="22"/>
  <c r="G96" i="22" s="1"/>
  <c r="C100" i="22"/>
  <c r="D101" i="22"/>
  <c r="E102" i="22"/>
  <c r="F104" i="22"/>
  <c r="G104" i="22" s="1"/>
  <c r="E23" i="22"/>
  <c r="G80" i="21"/>
  <c r="B21" i="21"/>
  <c r="D21" i="21" s="1"/>
  <c r="B33" i="21"/>
  <c r="D33" i="21" s="1"/>
  <c r="B96" i="21"/>
  <c r="D96" i="21" s="1"/>
  <c r="B10" i="21"/>
  <c r="C10" i="21" s="1"/>
  <c r="B28" i="21"/>
  <c r="D28" i="21" s="1"/>
  <c r="B37" i="21"/>
  <c r="D37" i="21" s="1"/>
  <c r="B97" i="21"/>
  <c r="D97" i="21" s="1"/>
  <c r="B12" i="21"/>
  <c r="D12" i="21" s="1"/>
  <c r="B23" i="21"/>
  <c r="D23" i="21" s="1"/>
  <c r="B29" i="21"/>
  <c r="D29" i="21" s="1"/>
  <c r="B56" i="21"/>
  <c r="D56" i="21" s="1"/>
  <c r="B14" i="21"/>
  <c r="D14" i="21" s="1"/>
  <c r="B31" i="21"/>
  <c r="D31" i="21" s="1"/>
  <c r="B64" i="21"/>
  <c r="D64" i="21" s="1"/>
  <c r="B5" i="21"/>
  <c r="D5" i="21" s="1"/>
  <c r="B65" i="21"/>
  <c r="D65" i="21" s="1"/>
  <c r="B15" i="21"/>
  <c r="D15" i="21" s="1"/>
  <c r="B6" i="21"/>
  <c r="D6" i="21" s="1"/>
  <c r="B16" i="21"/>
  <c r="D16" i="21" s="1"/>
  <c r="B24" i="21"/>
  <c r="D24" i="21" s="1"/>
  <c r="B73" i="21"/>
  <c r="D73" i="21" s="1"/>
  <c r="B7" i="21"/>
  <c r="D7" i="21" s="1"/>
  <c r="B18" i="21"/>
  <c r="D18" i="21" s="1"/>
  <c r="B25" i="21"/>
  <c r="D25" i="21" s="1"/>
  <c r="B8" i="21"/>
  <c r="D8" i="21" s="1"/>
  <c r="B20" i="21"/>
  <c r="D20" i="21" s="1"/>
  <c r="B32" i="21"/>
  <c r="D32" i="21" s="1"/>
  <c r="B88" i="21"/>
  <c r="H80" i="21"/>
  <c r="E80" i="21"/>
  <c r="C80" i="21"/>
  <c r="B40" i="21"/>
  <c r="D40" i="21" s="1"/>
  <c r="B57" i="21"/>
  <c r="D57" i="21" s="1"/>
  <c r="B89" i="21"/>
  <c r="D89" i="21" s="1"/>
  <c r="B48" i="21"/>
  <c r="D48" i="21" s="1"/>
  <c r="B98" i="21"/>
  <c r="D98" i="21" s="1"/>
  <c r="B90" i="21"/>
  <c r="D90" i="21" s="1"/>
  <c r="B82" i="21"/>
  <c r="D82" i="21" s="1"/>
  <c r="B74" i="21"/>
  <c r="D74" i="21" s="1"/>
  <c r="B66" i="21"/>
  <c r="D66" i="21" s="1"/>
  <c r="B58" i="21"/>
  <c r="D58" i="21" s="1"/>
  <c r="B50" i="21"/>
  <c r="D50" i="21" s="1"/>
  <c r="B42" i="21"/>
  <c r="D42" i="21" s="1"/>
  <c r="B34" i="21"/>
  <c r="D34" i="21" s="1"/>
  <c r="B99" i="21"/>
  <c r="D99" i="21" s="1"/>
  <c r="B91" i="21"/>
  <c r="D91" i="21" s="1"/>
  <c r="B83" i="21"/>
  <c r="D83" i="21" s="1"/>
  <c r="B75" i="21"/>
  <c r="D75" i="21" s="1"/>
  <c r="B67" i="21"/>
  <c r="D67" i="21" s="1"/>
  <c r="B59" i="21"/>
  <c r="D59" i="21" s="1"/>
  <c r="B51" i="21"/>
  <c r="D51" i="21" s="1"/>
  <c r="B43" i="21"/>
  <c r="D43" i="21" s="1"/>
  <c r="B35" i="21"/>
  <c r="D35" i="21" s="1"/>
  <c r="B27" i="21"/>
  <c r="D27" i="21" s="1"/>
  <c r="B19" i="21"/>
  <c r="D19" i="21" s="1"/>
  <c r="B11" i="21"/>
  <c r="D11" i="21" s="1"/>
  <c r="B100" i="21"/>
  <c r="D100" i="21" s="1"/>
  <c r="B92" i="21"/>
  <c r="D92" i="21" s="1"/>
  <c r="B84" i="21"/>
  <c r="D84" i="21" s="1"/>
  <c r="B76" i="21"/>
  <c r="D76" i="21" s="1"/>
  <c r="B68" i="21"/>
  <c r="D68" i="21" s="1"/>
  <c r="B60" i="21"/>
  <c r="D60" i="21" s="1"/>
  <c r="B52" i="21"/>
  <c r="D52" i="21" s="1"/>
  <c r="B44" i="21"/>
  <c r="D44" i="21" s="1"/>
  <c r="B101" i="21"/>
  <c r="D101" i="21" s="1"/>
  <c r="B93" i="21"/>
  <c r="D93" i="21" s="1"/>
  <c r="B85" i="21"/>
  <c r="D85" i="21" s="1"/>
  <c r="B77" i="21"/>
  <c r="D77" i="21" s="1"/>
  <c r="B69" i="21"/>
  <c r="D69" i="21" s="1"/>
  <c r="B61" i="21"/>
  <c r="D61" i="21" s="1"/>
  <c r="B53" i="21"/>
  <c r="D53" i="21" s="1"/>
  <c r="B45" i="21"/>
  <c r="D45" i="21" s="1"/>
  <c r="B102" i="21"/>
  <c r="D102" i="21" s="1"/>
  <c r="B94" i="21"/>
  <c r="D94" i="21" s="1"/>
  <c r="B86" i="21"/>
  <c r="D86" i="21" s="1"/>
  <c r="B78" i="21"/>
  <c r="D78" i="21" s="1"/>
  <c r="B70" i="21"/>
  <c r="D70" i="21" s="1"/>
  <c r="B62" i="21"/>
  <c r="D62" i="21" s="1"/>
  <c r="B54" i="21"/>
  <c r="D54" i="21" s="1"/>
  <c r="B46" i="21"/>
  <c r="D46" i="21" s="1"/>
  <c r="B38" i="21"/>
  <c r="D38" i="21" s="1"/>
  <c r="B103" i="21"/>
  <c r="D103" i="21" s="1"/>
  <c r="B95" i="21"/>
  <c r="D95" i="21" s="1"/>
  <c r="B87" i="21"/>
  <c r="D87" i="21" s="1"/>
  <c r="B79" i="21"/>
  <c r="D79" i="21" s="1"/>
  <c r="B71" i="21"/>
  <c r="D71" i="21" s="1"/>
  <c r="B63" i="21"/>
  <c r="D63" i="21" s="1"/>
  <c r="B55" i="21"/>
  <c r="D55" i="21" s="1"/>
  <c r="B47" i="21"/>
  <c r="D47" i="21" s="1"/>
  <c r="B39" i="21"/>
  <c r="D39" i="21" s="1"/>
  <c r="B9" i="21"/>
  <c r="D9" i="21" s="1"/>
  <c r="B22" i="21"/>
  <c r="D22" i="21" s="1"/>
  <c r="B26" i="21"/>
  <c r="D26" i="21" s="1"/>
  <c r="B36" i="21"/>
  <c r="D36" i="21" s="1"/>
  <c r="B41" i="21"/>
  <c r="D41" i="21" s="1"/>
  <c r="B49" i="21"/>
  <c r="D49" i="21" s="1"/>
  <c r="B81" i="21"/>
  <c r="D81" i="21" s="1"/>
  <c r="B13" i="21"/>
  <c r="D13" i="21" s="1"/>
  <c r="B17" i="21"/>
  <c r="D17" i="21" s="1"/>
  <c r="B30" i="21"/>
  <c r="D30" i="21" s="1"/>
  <c r="B72" i="21"/>
  <c r="D72" i="21" s="1"/>
  <c r="B104" i="21"/>
  <c r="D104" i="21" s="1"/>
  <c r="L2" i="20"/>
  <c r="B6" i="20" s="1"/>
  <c r="G3" i="20"/>
  <c r="F3" i="20"/>
  <c r="D3" i="20"/>
  <c r="F102" i="19"/>
  <c r="G102" i="19" s="1"/>
  <c r="C102" i="19"/>
  <c r="D102" i="19" s="1"/>
  <c r="G101" i="19"/>
  <c r="H101" i="19" s="1"/>
  <c r="I101" i="19" s="1"/>
  <c r="F101" i="19"/>
  <c r="C101" i="19"/>
  <c r="D101" i="19" s="1"/>
  <c r="E101" i="19" s="1"/>
  <c r="F100" i="19"/>
  <c r="G100" i="19" s="1"/>
  <c r="H100" i="19" s="1"/>
  <c r="I100" i="19" s="1"/>
  <c r="C100" i="19"/>
  <c r="D100" i="19" s="1"/>
  <c r="E100" i="19" s="1"/>
  <c r="G99" i="19"/>
  <c r="H99" i="19" s="1"/>
  <c r="F99" i="19"/>
  <c r="E99" i="19"/>
  <c r="D99" i="19"/>
  <c r="C99" i="19"/>
  <c r="F98" i="19"/>
  <c r="C98" i="19"/>
  <c r="D98" i="19" s="1"/>
  <c r="E98" i="19" s="1"/>
  <c r="F97" i="19"/>
  <c r="G97" i="19" s="1"/>
  <c r="H97" i="19" s="1"/>
  <c r="D97" i="19"/>
  <c r="E97" i="19" s="1"/>
  <c r="C97" i="19"/>
  <c r="F96" i="19"/>
  <c r="G96" i="19" s="1"/>
  <c r="C96" i="19"/>
  <c r="D96" i="19" s="1"/>
  <c r="E96" i="19" s="1"/>
  <c r="F95" i="19"/>
  <c r="G95" i="19" s="1"/>
  <c r="H95" i="19" s="1"/>
  <c r="C95" i="19"/>
  <c r="G94" i="19"/>
  <c r="H94" i="19" s="1"/>
  <c r="F94" i="19"/>
  <c r="C94" i="19"/>
  <c r="F93" i="19"/>
  <c r="G93" i="19" s="1"/>
  <c r="H93" i="19" s="1"/>
  <c r="C93" i="19"/>
  <c r="G92" i="19"/>
  <c r="H92" i="19" s="1"/>
  <c r="F92" i="19"/>
  <c r="C92" i="19"/>
  <c r="D92" i="19" s="1"/>
  <c r="E92" i="19" s="1"/>
  <c r="F91" i="19"/>
  <c r="G91" i="19" s="1"/>
  <c r="H91" i="19" s="1"/>
  <c r="C91" i="19"/>
  <c r="F90" i="19"/>
  <c r="G90" i="19" s="1"/>
  <c r="H90" i="19" s="1"/>
  <c r="D90" i="19"/>
  <c r="E90" i="19" s="1"/>
  <c r="C90" i="19"/>
  <c r="F89" i="19"/>
  <c r="C89" i="19"/>
  <c r="D89" i="19" s="1"/>
  <c r="E89" i="19" s="1"/>
  <c r="F88" i="19"/>
  <c r="G88" i="19" s="1"/>
  <c r="H88" i="19" s="1"/>
  <c r="I88" i="19" s="1"/>
  <c r="D88" i="19"/>
  <c r="E88" i="19" s="1"/>
  <c r="C88" i="19"/>
  <c r="F87" i="19"/>
  <c r="G87" i="19" s="1"/>
  <c r="H87" i="19" s="1"/>
  <c r="I87" i="19" s="1"/>
  <c r="C87" i="19"/>
  <c r="D87" i="19" s="1"/>
  <c r="E87" i="19" s="1"/>
  <c r="G86" i="19"/>
  <c r="H86" i="19" s="1"/>
  <c r="F86" i="19"/>
  <c r="C86" i="19"/>
  <c r="G85" i="19"/>
  <c r="H85" i="19" s="1"/>
  <c r="I85" i="19" s="1"/>
  <c r="F85" i="19"/>
  <c r="C85" i="19"/>
  <c r="D85" i="19" s="1"/>
  <c r="E85" i="19" s="1"/>
  <c r="F84" i="19"/>
  <c r="G84" i="19" s="1"/>
  <c r="H84" i="19" s="1"/>
  <c r="C84" i="19"/>
  <c r="G83" i="19"/>
  <c r="H83" i="19" s="1"/>
  <c r="F83" i="19"/>
  <c r="D83" i="19"/>
  <c r="E83" i="19" s="1"/>
  <c r="C83" i="19"/>
  <c r="F82" i="19"/>
  <c r="C82" i="19"/>
  <c r="D82" i="19" s="1"/>
  <c r="E82" i="19" s="1"/>
  <c r="F81" i="19"/>
  <c r="G81" i="19" s="1"/>
  <c r="H81" i="19" s="1"/>
  <c r="D81" i="19"/>
  <c r="E81" i="19" s="1"/>
  <c r="C81" i="19"/>
  <c r="F80" i="19"/>
  <c r="G80" i="19" s="1"/>
  <c r="C80" i="19"/>
  <c r="D80" i="19" s="1"/>
  <c r="E80" i="19" s="1"/>
  <c r="F79" i="19"/>
  <c r="G79" i="19" s="1"/>
  <c r="H79" i="19" s="1"/>
  <c r="C79" i="19"/>
  <c r="G78" i="19"/>
  <c r="H78" i="19" s="1"/>
  <c r="F78" i="19"/>
  <c r="C78" i="19"/>
  <c r="F77" i="19"/>
  <c r="G77" i="19" s="1"/>
  <c r="H77" i="19" s="1"/>
  <c r="C77" i="19"/>
  <c r="G76" i="19"/>
  <c r="H76" i="19" s="1"/>
  <c r="F76" i="19"/>
  <c r="C76" i="19"/>
  <c r="D76" i="19" s="1"/>
  <c r="E76" i="19" s="1"/>
  <c r="F75" i="19"/>
  <c r="G75" i="19" s="1"/>
  <c r="H75" i="19" s="1"/>
  <c r="C75" i="19"/>
  <c r="F74" i="19"/>
  <c r="G74" i="19" s="1"/>
  <c r="H74" i="19" s="1"/>
  <c r="D74" i="19"/>
  <c r="E74" i="19" s="1"/>
  <c r="C74" i="19"/>
  <c r="F73" i="19"/>
  <c r="C73" i="19"/>
  <c r="D73" i="19" s="1"/>
  <c r="E73" i="19" s="1"/>
  <c r="F72" i="19"/>
  <c r="G72" i="19" s="1"/>
  <c r="H72" i="19" s="1"/>
  <c r="I72" i="19" s="1"/>
  <c r="D72" i="19"/>
  <c r="E72" i="19" s="1"/>
  <c r="C72" i="19"/>
  <c r="F71" i="19"/>
  <c r="G71" i="19" s="1"/>
  <c r="H71" i="19" s="1"/>
  <c r="I71" i="19" s="1"/>
  <c r="C71" i="19"/>
  <c r="D71" i="19" s="1"/>
  <c r="E71" i="19" s="1"/>
  <c r="G70" i="19"/>
  <c r="H70" i="19" s="1"/>
  <c r="F70" i="19"/>
  <c r="C70" i="19"/>
  <c r="G69" i="19"/>
  <c r="H69" i="19" s="1"/>
  <c r="I69" i="19" s="1"/>
  <c r="F69" i="19"/>
  <c r="C69" i="19"/>
  <c r="D69" i="19" s="1"/>
  <c r="E69" i="19" s="1"/>
  <c r="F68" i="19"/>
  <c r="G68" i="19" s="1"/>
  <c r="H68" i="19" s="1"/>
  <c r="C68" i="19"/>
  <c r="G67" i="19"/>
  <c r="H67" i="19" s="1"/>
  <c r="F67" i="19"/>
  <c r="D67" i="19"/>
  <c r="E67" i="19" s="1"/>
  <c r="C67" i="19"/>
  <c r="F66" i="19"/>
  <c r="C66" i="19"/>
  <c r="D66" i="19" s="1"/>
  <c r="E66" i="19" s="1"/>
  <c r="F65" i="19"/>
  <c r="G65" i="19" s="1"/>
  <c r="H65" i="19" s="1"/>
  <c r="D65" i="19"/>
  <c r="E65" i="19" s="1"/>
  <c r="C65" i="19"/>
  <c r="F64" i="19"/>
  <c r="G64" i="19" s="1"/>
  <c r="C64" i="19"/>
  <c r="D64" i="19" s="1"/>
  <c r="E64" i="19" s="1"/>
  <c r="F63" i="19"/>
  <c r="G63" i="19" s="1"/>
  <c r="H63" i="19" s="1"/>
  <c r="C63" i="19"/>
  <c r="G62" i="19"/>
  <c r="H62" i="19" s="1"/>
  <c r="F62" i="19"/>
  <c r="C62" i="19"/>
  <c r="F61" i="19"/>
  <c r="G61" i="19" s="1"/>
  <c r="H61" i="19" s="1"/>
  <c r="C61" i="19"/>
  <c r="G60" i="19"/>
  <c r="H60" i="19" s="1"/>
  <c r="F60" i="19"/>
  <c r="C60" i="19"/>
  <c r="D60" i="19" s="1"/>
  <c r="E60" i="19" s="1"/>
  <c r="F59" i="19"/>
  <c r="G59" i="19" s="1"/>
  <c r="H59" i="19" s="1"/>
  <c r="C59" i="19"/>
  <c r="F58" i="19"/>
  <c r="G58" i="19" s="1"/>
  <c r="H58" i="19" s="1"/>
  <c r="D58" i="19"/>
  <c r="E58" i="19" s="1"/>
  <c r="C58" i="19"/>
  <c r="F57" i="19"/>
  <c r="C57" i="19"/>
  <c r="D57" i="19" s="1"/>
  <c r="E57" i="19" s="1"/>
  <c r="F56" i="19"/>
  <c r="G56" i="19" s="1"/>
  <c r="H56" i="19" s="1"/>
  <c r="I56" i="19" s="1"/>
  <c r="D56" i="19"/>
  <c r="E56" i="19" s="1"/>
  <c r="C56" i="19"/>
  <c r="F55" i="19"/>
  <c r="G55" i="19" s="1"/>
  <c r="H55" i="19" s="1"/>
  <c r="I55" i="19" s="1"/>
  <c r="C55" i="19"/>
  <c r="D55" i="19" s="1"/>
  <c r="E55" i="19" s="1"/>
  <c r="G54" i="19"/>
  <c r="H54" i="19" s="1"/>
  <c r="F54" i="19"/>
  <c r="C54" i="19"/>
  <c r="G53" i="19"/>
  <c r="H53" i="19" s="1"/>
  <c r="I53" i="19" s="1"/>
  <c r="F53" i="19"/>
  <c r="C53" i="19"/>
  <c r="D53" i="19" s="1"/>
  <c r="E53" i="19" s="1"/>
  <c r="F52" i="19"/>
  <c r="G52" i="19" s="1"/>
  <c r="H52" i="19" s="1"/>
  <c r="C52" i="19"/>
  <c r="G51" i="19"/>
  <c r="H51" i="19" s="1"/>
  <c r="F51" i="19"/>
  <c r="D51" i="19"/>
  <c r="E51" i="19" s="1"/>
  <c r="C51" i="19"/>
  <c r="F50" i="19"/>
  <c r="C50" i="19"/>
  <c r="D50" i="19" s="1"/>
  <c r="E50" i="19" s="1"/>
  <c r="F49" i="19"/>
  <c r="G49" i="19" s="1"/>
  <c r="H49" i="19" s="1"/>
  <c r="D49" i="19"/>
  <c r="E49" i="19" s="1"/>
  <c r="C49" i="19"/>
  <c r="F48" i="19"/>
  <c r="G48" i="19" s="1"/>
  <c r="C48" i="19"/>
  <c r="D48" i="19" s="1"/>
  <c r="E48" i="19" s="1"/>
  <c r="F47" i="19"/>
  <c r="G47" i="19" s="1"/>
  <c r="H47" i="19" s="1"/>
  <c r="C47" i="19"/>
  <c r="G46" i="19"/>
  <c r="H46" i="19" s="1"/>
  <c r="F46" i="19"/>
  <c r="C46" i="19"/>
  <c r="F45" i="19"/>
  <c r="G45" i="19" s="1"/>
  <c r="H45" i="19" s="1"/>
  <c r="C45" i="19"/>
  <c r="G44" i="19"/>
  <c r="H44" i="19" s="1"/>
  <c r="I44" i="19" s="1"/>
  <c r="F44" i="19"/>
  <c r="C44" i="19"/>
  <c r="D44" i="19" s="1"/>
  <c r="E44" i="19" s="1"/>
  <c r="F43" i="19"/>
  <c r="G43" i="19" s="1"/>
  <c r="H43" i="19" s="1"/>
  <c r="C43" i="19"/>
  <c r="F42" i="19"/>
  <c r="G42" i="19" s="1"/>
  <c r="H42" i="19" s="1"/>
  <c r="D42" i="19"/>
  <c r="E42" i="19" s="1"/>
  <c r="C42" i="19"/>
  <c r="F41" i="19"/>
  <c r="C41" i="19"/>
  <c r="D41" i="19" s="1"/>
  <c r="E41" i="19" s="1"/>
  <c r="F40" i="19"/>
  <c r="G40" i="19" s="1"/>
  <c r="H40" i="19" s="1"/>
  <c r="I40" i="19" s="1"/>
  <c r="D40" i="19"/>
  <c r="E40" i="19" s="1"/>
  <c r="C40" i="19"/>
  <c r="F39" i="19"/>
  <c r="G39" i="19" s="1"/>
  <c r="H39" i="19" s="1"/>
  <c r="I39" i="19" s="1"/>
  <c r="C39" i="19"/>
  <c r="D39" i="19" s="1"/>
  <c r="E39" i="19" s="1"/>
  <c r="G38" i="19"/>
  <c r="H38" i="19" s="1"/>
  <c r="F38" i="19"/>
  <c r="C38" i="19"/>
  <c r="G37" i="19"/>
  <c r="H37" i="19" s="1"/>
  <c r="I37" i="19" s="1"/>
  <c r="F37" i="19"/>
  <c r="C37" i="19"/>
  <c r="D37" i="19" s="1"/>
  <c r="E37" i="19" s="1"/>
  <c r="F36" i="19"/>
  <c r="G36" i="19" s="1"/>
  <c r="H36" i="19" s="1"/>
  <c r="C36" i="19"/>
  <c r="G35" i="19"/>
  <c r="H35" i="19" s="1"/>
  <c r="F35" i="19"/>
  <c r="D35" i="19"/>
  <c r="E35" i="19" s="1"/>
  <c r="C35" i="19"/>
  <c r="F34" i="19"/>
  <c r="C34" i="19"/>
  <c r="D34" i="19" s="1"/>
  <c r="E34" i="19" s="1"/>
  <c r="F33" i="19"/>
  <c r="G33" i="19" s="1"/>
  <c r="H33" i="19" s="1"/>
  <c r="D33" i="19"/>
  <c r="E33" i="19" s="1"/>
  <c r="C33" i="19"/>
  <c r="F32" i="19"/>
  <c r="G32" i="19" s="1"/>
  <c r="C32" i="19"/>
  <c r="D32" i="19" s="1"/>
  <c r="E32" i="19" s="1"/>
  <c r="F31" i="19"/>
  <c r="G31" i="19" s="1"/>
  <c r="H31" i="19" s="1"/>
  <c r="C31" i="19"/>
  <c r="G30" i="19"/>
  <c r="H30" i="19" s="1"/>
  <c r="F30" i="19"/>
  <c r="C30" i="19"/>
  <c r="F29" i="19"/>
  <c r="G29" i="19" s="1"/>
  <c r="H29" i="19" s="1"/>
  <c r="C29" i="19"/>
  <c r="G28" i="19"/>
  <c r="H28" i="19" s="1"/>
  <c r="I28" i="19" s="1"/>
  <c r="F28" i="19"/>
  <c r="C28" i="19"/>
  <c r="D28" i="19" s="1"/>
  <c r="E28" i="19" s="1"/>
  <c r="F27" i="19"/>
  <c r="G27" i="19" s="1"/>
  <c r="H27" i="19" s="1"/>
  <c r="C27" i="19"/>
  <c r="F26" i="19"/>
  <c r="G26" i="19" s="1"/>
  <c r="H26" i="19" s="1"/>
  <c r="D26" i="19"/>
  <c r="E26" i="19" s="1"/>
  <c r="C26" i="19"/>
  <c r="F25" i="19"/>
  <c r="C25" i="19"/>
  <c r="D25" i="19" s="1"/>
  <c r="E25" i="19" s="1"/>
  <c r="F24" i="19"/>
  <c r="G24" i="19" s="1"/>
  <c r="H24" i="19" s="1"/>
  <c r="I24" i="19" s="1"/>
  <c r="D24" i="19"/>
  <c r="E24" i="19" s="1"/>
  <c r="C24" i="19"/>
  <c r="F23" i="19"/>
  <c r="G23" i="19" s="1"/>
  <c r="H23" i="19" s="1"/>
  <c r="I23" i="19" s="1"/>
  <c r="C23" i="19"/>
  <c r="D23" i="19" s="1"/>
  <c r="E23" i="19" s="1"/>
  <c r="G22" i="19"/>
  <c r="H22" i="19" s="1"/>
  <c r="F22" i="19"/>
  <c r="C22" i="19"/>
  <c r="G21" i="19"/>
  <c r="H21" i="19" s="1"/>
  <c r="I21" i="19" s="1"/>
  <c r="F21" i="19"/>
  <c r="C21" i="19"/>
  <c r="D21" i="19" s="1"/>
  <c r="E21" i="19" s="1"/>
  <c r="F20" i="19"/>
  <c r="G20" i="19" s="1"/>
  <c r="H20" i="19" s="1"/>
  <c r="C20" i="19"/>
  <c r="G19" i="19"/>
  <c r="H19" i="19" s="1"/>
  <c r="F19" i="19"/>
  <c r="D19" i="19"/>
  <c r="E19" i="19" s="1"/>
  <c r="C19" i="19"/>
  <c r="F18" i="19"/>
  <c r="C18" i="19"/>
  <c r="D18" i="19" s="1"/>
  <c r="E18" i="19" s="1"/>
  <c r="F17" i="19"/>
  <c r="G17" i="19" s="1"/>
  <c r="H17" i="19" s="1"/>
  <c r="D17" i="19"/>
  <c r="E17" i="19" s="1"/>
  <c r="C17" i="19"/>
  <c r="F16" i="19"/>
  <c r="G16" i="19" s="1"/>
  <c r="C16" i="19"/>
  <c r="D11" i="19" s="1"/>
  <c r="E11" i="19" s="1"/>
  <c r="F15" i="19"/>
  <c r="G15" i="19" s="1"/>
  <c r="H15" i="19" s="1"/>
  <c r="C15" i="19"/>
  <c r="G14" i="19"/>
  <c r="H14" i="19" s="1"/>
  <c r="F14" i="19"/>
  <c r="C14" i="19"/>
  <c r="F13" i="19"/>
  <c r="G13" i="19" s="1"/>
  <c r="H13" i="19" s="1"/>
  <c r="C13" i="19"/>
  <c r="G12" i="19"/>
  <c r="H12" i="19" s="1"/>
  <c r="I12" i="19" s="1"/>
  <c r="F12" i="19"/>
  <c r="C12" i="19"/>
  <c r="D12" i="19" s="1"/>
  <c r="E12" i="19" s="1"/>
  <c r="F11" i="19"/>
  <c r="G11" i="19" s="1"/>
  <c r="H11" i="19" s="1"/>
  <c r="C11" i="19"/>
  <c r="F10" i="19"/>
  <c r="G10" i="19" s="1"/>
  <c r="H10" i="19" s="1"/>
  <c r="D10" i="19"/>
  <c r="E10" i="19" s="1"/>
  <c r="C10" i="19"/>
  <c r="F9" i="19"/>
  <c r="C9" i="19"/>
  <c r="D9" i="19" s="1"/>
  <c r="E9" i="19" s="1"/>
  <c r="F8" i="19"/>
  <c r="G8" i="19" s="1"/>
  <c r="H8" i="19" s="1"/>
  <c r="C8" i="19"/>
  <c r="D8" i="19" s="1"/>
  <c r="E8" i="19" s="1"/>
  <c r="F7" i="19"/>
  <c r="G7" i="19" s="1"/>
  <c r="H7" i="19" s="1"/>
  <c r="C7" i="19"/>
  <c r="D3" i="19" s="1"/>
  <c r="E3" i="19" s="1"/>
  <c r="F6" i="19"/>
  <c r="C6" i="19"/>
  <c r="F5" i="19"/>
  <c r="G5" i="19" s="1"/>
  <c r="H5" i="19" s="1"/>
  <c r="C5" i="19"/>
  <c r="F4" i="19"/>
  <c r="G4" i="19" s="1"/>
  <c r="H4" i="19" s="1"/>
  <c r="C4" i="19"/>
  <c r="D4" i="19" s="1"/>
  <c r="E4" i="19" s="1"/>
  <c r="F3" i="19"/>
  <c r="G3" i="19" s="1"/>
  <c r="H3" i="19" s="1"/>
  <c r="C3" i="19"/>
  <c r="F2" i="19"/>
  <c r="G2" i="19" s="1"/>
  <c r="H2" i="19" s="1"/>
  <c r="C2" i="19"/>
  <c r="D2" i="19" s="1"/>
  <c r="E2" i="19" s="1"/>
  <c r="D10" i="21" l="1"/>
  <c r="C33" i="21"/>
  <c r="C29" i="21"/>
  <c r="C15" i="21"/>
  <c r="C88" i="21"/>
  <c r="D88" i="21"/>
  <c r="F6" i="22"/>
  <c r="G6" i="22" s="1"/>
  <c r="E7" i="22"/>
  <c r="G81" i="21"/>
  <c r="F81" i="21"/>
  <c r="F39" i="21"/>
  <c r="G39" i="21"/>
  <c r="F103" i="21"/>
  <c r="G103" i="21"/>
  <c r="F94" i="21"/>
  <c r="G94" i="21"/>
  <c r="G93" i="21"/>
  <c r="F93" i="21"/>
  <c r="G92" i="21"/>
  <c r="F92" i="21"/>
  <c r="G59" i="21"/>
  <c r="F59" i="21"/>
  <c r="G50" i="21"/>
  <c r="F50" i="21"/>
  <c r="C64" i="21"/>
  <c r="F64" i="21"/>
  <c r="G64" i="21"/>
  <c r="C37" i="21"/>
  <c r="G37" i="21"/>
  <c r="F37" i="21"/>
  <c r="F104" i="21"/>
  <c r="G104" i="21"/>
  <c r="G49" i="21"/>
  <c r="F49" i="21"/>
  <c r="F47" i="21"/>
  <c r="G47" i="21"/>
  <c r="F38" i="21"/>
  <c r="G38" i="21"/>
  <c r="F102" i="21"/>
  <c r="G102" i="21"/>
  <c r="F101" i="21"/>
  <c r="G101" i="21"/>
  <c r="G100" i="21"/>
  <c r="F100" i="21"/>
  <c r="G67" i="21"/>
  <c r="F67" i="21"/>
  <c r="G58" i="21"/>
  <c r="F58" i="21"/>
  <c r="C73" i="21"/>
  <c r="F73" i="21"/>
  <c r="G73" i="21"/>
  <c r="C31" i="21"/>
  <c r="F31" i="21"/>
  <c r="G31" i="21"/>
  <c r="C28" i="21"/>
  <c r="F72" i="21"/>
  <c r="G72" i="21"/>
  <c r="F41" i="21"/>
  <c r="G41" i="21"/>
  <c r="F55" i="21"/>
  <c r="G55" i="21"/>
  <c r="F46" i="21"/>
  <c r="G46" i="21"/>
  <c r="G45" i="21"/>
  <c r="F45" i="21"/>
  <c r="G44" i="21"/>
  <c r="F44" i="21"/>
  <c r="G75" i="21"/>
  <c r="F75" i="21"/>
  <c r="G66" i="21"/>
  <c r="F66" i="21"/>
  <c r="F48" i="21"/>
  <c r="G48" i="21"/>
  <c r="E88" i="21"/>
  <c r="F88" i="21"/>
  <c r="G88" i="21"/>
  <c r="C14" i="21"/>
  <c r="F30" i="21"/>
  <c r="G30" i="21"/>
  <c r="G36" i="21"/>
  <c r="F36" i="21"/>
  <c r="F63" i="21"/>
  <c r="G63" i="21"/>
  <c r="F54" i="21"/>
  <c r="G54" i="21"/>
  <c r="F53" i="21"/>
  <c r="G53" i="21"/>
  <c r="G52" i="21"/>
  <c r="F52" i="21"/>
  <c r="G83" i="21"/>
  <c r="F83" i="21"/>
  <c r="G74" i="21"/>
  <c r="F74" i="21"/>
  <c r="F89" i="21"/>
  <c r="G89" i="21"/>
  <c r="F32" i="21"/>
  <c r="G32" i="21"/>
  <c r="C16" i="21"/>
  <c r="F56" i="21"/>
  <c r="G56" i="21"/>
  <c r="F96" i="21"/>
  <c r="G96" i="21"/>
  <c r="F71" i="21"/>
  <c r="G71" i="21"/>
  <c r="F62" i="21"/>
  <c r="G62" i="21"/>
  <c r="G61" i="21"/>
  <c r="F61" i="21"/>
  <c r="G60" i="21"/>
  <c r="F60" i="21"/>
  <c r="G91" i="21"/>
  <c r="F91" i="21"/>
  <c r="G82" i="21"/>
  <c r="F82" i="21"/>
  <c r="G57" i="21"/>
  <c r="F57" i="21"/>
  <c r="H96" i="21"/>
  <c r="C20" i="21"/>
  <c r="F33" i="21"/>
  <c r="G33" i="21"/>
  <c r="F79" i="21"/>
  <c r="G79" i="21"/>
  <c r="F70" i="21"/>
  <c r="G70" i="21"/>
  <c r="G69" i="21"/>
  <c r="F69" i="21"/>
  <c r="G68" i="21"/>
  <c r="F68" i="21"/>
  <c r="G35" i="21"/>
  <c r="F35" i="21"/>
  <c r="G99" i="21"/>
  <c r="F99" i="21"/>
  <c r="G90" i="21"/>
  <c r="F90" i="21"/>
  <c r="F40" i="21"/>
  <c r="G40" i="21"/>
  <c r="C8" i="21"/>
  <c r="C21" i="21"/>
  <c r="F87" i="21"/>
  <c r="G87" i="21"/>
  <c r="F78" i="21"/>
  <c r="G78" i="21"/>
  <c r="G77" i="21"/>
  <c r="F77" i="21"/>
  <c r="G76" i="21"/>
  <c r="F76" i="21"/>
  <c r="G43" i="21"/>
  <c r="F43" i="21"/>
  <c r="G34" i="21"/>
  <c r="F34" i="21"/>
  <c r="G98" i="21"/>
  <c r="F98" i="21"/>
  <c r="F65" i="21"/>
  <c r="G65" i="21"/>
  <c r="C12" i="21"/>
  <c r="C24" i="21"/>
  <c r="F95" i="21"/>
  <c r="G95" i="21"/>
  <c r="F86" i="21"/>
  <c r="G86" i="21"/>
  <c r="G85" i="21"/>
  <c r="F85" i="21"/>
  <c r="G84" i="21"/>
  <c r="F84" i="21"/>
  <c r="G51" i="21"/>
  <c r="F51" i="21"/>
  <c r="G42" i="21"/>
  <c r="F42" i="21"/>
  <c r="C23" i="21"/>
  <c r="C6" i="21"/>
  <c r="C18" i="21"/>
  <c r="E5" i="21"/>
  <c r="F5" i="21" s="1"/>
  <c r="H97" i="21"/>
  <c r="G97" i="21"/>
  <c r="F97" i="21"/>
  <c r="E97" i="21"/>
  <c r="E96" i="21"/>
  <c r="C97" i="21"/>
  <c r="H88" i="21"/>
  <c r="C5" i="21"/>
  <c r="C25" i="21"/>
  <c r="C65" i="21"/>
  <c r="C32" i="21"/>
  <c r="C56" i="21"/>
  <c r="C96" i="21"/>
  <c r="C7" i="21"/>
  <c r="C92" i="21"/>
  <c r="H92" i="21"/>
  <c r="E92" i="21"/>
  <c r="E95" i="21"/>
  <c r="C95" i="21"/>
  <c r="H95" i="21"/>
  <c r="E86" i="21"/>
  <c r="C86" i="21"/>
  <c r="H86" i="21"/>
  <c r="E85" i="21"/>
  <c r="C85" i="21"/>
  <c r="H85" i="21"/>
  <c r="C84" i="21"/>
  <c r="H84" i="21"/>
  <c r="E84" i="21"/>
  <c r="C51" i="21"/>
  <c r="C42" i="21"/>
  <c r="H89" i="21"/>
  <c r="E89" i="21"/>
  <c r="C89" i="21"/>
  <c r="E93" i="21"/>
  <c r="C93" i="21"/>
  <c r="H93" i="21"/>
  <c r="C50" i="21"/>
  <c r="E102" i="21"/>
  <c r="C102" i="21"/>
  <c r="H102" i="21"/>
  <c r="C13" i="21"/>
  <c r="E94" i="21"/>
  <c r="C94" i="21"/>
  <c r="H94" i="21"/>
  <c r="C59" i="21"/>
  <c r="C38" i="21"/>
  <c r="C100" i="21"/>
  <c r="H100" i="21"/>
  <c r="E100" i="21"/>
  <c r="H3" i="20"/>
  <c r="C55" i="21"/>
  <c r="C46" i="21"/>
  <c r="C45" i="21"/>
  <c r="C44" i="21"/>
  <c r="C11" i="21"/>
  <c r="C75" i="21"/>
  <c r="C66" i="21"/>
  <c r="C48" i="21"/>
  <c r="C47" i="21"/>
  <c r="E101" i="21"/>
  <c r="C101" i="21"/>
  <c r="H101" i="21"/>
  <c r="C58" i="21"/>
  <c r="H81" i="21"/>
  <c r="E81" i="21"/>
  <c r="C81" i="21"/>
  <c r="C26" i="21"/>
  <c r="C63" i="21"/>
  <c r="C54" i="21"/>
  <c r="C53" i="21"/>
  <c r="C52" i="21"/>
  <c r="C19" i="21"/>
  <c r="C83" i="21"/>
  <c r="H83" i="21"/>
  <c r="E83" i="21"/>
  <c r="C74" i="21"/>
  <c r="C67" i="21"/>
  <c r="H104" i="21"/>
  <c r="E104" i="21"/>
  <c r="C104" i="21"/>
  <c r="C49" i="21"/>
  <c r="C9" i="21"/>
  <c r="C71" i="21"/>
  <c r="C62" i="21"/>
  <c r="C61" i="21"/>
  <c r="C60" i="21"/>
  <c r="C27" i="21"/>
  <c r="C91" i="21"/>
  <c r="H91" i="21"/>
  <c r="E91" i="21"/>
  <c r="H82" i="21"/>
  <c r="E82" i="21"/>
  <c r="C82" i="21"/>
  <c r="E103" i="21"/>
  <c r="C103" i="21"/>
  <c r="H103" i="21"/>
  <c r="C57" i="21"/>
  <c r="C72" i="21"/>
  <c r="C17" i="21"/>
  <c r="C41" i="21"/>
  <c r="E79" i="21"/>
  <c r="C79" i="21"/>
  <c r="H79" i="21"/>
  <c r="C70" i="21"/>
  <c r="C69" i="21"/>
  <c r="C68" i="21"/>
  <c r="C35" i="21"/>
  <c r="C99" i="21"/>
  <c r="H99" i="21"/>
  <c r="E99" i="21"/>
  <c r="H90" i="21"/>
  <c r="E90" i="21"/>
  <c r="C90" i="21"/>
  <c r="C30" i="21"/>
  <c r="C39" i="21"/>
  <c r="C40" i="21"/>
  <c r="C36" i="21"/>
  <c r="C22" i="21"/>
  <c r="E87" i="21"/>
  <c r="C87" i="21"/>
  <c r="H87" i="21"/>
  <c r="E78" i="21"/>
  <c r="C78" i="21"/>
  <c r="H78" i="21"/>
  <c r="E77" i="21"/>
  <c r="C77" i="21"/>
  <c r="H77" i="21"/>
  <c r="C76" i="21"/>
  <c r="H76" i="21"/>
  <c r="E76" i="21"/>
  <c r="C43" i="21"/>
  <c r="C34" i="21"/>
  <c r="H98" i="21"/>
  <c r="E98" i="21"/>
  <c r="C98" i="21"/>
  <c r="C6" i="20"/>
  <c r="D6" i="20" s="1"/>
  <c r="B5" i="20"/>
  <c r="B67" i="20"/>
  <c r="B51" i="20"/>
  <c r="B61" i="20"/>
  <c r="B101" i="20"/>
  <c r="D101" i="20" s="1"/>
  <c r="B44" i="20"/>
  <c r="B92" i="20"/>
  <c r="D92" i="20" s="1"/>
  <c r="B43" i="20"/>
  <c r="B85" i="20"/>
  <c r="D85" i="20" s="1"/>
  <c r="B28" i="20"/>
  <c r="B84" i="20"/>
  <c r="D84" i="20" s="1"/>
  <c r="B21" i="20"/>
  <c r="B69" i="20"/>
  <c r="B20" i="20"/>
  <c r="B91" i="20"/>
  <c r="D91" i="20" s="1"/>
  <c r="B68" i="20"/>
  <c r="B45" i="20"/>
  <c r="B27" i="20"/>
  <c r="B100" i="20"/>
  <c r="D100" i="20" s="1"/>
  <c r="B83" i="20"/>
  <c r="D83" i="20" s="1"/>
  <c r="B60" i="20"/>
  <c r="B37" i="20"/>
  <c r="B19" i="20"/>
  <c r="B99" i="20"/>
  <c r="D99" i="20" s="1"/>
  <c r="B77" i="20"/>
  <c r="B59" i="20"/>
  <c r="B36" i="20"/>
  <c r="B13" i="20"/>
  <c r="B97" i="20"/>
  <c r="D97" i="20" s="1"/>
  <c r="B76" i="20"/>
  <c r="B53" i="20"/>
  <c r="B35" i="20"/>
  <c r="B12" i="20"/>
  <c r="B93" i="20"/>
  <c r="D93" i="20" s="1"/>
  <c r="B75" i="20"/>
  <c r="B52" i="20"/>
  <c r="B29" i="20"/>
  <c r="B11" i="20"/>
  <c r="B98" i="20"/>
  <c r="D98" i="20" s="1"/>
  <c r="B90" i="20"/>
  <c r="D90" i="20" s="1"/>
  <c r="B82" i="20"/>
  <c r="D82" i="20" s="1"/>
  <c r="B74" i="20"/>
  <c r="B66" i="20"/>
  <c r="B58" i="20"/>
  <c r="B50" i="20"/>
  <c r="B42" i="20"/>
  <c r="B34" i="20"/>
  <c r="B26" i="20"/>
  <c r="B18" i="20"/>
  <c r="B10" i="20"/>
  <c r="B89" i="20"/>
  <c r="D89" i="20" s="1"/>
  <c r="B81" i="20"/>
  <c r="B73" i="20"/>
  <c r="B65" i="20"/>
  <c r="B57" i="20"/>
  <c r="B49" i="20"/>
  <c r="B41" i="20"/>
  <c r="B33" i="20"/>
  <c r="B25" i="20"/>
  <c r="B17" i="20"/>
  <c r="B9" i="20"/>
  <c r="B104" i="20"/>
  <c r="D104" i="20" s="1"/>
  <c r="B96" i="20"/>
  <c r="D96" i="20" s="1"/>
  <c r="B88" i="20"/>
  <c r="D88" i="20" s="1"/>
  <c r="B80" i="20"/>
  <c r="B72" i="20"/>
  <c r="B64" i="20"/>
  <c r="B56" i="20"/>
  <c r="B48" i="20"/>
  <c r="B40" i="20"/>
  <c r="B32" i="20"/>
  <c r="B24" i="20"/>
  <c r="B16" i="20"/>
  <c r="B8" i="20"/>
  <c r="B103" i="20"/>
  <c r="D103" i="20" s="1"/>
  <c r="B95" i="20"/>
  <c r="D95" i="20" s="1"/>
  <c r="B87" i="20"/>
  <c r="D87" i="20" s="1"/>
  <c r="B79" i="20"/>
  <c r="B71" i="20"/>
  <c r="B63" i="20"/>
  <c r="B55" i="20"/>
  <c r="B47" i="20"/>
  <c r="B39" i="20"/>
  <c r="B31" i="20"/>
  <c r="B23" i="20"/>
  <c r="B15" i="20"/>
  <c r="B7" i="20"/>
  <c r="B102" i="20"/>
  <c r="D102" i="20" s="1"/>
  <c r="B94" i="20"/>
  <c r="D94" i="20" s="1"/>
  <c r="B86" i="20"/>
  <c r="D86" i="20" s="1"/>
  <c r="B78" i="20"/>
  <c r="B70" i="20"/>
  <c r="B62" i="20"/>
  <c r="B54" i="20"/>
  <c r="B46" i="20"/>
  <c r="B38" i="20"/>
  <c r="B30" i="20"/>
  <c r="B22" i="20"/>
  <c r="B14" i="20"/>
  <c r="I84" i="19"/>
  <c r="I47" i="19"/>
  <c r="I78" i="19"/>
  <c r="I2" i="19"/>
  <c r="I60" i="19"/>
  <c r="I76" i="19"/>
  <c r="I13" i="19"/>
  <c r="I22" i="19"/>
  <c r="I3" i="19"/>
  <c r="I92" i="19"/>
  <c r="I27" i="19"/>
  <c r="I11" i="19"/>
  <c r="I4" i="19"/>
  <c r="I8" i="19"/>
  <c r="I30" i="19"/>
  <c r="I43" i="19"/>
  <c r="D7" i="19"/>
  <c r="E7" i="19" s="1"/>
  <c r="I7" i="19" s="1"/>
  <c r="I10" i="19"/>
  <c r="D14" i="19"/>
  <c r="E14" i="19" s="1"/>
  <c r="I14" i="19" s="1"/>
  <c r="I17" i="19"/>
  <c r="I26" i="19"/>
  <c r="D30" i="19"/>
  <c r="E30" i="19" s="1"/>
  <c r="I33" i="19"/>
  <c r="I42" i="19"/>
  <c r="D46" i="19"/>
  <c r="E46" i="19" s="1"/>
  <c r="I46" i="19" s="1"/>
  <c r="I49" i="19"/>
  <c r="I58" i="19"/>
  <c r="D62" i="19"/>
  <c r="E62" i="19" s="1"/>
  <c r="I62" i="19" s="1"/>
  <c r="I65" i="19"/>
  <c r="I74" i="19"/>
  <c r="D78" i="19"/>
  <c r="E78" i="19" s="1"/>
  <c r="I81" i="19"/>
  <c r="I90" i="19"/>
  <c r="D94" i="19"/>
  <c r="E94" i="19" s="1"/>
  <c r="I94" i="19" s="1"/>
  <c r="I97" i="19"/>
  <c r="I35" i="19"/>
  <c r="I67" i="19"/>
  <c r="I83" i="19"/>
  <c r="I99" i="19"/>
  <c r="D52" i="19"/>
  <c r="E52" i="19" s="1"/>
  <c r="I52" i="19" s="1"/>
  <c r="D59" i="19"/>
  <c r="E59" i="19" s="1"/>
  <c r="I59" i="19" s="1"/>
  <c r="D68" i="19"/>
  <c r="E68" i="19" s="1"/>
  <c r="I68" i="19" s="1"/>
  <c r="D75" i="19"/>
  <c r="E75" i="19" s="1"/>
  <c r="I75" i="19" s="1"/>
  <c r="D84" i="19"/>
  <c r="E84" i="19" s="1"/>
  <c r="D91" i="19"/>
  <c r="E91" i="19" s="1"/>
  <c r="I91" i="19" s="1"/>
  <c r="I51" i="19"/>
  <c r="H48" i="19"/>
  <c r="I48" i="19" s="1"/>
  <c r="D93" i="19"/>
  <c r="E93" i="19" s="1"/>
  <c r="I93" i="19" s="1"/>
  <c r="H96" i="19"/>
  <c r="I96" i="19" s="1"/>
  <c r="I19" i="19"/>
  <c r="D6" i="19"/>
  <c r="E6" i="19" s="1"/>
  <c r="D16" i="19"/>
  <c r="E16" i="19" s="1"/>
  <c r="D20" i="19"/>
  <c r="E20" i="19" s="1"/>
  <c r="I20" i="19" s="1"/>
  <c r="D36" i="19"/>
  <c r="E36" i="19" s="1"/>
  <c r="I36" i="19" s="1"/>
  <c r="H16" i="19"/>
  <c r="D29" i="19"/>
  <c r="E29" i="19" s="1"/>
  <c r="I29" i="19" s="1"/>
  <c r="D45" i="19"/>
  <c r="E45" i="19" s="1"/>
  <c r="I45" i="19" s="1"/>
  <c r="D61" i="19"/>
  <c r="E61" i="19" s="1"/>
  <c r="I61" i="19" s="1"/>
  <c r="D77" i="19"/>
  <c r="E77" i="19" s="1"/>
  <c r="I77" i="19" s="1"/>
  <c r="G6" i="19"/>
  <c r="H6" i="19" s="1"/>
  <c r="G9" i="19"/>
  <c r="H9" i="19" s="1"/>
  <c r="I9" i="19" s="1"/>
  <c r="G18" i="19"/>
  <c r="H18" i="19" s="1"/>
  <c r="I18" i="19" s="1"/>
  <c r="D22" i="19"/>
  <c r="E22" i="19" s="1"/>
  <c r="G25" i="19"/>
  <c r="H25" i="19" s="1"/>
  <c r="I25" i="19" s="1"/>
  <c r="G34" i="19"/>
  <c r="H34" i="19" s="1"/>
  <c r="I34" i="19" s="1"/>
  <c r="D38" i="19"/>
  <c r="E38" i="19" s="1"/>
  <c r="I38" i="19" s="1"/>
  <c r="G41" i="19"/>
  <c r="H41" i="19" s="1"/>
  <c r="I41" i="19" s="1"/>
  <c r="G50" i="19"/>
  <c r="H50" i="19" s="1"/>
  <c r="I50" i="19" s="1"/>
  <c r="D54" i="19"/>
  <c r="E54" i="19" s="1"/>
  <c r="I54" i="19" s="1"/>
  <c r="G57" i="19"/>
  <c r="H57" i="19" s="1"/>
  <c r="I57" i="19" s="1"/>
  <c r="G66" i="19"/>
  <c r="H66" i="19" s="1"/>
  <c r="I66" i="19" s="1"/>
  <c r="D70" i="19"/>
  <c r="E70" i="19" s="1"/>
  <c r="I70" i="19" s="1"/>
  <c r="G73" i="19"/>
  <c r="H73" i="19" s="1"/>
  <c r="I73" i="19" s="1"/>
  <c r="G82" i="19"/>
  <c r="H82" i="19" s="1"/>
  <c r="I82" i="19" s="1"/>
  <c r="D86" i="19"/>
  <c r="E86" i="19" s="1"/>
  <c r="I86" i="19" s="1"/>
  <c r="G89" i="19"/>
  <c r="H89" i="19" s="1"/>
  <c r="I89" i="19" s="1"/>
  <c r="G98" i="19"/>
  <c r="H98" i="19" s="1"/>
  <c r="I98" i="19" s="1"/>
  <c r="D27" i="19"/>
  <c r="E27" i="19" s="1"/>
  <c r="D43" i="19"/>
  <c r="E43" i="19" s="1"/>
  <c r="D13" i="19"/>
  <c r="E13" i="19" s="1"/>
  <c r="H32" i="19"/>
  <c r="I32" i="19" s="1"/>
  <c r="H64" i="19"/>
  <c r="I64" i="19" s="1"/>
  <c r="H80" i="19"/>
  <c r="I80" i="19" s="1"/>
  <c r="D5" i="19"/>
  <c r="E5" i="19" s="1"/>
  <c r="I5" i="19" s="1"/>
  <c r="D15" i="19"/>
  <c r="E15" i="19" s="1"/>
  <c r="I15" i="19" s="1"/>
  <c r="D31" i="19"/>
  <c r="E31" i="19" s="1"/>
  <c r="I31" i="19" s="1"/>
  <c r="D47" i="19"/>
  <c r="E47" i="19" s="1"/>
  <c r="D63" i="19"/>
  <c r="E63" i="19" s="1"/>
  <c r="I63" i="19" s="1"/>
  <c r="D79" i="19"/>
  <c r="E79" i="19" s="1"/>
  <c r="I79" i="19" s="1"/>
  <c r="D95" i="19"/>
  <c r="E95" i="19" s="1"/>
  <c r="I95" i="19" s="1"/>
  <c r="D72" i="20" l="1"/>
  <c r="D51" i="20"/>
  <c r="D40" i="20"/>
  <c r="D34" i="20"/>
  <c r="F7" i="22"/>
  <c r="G7" i="22" s="1"/>
  <c r="E8" i="22"/>
  <c r="G5" i="21"/>
  <c r="H5" i="21" s="1"/>
  <c r="E6" i="21"/>
  <c r="E7" i="21" s="1"/>
  <c r="F7" i="21" s="1"/>
  <c r="C14" i="20"/>
  <c r="D14" i="20" s="1"/>
  <c r="C78" i="20"/>
  <c r="C39" i="20"/>
  <c r="D39" i="20" s="1"/>
  <c r="G103" i="20"/>
  <c r="E103" i="20"/>
  <c r="H103" i="20"/>
  <c r="F103" i="20"/>
  <c r="C103" i="20"/>
  <c r="C64" i="20"/>
  <c r="D64" i="20" s="1"/>
  <c r="C25" i="20"/>
  <c r="D25" i="20" s="1"/>
  <c r="H89" i="20"/>
  <c r="F89" i="20"/>
  <c r="C89" i="20"/>
  <c r="G89" i="20"/>
  <c r="E89" i="20"/>
  <c r="C66" i="20"/>
  <c r="D66" i="20" s="1"/>
  <c r="C75" i="20"/>
  <c r="D75" i="20" s="1"/>
  <c r="C36" i="20"/>
  <c r="D36" i="20" s="1"/>
  <c r="G100" i="20"/>
  <c r="E100" i="20"/>
  <c r="H100" i="20"/>
  <c r="F100" i="20"/>
  <c r="C100" i="20"/>
  <c r="G84" i="20"/>
  <c r="E84" i="20"/>
  <c r="H84" i="20"/>
  <c r="F84" i="20"/>
  <c r="C84" i="20"/>
  <c r="C51" i="20"/>
  <c r="C47" i="20"/>
  <c r="D47" i="20" s="1"/>
  <c r="C8" i="20"/>
  <c r="D8" i="20" s="1"/>
  <c r="C72" i="20"/>
  <c r="C33" i="20"/>
  <c r="D33" i="20" s="1"/>
  <c r="C10" i="20"/>
  <c r="D10" i="20" s="1"/>
  <c r="C74" i="20"/>
  <c r="D74" i="20" s="1"/>
  <c r="G93" i="20"/>
  <c r="E93" i="20"/>
  <c r="H93" i="20"/>
  <c r="F93" i="20"/>
  <c r="C93" i="20"/>
  <c r="C59" i="20"/>
  <c r="D59" i="20" s="1"/>
  <c r="C27" i="20"/>
  <c r="D27" i="20" s="1"/>
  <c r="C28" i="20"/>
  <c r="C67" i="20"/>
  <c r="D67" i="20" s="1"/>
  <c r="C16" i="20"/>
  <c r="D16" i="20" s="1"/>
  <c r="C80" i="20"/>
  <c r="D80" i="20" s="1"/>
  <c r="C41" i="20"/>
  <c r="D41" i="20" s="1"/>
  <c r="C18" i="20"/>
  <c r="D18" i="20" s="1"/>
  <c r="H82" i="20"/>
  <c r="F82" i="20"/>
  <c r="C82" i="20"/>
  <c r="G82" i="20"/>
  <c r="E82" i="20"/>
  <c r="C12" i="20"/>
  <c r="D12" i="20" s="1"/>
  <c r="C77" i="20"/>
  <c r="D77" i="20" s="1"/>
  <c r="C45" i="20"/>
  <c r="D45" i="20" s="1"/>
  <c r="G85" i="20"/>
  <c r="E85" i="20"/>
  <c r="H85" i="20"/>
  <c r="F85" i="20"/>
  <c r="C85" i="20"/>
  <c r="C5" i="20"/>
  <c r="D5" i="20" s="1"/>
  <c r="E5" i="20"/>
  <c r="E6" i="20" s="1"/>
  <c r="G86" i="20"/>
  <c r="E86" i="20"/>
  <c r="H86" i="20"/>
  <c r="F86" i="20"/>
  <c r="C86" i="20"/>
  <c r="C38" i="20"/>
  <c r="C24" i="20"/>
  <c r="D24" i="20" s="1"/>
  <c r="C49" i="20"/>
  <c r="D49" i="20" s="1"/>
  <c r="C26" i="20"/>
  <c r="D26" i="20" s="1"/>
  <c r="H90" i="20"/>
  <c r="F90" i="20"/>
  <c r="C90" i="20"/>
  <c r="G90" i="20"/>
  <c r="E90" i="20"/>
  <c r="C35" i="20"/>
  <c r="D35" i="20" s="1"/>
  <c r="E99" i="20"/>
  <c r="H99" i="20"/>
  <c r="F99" i="20"/>
  <c r="C99" i="20"/>
  <c r="G99" i="20"/>
  <c r="C68" i="20"/>
  <c r="D68" i="20" s="1"/>
  <c r="C43" i="20"/>
  <c r="C63" i="20"/>
  <c r="D63" i="20" s="1"/>
  <c r="H88" i="20"/>
  <c r="F88" i="20"/>
  <c r="C88" i="20"/>
  <c r="G88" i="20"/>
  <c r="E88" i="20"/>
  <c r="C46" i="20"/>
  <c r="D46" i="20" s="1"/>
  <c r="C7" i="20"/>
  <c r="D7" i="20" s="1"/>
  <c r="C71" i="20"/>
  <c r="D71" i="20" s="1"/>
  <c r="C32" i="20"/>
  <c r="D32" i="20" s="1"/>
  <c r="H96" i="20"/>
  <c r="F96" i="20"/>
  <c r="C96" i="20"/>
  <c r="G96" i="20"/>
  <c r="E96" i="20"/>
  <c r="C57" i="20"/>
  <c r="D57" i="20" s="1"/>
  <c r="C34" i="20"/>
  <c r="H98" i="20"/>
  <c r="F98" i="20"/>
  <c r="C98" i="20"/>
  <c r="G98" i="20"/>
  <c r="E98" i="20"/>
  <c r="C53" i="20"/>
  <c r="D53" i="20" s="1"/>
  <c r="C19" i="20"/>
  <c r="D19" i="20" s="1"/>
  <c r="E91" i="20"/>
  <c r="H91" i="20"/>
  <c r="F91" i="20"/>
  <c r="C91" i="20"/>
  <c r="G91" i="20"/>
  <c r="G92" i="20"/>
  <c r="E92" i="20"/>
  <c r="H92" i="20"/>
  <c r="F92" i="20"/>
  <c r="C92" i="20"/>
  <c r="C22" i="20"/>
  <c r="D22" i="20" s="1"/>
  <c r="C30" i="20"/>
  <c r="D30" i="20" s="1"/>
  <c r="G102" i="20"/>
  <c r="E102" i="20"/>
  <c r="H102" i="20"/>
  <c r="F102" i="20"/>
  <c r="C102" i="20"/>
  <c r="C54" i="20"/>
  <c r="C15" i="20"/>
  <c r="D15" i="20" s="1"/>
  <c r="C79" i="20"/>
  <c r="D79" i="20" s="1"/>
  <c r="C40" i="20"/>
  <c r="H104" i="20"/>
  <c r="F104" i="20"/>
  <c r="C104" i="20"/>
  <c r="G104" i="20"/>
  <c r="E104" i="20"/>
  <c r="C65" i="20"/>
  <c r="D65" i="20" s="1"/>
  <c r="C42" i="20"/>
  <c r="D42" i="20" s="1"/>
  <c r="C11" i="20"/>
  <c r="D11" i="20" s="1"/>
  <c r="C76" i="20"/>
  <c r="D76" i="20" s="1"/>
  <c r="C37" i="20"/>
  <c r="D37" i="20" s="1"/>
  <c r="C20" i="20"/>
  <c r="D20" i="20" s="1"/>
  <c r="C44" i="20"/>
  <c r="D44" i="20" s="1"/>
  <c r="G94" i="20"/>
  <c r="E94" i="20"/>
  <c r="H94" i="20"/>
  <c r="F94" i="20"/>
  <c r="C94" i="20"/>
  <c r="C62" i="20"/>
  <c r="D62" i="20" s="1"/>
  <c r="G87" i="20"/>
  <c r="E87" i="20"/>
  <c r="H87" i="20"/>
  <c r="F87" i="20"/>
  <c r="C87" i="20"/>
  <c r="C9" i="20"/>
  <c r="D9" i="20" s="1"/>
  <c r="C73" i="20"/>
  <c r="D73" i="20" s="1"/>
  <c r="C50" i="20"/>
  <c r="D50" i="20" s="1"/>
  <c r="C29" i="20"/>
  <c r="D29" i="20" s="1"/>
  <c r="H97" i="20"/>
  <c r="F97" i="20"/>
  <c r="C97" i="20"/>
  <c r="G97" i="20"/>
  <c r="E97" i="20"/>
  <c r="C60" i="20"/>
  <c r="D60" i="20" s="1"/>
  <c r="C69" i="20"/>
  <c r="G101" i="20"/>
  <c r="E101" i="20"/>
  <c r="H101" i="20"/>
  <c r="F101" i="20"/>
  <c r="C101" i="20"/>
  <c r="C55" i="20"/>
  <c r="D55" i="20" s="1"/>
  <c r="C23" i="20"/>
  <c r="D23" i="20" s="1"/>
  <c r="C48" i="20"/>
  <c r="D48" i="20" s="1"/>
  <c r="C70" i="20"/>
  <c r="C31" i="20"/>
  <c r="G95" i="20"/>
  <c r="E95" i="20"/>
  <c r="H95" i="20"/>
  <c r="F95" i="20"/>
  <c r="C95" i="20"/>
  <c r="C56" i="20"/>
  <c r="D56" i="20" s="1"/>
  <c r="C17" i="20"/>
  <c r="D17" i="20" s="1"/>
  <c r="C81" i="20"/>
  <c r="D81" i="20" s="1"/>
  <c r="C58" i="20"/>
  <c r="D58" i="20" s="1"/>
  <c r="C52" i="20"/>
  <c r="D52" i="20" s="1"/>
  <c r="C13" i="20"/>
  <c r="D13" i="20" s="1"/>
  <c r="E83" i="20"/>
  <c r="H83" i="20"/>
  <c r="F83" i="20"/>
  <c r="C83" i="20"/>
  <c r="G83" i="20"/>
  <c r="C21" i="20"/>
  <c r="D21" i="20" s="1"/>
  <c r="C61" i="20"/>
  <c r="D61" i="20" s="1"/>
  <c r="I6" i="19"/>
  <c r="I16" i="19"/>
  <c r="G7" i="21" l="1"/>
  <c r="H7" i="21" s="1"/>
  <c r="F6" i="21"/>
  <c r="D78" i="20"/>
  <c r="D38" i="20"/>
  <c r="D28" i="20"/>
  <c r="D69" i="20"/>
  <c r="D54" i="20"/>
  <c r="D31" i="20"/>
  <c r="D70" i="20"/>
  <c r="D43" i="20"/>
  <c r="F8" i="22"/>
  <c r="G8" i="22" s="1"/>
  <c r="E9" i="22"/>
  <c r="E8" i="21"/>
  <c r="F8" i="21" s="1"/>
  <c r="G6" i="21"/>
  <c r="E9" i="21"/>
  <c r="G8" i="21"/>
  <c r="G6" i="20"/>
  <c r="F6" i="20"/>
  <c r="G5" i="20"/>
  <c r="E7" i="20"/>
  <c r="F5" i="20"/>
  <c r="H6" i="21" l="1"/>
  <c r="H6" i="20"/>
  <c r="H5" i="20"/>
  <c r="F9" i="22"/>
  <c r="G9" i="22" s="1"/>
  <c r="E10" i="22"/>
  <c r="H8" i="21"/>
  <c r="E10" i="21"/>
  <c r="G9" i="21"/>
  <c r="F9" i="21"/>
  <c r="E8" i="20"/>
  <c r="F7" i="20"/>
  <c r="G7" i="20"/>
  <c r="H15" i="18"/>
  <c r="D4" i="18"/>
  <c r="E4" i="18" s="1"/>
  <c r="D19" i="18"/>
  <c r="E19" i="18" s="1"/>
  <c r="D22" i="18"/>
  <c r="E22" i="18" s="1"/>
  <c r="D91" i="18"/>
  <c r="E91" i="18" s="1"/>
  <c r="D92" i="18"/>
  <c r="E92" i="18" s="1"/>
  <c r="D101" i="18"/>
  <c r="E101" i="18" s="1"/>
  <c r="C3" i="18"/>
  <c r="D3" i="18" s="1"/>
  <c r="E3" i="18" s="1"/>
  <c r="C4" i="18"/>
  <c r="C5" i="18"/>
  <c r="D5" i="18" s="1"/>
  <c r="E5" i="18" s="1"/>
  <c r="C6" i="18"/>
  <c r="D6" i="18" s="1"/>
  <c r="E6" i="18" s="1"/>
  <c r="C7" i="18"/>
  <c r="D7" i="18" s="1"/>
  <c r="E7" i="18" s="1"/>
  <c r="C8" i="18"/>
  <c r="D8" i="18" s="1"/>
  <c r="E8" i="18" s="1"/>
  <c r="C9" i="18"/>
  <c r="D9" i="18" s="1"/>
  <c r="E9" i="18" s="1"/>
  <c r="C10" i="18"/>
  <c r="D10" i="18" s="1"/>
  <c r="E10" i="18" s="1"/>
  <c r="C11" i="18"/>
  <c r="D11" i="18" s="1"/>
  <c r="C12" i="18"/>
  <c r="D12" i="18" s="1"/>
  <c r="E12" i="18" s="1"/>
  <c r="C13" i="18"/>
  <c r="D13" i="18" s="1"/>
  <c r="E13" i="18" s="1"/>
  <c r="C14" i="18"/>
  <c r="D14" i="18" s="1"/>
  <c r="E14" i="18" s="1"/>
  <c r="C15" i="18"/>
  <c r="D15" i="18" s="1"/>
  <c r="E15" i="18" s="1"/>
  <c r="C16" i="18"/>
  <c r="D16" i="18" s="1"/>
  <c r="E16" i="18" s="1"/>
  <c r="C17" i="18"/>
  <c r="D17" i="18" s="1"/>
  <c r="E17" i="18" s="1"/>
  <c r="C18" i="18"/>
  <c r="D18" i="18" s="1"/>
  <c r="E18" i="18" s="1"/>
  <c r="C19" i="18"/>
  <c r="C20" i="18"/>
  <c r="D20" i="18" s="1"/>
  <c r="E20" i="18" s="1"/>
  <c r="C21" i="18"/>
  <c r="D21" i="18" s="1"/>
  <c r="E21" i="18" s="1"/>
  <c r="C22" i="18"/>
  <c r="C23" i="18"/>
  <c r="D23" i="18" s="1"/>
  <c r="E23" i="18" s="1"/>
  <c r="C24" i="18"/>
  <c r="D24" i="18" s="1"/>
  <c r="E24" i="18" s="1"/>
  <c r="C25" i="18"/>
  <c r="D25" i="18" s="1"/>
  <c r="E25" i="18" s="1"/>
  <c r="C26" i="18"/>
  <c r="D26" i="18" s="1"/>
  <c r="E26" i="18" s="1"/>
  <c r="C27" i="18"/>
  <c r="D27" i="18" s="1"/>
  <c r="E27" i="18" s="1"/>
  <c r="C28" i="18"/>
  <c r="D28" i="18" s="1"/>
  <c r="E28" i="18" s="1"/>
  <c r="C29" i="18"/>
  <c r="D29" i="18" s="1"/>
  <c r="E29" i="18" s="1"/>
  <c r="C30" i="18"/>
  <c r="D30" i="18" s="1"/>
  <c r="E30" i="18" s="1"/>
  <c r="C31" i="18"/>
  <c r="D31" i="18" s="1"/>
  <c r="E31" i="18" s="1"/>
  <c r="C32" i="18"/>
  <c r="D32" i="18" s="1"/>
  <c r="E32" i="18" s="1"/>
  <c r="C33" i="18"/>
  <c r="D33" i="18" s="1"/>
  <c r="E33" i="18" s="1"/>
  <c r="C34" i="18"/>
  <c r="D34" i="18" s="1"/>
  <c r="E34" i="18" s="1"/>
  <c r="C35" i="18"/>
  <c r="D35" i="18" s="1"/>
  <c r="E35" i="18" s="1"/>
  <c r="C36" i="18"/>
  <c r="D36" i="18" s="1"/>
  <c r="E36" i="18" s="1"/>
  <c r="C53" i="18"/>
  <c r="D53" i="18" s="1"/>
  <c r="E53" i="18" s="1"/>
  <c r="C54" i="18"/>
  <c r="D54" i="18" s="1"/>
  <c r="E54" i="18" s="1"/>
  <c r="C55" i="18"/>
  <c r="D55" i="18" s="1"/>
  <c r="E55" i="18" s="1"/>
  <c r="C56" i="18"/>
  <c r="D56" i="18" s="1"/>
  <c r="E56" i="18" s="1"/>
  <c r="C57" i="18"/>
  <c r="D57" i="18" s="1"/>
  <c r="E57" i="18" s="1"/>
  <c r="C58" i="18"/>
  <c r="D58" i="18" s="1"/>
  <c r="E58" i="18" s="1"/>
  <c r="C59" i="18"/>
  <c r="D59" i="18" s="1"/>
  <c r="E59" i="18" s="1"/>
  <c r="C60" i="18"/>
  <c r="D60" i="18" s="1"/>
  <c r="E60" i="18" s="1"/>
  <c r="C61" i="18"/>
  <c r="D61" i="18" s="1"/>
  <c r="E61" i="18" s="1"/>
  <c r="C83" i="18"/>
  <c r="D83" i="18" s="1"/>
  <c r="E83" i="18" s="1"/>
  <c r="C84" i="18"/>
  <c r="D84" i="18" s="1"/>
  <c r="E84" i="18" s="1"/>
  <c r="C85" i="18"/>
  <c r="D85" i="18" s="1"/>
  <c r="E85" i="18" s="1"/>
  <c r="C86" i="18"/>
  <c r="D86" i="18" s="1"/>
  <c r="E86" i="18" s="1"/>
  <c r="C87" i="18"/>
  <c r="D87" i="18" s="1"/>
  <c r="E87" i="18" s="1"/>
  <c r="C88" i="18"/>
  <c r="D88" i="18" s="1"/>
  <c r="E88" i="18" s="1"/>
  <c r="C89" i="18"/>
  <c r="D89" i="18" s="1"/>
  <c r="E89" i="18" s="1"/>
  <c r="C90" i="18"/>
  <c r="D90" i="18" s="1"/>
  <c r="E90" i="18" s="1"/>
  <c r="C91" i="18"/>
  <c r="C92" i="18"/>
  <c r="C93" i="18"/>
  <c r="D93" i="18" s="1"/>
  <c r="E93" i="18" s="1"/>
  <c r="C94" i="18"/>
  <c r="D94" i="18" s="1"/>
  <c r="E94" i="18" s="1"/>
  <c r="C95" i="18"/>
  <c r="D95" i="18" s="1"/>
  <c r="E95" i="18" s="1"/>
  <c r="C96" i="18"/>
  <c r="D96" i="18" s="1"/>
  <c r="E96" i="18" s="1"/>
  <c r="C97" i="18"/>
  <c r="D97" i="18" s="1"/>
  <c r="E97" i="18" s="1"/>
  <c r="C98" i="18"/>
  <c r="D98" i="18" s="1"/>
  <c r="E98" i="18" s="1"/>
  <c r="C99" i="18"/>
  <c r="D99" i="18" s="1"/>
  <c r="E99" i="18" s="1"/>
  <c r="C100" i="18"/>
  <c r="D100" i="18" s="1"/>
  <c r="E100" i="18" s="1"/>
  <c r="C101" i="18"/>
  <c r="C102" i="18"/>
  <c r="D102" i="18" s="1"/>
  <c r="E102" i="18" s="1"/>
  <c r="C2" i="18"/>
  <c r="D2" i="18" s="1"/>
  <c r="E2" i="18" s="1"/>
  <c r="H4" i="18" a="1"/>
  <c r="H4" i="18" s="1"/>
  <c r="H5" i="18" s="1"/>
  <c r="C43" i="18" s="1"/>
  <c r="A101" i="18"/>
  <c r="A102" i="18"/>
  <c r="A4" i="18"/>
  <c r="A5" i="18"/>
  <c r="A6" i="18"/>
  <c r="A7" i="18"/>
  <c r="A8" i="18"/>
  <c r="A9" i="18"/>
  <c r="A10" i="18"/>
  <c r="A11" i="18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3" i="18"/>
  <c r="F10" i="22" l="1"/>
  <c r="G10" i="22" s="1"/>
  <c r="E11" i="22"/>
  <c r="H9" i="21"/>
  <c r="E11" i="21"/>
  <c r="F10" i="21"/>
  <c r="G10" i="21"/>
  <c r="H7" i="20"/>
  <c r="E9" i="20"/>
  <c r="G8" i="20"/>
  <c r="F8" i="20"/>
  <c r="C65" i="18"/>
  <c r="C72" i="18"/>
  <c r="C77" i="18"/>
  <c r="C69" i="18"/>
  <c r="C82" i="18"/>
  <c r="D82" i="18" s="1"/>
  <c r="E82" i="18" s="1"/>
  <c r="C66" i="18"/>
  <c r="C73" i="18"/>
  <c r="D73" i="18" s="1"/>
  <c r="E73" i="18" s="1"/>
  <c r="C80" i="18"/>
  <c r="D80" i="18" s="1"/>
  <c r="E80" i="18" s="1"/>
  <c r="C64" i="18"/>
  <c r="D64" i="18" s="1"/>
  <c r="E64" i="18" s="1"/>
  <c r="C79" i="18"/>
  <c r="C71" i="18"/>
  <c r="D71" i="18" s="1"/>
  <c r="E71" i="18" s="1"/>
  <c r="C63" i="18"/>
  <c r="D63" i="18" s="1"/>
  <c r="E63" i="18" s="1"/>
  <c r="C76" i="18"/>
  <c r="D76" i="18" s="1"/>
  <c r="E76" i="18" s="1"/>
  <c r="C68" i="18"/>
  <c r="D68" i="18" s="1"/>
  <c r="E68" i="18" s="1"/>
  <c r="C75" i="18"/>
  <c r="D75" i="18" s="1"/>
  <c r="E75" i="18" s="1"/>
  <c r="C67" i="18"/>
  <c r="C74" i="18"/>
  <c r="C81" i="18"/>
  <c r="C78" i="18"/>
  <c r="D78" i="18" s="1"/>
  <c r="E78" i="18" s="1"/>
  <c r="C70" i="18"/>
  <c r="D70" i="18" s="1"/>
  <c r="E70" i="18" s="1"/>
  <c r="C62" i="18"/>
  <c r="D62" i="18" s="1"/>
  <c r="E62" i="18" s="1"/>
  <c r="D1" i="18"/>
  <c r="C1" i="18"/>
  <c r="G7" i="18"/>
  <c r="G9" i="18"/>
  <c r="G11" i="18"/>
  <c r="G13" i="18"/>
  <c r="C49" i="18"/>
  <c r="C50" i="18"/>
  <c r="C42" i="18"/>
  <c r="C41" i="18"/>
  <c r="C40" i="18"/>
  <c r="C39" i="18"/>
  <c r="C38" i="18"/>
  <c r="C37" i="18"/>
  <c r="C52" i="18"/>
  <c r="C44" i="18"/>
  <c r="C48" i="18"/>
  <c r="C47" i="18"/>
  <c r="C46" i="18"/>
  <c r="C45" i="18"/>
  <c r="C51" i="18"/>
  <c r="H8" i="20" l="1"/>
  <c r="F11" i="22"/>
  <c r="G11" i="22" s="1"/>
  <c r="E12" i="22"/>
  <c r="H10" i="21"/>
  <c r="F11" i="21"/>
  <c r="G11" i="21"/>
  <c r="E12" i="21"/>
  <c r="E10" i="20"/>
  <c r="G9" i="20"/>
  <c r="F9" i="20"/>
  <c r="D66" i="18"/>
  <c r="E66" i="18" s="1"/>
  <c r="D67" i="18"/>
  <c r="E67" i="18" s="1"/>
  <c r="D69" i="18"/>
  <c r="E69" i="18" s="1"/>
  <c r="D77" i="18"/>
  <c r="E77" i="18" s="1"/>
  <c r="D81" i="18"/>
  <c r="E81" i="18" s="1"/>
  <c r="D72" i="18"/>
  <c r="E72" i="18" s="1"/>
  <c r="D79" i="18"/>
  <c r="E79" i="18" s="1"/>
  <c r="D74" i="18"/>
  <c r="E74" i="18" s="1"/>
  <c r="D65" i="18"/>
  <c r="E65" i="18" s="1"/>
  <c r="D41" i="18"/>
  <c r="E41" i="18" s="1"/>
  <c r="D46" i="18"/>
  <c r="E46" i="18" s="1"/>
  <c r="D47" i="18"/>
  <c r="E47" i="18" s="1"/>
  <c r="D39" i="18"/>
  <c r="E39" i="18" s="1"/>
  <c r="D40" i="18"/>
  <c r="E40" i="18" s="1"/>
  <c r="D38" i="18"/>
  <c r="E38" i="18" s="1"/>
  <c r="D51" i="18"/>
  <c r="E51" i="18" s="1"/>
  <c r="D42" i="18"/>
  <c r="E42" i="18" s="1"/>
  <c r="D45" i="18"/>
  <c r="E45" i="18" s="1"/>
  <c r="D48" i="18"/>
  <c r="E48" i="18" s="1"/>
  <c r="D44" i="18"/>
  <c r="E44" i="18" s="1"/>
  <c r="D50" i="18"/>
  <c r="E50" i="18" s="1"/>
  <c r="D52" i="18"/>
  <c r="E52" i="18" s="1"/>
  <c r="D49" i="18"/>
  <c r="E49" i="18" s="1"/>
  <c r="D37" i="18"/>
  <c r="D43" i="18"/>
  <c r="E43" i="18" s="1"/>
  <c r="F12" i="22" l="1"/>
  <c r="G12" i="22" s="1"/>
  <c r="E13" i="22"/>
  <c r="G12" i="21"/>
  <c r="F12" i="21"/>
  <c r="E13" i="21"/>
  <c r="H11" i="21"/>
  <c r="H9" i="20"/>
  <c r="E11" i="20"/>
  <c r="G10" i="20"/>
  <c r="F10" i="20"/>
  <c r="E37" i="18"/>
  <c r="J13" i="18" s="1"/>
  <c r="L3" i="17"/>
  <c r="L4" i="17"/>
  <c r="L5" i="17"/>
  <c r="M5" i="17" s="1"/>
  <c r="N5" i="17" s="1"/>
  <c r="L6" i="17"/>
  <c r="L7" i="17"/>
  <c r="M7" i="17" s="1"/>
  <c r="N7" i="17" s="1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36" i="17"/>
  <c r="L37" i="17"/>
  <c r="L38" i="17"/>
  <c r="L39" i="17"/>
  <c r="M39" i="17" s="1"/>
  <c r="N39" i="17" s="1"/>
  <c r="L40" i="17"/>
  <c r="L41" i="17"/>
  <c r="L42" i="17"/>
  <c r="L43" i="17"/>
  <c r="L44" i="17"/>
  <c r="L45" i="17"/>
  <c r="M45" i="17" s="1"/>
  <c r="N45" i="17" s="1"/>
  <c r="L46" i="17"/>
  <c r="M46" i="17" s="1"/>
  <c r="N46" i="17" s="1"/>
  <c r="L47" i="17"/>
  <c r="L48" i="17"/>
  <c r="L49" i="17"/>
  <c r="L50" i="17"/>
  <c r="L51" i="17"/>
  <c r="M51" i="17" s="1"/>
  <c r="N51" i="17" s="1"/>
  <c r="L52" i="17"/>
  <c r="L53" i="17"/>
  <c r="L54" i="17"/>
  <c r="L55" i="17"/>
  <c r="L56" i="17"/>
  <c r="M56" i="17" s="1"/>
  <c r="N56" i="17" s="1"/>
  <c r="L57" i="17"/>
  <c r="M57" i="17" s="1"/>
  <c r="N57" i="17" s="1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M70" i="17" s="1"/>
  <c r="N70" i="17" s="1"/>
  <c r="L71" i="17"/>
  <c r="M71" i="17" s="1"/>
  <c r="N71" i="17" s="1"/>
  <c r="L72" i="17"/>
  <c r="L73" i="17"/>
  <c r="M73" i="17" s="1"/>
  <c r="N73" i="17" s="1"/>
  <c r="L74" i="17"/>
  <c r="L75" i="17"/>
  <c r="L76" i="17"/>
  <c r="L77" i="17"/>
  <c r="M77" i="17" s="1"/>
  <c r="N77" i="17" s="1"/>
  <c r="L78" i="17"/>
  <c r="L79" i="17"/>
  <c r="L80" i="17"/>
  <c r="L81" i="17"/>
  <c r="L82" i="17"/>
  <c r="L83" i="17"/>
  <c r="L84" i="17"/>
  <c r="L85" i="17"/>
  <c r="L86" i="17"/>
  <c r="L87" i="17"/>
  <c r="L88" i="17"/>
  <c r="M88" i="17" s="1"/>
  <c r="N88" i="17" s="1"/>
  <c r="L89" i="17"/>
  <c r="L90" i="17"/>
  <c r="L91" i="17"/>
  <c r="L92" i="17"/>
  <c r="L93" i="17"/>
  <c r="M93" i="17" s="1"/>
  <c r="N93" i="17" s="1"/>
  <c r="L94" i="17"/>
  <c r="L95" i="17"/>
  <c r="L96" i="17"/>
  <c r="M96" i="17" s="1"/>
  <c r="N96" i="17" s="1"/>
  <c r="L97" i="17"/>
  <c r="L98" i="17"/>
  <c r="M98" i="17" s="1"/>
  <c r="N98" i="17" s="1"/>
  <c r="L99" i="17"/>
  <c r="L100" i="17"/>
  <c r="M100" i="17" s="1"/>
  <c r="N100" i="17" s="1"/>
  <c r="L101" i="17"/>
  <c r="M101" i="17" s="1"/>
  <c r="N101" i="17" s="1"/>
  <c r="L102" i="17"/>
  <c r="L2" i="17"/>
  <c r="I102" i="17"/>
  <c r="J102" i="17" s="1"/>
  <c r="K102" i="17" s="1"/>
  <c r="H102" i="17"/>
  <c r="G102" i="17"/>
  <c r="G102" i="17" a="1"/>
  <c r="I101" i="17"/>
  <c r="J101" i="17" s="1"/>
  <c r="K101" i="17" s="1"/>
  <c r="H101" i="17"/>
  <c r="G101" i="17"/>
  <c r="G101" i="17" a="1"/>
  <c r="E101" i="17"/>
  <c r="K100" i="17"/>
  <c r="J100" i="17"/>
  <c r="I100" i="17"/>
  <c r="H100" i="17"/>
  <c r="G100" i="17" a="1"/>
  <c r="G100" i="17" s="1"/>
  <c r="E100" i="17" s="1"/>
  <c r="I99" i="17"/>
  <c r="J99" i="17" s="1"/>
  <c r="K99" i="17" s="1"/>
  <c r="H99" i="17"/>
  <c r="G99" i="17"/>
  <c r="G99" i="17" a="1"/>
  <c r="K98" i="17"/>
  <c r="I98" i="17"/>
  <c r="J98" i="17" s="1"/>
  <c r="H98" i="17"/>
  <c r="G98" i="17" a="1"/>
  <c r="G98" i="17" s="1"/>
  <c r="E98" i="17" s="1"/>
  <c r="K97" i="17"/>
  <c r="J97" i="17"/>
  <c r="I97" i="17"/>
  <c r="H97" i="17"/>
  <c r="G97" i="17" a="1"/>
  <c r="G97" i="17" s="1"/>
  <c r="I96" i="17"/>
  <c r="J96" i="17" s="1"/>
  <c r="K96" i="17" s="1"/>
  <c r="H96" i="17"/>
  <c r="G96" i="17" a="1"/>
  <c r="G96" i="17" s="1"/>
  <c r="J95" i="17"/>
  <c r="K95" i="17" s="1"/>
  <c r="I95" i="17"/>
  <c r="H95" i="17"/>
  <c r="G95" i="17" a="1"/>
  <c r="G95" i="17" s="1"/>
  <c r="E95" i="17" s="1"/>
  <c r="J94" i="17"/>
  <c r="K94" i="17" s="1"/>
  <c r="I94" i="17"/>
  <c r="H94" i="17"/>
  <c r="G94" i="17"/>
  <c r="G94" i="17" a="1"/>
  <c r="I93" i="17"/>
  <c r="J93" i="17" s="1"/>
  <c r="K93" i="17" s="1"/>
  <c r="H93" i="17"/>
  <c r="G93" i="17"/>
  <c r="G93" i="17" a="1"/>
  <c r="E93" i="17"/>
  <c r="M92" i="17"/>
  <c r="N92" i="17" s="1"/>
  <c r="K92" i="17"/>
  <c r="J92" i="17"/>
  <c r="I92" i="17"/>
  <c r="H92" i="17"/>
  <c r="G92" i="17" a="1"/>
  <c r="G92" i="17" s="1"/>
  <c r="E92" i="17" s="1"/>
  <c r="I91" i="17"/>
  <c r="J91" i="17" s="1"/>
  <c r="K91" i="17" s="1"/>
  <c r="H91" i="17"/>
  <c r="G91" i="17"/>
  <c r="G91" i="17" a="1"/>
  <c r="K90" i="17"/>
  <c r="I90" i="17"/>
  <c r="J90" i="17" s="1"/>
  <c r="H90" i="17"/>
  <c r="G90" i="17" a="1"/>
  <c r="G90" i="17" s="1"/>
  <c r="E90" i="17" s="1"/>
  <c r="J89" i="17"/>
  <c r="K89" i="17" s="1"/>
  <c r="I89" i="17"/>
  <c r="H89" i="17"/>
  <c r="G89" i="17" a="1"/>
  <c r="G89" i="17" s="1"/>
  <c r="I88" i="17"/>
  <c r="J88" i="17" s="1"/>
  <c r="K88" i="17" s="1"/>
  <c r="H88" i="17"/>
  <c r="G88" i="17" a="1"/>
  <c r="G88" i="17" s="1"/>
  <c r="J87" i="17"/>
  <c r="K87" i="17" s="1"/>
  <c r="I87" i="17"/>
  <c r="H87" i="17"/>
  <c r="G87" i="17" a="1"/>
  <c r="G87" i="17" s="1"/>
  <c r="E87" i="17" s="1"/>
  <c r="I86" i="17"/>
  <c r="J86" i="17" s="1"/>
  <c r="K86" i="17" s="1"/>
  <c r="M86" i="17" s="1"/>
  <c r="N86" i="17" s="1"/>
  <c r="H86" i="17"/>
  <c r="G86" i="17"/>
  <c r="G86" i="17" a="1"/>
  <c r="J85" i="17"/>
  <c r="K85" i="17" s="1"/>
  <c r="I85" i="17"/>
  <c r="H85" i="17"/>
  <c r="G85" i="17"/>
  <c r="G85" i="17" a="1"/>
  <c r="K84" i="17"/>
  <c r="J84" i="17"/>
  <c r="I84" i="17"/>
  <c r="H84" i="17"/>
  <c r="G84" i="17"/>
  <c r="G84" i="17" a="1"/>
  <c r="E84" i="17"/>
  <c r="J83" i="17"/>
  <c r="K83" i="17" s="1"/>
  <c r="I83" i="17"/>
  <c r="H83" i="17"/>
  <c r="G83" i="17"/>
  <c r="G83" i="17" a="1"/>
  <c r="I82" i="17"/>
  <c r="J82" i="17" s="1"/>
  <c r="K82" i="17" s="1"/>
  <c r="H82" i="17"/>
  <c r="G82" i="17"/>
  <c r="E82" i="17" s="1"/>
  <c r="G82" i="17" a="1"/>
  <c r="I81" i="17"/>
  <c r="J81" i="17" s="1"/>
  <c r="K81" i="17" s="1"/>
  <c r="H81" i="17"/>
  <c r="G81" i="17" a="1"/>
  <c r="G81" i="17" s="1"/>
  <c r="E81" i="17" s="1"/>
  <c r="J80" i="17"/>
  <c r="K80" i="17" s="1"/>
  <c r="I80" i="17"/>
  <c r="H80" i="17"/>
  <c r="G80" i="17"/>
  <c r="G80" i="17" a="1"/>
  <c r="K79" i="17"/>
  <c r="J79" i="17"/>
  <c r="I79" i="17"/>
  <c r="H79" i="17"/>
  <c r="G79" i="17" a="1"/>
  <c r="G79" i="17" s="1"/>
  <c r="E79" i="17" s="1"/>
  <c r="J78" i="17"/>
  <c r="K78" i="17" s="1"/>
  <c r="I78" i="17"/>
  <c r="H78" i="17"/>
  <c r="G78" i="17"/>
  <c r="G78" i="17" a="1"/>
  <c r="J77" i="17"/>
  <c r="K77" i="17" s="1"/>
  <c r="I77" i="17"/>
  <c r="H77" i="17"/>
  <c r="G77" i="17" a="1"/>
  <c r="G77" i="17" s="1"/>
  <c r="J76" i="17"/>
  <c r="K76" i="17" s="1"/>
  <c r="I76" i="17"/>
  <c r="H76" i="17"/>
  <c r="G76" i="17"/>
  <c r="G76" i="17" a="1"/>
  <c r="K75" i="17"/>
  <c r="J75" i="17"/>
  <c r="I75" i="17"/>
  <c r="H75" i="17"/>
  <c r="G75" i="17" a="1"/>
  <c r="G75" i="17" s="1"/>
  <c r="E75" i="17" s="1"/>
  <c r="I74" i="17"/>
  <c r="J74" i="17" s="1"/>
  <c r="K74" i="17" s="1"/>
  <c r="H74" i="17"/>
  <c r="G74" i="17" a="1"/>
  <c r="G74" i="17" s="1"/>
  <c r="K73" i="17"/>
  <c r="J73" i="17"/>
  <c r="I73" i="17"/>
  <c r="H73" i="17"/>
  <c r="G73" i="17" a="1"/>
  <c r="G73" i="17" s="1"/>
  <c r="E73" i="17" s="1"/>
  <c r="J72" i="17"/>
  <c r="K72" i="17" s="1"/>
  <c r="I72" i="17"/>
  <c r="H72" i="17"/>
  <c r="G72" i="17" a="1"/>
  <c r="G72" i="17" s="1"/>
  <c r="K71" i="17"/>
  <c r="J71" i="17"/>
  <c r="I71" i="17"/>
  <c r="H71" i="17"/>
  <c r="G71" i="17" a="1"/>
  <c r="G71" i="17" s="1"/>
  <c r="E71" i="17" s="1"/>
  <c r="J70" i="17"/>
  <c r="K70" i="17" s="1"/>
  <c r="I70" i="17"/>
  <c r="H70" i="17"/>
  <c r="G70" i="17"/>
  <c r="G70" i="17" a="1"/>
  <c r="E70" i="17"/>
  <c r="I69" i="17"/>
  <c r="J69" i="17" s="1"/>
  <c r="K69" i="17" s="1"/>
  <c r="H69" i="17"/>
  <c r="G69" i="17" a="1"/>
  <c r="G69" i="17" s="1"/>
  <c r="E69" i="17" s="1"/>
  <c r="M68" i="17"/>
  <c r="N68" i="17" s="1"/>
  <c r="J68" i="17"/>
  <c r="K68" i="17" s="1"/>
  <c r="I68" i="17"/>
  <c r="H68" i="17"/>
  <c r="G68" i="17" a="1"/>
  <c r="G68" i="17" s="1"/>
  <c r="J67" i="17"/>
  <c r="K67" i="17" s="1"/>
  <c r="I67" i="17"/>
  <c r="H67" i="17"/>
  <c r="G67" i="17" a="1"/>
  <c r="G67" i="17" s="1"/>
  <c r="I66" i="17"/>
  <c r="J66" i="17" s="1"/>
  <c r="K66" i="17" s="1"/>
  <c r="H66" i="17"/>
  <c r="G66" i="17" a="1"/>
  <c r="G66" i="17" s="1"/>
  <c r="I65" i="17"/>
  <c r="J65" i="17" s="1"/>
  <c r="K65" i="17" s="1"/>
  <c r="H65" i="17"/>
  <c r="G65" i="17" a="1"/>
  <c r="G65" i="17" s="1"/>
  <c r="E65" i="17" s="1"/>
  <c r="J64" i="17"/>
  <c r="K64" i="17" s="1"/>
  <c r="I64" i="17"/>
  <c r="H64" i="17"/>
  <c r="G64" i="17" a="1"/>
  <c r="G64" i="17" s="1"/>
  <c r="J63" i="17"/>
  <c r="K63" i="17" s="1"/>
  <c r="I63" i="17"/>
  <c r="H63" i="17"/>
  <c r="G63" i="17"/>
  <c r="E63" i="17" s="1"/>
  <c r="G63" i="17" a="1"/>
  <c r="K62" i="17"/>
  <c r="M62" i="17" s="1"/>
  <c r="N62" i="17" s="1"/>
  <c r="J62" i="17"/>
  <c r="I62" i="17"/>
  <c r="H62" i="17"/>
  <c r="G62" i="17"/>
  <c r="G62" i="17" a="1"/>
  <c r="E62" i="17"/>
  <c r="I61" i="17"/>
  <c r="J61" i="17" s="1"/>
  <c r="K61" i="17" s="1"/>
  <c r="H61" i="17"/>
  <c r="G61" i="17" a="1"/>
  <c r="G61" i="17" s="1"/>
  <c r="K60" i="17"/>
  <c r="J60" i="17"/>
  <c r="I60" i="17"/>
  <c r="H60" i="17"/>
  <c r="G60" i="17" a="1"/>
  <c r="G60" i="17" s="1"/>
  <c r="I59" i="17"/>
  <c r="J59" i="17" s="1"/>
  <c r="K59" i="17" s="1"/>
  <c r="M59" i="17" s="1"/>
  <c r="N59" i="17" s="1"/>
  <c r="H59" i="17"/>
  <c r="G59" i="17"/>
  <c r="G59" i="17" a="1"/>
  <c r="I58" i="17"/>
  <c r="J58" i="17" s="1"/>
  <c r="K58" i="17" s="1"/>
  <c r="H58" i="17"/>
  <c r="G58" i="17"/>
  <c r="G58" i="17" a="1"/>
  <c r="K57" i="17"/>
  <c r="I57" i="17"/>
  <c r="J57" i="17" s="1"/>
  <c r="H57" i="17"/>
  <c r="G57" i="17" a="1"/>
  <c r="G57" i="17" s="1"/>
  <c r="E57" i="17" s="1"/>
  <c r="K56" i="17"/>
  <c r="J56" i="17"/>
  <c r="I56" i="17"/>
  <c r="H56" i="17"/>
  <c r="G56" i="17" a="1"/>
  <c r="G56" i="17" s="1"/>
  <c r="M55" i="17"/>
  <c r="N55" i="17" s="1"/>
  <c r="J55" i="17"/>
  <c r="K55" i="17" s="1"/>
  <c r="I55" i="17"/>
  <c r="H55" i="17"/>
  <c r="G55" i="17" a="1"/>
  <c r="G55" i="17" s="1"/>
  <c r="E55" i="17" s="1"/>
  <c r="I54" i="17"/>
  <c r="J54" i="17" s="1"/>
  <c r="K54" i="17" s="1"/>
  <c r="M54" i="17" s="1"/>
  <c r="N54" i="17" s="1"/>
  <c r="H54" i="17"/>
  <c r="G54" i="17"/>
  <c r="E54" i="17" s="1"/>
  <c r="G54" i="17" a="1"/>
  <c r="J53" i="17"/>
  <c r="K53" i="17" s="1"/>
  <c r="I53" i="17"/>
  <c r="H53" i="17"/>
  <c r="G53" i="17"/>
  <c r="G53" i="17" a="1"/>
  <c r="K52" i="17"/>
  <c r="M52" i="17" s="1"/>
  <c r="N52" i="17" s="1"/>
  <c r="J52" i="17"/>
  <c r="I52" i="17"/>
  <c r="H52" i="17"/>
  <c r="G52" i="17" a="1"/>
  <c r="G52" i="17" s="1"/>
  <c r="E52" i="17" s="1"/>
  <c r="J51" i="17"/>
  <c r="K51" i="17" s="1"/>
  <c r="I51" i="17"/>
  <c r="H51" i="17"/>
  <c r="G51" i="17" a="1"/>
  <c r="G51" i="17" s="1"/>
  <c r="I50" i="17"/>
  <c r="J50" i="17" s="1"/>
  <c r="K50" i="17" s="1"/>
  <c r="H50" i="17"/>
  <c r="G50" i="17"/>
  <c r="G50" i="17" a="1"/>
  <c r="E50" i="17"/>
  <c r="I49" i="17"/>
  <c r="J49" i="17" s="1"/>
  <c r="K49" i="17" s="1"/>
  <c r="H49" i="17"/>
  <c r="G49" i="17" a="1"/>
  <c r="G49" i="17" s="1"/>
  <c r="E49" i="17" s="1"/>
  <c r="I48" i="17"/>
  <c r="J48" i="17" s="1"/>
  <c r="K48" i="17" s="1"/>
  <c r="H48" i="17"/>
  <c r="G48" i="17"/>
  <c r="G48" i="17" a="1"/>
  <c r="J47" i="17"/>
  <c r="K47" i="17" s="1"/>
  <c r="I47" i="17"/>
  <c r="H47" i="17"/>
  <c r="G47" i="17" a="1"/>
  <c r="G47" i="17" s="1"/>
  <c r="E47" i="17"/>
  <c r="J46" i="17"/>
  <c r="K46" i="17" s="1"/>
  <c r="I46" i="17"/>
  <c r="H46" i="17"/>
  <c r="G46" i="17"/>
  <c r="E46" i="17" s="1"/>
  <c r="G46" i="17" a="1"/>
  <c r="J45" i="17"/>
  <c r="K45" i="17" s="1"/>
  <c r="I45" i="17"/>
  <c r="H45" i="17"/>
  <c r="G45" i="17" a="1"/>
  <c r="G45" i="17" s="1"/>
  <c r="E45" i="17"/>
  <c r="J44" i="17"/>
  <c r="K44" i="17" s="1"/>
  <c r="I44" i="17"/>
  <c r="H44" i="17"/>
  <c r="G44" i="17" a="1"/>
  <c r="G44" i="17" s="1"/>
  <c r="J43" i="17"/>
  <c r="K43" i="17" s="1"/>
  <c r="M43" i="17" s="1"/>
  <c r="N43" i="17" s="1"/>
  <c r="I43" i="17"/>
  <c r="H43" i="17"/>
  <c r="G43" i="17" a="1"/>
  <c r="G43" i="17" s="1"/>
  <c r="I42" i="17"/>
  <c r="J42" i="17" s="1"/>
  <c r="K42" i="17" s="1"/>
  <c r="H42" i="17"/>
  <c r="G42" i="17"/>
  <c r="G42" i="17" a="1"/>
  <c r="J41" i="17"/>
  <c r="K41" i="17" s="1"/>
  <c r="I41" i="17"/>
  <c r="H41" i="17"/>
  <c r="G41" i="17" a="1"/>
  <c r="G41" i="17" s="1"/>
  <c r="E41" i="17" s="1"/>
  <c r="J40" i="17"/>
  <c r="K40" i="17" s="1"/>
  <c r="I40" i="17"/>
  <c r="H40" i="17"/>
  <c r="G40" i="17"/>
  <c r="G40" i="17" a="1"/>
  <c r="E40" i="17"/>
  <c r="K39" i="17"/>
  <c r="J39" i="17"/>
  <c r="I39" i="17"/>
  <c r="H39" i="17"/>
  <c r="G39" i="17" a="1"/>
  <c r="G39" i="17" s="1"/>
  <c r="E39" i="17" s="1"/>
  <c r="J38" i="17"/>
  <c r="K38" i="17" s="1"/>
  <c r="M38" i="17" s="1"/>
  <c r="N38" i="17" s="1"/>
  <c r="I38" i="17"/>
  <c r="H38" i="17"/>
  <c r="G38" i="17"/>
  <c r="G38" i="17" a="1"/>
  <c r="E38" i="17"/>
  <c r="I37" i="17"/>
  <c r="J37" i="17" s="1"/>
  <c r="K37" i="17" s="1"/>
  <c r="H37" i="17"/>
  <c r="G37" i="17" a="1"/>
  <c r="G37" i="17" s="1"/>
  <c r="J36" i="17"/>
  <c r="K36" i="17" s="1"/>
  <c r="M36" i="17" s="1"/>
  <c r="N36" i="17" s="1"/>
  <c r="I36" i="17"/>
  <c r="H36" i="17"/>
  <c r="G36" i="17"/>
  <c r="E36" i="17" s="1"/>
  <c r="G36" i="17" a="1"/>
  <c r="K35" i="17"/>
  <c r="J35" i="17"/>
  <c r="I35" i="17"/>
  <c r="H35" i="17"/>
  <c r="G35" i="17" a="1"/>
  <c r="G35" i="17" s="1"/>
  <c r="J34" i="17"/>
  <c r="K34" i="17" s="1"/>
  <c r="I34" i="17"/>
  <c r="H34" i="17"/>
  <c r="G34" i="17" a="1"/>
  <c r="G34" i="17" s="1"/>
  <c r="I33" i="17"/>
  <c r="J33" i="17" s="1"/>
  <c r="K33" i="17" s="1"/>
  <c r="H33" i="17"/>
  <c r="G33" i="17"/>
  <c r="G33" i="17" a="1"/>
  <c r="I32" i="17"/>
  <c r="J32" i="17" s="1"/>
  <c r="K32" i="17" s="1"/>
  <c r="H32" i="17"/>
  <c r="G32" i="17" a="1"/>
  <c r="G32" i="17" s="1"/>
  <c r="J31" i="17"/>
  <c r="K31" i="17" s="1"/>
  <c r="I31" i="17"/>
  <c r="H31" i="17"/>
  <c r="G31" i="17" a="1"/>
  <c r="G31" i="17" s="1"/>
  <c r="E31" i="17" s="1"/>
  <c r="I30" i="17"/>
  <c r="J30" i="17" s="1"/>
  <c r="K30" i="17" s="1"/>
  <c r="H30" i="17"/>
  <c r="G30" i="17" a="1"/>
  <c r="G30" i="17" s="1"/>
  <c r="I29" i="17"/>
  <c r="J29" i="17" s="1"/>
  <c r="K29" i="17" s="1"/>
  <c r="H29" i="17"/>
  <c r="G29" i="17" a="1"/>
  <c r="G29" i="17" s="1"/>
  <c r="E29" i="17"/>
  <c r="I28" i="17"/>
  <c r="J28" i="17" s="1"/>
  <c r="K28" i="17" s="1"/>
  <c r="H28" i="17"/>
  <c r="G28" i="17" a="1"/>
  <c r="G28" i="17" s="1"/>
  <c r="K27" i="17"/>
  <c r="J27" i="17"/>
  <c r="I27" i="17"/>
  <c r="H27" i="17"/>
  <c r="G27" i="17" a="1"/>
  <c r="G27" i="17" s="1"/>
  <c r="J26" i="17"/>
  <c r="K26" i="17" s="1"/>
  <c r="I26" i="17"/>
  <c r="H26" i="17"/>
  <c r="G26" i="17"/>
  <c r="G26" i="17" a="1"/>
  <c r="K25" i="17"/>
  <c r="J25" i="17"/>
  <c r="I25" i="17"/>
  <c r="H25" i="17"/>
  <c r="G25" i="17"/>
  <c r="G25" i="17" a="1"/>
  <c r="I24" i="17"/>
  <c r="J24" i="17" s="1"/>
  <c r="K24" i="17" s="1"/>
  <c r="M24" i="17" s="1"/>
  <c r="N24" i="17" s="1"/>
  <c r="H24" i="17"/>
  <c r="G24" i="17"/>
  <c r="G24" i="17" a="1"/>
  <c r="K23" i="17"/>
  <c r="J23" i="17"/>
  <c r="I23" i="17"/>
  <c r="H23" i="17"/>
  <c r="G23" i="17" a="1"/>
  <c r="G23" i="17" s="1"/>
  <c r="I22" i="17"/>
  <c r="J22" i="17" s="1"/>
  <c r="K22" i="17" s="1"/>
  <c r="H22" i="17"/>
  <c r="G22" i="17"/>
  <c r="E22" i="17" s="1"/>
  <c r="G22" i="17" a="1"/>
  <c r="I21" i="17"/>
  <c r="J21" i="17" s="1"/>
  <c r="K21" i="17" s="1"/>
  <c r="H21" i="17"/>
  <c r="G21" i="17" a="1"/>
  <c r="G21" i="17" s="1"/>
  <c r="M20" i="17"/>
  <c r="N20" i="17" s="1"/>
  <c r="K20" i="17"/>
  <c r="J20" i="17"/>
  <c r="I20" i="17"/>
  <c r="H20" i="17"/>
  <c r="G20" i="17" a="1"/>
  <c r="G20" i="17" s="1"/>
  <c r="I19" i="17"/>
  <c r="J19" i="17" s="1"/>
  <c r="K19" i="17" s="1"/>
  <c r="M19" i="17" s="1"/>
  <c r="N19" i="17" s="1"/>
  <c r="H19" i="17"/>
  <c r="G19" i="17"/>
  <c r="G19" i="17" a="1"/>
  <c r="I18" i="17"/>
  <c r="J18" i="17" s="1"/>
  <c r="K18" i="17" s="1"/>
  <c r="M18" i="17" s="1"/>
  <c r="N18" i="17" s="1"/>
  <c r="H18" i="17"/>
  <c r="G18" i="17" a="1"/>
  <c r="G18" i="17" s="1"/>
  <c r="J17" i="17"/>
  <c r="K17" i="17" s="1"/>
  <c r="M17" i="17" s="1"/>
  <c r="N17" i="17" s="1"/>
  <c r="I17" i="17"/>
  <c r="H17" i="17"/>
  <c r="G17" i="17"/>
  <c r="G17" i="17" a="1"/>
  <c r="E17" i="17"/>
  <c r="Q16" i="17"/>
  <c r="Q16" i="17" a="1"/>
  <c r="J16" i="17"/>
  <c r="K16" i="17" s="1"/>
  <c r="I16" i="17"/>
  <c r="H16" i="17"/>
  <c r="G16" i="17" a="1"/>
  <c r="G16" i="17" s="1"/>
  <c r="Q15" i="17"/>
  <c r="Q15" i="17" a="1"/>
  <c r="I15" i="17"/>
  <c r="J15" i="17" s="1"/>
  <c r="K15" i="17" s="1"/>
  <c r="H15" i="17"/>
  <c r="G15" i="17"/>
  <c r="E15" i="17" s="1"/>
  <c r="G15" i="17" a="1"/>
  <c r="J14" i="17"/>
  <c r="K14" i="17" s="1"/>
  <c r="I14" i="17"/>
  <c r="H14" i="17"/>
  <c r="G14" i="17" a="1"/>
  <c r="G14" i="17" s="1"/>
  <c r="E14" i="17" s="1"/>
  <c r="J13" i="17"/>
  <c r="K13" i="17" s="1"/>
  <c r="I13" i="17"/>
  <c r="H13" i="17"/>
  <c r="G13" i="17"/>
  <c r="G13" i="17" a="1"/>
  <c r="E13" i="17"/>
  <c r="I12" i="17"/>
  <c r="J12" i="17" s="1"/>
  <c r="K12" i="17" s="1"/>
  <c r="M12" i="17" s="1"/>
  <c r="N12" i="17" s="1"/>
  <c r="H12" i="17"/>
  <c r="G12" i="17"/>
  <c r="G12" i="17" a="1"/>
  <c r="Q11" i="17"/>
  <c r="J11" i="17"/>
  <c r="K11" i="17" s="1"/>
  <c r="M11" i="17" s="1"/>
  <c r="N11" i="17" s="1"/>
  <c r="I11" i="17"/>
  <c r="H11" i="17"/>
  <c r="G11" i="17" a="1"/>
  <c r="G11" i="17" s="1"/>
  <c r="E11" i="17"/>
  <c r="Q10" i="17"/>
  <c r="K10" i="17"/>
  <c r="M10" i="17" s="1"/>
  <c r="N10" i="17" s="1"/>
  <c r="J10" i="17"/>
  <c r="I10" i="17"/>
  <c r="H10" i="17"/>
  <c r="G10" i="17" a="1"/>
  <c r="G10" i="17" s="1"/>
  <c r="E10" i="17" s="1"/>
  <c r="J9" i="17"/>
  <c r="K9" i="17" s="1"/>
  <c r="M9" i="17" s="1"/>
  <c r="N9" i="17" s="1"/>
  <c r="I9" i="17"/>
  <c r="H9" i="17"/>
  <c r="G9" i="17" a="1"/>
  <c r="G9" i="17" s="1"/>
  <c r="I8" i="17"/>
  <c r="J8" i="17" s="1"/>
  <c r="K8" i="17" s="1"/>
  <c r="H8" i="17"/>
  <c r="G8" i="17" a="1"/>
  <c r="G8" i="17" s="1"/>
  <c r="I7" i="17"/>
  <c r="J7" i="17" s="1"/>
  <c r="K7" i="17" s="1"/>
  <c r="H7" i="17"/>
  <c r="G7" i="17"/>
  <c r="G7" i="17" a="1"/>
  <c r="E7" i="17"/>
  <c r="K6" i="17"/>
  <c r="I6" i="17"/>
  <c r="J6" i="17" s="1"/>
  <c r="H6" i="17"/>
  <c r="G6" i="17" a="1"/>
  <c r="G6" i="17" s="1"/>
  <c r="E6" i="17" s="1"/>
  <c r="T5" i="17"/>
  <c r="K5" i="17"/>
  <c r="J5" i="17"/>
  <c r="I5" i="17"/>
  <c r="H5" i="17"/>
  <c r="G5" i="17" a="1"/>
  <c r="G5" i="17" s="1"/>
  <c r="E5" i="17" s="1"/>
  <c r="B5" i="17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I4" i="17"/>
  <c r="J4" i="17" s="1"/>
  <c r="K4" i="17" s="1"/>
  <c r="M4" i="17" s="1"/>
  <c r="N4" i="17" s="1"/>
  <c r="H4" i="17"/>
  <c r="G4" i="17"/>
  <c r="G4" i="17" a="1"/>
  <c r="B4" i="17"/>
  <c r="M3" i="17"/>
  <c r="N3" i="17" s="1"/>
  <c r="I3" i="17"/>
  <c r="J3" i="17" s="1"/>
  <c r="K3" i="17" s="1"/>
  <c r="H3" i="17"/>
  <c r="G3" i="17" a="1"/>
  <c r="G3" i="17" s="1"/>
  <c r="B3" i="17"/>
  <c r="J2" i="17"/>
  <c r="K2" i="17" s="1"/>
  <c r="I2" i="17"/>
  <c r="H2" i="17"/>
  <c r="E2" i="17"/>
  <c r="A2" i="17"/>
  <c r="T10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95" i="16"/>
  <c r="N96" i="16"/>
  <c r="N97" i="16"/>
  <c r="N98" i="16"/>
  <c r="N99" i="16"/>
  <c r="N100" i="16"/>
  <c r="N101" i="16"/>
  <c r="N102" i="16"/>
  <c r="N2" i="16"/>
  <c r="U7" i="16"/>
  <c r="I102" i="16"/>
  <c r="J102" i="16" s="1"/>
  <c r="K102" i="16" s="1"/>
  <c r="L102" i="16" s="1"/>
  <c r="M102" i="16" s="1"/>
  <c r="O102" i="16" s="1"/>
  <c r="H102" i="16"/>
  <c r="G102" i="16" a="1"/>
  <c r="G102" i="16" s="1"/>
  <c r="E102" i="16"/>
  <c r="I101" i="16"/>
  <c r="J101" i="16" s="1"/>
  <c r="K101" i="16" s="1"/>
  <c r="L101" i="16" s="1"/>
  <c r="M101" i="16" s="1"/>
  <c r="O101" i="16" s="1"/>
  <c r="H101" i="16"/>
  <c r="G101" i="16" a="1"/>
  <c r="G101" i="16" s="1"/>
  <c r="E101" i="16"/>
  <c r="I100" i="16"/>
  <c r="J100" i="16" s="1"/>
  <c r="K100" i="16" s="1"/>
  <c r="L100" i="16" s="1"/>
  <c r="M100" i="16" s="1"/>
  <c r="O100" i="16" s="1"/>
  <c r="H100" i="16"/>
  <c r="G100" i="16" a="1"/>
  <c r="G100" i="16" s="1"/>
  <c r="E100" i="16"/>
  <c r="J99" i="16"/>
  <c r="K99" i="16" s="1"/>
  <c r="L99" i="16" s="1"/>
  <c r="M99" i="16" s="1"/>
  <c r="O99" i="16" s="1"/>
  <c r="I99" i="16"/>
  <c r="H99" i="16"/>
  <c r="G99" i="16" a="1"/>
  <c r="G99" i="16" s="1"/>
  <c r="E99" i="16"/>
  <c r="I98" i="16"/>
  <c r="J98" i="16" s="1"/>
  <c r="K98" i="16" s="1"/>
  <c r="L98" i="16" s="1"/>
  <c r="M98" i="16" s="1"/>
  <c r="O98" i="16" s="1"/>
  <c r="H98" i="16"/>
  <c r="G98" i="16" a="1"/>
  <c r="G98" i="16" s="1"/>
  <c r="E98" i="16"/>
  <c r="J97" i="16"/>
  <c r="K97" i="16" s="1"/>
  <c r="L97" i="16" s="1"/>
  <c r="M97" i="16" s="1"/>
  <c r="O97" i="16" s="1"/>
  <c r="I97" i="16"/>
  <c r="H97" i="16"/>
  <c r="G97" i="16" a="1"/>
  <c r="G97" i="16" s="1"/>
  <c r="E97" i="16"/>
  <c r="I96" i="16"/>
  <c r="J96" i="16" s="1"/>
  <c r="K96" i="16" s="1"/>
  <c r="L96" i="16" s="1"/>
  <c r="M96" i="16" s="1"/>
  <c r="O96" i="16" s="1"/>
  <c r="H96" i="16"/>
  <c r="G96" i="16" a="1"/>
  <c r="G96" i="16" s="1"/>
  <c r="E96" i="16"/>
  <c r="I95" i="16"/>
  <c r="J95" i="16" s="1"/>
  <c r="K95" i="16" s="1"/>
  <c r="L95" i="16" s="1"/>
  <c r="M95" i="16" s="1"/>
  <c r="O95" i="16" s="1"/>
  <c r="H95" i="16"/>
  <c r="G95" i="16" a="1"/>
  <c r="G95" i="16" s="1"/>
  <c r="E95" i="16"/>
  <c r="I94" i="16"/>
  <c r="J94" i="16" s="1"/>
  <c r="K94" i="16" s="1"/>
  <c r="H94" i="16"/>
  <c r="G94" i="16" a="1"/>
  <c r="G94" i="16" s="1"/>
  <c r="E94" i="16"/>
  <c r="I93" i="16"/>
  <c r="J93" i="16" s="1"/>
  <c r="K93" i="16" s="1"/>
  <c r="H93" i="16"/>
  <c r="G93" i="16" a="1"/>
  <c r="G93" i="16" s="1"/>
  <c r="E93" i="16"/>
  <c r="I92" i="16"/>
  <c r="J92" i="16" s="1"/>
  <c r="K92" i="16" s="1"/>
  <c r="H92" i="16"/>
  <c r="G92" i="16" a="1"/>
  <c r="G92" i="16" s="1"/>
  <c r="E92" i="16"/>
  <c r="I91" i="16"/>
  <c r="J91" i="16" s="1"/>
  <c r="K91" i="16" s="1"/>
  <c r="H91" i="16"/>
  <c r="G91" i="16" a="1"/>
  <c r="G91" i="16" s="1"/>
  <c r="E91" i="16"/>
  <c r="I90" i="16"/>
  <c r="J90" i="16" s="1"/>
  <c r="K90" i="16" s="1"/>
  <c r="H90" i="16"/>
  <c r="G90" i="16" a="1"/>
  <c r="G90" i="16" s="1"/>
  <c r="E90" i="16"/>
  <c r="J89" i="16"/>
  <c r="K89" i="16" s="1"/>
  <c r="I89" i="16"/>
  <c r="H89" i="16"/>
  <c r="G89" i="16" a="1"/>
  <c r="G89" i="16" s="1"/>
  <c r="E89" i="16"/>
  <c r="I88" i="16"/>
  <c r="J88" i="16" s="1"/>
  <c r="K88" i="16" s="1"/>
  <c r="H88" i="16"/>
  <c r="G88" i="16" a="1"/>
  <c r="G88" i="16" s="1"/>
  <c r="E88" i="16"/>
  <c r="I87" i="16"/>
  <c r="J87" i="16" s="1"/>
  <c r="K87" i="16" s="1"/>
  <c r="H87" i="16"/>
  <c r="G87" i="16" a="1"/>
  <c r="G87" i="16" s="1"/>
  <c r="E87" i="16"/>
  <c r="I86" i="16"/>
  <c r="J86" i="16" s="1"/>
  <c r="K86" i="16" s="1"/>
  <c r="H86" i="16"/>
  <c r="G86" i="16" a="1"/>
  <c r="G86" i="16" s="1"/>
  <c r="E86" i="16"/>
  <c r="I85" i="16"/>
  <c r="J85" i="16" s="1"/>
  <c r="K85" i="16" s="1"/>
  <c r="H85" i="16"/>
  <c r="G85" i="16" a="1"/>
  <c r="G85" i="16" s="1"/>
  <c r="E85" i="16"/>
  <c r="I84" i="16"/>
  <c r="J84" i="16" s="1"/>
  <c r="K84" i="16" s="1"/>
  <c r="H84" i="16"/>
  <c r="G84" i="16" a="1"/>
  <c r="G84" i="16" s="1"/>
  <c r="E84" i="16"/>
  <c r="I83" i="16"/>
  <c r="J83" i="16" s="1"/>
  <c r="K83" i="16" s="1"/>
  <c r="H83" i="16"/>
  <c r="G83" i="16" a="1"/>
  <c r="G83" i="16" s="1"/>
  <c r="E83" i="16"/>
  <c r="I82" i="16"/>
  <c r="J82" i="16" s="1"/>
  <c r="K82" i="16" s="1"/>
  <c r="H82" i="16"/>
  <c r="G82" i="16" a="1"/>
  <c r="G82" i="16" s="1"/>
  <c r="E82" i="16"/>
  <c r="I81" i="16"/>
  <c r="J81" i="16" s="1"/>
  <c r="K81" i="16" s="1"/>
  <c r="H81" i="16"/>
  <c r="G81" i="16" a="1"/>
  <c r="G81" i="16" s="1"/>
  <c r="E81" i="16"/>
  <c r="I80" i="16"/>
  <c r="J80" i="16" s="1"/>
  <c r="K80" i="16" s="1"/>
  <c r="H80" i="16"/>
  <c r="G80" i="16" a="1"/>
  <c r="G80" i="16" s="1"/>
  <c r="E80" i="16"/>
  <c r="K79" i="16"/>
  <c r="I79" i="16"/>
  <c r="J79" i="16" s="1"/>
  <c r="H79" i="16"/>
  <c r="G79" i="16" a="1"/>
  <c r="G79" i="16" s="1"/>
  <c r="E79" i="16"/>
  <c r="I78" i="16"/>
  <c r="J78" i="16" s="1"/>
  <c r="K78" i="16" s="1"/>
  <c r="H78" i="16"/>
  <c r="G78" i="16" a="1"/>
  <c r="G78" i="16" s="1"/>
  <c r="E78" i="16"/>
  <c r="I77" i="16"/>
  <c r="J77" i="16" s="1"/>
  <c r="K77" i="16" s="1"/>
  <c r="H77" i="16"/>
  <c r="G77" i="16" a="1"/>
  <c r="G77" i="16" s="1"/>
  <c r="E77" i="16"/>
  <c r="I76" i="16"/>
  <c r="J76" i="16" s="1"/>
  <c r="K76" i="16" s="1"/>
  <c r="H76" i="16"/>
  <c r="G76" i="16" a="1"/>
  <c r="G76" i="16" s="1"/>
  <c r="E76" i="16"/>
  <c r="I75" i="16"/>
  <c r="J75" i="16" s="1"/>
  <c r="K75" i="16" s="1"/>
  <c r="H75" i="16"/>
  <c r="G75" i="16" a="1"/>
  <c r="G75" i="16" s="1"/>
  <c r="E75" i="16"/>
  <c r="I74" i="16"/>
  <c r="J74" i="16" s="1"/>
  <c r="K74" i="16" s="1"/>
  <c r="H74" i="16"/>
  <c r="G74" i="16" a="1"/>
  <c r="G74" i="16" s="1"/>
  <c r="E74" i="16"/>
  <c r="I73" i="16"/>
  <c r="J73" i="16" s="1"/>
  <c r="K73" i="16" s="1"/>
  <c r="H73" i="16"/>
  <c r="G73" i="16" a="1"/>
  <c r="G73" i="16" s="1"/>
  <c r="E73" i="16"/>
  <c r="I72" i="16"/>
  <c r="J72" i="16" s="1"/>
  <c r="K72" i="16" s="1"/>
  <c r="H72" i="16"/>
  <c r="G72" i="16" a="1"/>
  <c r="G72" i="16" s="1"/>
  <c r="E72" i="16"/>
  <c r="I71" i="16"/>
  <c r="J71" i="16" s="1"/>
  <c r="K71" i="16" s="1"/>
  <c r="H71" i="16"/>
  <c r="G71" i="16" a="1"/>
  <c r="G71" i="16" s="1"/>
  <c r="E71" i="16"/>
  <c r="I70" i="16"/>
  <c r="J70" i="16" s="1"/>
  <c r="K70" i="16" s="1"/>
  <c r="H70" i="16"/>
  <c r="G70" i="16" a="1"/>
  <c r="G70" i="16" s="1"/>
  <c r="E70" i="16"/>
  <c r="I69" i="16"/>
  <c r="J69" i="16" s="1"/>
  <c r="K69" i="16" s="1"/>
  <c r="H69" i="16"/>
  <c r="G69" i="16" a="1"/>
  <c r="G69" i="16" s="1"/>
  <c r="E69" i="16"/>
  <c r="I68" i="16"/>
  <c r="J68" i="16" s="1"/>
  <c r="K68" i="16" s="1"/>
  <c r="H68" i="16"/>
  <c r="G68" i="16" a="1"/>
  <c r="G68" i="16" s="1"/>
  <c r="E68" i="16"/>
  <c r="I67" i="16"/>
  <c r="J67" i="16" s="1"/>
  <c r="K67" i="16" s="1"/>
  <c r="H67" i="16"/>
  <c r="G67" i="16" a="1"/>
  <c r="G67" i="16" s="1"/>
  <c r="E67" i="16"/>
  <c r="I66" i="16"/>
  <c r="J66" i="16" s="1"/>
  <c r="K66" i="16" s="1"/>
  <c r="H66" i="16"/>
  <c r="G66" i="16" a="1"/>
  <c r="G66" i="16" s="1"/>
  <c r="E66" i="16"/>
  <c r="I65" i="16"/>
  <c r="J65" i="16" s="1"/>
  <c r="K65" i="16" s="1"/>
  <c r="H65" i="16"/>
  <c r="G65" i="16" a="1"/>
  <c r="G65" i="16" s="1"/>
  <c r="E65" i="16"/>
  <c r="I64" i="16"/>
  <c r="J64" i="16" s="1"/>
  <c r="K64" i="16" s="1"/>
  <c r="H64" i="16"/>
  <c r="G64" i="16" a="1"/>
  <c r="G64" i="16" s="1"/>
  <c r="E64" i="16"/>
  <c r="I63" i="16"/>
  <c r="J63" i="16" s="1"/>
  <c r="K63" i="16" s="1"/>
  <c r="H63" i="16"/>
  <c r="G63" i="16" a="1"/>
  <c r="G63" i="16" s="1"/>
  <c r="E63" i="16"/>
  <c r="I62" i="16"/>
  <c r="J62" i="16" s="1"/>
  <c r="K62" i="16" s="1"/>
  <c r="H62" i="16"/>
  <c r="G62" i="16" a="1"/>
  <c r="G62" i="16" s="1"/>
  <c r="E62" i="16"/>
  <c r="I61" i="16"/>
  <c r="J61" i="16" s="1"/>
  <c r="K61" i="16" s="1"/>
  <c r="H61" i="16"/>
  <c r="G61" i="16" a="1"/>
  <c r="G61" i="16" s="1"/>
  <c r="E61" i="16"/>
  <c r="I60" i="16"/>
  <c r="J60" i="16" s="1"/>
  <c r="K60" i="16" s="1"/>
  <c r="H60" i="16"/>
  <c r="G60" i="16" a="1"/>
  <c r="G60" i="16" s="1"/>
  <c r="E60" i="16"/>
  <c r="I59" i="16"/>
  <c r="J59" i="16" s="1"/>
  <c r="K59" i="16" s="1"/>
  <c r="H59" i="16"/>
  <c r="G59" i="16" a="1"/>
  <c r="G59" i="16" s="1"/>
  <c r="E59" i="16"/>
  <c r="I58" i="16"/>
  <c r="J58" i="16" s="1"/>
  <c r="K58" i="16" s="1"/>
  <c r="H58" i="16"/>
  <c r="G58" i="16" a="1"/>
  <c r="G58" i="16" s="1"/>
  <c r="E58" i="16"/>
  <c r="I57" i="16"/>
  <c r="J57" i="16" s="1"/>
  <c r="K57" i="16" s="1"/>
  <c r="H57" i="16"/>
  <c r="G57" i="16" a="1"/>
  <c r="G57" i="16" s="1"/>
  <c r="E57" i="16"/>
  <c r="I56" i="16"/>
  <c r="J56" i="16" s="1"/>
  <c r="K56" i="16" s="1"/>
  <c r="H56" i="16"/>
  <c r="G56" i="16" a="1"/>
  <c r="G56" i="16" s="1"/>
  <c r="E56" i="16"/>
  <c r="I55" i="16"/>
  <c r="J55" i="16" s="1"/>
  <c r="K55" i="16" s="1"/>
  <c r="H55" i="16"/>
  <c r="G55" i="16" a="1"/>
  <c r="G55" i="16" s="1"/>
  <c r="E55" i="16"/>
  <c r="I54" i="16"/>
  <c r="J54" i="16" s="1"/>
  <c r="K54" i="16" s="1"/>
  <c r="H54" i="16"/>
  <c r="G54" i="16" a="1"/>
  <c r="G54" i="16" s="1"/>
  <c r="E54" i="16"/>
  <c r="I53" i="16"/>
  <c r="J53" i="16" s="1"/>
  <c r="K53" i="16" s="1"/>
  <c r="H53" i="16"/>
  <c r="G53" i="16" a="1"/>
  <c r="G53" i="16" s="1"/>
  <c r="E53" i="16"/>
  <c r="I52" i="16"/>
  <c r="J52" i="16" s="1"/>
  <c r="K52" i="16" s="1"/>
  <c r="H52" i="16"/>
  <c r="G52" i="16" a="1"/>
  <c r="G52" i="16" s="1"/>
  <c r="E52" i="16"/>
  <c r="I51" i="16"/>
  <c r="J51" i="16" s="1"/>
  <c r="K51" i="16" s="1"/>
  <c r="H51" i="16"/>
  <c r="G51" i="16" a="1"/>
  <c r="G51" i="16" s="1"/>
  <c r="E51" i="16"/>
  <c r="I50" i="16"/>
  <c r="J50" i="16" s="1"/>
  <c r="K50" i="16" s="1"/>
  <c r="H50" i="16"/>
  <c r="G50" i="16"/>
  <c r="G50" i="16" a="1"/>
  <c r="E50" i="16"/>
  <c r="I49" i="16"/>
  <c r="J49" i="16" s="1"/>
  <c r="K49" i="16" s="1"/>
  <c r="H49" i="16"/>
  <c r="G49" i="16" a="1"/>
  <c r="G49" i="16" s="1"/>
  <c r="E49" i="16"/>
  <c r="I48" i="16"/>
  <c r="J48" i="16" s="1"/>
  <c r="K48" i="16" s="1"/>
  <c r="H48" i="16"/>
  <c r="G48" i="16" a="1"/>
  <c r="G48" i="16" s="1"/>
  <c r="E48" i="16"/>
  <c r="I47" i="16"/>
  <c r="J47" i="16" s="1"/>
  <c r="K47" i="16" s="1"/>
  <c r="H47" i="16"/>
  <c r="G47" i="16" a="1"/>
  <c r="G47" i="16" s="1"/>
  <c r="E47" i="16"/>
  <c r="I46" i="16"/>
  <c r="J46" i="16" s="1"/>
  <c r="K46" i="16" s="1"/>
  <c r="H46" i="16"/>
  <c r="G46" i="16" a="1"/>
  <c r="G46" i="16" s="1"/>
  <c r="E46" i="16"/>
  <c r="I45" i="16"/>
  <c r="J45" i="16" s="1"/>
  <c r="K45" i="16" s="1"/>
  <c r="H45" i="16"/>
  <c r="G45" i="16" a="1"/>
  <c r="G45" i="16" s="1"/>
  <c r="E45" i="16"/>
  <c r="I44" i="16"/>
  <c r="J44" i="16" s="1"/>
  <c r="K44" i="16" s="1"/>
  <c r="H44" i="16"/>
  <c r="G44" i="16" a="1"/>
  <c r="G44" i="16" s="1"/>
  <c r="E44" i="16"/>
  <c r="I43" i="16"/>
  <c r="J43" i="16" s="1"/>
  <c r="K43" i="16" s="1"/>
  <c r="H43" i="16"/>
  <c r="G43" i="16" a="1"/>
  <c r="G43" i="16" s="1"/>
  <c r="E43" i="16"/>
  <c r="I42" i="16"/>
  <c r="J42" i="16" s="1"/>
  <c r="K42" i="16" s="1"/>
  <c r="H42" i="16"/>
  <c r="G42" i="16" a="1"/>
  <c r="G42" i="16" s="1"/>
  <c r="E42" i="16"/>
  <c r="I41" i="16"/>
  <c r="J41" i="16" s="1"/>
  <c r="K41" i="16" s="1"/>
  <c r="H41" i="16"/>
  <c r="G41" i="16" a="1"/>
  <c r="G41" i="16" s="1"/>
  <c r="E41" i="16"/>
  <c r="I40" i="16"/>
  <c r="J40" i="16" s="1"/>
  <c r="K40" i="16" s="1"/>
  <c r="H40" i="16"/>
  <c r="G40" i="16" a="1"/>
  <c r="G40" i="16" s="1"/>
  <c r="E40" i="16"/>
  <c r="I39" i="16"/>
  <c r="J39" i="16" s="1"/>
  <c r="K39" i="16" s="1"/>
  <c r="H39" i="16"/>
  <c r="G39" i="16" a="1"/>
  <c r="G39" i="16" s="1"/>
  <c r="E39" i="16"/>
  <c r="I38" i="16"/>
  <c r="J38" i="16" s="1"/>
  <c r="K38" i="16" s="1"/>
  <c r="H38" i="16"/>
  <c r="G38" i="16" a="1"/>
  <c r="G38" i="16" s="1"/>
  <c r="E38" i="16"/>
  <c r="I37" i="16"/>
  <c r="J37" i="16" s="1"/>
  <c r="K37" i="16" s="1"/>
  <c r="H37" i="16"/>
  <c r="G37" i="16" a="1"/>
  <c r="G37" i="16" s="1"/>
  <c r="E37" i="16"/>
  <c r="I36" i="16"/>
  <c r="J36" i="16" s="1"/>
  <c r="K36" i="16" s="1"/>
  <c r="H36" i="16"/>
  <c r="G36" i="16" a="1"/>
  <c r="G36" i="16" s="1"/>
  <c r="E36" i="16"/>
  <c r="I35" i="16"/>
  <c r="J35" i="16" s="1"/>
  <c r="K35" i="16" s="1"/>
  <c r="H35" i="16"/>
  <c r="G35" i="16" a="1"/>
  <c r="G35" i="16" s="1"/>
  <c r="E35" i="16"/>
  <c r="I34" i="16"/>
  <c r="J34" i="16" s="1"/>
  <c r="K34" i="16" s="1"/>
  <c r="H34" i="16"/>
  <c r="G34" i="16" a="1"/>
  <c r="G34" i="16" s="1"/>
  <c r="E34" i="16"/>
  <c r="I33" i="16"/>
  <c r="J33" i="16" s="1"/>
  <c r="K33" i="16" s="1"/>
  <c r="H33" i="16"/>
  <c r="G33" i="16" a="1"/>
  <c r="G33" i="16" s="1"/>
  <c r="E33" i="16"/>
  <c r="I32" i="16"/>
  <c r="J32" i="16" s="1"/>
  <c r="K32" i="16" s="1"/>
  <c r="H32" i="16"/>
  <c r="G32" i="16" a="1"/>
  <c r="G32" i="16" s="1"/>
  <c r="E32" i="16"/>
  <c r="I31" i="16"/>
  <c r="J31" i="16" s="1"/>
  <c r="K31" i="16" s="1"/>
  <c r="H31" i="16"/>
  <c r="G31" i="16" a="1"/>
  <c r="G31" i="16" s="1"/>
  <c r="E31" i="16"/>
  <c r="I30" i="16"/>
  <c r="J30" i="16" s="1"/>
  <c r="K30" i="16" s="1"/>
  <c r="H30" i="16"/>
  <c r="G30" i="16" a="1"/>
  <c r="G30" i="16" s="1"/>
  <c r="E30" i="16"/>
  <c r="I29" i="16"/>
  <c r="J29" i="16" s="1"/>
  <c r="K29" i="16" s="1"/>
  <c r="H29" i="16"/>
  <c r="G29" i="16" a="1"/>
  <c r="G29" i="16" s="1"/>
  <c r="E29" i="16"/>
  <c r="I28" i="16"/>
  <c r="J28" i="16" s="1"/>
  <c r="K28" i="16" s="1"/>
  <c r="H28" i="16"/>
  <c r="G28" i="16" a="1"/>
  <c r="G28" i="16" s="1"/>
  <c r="E28" i="16"/>
  <c r="I27" i="16"/>
  <c r="J27" i="16" s="1"/>
  <c r="K27" i="16" s="1"/>
  <c r="H27" i="16"/>
  <c r="G27" i="16" a="1"/>
  <c r="G27" i="16" s="1"/>
  <c r="E27" i="16"/>
  <c r="J26" i="16"/>
  <c r="K26" i="16" s="1"/>
  <c r="I26" i="16"/>
  <c r="H26" i="16"/>
  <c r="G26" i="16" a="1"/>
  <c r="G26" i="16" s="1"/>
  <c r="E26" i="16"/>
  <c r="I25" i="16"/>
  <c r="J25" i="16" s="1"/>
  <c r="K25" i="16" s="1"/>
  <c r="H25" i="16"/>
  <c r="G25" i="16" a="1"/>
  <c r="G25" i="16" s="1"/>
  <c r="E25" i="16"/>
  <c r="I24" i="16"/>
  <c r="J24" i="16" s="1"/>
  <c r="K24" i="16" s="1"/>
  <c r="L24" i="16" s="1"/>
  <c r="M24" i="16" s="1"/>
  <c r="O24" i="16" s="1"/>
  <c r="H24" i="16"/>
  <c r="G24" i="16" a="1"/>
  <c r="G24" i="16" s="1"/>
  <c r="E24" i="16"/>
  <c r="I23" i="16"/>
  <c r="J23" i="16" s="1"/>
  <c r="K23" i="16" s="1"/>
  <c r="L23" i="16" s="1"/>
  <c r="M23" i="16" s="1"/>
  <c r="O23" i="16" s="1"/>
  <c r="H23" i="16"/>
  <c r="G23" i="16" a="1"/>
  <c r="G23" i="16" s="1"/>
  <c r="D23" i="16" s="1"/>
  <c r="E23" i="16"/>
  <c r="I22" i="16"/>
  <c r="J22" i="16" s="1"/>
  <c r="K22" i="16" s="1"/>
  <c r="L22" i="16" s="1"/>
  <c r="M22" i="16" s="1"/>
  <c r="O22" i="16" s="1"/>
  <c r="H22" i="16"/>
  <c r="G22" i="16" a="1"/>
  <c r="G22" i="16" s="1"/>
  <c r="E22" i="16"/>
  <c r="J21" i="16"/>
  <c r="K21" i="16" s="1"/>
  <c r="L21" i="16" s="1"/>
  <c r="M21" i="16" s="1"/>
  <c r="O21" i="16" s="1"/>
  <c r="I21" i="16"/>
  <c r="H21" i="16"/>
  <c r="G21" i="16" a="1"/>
  <c r="G21" i="16" s="1"/>
  <c r="E21" i="16"/>
  <c r="I20" i="16"/>
  <c r="J20" i="16" s="1"/>
  <c r="K20" i="16" s="1"/>
  <c r="L20" i="16" s="1"/>
  <c r="M20" i="16" s="1"/>
  <c r="O20" i="16" s="1"/>
  <c r="H20" i="16"/>
  <c r="G20" i="16" a="1"/>
  <c r="G20" i="16" s="1"/>
  <c r="E20" i="16"/>
  <c r="I19" i="16"/>
  <c r="J19" i="16" s="1"/>
  <c r="K19" i="16" s="1"/>
  <c r="L19" i="16" s="1"/>
  <c r="M19" i="16" s="1"/>
  <c r="O19" i="16" s="1"/>
  <c r="H19" i="16"/>
  <c r="G19" i="16" a="1"/>
  <c r="G19" i="16" s="1"/>
  <c r="E19" i="16"/>
  <c r="I18" i="16"/>
  <c r="J18" i="16" s="1"/>
  <c r="K18" i="16" s="1"/>
  <c r="L18" i="16" s="1"/>
  <c r="M18" i="16" s="1"/>
  <c r="O18" i="16" s="1"/>
  <c r="H18" i="16"/>
  <c r="G18" i="16" a="1"/>
  <c r="G18" i="16" s="1"/>
  <c r="E18" i="16"/>
  <c r="I17" i="16"/>
  <c r="J17" i="16" s="1"/>
  <c r="K17" i="16" s="1"/>
  <c r="L17" i="16" s="1"/>
  <c r="M17" i="16" s="1"/>
  <c r="O17" i="16" s="1"/>
  <c r="H17" i="16"/>
  <c r="G17" i="16" a="1"/>
  <c r="G17" i="16" s="1"/>
  <c r="E17" i="16"/>
  <c r="I16" i="16"/>
  <c r="J16" i="16" s="1"/>
  <c r="K16" i="16" s="1"/>
  <c r="L16" i="16" s="1"/>
  <c r="M16" i="16" s="1"/>
  <c r="O16" i="16" s="1"/>
  <c r="H16" i="16"/>
  <c r="G16" i="16" a="1"/>
  <c r="G16" i="16" s="1"/>
  <c r="E16" i="16"/>
  <c r="I15" i="16"/>
  <c r="J15" i="16" s="1"/>
  <c r="K15" i="16" s="1"/>
  <c r="L15" i="16" s="1"/>
  <c r="M15" i="16" s="1"/>
  <c r="O15" i="16" s="1"/>
  <c r="H15" i="16"/>
  <c r="G15" i="16" a="1"/>
  <c r="G15" i="16" s="1"/>
  <c r="E15" i="16"/>
  <c r="R14" i="16" a="1"/>
  <c r="R14" i="16" s="1"/>
  <c r="I14" i="16"/>
  <c r="J14" i="16" s="1"/>
  <c r="K14" i="16" s="1"/>
  <c r="L14" i="16" s="1"/>
  <c r="M14" i="16" s="1"/>
  <c r="O14" i="16" s="1"/>
  <c r="H14" i="16"/>
  <c r="G14" i="16" a="1"/>
  <c r="G14" i="16" s="1"/>
  <c r="E14" i="16"/>
  <c r="R13" i="16" a="1"/>
  <c r="R13" i="16" s="1"/>
  <c r="I13" i="16"/>
  <c r="J13" i="16" s="1"/>
  <c r="K13" i="16" s="1"/>
  <c r="L13" i="16" s="1"/>
  <c r="M13" i="16" s="1"/>
  <c r="O13" i="16" s="1"/>
  <c r="H13" i="16"/>
  <c r="G13" i="16" a="1"/>
  <c r="G13" i="16" s="1"/>
  <c r="E13" i="16"/>
  <c r="I12" i="16"/>
  <c r="J12" i="16" s="1"/>
  <c r="K12" i="16" s="1"/>
  <c r="L12" i="16" s="1"/>
  <c r="M12" i="16" s="1"/>
  <c r="O12" i="16" s="1"/>
  <c r="H12" i="16"/>
  <c r="G12" i="16" a="1"/>
  <c r="G12" i="16" s="1"/>
  <c r="E12" i="16"/>
  <c r="I11" i="16"/>
  <c r="J11" i="16" s="1"/>
  <c r="K11" i="16" s="1"/>
  <c r="L11" i="16" s="1"/>
  <c r="M11" i="16" s="1"/>
  <c r="O11" i="16" s="1"/>
  <c r="H11" i="16"/>
  <c r="G11" i="16" a="1"/>
  <c r="G11" i="16" s="1"/>
  <c r="E11" i="16"/>
  <c r="R10" i="16"/>
  <c r="M10" i="16"/>
  <c r="O10" i="16" s="1"/>
  <c r="I10" i="16"/>
  <c r="J10" i="16" s="1"/>
  <c r="K10" i="16" s="1"/>
  <c r="L10" i="16" s="1"/>
  <c r="H10" i="16"/>
  <c r="G10" i="16" a="1"/>
  <c r="G10" i="16" s="1"/>
  <c r="D10" i="16" s="1"/>
  <c r="E10" i="16"/>
  <c r="I9" i="16"/>
  <c r="J9" i="16" s="1"/>
  <c r="K9" i="16" s="1"/>
  <c r="L9" i="16" s="1"/>
  <c r="M9" i="16" s="1"/>
  <c r="O9" i="16" s="1"/>
  <c r="H9" i="16"/>
  <c r="G9" i="16" a="1"/>
  <c r="G9" i="16" s="1"/>
  <c r="E9" i="16"/>
  <c r="I8" i="16"/>
  <c r="J8" i="16" s="1"/>
  <c r="K8" i="16" s="1"/>
  <c r="L8" i="16" s="1"/>
  <c r="M8" i="16" s="1"/>
  <c r="O8" i="16" s="1"/>
  <c r="H8" i="16"/>
  <c r="G8" i="16" a="1"/>
  <c r="G8" i="16" s="1"/>
  <c r="E8" i="16"/>
  <c r="I7" i="16"/>
  <c r="J7" i="16" s="1"/>
  <c r="K7" i="16" s="1"/>
  <c r="L7" i="16" s="1"/>
  <c r="M7" i="16" s="1"/>
  <c r="O7" i="16" s="1"/>
  <c r="H7" i="16"/>
  <c r="G7" i="16" a="1"/>
  <c r="G7" i="16" s="1"/>
  <c r="E7" i="16"/>
  <c r="I6" i="16"/>
  <c r="J6" i="16" s="1"/>
  <c r="K6" i="16" s="1"/>
  <c r="L6" i="16" s="1"/>
  <c r="M6" i="16" s="1"/>
  <c r="O6" i="16" s="1"/>
  <c r="H6" i="16"/>
  <c r="G6" i="16" a="1"/>
  <c r="G6" i="16" s="1"/>
  <c r="E6" i="16"/>
  <c r="I5" i="16"/>
  <c r="J5" i="16" s="1"/>
  <c r="K5" i="16" s="1"/>
  <c r="L5" i="16" s="1"/>
  <c r="M5" i="16" s="1"/>
  <c r="O5" i="16" s="1"/>
  <c r="H5" i="16"/>
  <c r="G5" i="16" a="1"/>
  <c r="G5" i="16" s="1"/>
  <c r="D5" i="16" s="1"/>
  <c r="E5" i="16"/>
  <c r="I4" i="16"/>
  <c r="J4" i="16" s="1"/>
  <c r="K4" i="16" s="1"/>
  <c r="L4" i="16" s="1"/>
  <c r="M4" i="16" s="1"/>
  <c r="O4" i="16" s="1"/>
  <c r="H4" i="16"/>
  <c r="G4" i="16" a="1"/>
  <c r="G4" i="16" s="1"/>
  <c r="E4" i="16"/>
  <c r="J3" i="16"/>
  <c r="K3" i="16" s="1"/>
  <c r="L3" i="16" s="1"/>
  <c r="M3" i="16" s="1"/>
  <c r="O3" i="16" s="1"/>
  <c r="I3" i="16"/>
  <c r="H3" i="16"/>
  <c r="G3" i="16" a="1"/>
  <c r="G3" i="16" s="1"/>
  <c r="E3" i="16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I2" i="16"/>
  <c r="J2" i="16" s="1"/>
  <c r="K2" i="16" s="1"/>
  <c r="L2" i="16" s="1"/>
  <c r="M2" i="16" s="1"/>
  <c r="O2" i="16" s="1"/>
  <c r="H2" i="16"/>
  <c r="G2" i="16"/>
  <c r="E2" i="16"/>
  <c r="A2" i="16"/>
  <c r="H12" i="21" l="1"/>
  <c r="M94" i="17"/>
  <c r="N94" i="17" s="1"/>
  <c r="M14" i="17"/>
  <c r="N14" i="17" s="1"/>
  <c r="M89" i="17"/>
  <c r="N89" i="17" s="1"/>
  <c r="M21" i="17"/>
  <c r="N21" i="17" s="1"/>
  <c r="M65" i="17"/>
  <c r="N65" i="17" s="1"/>
  <c r="M74" i="17"/>
  <c r="N74" i="17" s="1"/>
  <c r="M81" i="17"/>
  <c r="N81" i="17" s="1"/>
  <c r="M49" i="17"/>
  <c r="N49" i="17" s="1"/>
  <c r="M41" i="17"/>
  <c r="N41" i="17" s="1"/>
  <c r="M2" i="17"/>
  <c r="N2" i="17" s="1"/>
  <c r="M6" i="17"/>
  <c r="N6" i="17" s="1"/>
  <c r="M22" i="17"/>
  <c r="N22" i="17" s="1"/>
  <c r="M82" i="17"/>
  <c r="N82" i="17" s="1"/>
  <c r="M69" i="17"/>
  <c r="N69" i="17" s="1"/>
  <c r="M13" i="17"/>
  <c r="N13" i="17" s="1"/>
  <c r="M75" i="17"/>
  <c r="N75" i="17" s="1"/>
  <c r="M47" i="17"/>
  <c r="N47" i="17" s="1"/>
  <c r="M66" i="17"/>
  <c r="N66" i="17" s="1"/>
  <c r="M91" i="17"/>
  <c r="N91" i="17" s="1"/>
  <c r="M97" i="17"/>
  <c r="N97" i="17" s="1"/>
  <c r="M37" i="17"/>
  <c r="N37" i="17" s="1"/>
  <c r="M61" i="17"/>
  <c r="N61" i="17" s="1"/>
  <c r="M79" i="17"/>
  <c r="N79" i="17" s="1"/>
  <c r="M53" i="17"/>
  <c r="N53" i="17" s="1"/>
  <c r="M99" i="17"/>
  <c r="N99" i="17" s="1"/>
  <c r="M42" i="17"/>
  <c r="N42" i="17" s="1"/>
  <c r="M44" i="17"/>
  <c r="N44" i="17" s="1"/>
  <c r="M50" i="17"/>
  <c r="N50" i="17" s="1"/>
  <c r="M58" i="17"/>
  <c r="N58" i="17" s="1"/>
  <c r="M67" i="17"/>
  <c r="N67" i="17" s="1"/>
  <c r="M78" i="17"/>
  <c r="N78" i="17" s="1"/>
  <c r="M90" i="17"/>
  <c r="N90" i="17" s="1"/>
  <c r="M102" i="17"/>
  <c r="N102" i="17" s="1"/>
  <c r="F13" i="22"/>
  <c r="G13" i="22" s="1"/>
  <c r="E14" i="22"/>
  <c r="G13" i="21"/>
  <c r="F13" i="21"/>
  <c r="E14" i="21"/>
  <c r="H10" i="20"/>
  <c r="E12" i="20"/>
  <c r="G11" i="20"/>
  <c r="F11" i="20"/>
  <c r="H11" i="18"/>
  <c r="L13" i="18" s="1"/>
  <c r="H7" i="18"/>
  <c r="H9" i="18" s="1"/>
  <c r="H13" i="18" s="1"/>
  <c r="U4" i="16" a="1"/>
  <c r="U4" i="16" s="1"/>
  <c r="N24" i="16"/>
  <c r="M8" i="17"/>
  <c r="N8" i="17" s="1"/>
  <c r="M80" i="17"/>
  <c r="N80" i="17" s="1"/>
  <c r="M64" i="17"/>
  <c r="N64" i="17" s="1"/>
  <c r="M85" i="17"/>
  <c r="N85" i="17" s="1"/>
  <c r="M87" i="17"/>
  <c r="N87" i="17" s="1"/>
  <c r="M16" i="17"/>
  <c r="N16" i="17" s="1"/>
  <c r="M60" i="17"/>
  <c r="N60" i="17" s="1"/>
  <c r="M76" i="17"/>
  <c r="N76" i="17" s="1"/>
  <c r="M83" i="17"/>
  <c r="N83" i="17" s="1"/>
  <c r="M84" i="17"/>
  <c r="N84" i="17" s="1"/>
  <c r="M95" i="17"/>
  <c r="N95" i="17" s="1"/>
  <c r="M40" i="17"/>
  <c r="N40" i="17" s="1"/>
  <c r="M63" i="17"/>
  <c r="N63" i="17" s="1"/>
  <c r="M15" i="17"/>
  <c r="N15" i="17" s="1"/>
  <c r="M23" i="17"/>
  <c r="N23" i="17" s="1"/>
  <c r="M48" i="17"/>
  <c r="N48" i="17" s="1"/>
  <c r="M72" i="17"/>
  <c r="N72" i="17" s="1"/>
  <c r="A3" i="17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Q20" i="17" a="1"/>
  <c r="Q20" i="17" s="1"/>
  <c r="E3" i="17"/>
  <c r="Q9" i="17" s="1"/>
  <c r="E21" i="17"/>
  <c r="E8" i="17"/>
  <c r="E48" i="17"/>
  <c r="E26" i="17"/>
  <c r="E25" i="17"/>
  <c r="E60" i="17"/>
  <c r="E9" i="17"/>
  <c r="E12" i="17"/>
  <c r="Q17" i="17"/>
  <c r="E20" i="17"/>
  <c r="E74" i="17"/>
  <c r="E44" i="17"/>
  <c r="E32" i="17"/>
  <c r="E4" i="17"/>
  <c r="E24" i="17"/>
  <c r="E34" i="17"/>
  <c r="E37" i="17"/>
  <c r="E42" i="17"/>
  <c r="Q21" i="17" a="1"/>
  <c r="Q21" i="17" s="1"/>
  <c r="Q22" i="17" s="1"/>
  <c r="E23" i="17"/>
  <c r="E28" i="17"/>
  <c r="E16" i="17"/>
  <c r="E19" i="17"/>
  <c r="E68" i="17"/>
  <c r="E72" i="17"/>
  <c r="E18" i="17"/>
  <c r="E27" i="17"/>
  <c r="E30" i="17"/>
  <c r="E33" i="17"/>
  <c r="E43" i="17"/>
  <c r="E51" i="17"/>
  <c r="E61" i="17"/>
  <c r="E66" i="17"/>
  <c r="E64" i="17"/>
  <c r="E96" i="17"/>
  <c r="E59" i="17"/>
  <c r="E77" i="17"/>
  <c r="E83" i="17"/>
  <c r="E85" i="17"/>
  <c r="E67" i="17"/>
  <c r="E76" i="17"/>
  <c r="E78" i="17"/>
  <c r="E80" i="17"/>
  <c r="E56" i="17"/>
  <c r="E35" i="17"/>
  <c r="E53" i="17"/>
  <c r="E58" i="17"/>
  <c r="E88" i="17"/>
  <c r="E86" i="17"/>
  <c r="E89" i="17"/>
  <c r="E91" i="17"/>
  <c r="E94" i="17"/>
  <c r="E97" i="17"/>
  <c r="E99" i="17"/>
  <c r="E102" i="17"/>
  <c r="D12" i="16"/>
  <c r="D17" i="16"/>
  <c r="R19" i="16" a="1"/>
  <c r="R19" i="16" s="1"/>
  <c r="D21" i="16"/>
  <c r="D9" i="16"/>
  <c r="R15" i="16"/>
  <c r="R9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D25" i="16" s="1"/>
  <c r="R18" i="16" a="1"/>
  <c r="R18" i="16" s="1"/>
  <c r="D7" i="16"/>
  <c r="D20" i="16"/>
  <c r="D22" i="16"/>
  <c r="D99" i="16"/>
  <c r="D102" i="16"/>
  <c r="D97" i="16"/>
  <c r="D100" i="16"/>
  <c r="D18" i="16"/>
  <c r="D15" i="16"/>
  <c r="D101" i="16"/>
  <c r="D96" i="16"/>
  <c r="D95" i="16"/>
  <c r="D19" i="16"/>
  <c r="D14" i="16"/>
  <c r="D11" i="16"/>
  <c r="D98" i="16"/>
  <c r="D4" i="16"/>
  <c r="D6" i="16"/>
  <c r="D16" i="16"/>
  <c r="D8" i="16"/>
  <c r="H13" i="21" l="1"/>
  <c r="F14" i="22"/>
  <c r="G14" i="22" s="1"/>
  <c r="E15" i="22"/>
  <c r="F14" i="21"/>
  <c r="G14" i="21"/>
  <c r="E15" i="21"/>
  <c r="H11" i="20"/>
  <c r="E13" i="20"/>
  <c r="F12" i="20"/>
  <c r="G12" i="20"/>
  <c r="A25" i="17"/>
  <c r="R20" i="16"/>
  <c r="A25" i="16"/>
  <c r="D26" i="16" s="1"/>
  <c r="F15" i="22" l="1"/>
  <c r="G15" i="22" s="1"/>
  <c r="E16" i="22"/>
  <c r="F15" i="21"/>
  <c r="G15" i="21"/>
  <c r="E16" i="21"/>
  <c r="H14" i="21"/>
  <c r="H12" i="20"/>
  <c r="E14" i="20"/>
  <c r="G13" i="20"/>
  <c r="F13" i="20"/>
  <c r="A26" i="17"/>
  <c r="A26" i="16"/>
  <c r="D27" i="16" s="1"/>
  <c r="H13" i="20" l="1"/>
  <c r="F16" i="22"/>
  <c r="G16" i="22" s="1"/>
  <c r="E17" i="22"/>
  <c r="F16" i="21"/>
  <c r="G16" i="21"/>
  <c r="E17" i="21"/>
  <c r="H15" i="21"/>
  <c r="E15" i="20"/>
  <c r="F14" i="20"/>
  <c r="G14" i="20"/>
  <c r="A27" i="17"/>
  <c r="A27" i="16"/>
  <c r="D28" i="16" s="1"/>
  <c r="E18" i="22" l="1"/>
  <c r="F17" i="22"/>
  <c r="G17" i="22" s="1"/>
  <c r="F17" i="21"/>
  <c r="G17" i="21"/>
  <c r="E18" i="21"/>
  <c r="H16" i="21"/>
  <c r="E16" i="20"/>
  <c r="F15" i="20"/>
  <c r="G15" i="20"/>
  <c r="H14" i="20"/>
  <c r="A28" i="17"/>
  <c r="A28" i="16"/>
  <c r="D29" i="16" s="1"/>
  <c r="F18" i="22" l="1"/>
  <c r="G18" i="22" s="1"/>
  <c r="E19" i="22"/>
  <c r="E20" i="22" s="1"/>
  <c r="G18" i="21"/>
  <c r="F18" i="21"/>
  <c r="H18" i="21" s="1"/>
  <c r="E19" i="21"/>
  <c r="E20" i="21" s="1"/>
  <c r="E21" i="21" s="1"/>
  <c r="H17" i="21"/>
  <c r="H15" i="20"/>
  <c r="E17" i="20"/>
  <c r="F16" i="20"/>
  <c r="G16" i="20"/>
  <c r="A29" i="17"/>
  <c r="A29" i="16"/>
  <c r="D30" i="16" s="1"/>
  <c r="G21" i="21" l="1"/>
  <c r="F21" i="21"/>
  <c r="E22" i="21"/>
  <c r="F20" i="22"/>
  <c r="G20" i="22" s="1"/>
  <c r="E21" i="22"/>
  <c r="F21" i="22" s="1"/>
  <c r="G21" i="22" s="1"/>
  <c r="F19" i="22"/>
  <c r="G19" i="22" s="1"/>
  <c r="G20" i="21"/>
  <c r="F20" i="21"/>
  <c r="G19" i="21"/>
  <c r="F19" i="21"/>
  <c r="H19" i="21" s="1"/>
  <c r="H16" i="20"/>
  <c r="F17" i="20"/>
  <c r="G17" i="20"/>
  <c r="E18" i="20"/>
  <c r="A30" i="17"/>
  <c r="A30" i="16"/>
  <c r="D31" i="16" s="1"/>
  <c r="H21" i="21" l="1"/>
  <c r="H20" i="21"/>
  <c r="E23" i="21"/>
  <c r="F22" i="21"/>
  <c r="G22" i="21"/>
  <c r="F18" i="20"/>
  <c r="E19" i="20"/>
  <c r="E20" i="20" s="1"/>
  <c r="G18" i="20"/>
  <c r="H17" i="20"/>
  <c r="A31" i="17"/>
  <c r="A31" i="16"/>
  <c r="D32" i="16" s="1"/>
  <c r="F23" i="21" l="1"/>
  <c r="G23" i="21"/>
  <c r="E24" i="21"/>
  <c r="H22" i="21"/>
  <c r="F20" i="20"/>
  <c r="E21" i="20"/>
  <c r="E22" i="20" s="1"/>
  <c r="E23" i="20" s="1"/>
  <c r="G20" i="20"/>
  <c r="G19" i="20"/>
  <c r="F19" i="20"/>
  <c r="H19" i="20" s="1"/>
  <c r="H18" i="20"/>
  <c r="A32" i="17"/>
  <c r="A32" i="16"/>
  <c r="D33" i="16" s="1"/>
  <c r="F24" i="21" l="1"/>
  <c r="H24" i="21" s="1"/>
  <c r="G24" i="21"/>
  <c r="E25" i="21"/>
  <c r="H23" i="21"/>
  <c r="G23" i="20"/>
  <c r="E24" i="20"/>
  <c r="F23" i="20"/>
  <c r="H23" i="20" s="1"/>
  <c r="G22" i="20"/>
  <c r="F22" i="20"/>
  <c r="H22" i="20" s="1"/>
  <c r="F21" i="20"/>
  <c r="G21" i="20"/>
  <c r="H20" i="20"/>
  <c r="A33" i="17"/>
  <c r="A33" i="16"/>
  <c r="D34" i="16" s="1"/>
  <c r="F25" i="21" l="1"/>
  <c r="G25" i="21"/>
  <c r="E26" i="21"/>
  <c r="F24" i="20"/>
  <c r="G24" i="20"/>
  <c r="E25" i="20"/>
  <c r="H21" i="20"/>
  <c r="A34" i="17"/>
  <c r="A34" i="16"/>
  <c r="D35" i="16" s="1"/>
  <c r="G26" i="21" l="1"/>
  <c r="F26" i="21"/>
  <c r="E27" i="21"/>
  <c r="H25" i="21"/>
  <c r="F25" i="20"/>
  <c r="E26" i="20"/>
  <c r="G25" i="20"/>
  <c r="H24" i="20"/>
  <c r="E30" i="21"/>
  <c r="T7" i="17"/>
  <c r="A35" i="17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Q3" i="17"/>
  <c r="T6" i="17" s="1"/>
  <c r="Q5" i="17"/>
  <c r="A35" i="16"/>
  <c r="D36" i="16" s="1"/>
  <c r="G27" i="21" l="1"/>
  <c r="F27" i="21"/>
  <c r="H27" i="21" s="1"/>
  <c r="E28" i="21"/>
  <c r="H26" i="21"/>
  <c r="H25" i="20"/>
  <c r="F26" i="20"/>
  <c r="E27" i="20"/>
  <c r="G26" i="20"/>
  <c r="T8" i="17"/>
  <c r="L32" i="17"/>
  <c r="M32" i="17" s="1"/>
  <c r="L25" i="17"/>
  <c r="M25" i="17" s="1"/>
  <c r="N25" i="17" s="1"/>
  <c r="L33" i="17"/>
  <c r="M33" i="17" s="1"/>
  <c r="L26" i="17"/>
  <c r="M26" i="17" s="1"/>
  <c r="L34" i="17"/>
  <c r="M34" i="17" s="1"/>
  <c r="L27" i="17"/>
  <c r="M27" i="17" s="1"/>
  <c r="L35" i="17"/>
  <c r="M35" i="17" s="1"/>
  <c r="L28" i="17"/>
  <c r="L29" i="17"/>
  <c r="M29" i="17" s="1"/>
  <c r="L30" i="17"/>
  <c r="M30" i="17" s="1"/>
  <c r="L31" i="17"/>
  <c r="M31" i="17" s="1"/>
  <c r="E31" i="21"/>
  <c r="H30" i="21"/>
  <c r="Q7" i="17"/>
  <c r="M28" i="17"/>
  <c r="A36" i="16"/>
  <c r="D37" i="16" s="1"/>
  <c r="F28" i="21" l="1"/>
  <c r="G28" i="21"/>
  <c r="E29" i="21"/>
  <c r="E28" i="20"/>
  <c r="F27" i="20"/>
  <c r="G27" i="20"/>
  <c r="H26" i="20"/>
  <c r="N26" i="17"/>
  <c r="N27" i="17" s="1"/>
  <c r="N28" i="17" s="1"/>
  <c r="N29" i="17" s="1"/>
  <c r="N30" i="17" s="1"/>
  <c r="N31" i="17" s="1"/>
  <c r="N32" i="17" s="1"/>
  <c r="N33" i="17" s="1"/>
  <c r="N34" i="17" s="1"/>
  <c r="N35" i="17" s="1"/>
  <c r="E32" i="21"/>
  <c r="A37" i="16"/>
  <c r="D38" i="16" s="1"/>
  <c r="F29" i="21" l="1"/>
  <c r="G29" i="21"/>
  <c r="H28" i="21"/>
  <c r="G28" i="20"/>
  <c r="F28" i="20"/>
  <c r="H28" i="20" s="1"/>
  <c r="E29" i="20"/>
  <c r="H27" i="20"/>
  <c r="H31" i="21"/>
  <c r="E33" i="21"/>
  <c r="H32" i="21"/>
  <c r="A38" i="16"/>
  <c r="D39" i="16" s="1"/>
  <c r="H29" i="21" l="1"/>
  <c r="G29" i="20"/>
  <c r="F29" i="20"/>
  <c r="E30" i="20"/>
  <c r="H33" i="21"/>
  <c r="E34" i="21"/>
  <c r="A39" i="16"/>
  <c r="D40" i="16" s="1"/>
  <c r="H29" i="20" l="1"/>
  <c r="E31" i="20"/>
  <c r="F30" i="20"/>
  <c r="G30" i="20"/>
  <c r="E35" i="21"/>
  <c r="H34" i="21"/>
  <c r="A40" i="16"/>
  <c r="D41" i="16" s="1"/>
  <c r="H30" i="20" l="1"/>
  <c r="E32" i="20"/>
  <c r="F31" i="20"/>
  <c r="G31" i="20"/>
  <c r="H35" i="21"/>
  <c r="E36" i="21"/>
  <c r="A41" i="16"/>
  <c r="D42" i="16" s="1"/>
  <c r="H31" i="20" l="1"/>
  <c r="E33" i="20"/>
  <c r="G32" i="20"/>
  <c r="F32" i="20"/>
  <c r="H32" i="20" s="1"/>
  <c r="E37" i="21"/>
  <c r="A42" i="16"/>
  <c r="D43" i="16" s="1"/>
  <c r="G33" i="20" l="1"/>
  <c r="E34" i="20"/>
  <c r="F33" i="20"/>
  <c r="H33" i="20" s="1"/>
  <c r="H36" i="21"/>
  <c r="H37" i="21"/>
  <c r="E38" i="21"/>
  <c r="A43" i="16"/>
  <c r="D44" i="16" s="1"/>
  <c r="F34" i="20" l="1"/>
  <c r="E35" i="20"/>
  <c r="G34" i="20"/>
  <c r="E39" i="21"/>
  <c r="A44" i="16"/>
  <c r="D45" i="16" s="1"/>
  <c r="E36" i="20" l="1"/>
  <c r="F35" i="20"/>
  <c r="G35" i="20"/>
  <c r="H34" i="20"/>
  <c r="H38" i="21"/>
  <c r="E40" i="21"/>
  <c r="H39" i="21"/>
  <c r="A45" i="16"/>
  <c r="D46" i="16" s="1"/>
  <c r="H35" i="20" l="1"/>
  <c r="F36" i="20"/>
  <c r="E37" i="20"/>
  <c r="G36" i="20"/>
  <c r="H40" i="21"/>
  <c r="E41" i="21"/>
  <c r="A46" i="16"/>
  <c r="D47" i="16" s="1"/>
  <c r="F37" i="20" l="1"/>
  <c r="E38" i="20"/>
  <c r="G37" i="20"/>
  <c r="H36" i="20"/>
  <c r="E42" i="21"/>
  <c r="A47" i="16"/>
  <c r="D48" i="16" s="1"/>
  <c r="G38" i="20" l="1"/>
  <c r="E39" i="20"/>
  <c r="F38" i="20"/>
  <c r="H37" i="20"/>
  <c r="H41" i="21"/>
  <c r="H42" i="21"/>
  <c r="E43" i="21"/>
  <c r="A48" i="16"/>
  <c r="D49" i="16" s="1"/>
  <c r="H38" i="20" l="1"/>
  <c r="G39" i="20"/>
  <c r="F39" i="20"/>
  <c r="E40" i="20"/>
  <c r="E44" i="21"/>
  <c r="H43" i="21"/>
  <c r="A49" i="16"/>
  <c r="D50" i="16" s="1"/>
  <c r="H39" i="20" l="1"/>
  <c r="G40" i="20"/>
  <c r="E41" i="20"/>
  <c r="F40" i="20"/>
  <c r="H44" i="21"/>
  <c r="E45" i="21"/>
  <c r="A50" i="16"/>
  <c r="D51" i="16" s="1"/>
  <c r="H40" i="20" l="1"/>
  <c r="F41" i="20"/>
  <c r="G41" i="20"/>
  <c r="E42" i="20"/>
  <c r="E46" i="21"/>
  <c r="A51" i="16"/>
  <c r="D52" i="16" s="1"/>
  <c r="H41" i="20" l="1"/>
  <c r="E43" i="20"/>
  <c r="F42" i="20"/>
  <c r="G42" i="20"/>
  <c r="H45" i="21"/>
  <c r="E47" i="21"/>
  <c r="H46" i="21"/>
  <c r="A52" i="16"/>
  <c r="D53" i="16" s="1"/>
  <c r="H42" i="20" l="1"/>
  <c r="G43" i="20"/>
  <c r="E44" i="20"/>
  <c r="F43" i="20"/>
  <c r="H43" i="20" s="1"/>
  <c r="E48" i="21"/>
  <c r="H47" i="21"/>
  <c r="A53" i="16"/>
  <c r="D54" i="16" s="1"/>
  <c r="E45" i="20" l="1"/>
  <c r="G44" i="20"/>
  <c r="F44" i="20"/>
  <c r="E49" i="21"/>
  <c r="H48" i="21"/>
  <c r="A54" i="16"/>
  <c r="D55" i="16" s="1"/>
  <c r="H44" i="20" l="1"/>
  <c r="G45" i="20"/>
  <c r="E46" i="20"/>
  <c r="F45" i="20"/>
  <c r="H45" i="20" s="1"/>
  <c r="H49" i="21"/>
  <c r="E50" i="21"/>
  <c r="A55" i="16"/>
  <c r="D56" i="16" s="1"/>
  <c r="G46" i="20" l="1"/>
  <c r="E47" i="20"/>
  <c r="F46" i="20"/>
  <c r="H46" i="20" s="1"/>
  <c r="H50" i="21"/>
  <c r="E51" i="21"/>
  <c r="A56" i="16"/>
  <c r="D57" i="16" s="1"/>
  <c r="E48" i="20" l="1"/>
  <c r="G47" i="20"/>
  <c r="F47" i="20"/>
  <c r="H47" i="20" s="1"/>
  <c r="E52" i="21"/>
  <c r="H51" i="21"/>
  <c r="A57" i="16"/>
  <c r="D58" i="16" s="1"/>
  <c r="E49" i="20" l="1"/>
  <c r="G48" i="20"/>
  <c r="F48" i="20"/>
  <c r="H48" i="20" s="1"/>
  <c r="E53" i="21"/>
  <c r="H52" i="21"/>
  <c r="A58" i="16"/>
  <c r="D59" i="16" s="1"/>
  <c r="E50" i="20" l="1"/>
  <c r="G49" i="20"/>
  <c r="F49" i="20"/>
  <c r="H49" i="20" s="1"/>
  <c r="E54" i="21"/>
  <c r="H53" i="21"/>
  <c r="A59" i="16"/>
  <c r="D60" i="16" s="1"/>
  <c r="G50" i="20" l="1"/>
  <c r="E51" i="20"/>
  <c r="F50" i="20"/>
  <c r="E55" i="21"/>
  <c r="A60" i="16"/>
  <c r="D61" i="16" s="1"/>
  <c r="H50" i="20" l="1"/>
  <c r="F51" i="20"/>
  <c r="G51" i="20"/>
  <c r="E52" i="20"/>
  <c r="E56" i="21"/>
  <c r="H54" i="21"/>
  <c r="A61" i="16"/>
  <c r="D62" i="16" s="1"/>
  <c r="H51" i="20" l="1"/>
  <c r="F52" i="20"/>
  <c r="G52" i="20"/>
  <c r="E53" i="20"/>
  <c r="H55" i="21"/>
  <c r="E57" i="21"/>
  <c r="A62" i="16"/>
  <c r="D63" i="16" s="1"/>
  <c r="F53" i="20" l="1"/>
  <c r="E54" i="20"/>
  <c r="G53" i="20"/>
  <c r="H52" i="20"/>
  <c r="H56" i="21"/>
  <c r="E58" i="21"/>
  <c r="A63" i="16"/>
  <c r="D64" i="16" s="1"/>
  <c r="G54" i="20" l="1"/>
  <c r="F54" i="20"/>
  <c r="E55" i="20"/>
  <c r="H53" i="20"/>
  <c r="E59" i="21"/>
  <c r="H57" i="21"/>
  <c r="A64" i="16"/>
  <c r="D65" i="16" s="1"/>
  <c r="H54" i="20" l="1"/>
  <c r="F55" i="20"/>
  <c r="G55" i="20"/>
  <c r="E56" i="20"/>
  <c r="H58" i="21"/>
  <c r="H59" i="21"/>
  <c r="E60" i="21"/>
  <c r="A65" i="16"/>
  <c r="D66" i="16" s="1"/>
  <c r="F56" i="20" l="1"/>
  <c r="E57" i="20"/>
  <c r="G56" i="20"/>
  <c r="H55" i="20"/>
  <c r="E61" i="21"/>
  <c r="H60" i="21"/>
  <c r="A66" i="16"/>
  <c r="D67" i="16" s="1"/>
  <c r="E58" i="20" l="1"/>
  <c r="G57" i="20"/>
  <c r="F57" i="20"/>
  <c r="H56" i="20"/>
  <c r="H61" i="21"/>
  <c r="E62" i="21"/>
  <c r="A67" i="16"/>
  <c r="D68" i="16" s="1"/>
  <c r="H57" i="20" l="1"/>
  <c r="G58" i="20"/>
  <c r="E59" i="20"/>
  <c r="F58" i="20"/>
  <c r="H58" i="20" s="1"/>
  <c r="H62" i="21"/>
  <c r="E63" i="21"/>
  <c r="A68" i="16"/>
  <c r="D69" i="16" s="1"/>
  <c r="F59" i="20" l="1"/>
  <c r="G59" i="20"/>
  <c r="E60" i="20"/>
  <c r="E64" i="21"/>
  <c r="H63" i="21"/>
  <c r="A69" i="16"/>
  <c r="D70" i="16" s="1"/>
  <c r="H59" i="20" l="1"/>
  <c r="G60" i="20"/>
  <c r="E61" i="20"/>
  <c r="F60" i="20"/>
  <c r="H60" i="20" s="1"/>
  <c r="E65" i="21"/>
  <c r="A70" i="16"/>
  <c r="D71" i="16" s="1"/>
  <c r="F61" i="20" l="1"/>
  <c r="G61" i="20"/>
  <c r="E62" i="20"/>
  <c r="E66" i="21"/>
  <c r="H64" i="21"/>
  <c r="A71" i="16"/>
  <c r="D72" i="16" s="1"/>
  <c r="E63" i="20" l="1"/>
  <c r="F62" i="20"/>
  <c r="G62" i="20"/>
  <c r="H61" i="20"/>
  <c r="H66" i="21"/>
  <c r="E67" i="21"/>
  <c r="H65" i="21"/>
  <c r="A72" i="16"/>
  <c r="D73" i="16" s="1"/>
  <c r="H62" i="20" l="1"/>
  <c r="E64" i="20"/>
  <c r="F63" i="20"/>
  <c r="G63" i="20"/>
  <c r="E68" i="21"/>
  <c r="H67" i="21"/>
  <c r="A73" i="16"/>
  <c r="D74" i="16" s="1"/>
  <c r="H63" i="20" l="1"/>
  <c r="G64" i="20"/>
  <c r="E65" i="20"/>
  <c r="F64" i="20"/>
  <c r="E69" i="21"/>
  <c r="H68" i="21"/>
  <c r="A74" i="16"/>
  <c r="D75" i="16" s="1"/>
  <c r="H64" i="20" l="1"/>
  <c r="G65" i="20"/>
  <c r="E66" i="20"/>
  <c r="F65" i="20"/>
  <c r="E70" i="21"/>
  <c r="H69" i="21"/>
  <c r="A75" i="16"/>
  <c r="D76" i="16" s="1"/>
  <c r="H65" i="20" l="1"/>
  <c r="G66" i="20"/>
  <c r="E67" i="20"/>
  <c r="F66" i="20"/>
  <c r="H66" i="20" s="1"/>
  <c r="H70" i="21"/>
  <c r="E71" i="21"/>
  <c r="A76" i="16"/>
  <c r="D77" i="16" s="1"/>
  <c r="G67" i="20" l="1"/>
  <c r="E68" i="20"/>
  <c r="F67" i="20"/>
  <c r="H67" i="20" s="1"/>
  <c r="H71" i="21"/>
  <c r="E72" i="21"/>
  <c r="A77" i="16"/>
  <c r="D78" i="16" s="1"/>
  <c r="F68" i="20" l="1"/>
  <c r="E69" i="20"/>
  <c r="G68" i="20"/>
  <c r="E73" i="21"/>
  <c r="H72" i="21"/>
  <c r="A78" i="16"/>
  <c r="D79" i="16" s="1"/>
  <c r="G69" i="20" l="1"/>
  <c r="E70" i="20"/>
  <c r="E71" i="20" s="1"/>
  <c r="F69" i="20"/>
  <c r="H69" i="20" s="1"/>
  <c r="H68" i="20"/>
  <c r="H73" i="21"/>
  <c r="E74" i="21"/>
  <c r="A79" i="16"/>
  <c r="D80" i="16" s="1"/>
  <c r="E72" i="20" l="1"/>
  <c r="F71" i="20"/>
  <c r="G71" i="20"/>
  <c r="G70" i="20"/>
  <c r="F70" i="20"/>
  <c r="H70" i="20" s="1"/>
  <c r="E75" i="21"/>
  <c r="A80" i="16"/>
  <c r="D81" i="16" s="1"/>
  <c r="H71" i="20" l="1"/>
  <c r="G72" i="20"/>
  <c r="E73" i="20"/>
  <c r="F72" i="20"/>
  <c r="H74" i="21"/>
  <c r="H75" i="21"/>
  <c r="A81" i="16"/>
  <c r="D82" i="16" s="1"/>
  <c r="G73" i="20" l="1"/>
  <c r="E74" i="20"/>
  <c r="F73" i="20"/>
  <c r="H73" i="20" s="1"/>
  <c r="H72" i="20"/>
  <c r="A82" i="16"/>
  <c r="D83" i="16" s="1"/>
  <c r="G74" i="20" l="1"/>
  <c r="E75" i="20"/>
  <c r="F74" i="20"/>
  <c r="A83" i="16"/>
  <c r="D84" i="16" s="1"/>
  <c r="H74" i="20" l="1"/>
  <c r="E76" i="20"/>
  <c r="G75" i="20"/>
  <c r="F75" i="20"/>
  <c r="H75" i="20" s="1"/>
  <c r="A84" i="16"/>
  <c r="D85" i="16" s="1"/>
  <c r="G76" i="20" l="1"/>
  <c r="E77" i="20"/>
  <c r="F76" i="20"/>
  <c r="H76" i="20" s="1"/>
  <c r="A85" i="16"/>
  <c r="D86" i="16" s="1"/>
  <c r="E78" i="20" l="1"/>
  <c r="G77" i="20"/>
  <c r="F77" i="20"/>
  <c r="H77" i="20" s="1"/>
  <c r="A86" i="16"/>
  <c r="D87" i="16" s="1"/>
  <c r="G78" i="20" l="1"/>
  <c r="F78" i="20"/>
  <c r="H78" i="20" s="1"/>
  <c r="E79" i="20"/>
  <c r="A87" i="16"/>
  <c r="D88" i="16" s="1"/>
  <c r="E80" i="20" l="1"/>
  <c r="G79" i="20"/>
  <c r="F79" i="20"/>
  <c r="A88" i="16"/>
  <c r="D89" i="16" s="1"/>
  <c r="E81" i="20" l="1"/>
  <c r="G80" i="20"/>
  <c r="F80" i="20"/>
  <c r="H79" i="20"/>
  <c r="A89" i="16"/>
  <c r="D90" i="16" s="1"/>
  <c r="H80" i="20" l="1"/>
  <c r="G81" i="20"/>
  <c r="F81" i="20"/>
  <c r="H81" i="20" s="1"/>
  <c r="A90" i="16"/>
  <c r="D91" i="16" s="1"/>
  <c r="A91" i="16" l="1"/>
  <c r="D92" i="16" s="1"/>
  <c r="A92" i="16" l="1"/>
  <c r="D93" i="16" s="1"/>
  <c r="A93" i="16" l="1"/>
  <c r="D94" i="16" s="1"/>
  <c r="U3" i="16" s="1" a="1"/>
  <c r="U3" i="16" s="1"/>
  <c r="A94" i="16" l="1"/>
  <c r="A95" i="16" s="1"/>
  <c r="A96" i="16" s="1"/>
  <c r="A97" i="16" s="1"/>
  <c r="A98" i="16" s="1"/>
  <c r="A99" i="16" s="1"/>
  <c r="A100" i="16" s="1"/>
  <c r="A101" i="16" s="1"/>
  <c r="A102" i="16" s="1"/>
  <c r="R3" i="16"/>
  <c r="R5" i="16" s="1"/>
  <c r="R7" i="16" s="1"/>
  <c r="L91" i="16" l="1"/>
  <c r="M91" i="16" s="1"/>
  <c r="N91" i="16" s="1"/>
  <c r="L81" i="16"/>
  <c r="M81" i="16" s="1"/>
  <c r="N81" i="16" s="1"/>
  <c r="L64" i="16"/>
  <c r="M64" i="16" s="1"/>
  <c r="N64" i="16" s="1"/>
  <c r="L87" i="16"/>
  <c r="M87" i="16" s="1"/>
  <c r="N87" i="16" s="1"/>
  <c r="L33" i="16"/>
  <c r="M33" i="16" s="1"/>
  <c r="N33" i="16" s="1"/>
  <c r="L29" i="16"/>
  <c r="M29" i="16" s="1"/>
  <c r="N29" i="16" s="1"/>
  <c r="L50" i="16"/>
  <c r="M50" i="16" s="1"/>
  <c r="N50" i="16" s="1"/>
  <c r="L88" i="16"/>
  <c r="M88" i="16" s="1"/>
  <c r="N88" i="16" s="1"/>
  <c r="L43" i="16"/>
  <c r="M43" i="16" s="1"/>
  <c r="N43" i="16" s="1"/>
  <c r="L39" i="16"/>
  <c r="M39" i="16" s="1"/>
  <c r="N39" i="16" s="1"/>
  <c r="L38" i="16"/>
  <c r="M38" i="16" s="1"/>
  <c r="N38" i="16" s="1"/>
  <c r="L42" i="16"/>
  <c r="M42" i="16" s="1"/>
  <c r="N42" i="16" s="1"/>
  <c r="L28" i="16"/>
  <c r="M28" i="16" s="1"/>
  <c r="N28" i="16" s="1"/>
  <c r="L49" i="16"/>
  <c r="M49" i="16" s="1"/>
  <c r="N49" i="16" s="1"/>
  <c r="L84" i="16"/>
  <c r="M84" i="16" s="1"/>
  <c r="N84" i="16" s="1"/>
  <c r="L89" i="16"/>
  <c r="M89" i="16" s="1"/>
  <c r="N89" i="16" s="1"/>
  <c r="L85" i="16"/>
  <c r="M85" i="16" s="1"/>
  <c r="N85" i="16" s="1"/>
  <c r="L45" i="16"/>
  <c r="M45" i="16" s="1"/>
  <c r="N45" i="16" s="1"/>
  <c r="L77" i="16"/>
  <c r="M77" i="16" s="1"/>
  <c r="N77" i="16" s="1"/>
  <c r="L32" i="16"/>
  <c r="M32" i="16" s="1"/>
  <c r="N32" i="16" s="1"/>
  <c r="L66" i="16"/>
  <c r="M66" i="16" s="1"/>
  <c r="N66" i="16" s="1"/>
  <c r="L83" i="16"/>
  <c r="M83" i="16" s="1"/>
  <c r="N83" i="16" s="1"/>
  <c r="L54" i="16"/>
  <c r="M54" i="16" s="1"/>
  <c r="N54" i="16" s="1"/>
  <c r="L61" i="16"/>
  <c r="M61" i="16" s="1"/>
  <c r="N61" i="16" s="1"/>
  <c r="L80" i="16"/>
  <c r="M80" i="16" s="1"/>
  <c r="N80" i="16" s="1"/>
  <c r="L53" i="16"/>
  <c r="M53" i="16" s="1"/>
  <c r="N53" i="16" s="1"/>
  <c r="L44" i="16"/>
  <c r="M44" i="16" s="1"/>
  <c r="N44" i="16" s="1"/>
  <c r="L51" i="16"/>
  <c r="M51" i="16" s="1"/>
  <c r="N51" i="16" s="1"/>
  <c r="L86" i="16"/>
  <c r="M86" i="16" s="1"/>
  <c r="N86" i="16" s="1"/>
  <c r="L63" i="16"/>
  <c r="M63" i="16" s="1"/>
  <c r="N63" i="16" s="1"/>
  <c r="L47" i="16"/>
  <c r="M47" i="16" s="1"/>
  <c r="N47" i="16" s="1"/>
  <c r="L57" i="16"/>
  <c r="M57" i="16" s="1"/>
  <c r="N57" i="16" s="1"/>
  <c r="L92" i="16"/>
  <c r="M92" i="16" s="1"/>
  <c r="N92" i="16" s="1"/>
  <c r="L79" i="16"/>
  <c r="M79" i="16" s="1"/>
  <c r="N79" i="16" s="1"/>
  <c r="L73" i="16"/>
  <c r="M73" i="16" s="1"/>
  <c r="N73" i="16" s="1"/>
  <c r="L74" i="16"/>
  <c r="M74" i="16" s="1"/>
  <c r="N74" i="16" s="1"/>
  <c r="L59" i="16"/>
  <c r="M59" i="16" s="1"/>
  <c r="N59" i="16" s="1"/>
  <c r="L56" i="16"/>
  <c r="M56" i="16" s="1"/>
  <c r="N56" i="16" s="1"/>
  <c r="L75" i="16"/>
  <c r="M75" i="16" s="1"/>
  <c r="N75" i="16" s="1"/>
  <c r="L37" i="16"/>
  <c r="M37" i="16" s="1"/>
  <c r="N37" i="16" s="1"/>
  <c r="L36" i="16"/>
  <c r="M36" i="16" s="1"/>
  <c r="N36" i="16" s="1"/>
  <c r="L72" i="16"/>
  <c r="M72" i="16" s="1"/>
  <c r="N72" i="16" s="1"/>
  <c r="L48" i="16"/>
  <c r="M48" i="16" s="1"/>
  <c r="N48" i="16" s="1"/>
  <c r="L70" i="16"/>
  <c r="M70" i="16" s="1"/>
  <c r="N70" i="16" s="1"/>
  <c r="L71" i="16"/>
  <c r="M71" i="16" s="1"/>
  <c r="N71" i="16" s="1"/>
  <c r="L35" i="16"/>
  <c r="M35" i="16" s="1"/>
  <c r="N35" i="16" s="1"/>
  <c r="L46" i="16"/>
  <c r="M46" i="16" s="1"/>
  <c r="N46" i="16" s="1"/>
  <c r="L27" i="16"/>
  <c r="M27" i="16" s="1"/>
  <c r="N27" i="16" s="1"/>
  <c r="L90" i="16"/>
  <c r="M90" i="16" s="1"/>
  <c r="N90" i="16" s="1"/>
  <c r="L62" i="16"/>
  <c r="M62" i="16" s="1"/>
  <c r="N62" i="16" s="1"/>
  <c r="L65" i="16"/>
  <c r="M65" i="16" s="1"/>
  <c r="N65" i="16" s="1"/>
  <c r="L55" i="16"/>
  <c r="M55" i="16" s="1"/>
  <c r="N55" i="16" s="1"/>
  <c r="L68" i="16"/>
  <c r="M68" i="16" s="1"/>
  <c r="N68" i="16" s="1"/>
  <c r="L40" i="16"/>
  <c r="M40" i="16" s="1"/>
  <c r="N40" i="16" s="1"/>
  <c r="L31" i="16"/>
  <c r="M31" i="16" s="1"/>
  <c r="N31" i="16" s="1"/>
  <c r="L58" i="16"/>
  <c r="M58" i="16" s="1"/>
  <c r="N58" i="16" s="1"/>
  <c r="L69" i="16"/>
  <c r="M69" i="16" s="1"/>
  <c r="N69" i="16" s="1"/>
  <c r="L60" i="16"/>
  <c r="M60" i="16" s="1"/>
  <c r="N60" i="16" s="1"/>
  <c r="L93" i="16"/>
  <c r="M93" i="16" s="1"/>
  <c r="N93" i="16" s="1"/>
  <c r="L82" i="16"/>
  <c r="M82" i="16" s="1"/>
  <c r="N82" i="16" s="1"/>
  <c r="L94" i="16"/>
  <c r="M94" i="16" s="1"/>
  <c r="N94" i="16" s="1"/>
  <c r="L52" i="16"/>
  <c r="M52" i="16" s="1"/>
  <c r="N52" i="16" s="1"/>
  <c r="L34" i="16"/>
  <c r="M34" i="16" s="1"/>
  <c r="N34" i="16" s="1"/>
  <c r="L25" i="16"/>
  <c r="M25" i="16" s="1"/>
  <c r="L76" i="16"/>
  <c r="M76" i="16" s="1"/>
  <c r="N76" i="16" s="1"/>
  <c r="L41" i="16"/>
  <c r="M41" i="16" s="1"/>
  <c r="N41" i="16" s="1"/>
  <c r="L67" i="16"/>
  <c r="M67" i="16" s="1"/>
  <c r="N67" i="16" s="1"/>
  <c r="L78" i="16"/>
  <c r="M78" i="16" s="1"/>
  <c r="N78" i="16" s="1"/>
  <c r="L30" i="16"/>
  <c r="M30" i="16" s="1"/>
  <c r="N30" i="16" s="1"/>
  <c r="L26" i="16"/>
  <c r="M26" i="16" s="1"/>
  <c r="N26" i="16" s="1"/>
  <c r="O25" i="16" l="1"/>
  <c r="O26" i="16" s="1"/>
  <c r="N25" i="16"/>
  <c r="U10" i="16" s="1"/>
  <c r="O27" i="16" l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O84" i="16" s="1"/>
  <c r="O85" i="16" s="1"/>
  <c r="O86" i="16" s="1"/>
  <c r="O87" i="16" s="1"/>
  <c r="O88" i="16" s="1"/>
  <c r="O89" i="16" s="1"/>
  <c r="O90" i="16" s="1"/>
  <c r="O91" i="16" s="1"/>
  <c r="O92" i="16" s="1"/>
  <c r="O93" i="16" s="1"/>
  <c r="O94" i="16" s="1"/>
  <c r="D3" i="15" l="1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33" i="15"/>
  <c r="D32" i="15" s="1"/>
  <c r="D31" i="15" s="1"/>
  <c r="D30" i="15" s="1"/>
  <c r="D29" i="15" s="1"/>
  <c r="D28" i="15" s="1"/>
  <c r="D27" i="15" s="1"/>
  <c r="D26" i="15" s="1"/>
  <c r="D25" i="15" s="1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2" i="15"/>
  <c r="G6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B2" i="15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34" i="14"/>
  <c r="T33" i="14" s="1"/>
  <c r="T32" i="14" s="1"/>
  <c r="T31" i="14" s="1"/>
  <c r="T30" i="14" s="1"/>
  <c r="T29" i="14" s="1"/>
  <c r="T28" i="14" s="1"/>
  <c r="T27" i="14" s="1"/>
  <c r="T26" i="14" s="1"/>
  <c r="T25" i="14" s="1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T92" i="14"/>
  <c r="T93" i="14"/>
  <c r="T94" i="14"/>
  <c r="T95" i="14"/>
  <c r="T96" i="14"/>
  <c r="T97" i="14"/>
  <c r="T98" i="14"/>
  <c r="T99" i="14"/>
  <c r="T100" i="14"/>
  <c r="T101" i="14"/>
  <c r="T102" i="14"/>
  <c r="T103" i="14"/>
  <c r="T104" i="14"/>
  <c r="T105" i="14"/>
  <c r="T106" i="14"/>
  <c r="T107" i="14"/>
  <c r="T108" i="14"/>
  <c r="T109" i="14"/>
  <c r="T110" i="14"/>
  <c r="T111" i="14"/>
  <c r="T112" i="14"/>
  <c r="T113" i="14"/>
  <c r="T114" i="14"/>
  <c r="T115" i="14"/>
  <c r="T116" i="14"/>
  <c r="T117" i="14"/>
  <c r="T118" i="14"/>
  <c r="T119" i="14"/>
  <c r="T120" i="14"/>
  <c r="T121" i="14"/>
  <c r="T122" i="14"/>
  <c r="T123" i="14"/>
  <c r="T124" i="14"/>
  <c r="T125" i="14"/>
  <c r="T126" i="14"/>
  <c r="T127" i="14"/>
  <c r="T128" i="14"/>
  <c r="T129" i="14"/>
  <c r="T130" i="14"/>
  <c r="T131" i="14"/>
  <c r="T132" i="14"/>
  <c r="T133" i="14"/>
  <c r="T134" i="14"/>
  <c r="T135" i="14"/>
  <c r="T136" i="14"/>
  <c r="T137" i="14"/>
  <c r="T138" i="14"/>
  <c r="T139" i="14"/>
  <c r="T140" i="14"/>
  <c r="T141" i="14"/>
  <c r="T142" i="14"/>
  <c r="T143" i="14"/>
  <c r="T144" i="14"/>
  <c r="T145" i="14"/>
  <c r="T146" i="14"/>
  <c r="T147" i="14"/>
  <c r="T148" i="14"/>
  <c r="T149" i="14"/>
  <c r="T150" i="14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89" i="14"/>
  <c r="T190" i="14"/>
  <c r="T191" i="14"/>
  <c r="T192" i="14"/>
  <c r="T193" i="14"/>
  <c r="T194" i="14"/>
  <c r="T195" i="14"/>
  <c r="T196" i="14"/>
  <c r="T197" i="14"/>
  <c r="T198" i="14"/>
  <c r="T199" i="14"/>
  <c r="T200" i="14"/>
  <c r="T201" i="14"/>
  <c r="T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R92" i="14"/>
  <c r="R93" i="14"/>
  <c r="R94" i="14"/>
  <c r="R95" i="14"/>
  <c r="R96" i="14"/>
  <c r="R97" i="14"/>
  <c r="R98" i="14"/>
  <c r="R99" i="14"/>
  <c r="R100" i="14"/>
  <c r="R101" i="14"/>
  <c r="R102" i="14"/>
  <c r="R103" i="14"/>
  <c r="R104" i="14"/>
  <c r="R105" i="14"/>
  <c r="R106" i="14"/>
  <c r="R107" i="14"/>
  <c r="R108" i="14"/>
  <c r="R109" i="14"/>
  <c r="R110" i="14"/>
  <c r="R111" i="14"/>
  <c r="R112" i="14"/>
  <c r="R113" i="14"/>
  <c r="R114" i="14"/>
  <c r="R115" i="14"/>
  <c r="R116" i="14"/>
  <c r="R117" i="14"/>
  <c r="R118" i="14"/>
  <c r="R119" i="14"/>
  <c r="R120" i="14"/>
  <c r="R121" i="14"/>
  <c r="R122" i="14"/>
  <c r="R123" i="14"/>
  <c r="R124" i="14"/>
  <c r="R125" i="14"/>
  <c r="R126" i="14"/>
  <c r="R127" i="14"/>
  <c r="R128" i="14"/>
  <c r="R129" i="14"/>
  <c r="R130" i="14"/>
  <c r="R131" i="14"/>
  <c r="R132" i="14"/>
  <c r="R133" i="14"/>
  <c r="R134" i="14"/>
  <c r="R135" i="14"/>
  <c r="R136" i="14"/>
  <c r="R137" i="14"/>
  <c r="R138" i="14"/>
  <c r="R139" i="14"/>
  <c r="R140" i="14"/>
  <c r="R141" i="14"/>
  <c r="R142" i="14"/>
  <c r="R143" i="14"/>
  <c r="R144" i="14"/>
  <c r="R145" i="14"/>
  <c r="R146" i="14"/>
  <c r="R147" i="14"/>
  <c r="R148" i="14"/>
  <c r="R149" i="14"/>
  <c r="R150" i="14"/>
  <c r="R151" i="14"/>
  <c r="R152" i="14"/>
  <c r="R153" i="14"/>
  <c r="R154" i="14"/>
  <c r="R155" i="14"/>
  <c r="R156" i="14"/>
  <c r="R157" i="14"/>
  <c r="R158" i="14"/>
  <c r="R159" i="14"/>
  <c r="R160" i="14"/>
  <c r="R161" i="14"/>
  <c r="R162" i="14"/>
  <c r="R163" i="14"/>
  <c r="R164" i="14"/>
  <c r="R165" i="14"/>
  <c r="R166" i="14"/>
  <c r="R167" i="14"/>
  <c r="R168" i="14"/>
  <c r="R169" i="14"/>
  <c r="R170" i="14"/>
  <c r="R171" i="14"/>
  <c r="R172" i="14"/>
  <c r="R173" i="14"/>
  <c r="R174" i="14"/>
  <c r="R175" i="14"/>
  <c r="R176" i="14"/>
  <c r="R177" i="14"/>
  <c r="R178" i="14"/>
  <c r="R179" i="14"/>
  <c r="R180" i="14"/>
  <c r="R181" i="14"/>
  <c r="R182" i="14"/>
  <c r="R183" i="14"/>
  <c r="R184" i="14"/>
  <c r="R185" i="14"/>
  <c r="R186" i="14"/>
  <c r="R187" i="14"/>
  <c r="R188" i="14"/>
  <c r="R189" i="14"/>
  <c r="R190" i="14"/>
  <c r="R191" i="14"/>
  <c r="R192" i="14"/>
  <c r="R193" i="14"/>
  <c r="R194" i="14"/>
  <c r="R195" i="14"/>
  <c r="R196" i="14"/>
  <c r="R197" i="14"/>
  <c r="R198" i="14"/>
  <c r="R199" i="14"/>
  <c r="R200" i="14"/>
  <c r="R201" i="14"/>
  <c r="W4" i="14"/>
  <c r="Q6" i="14"/>
  <c r="Q7" i="14"/>
  <c r="Q8" i="14"/>
  <c r="Q9" i="14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Q84" i="14" s="1"/>
  <c r="Q85" i="14" s="1"/>
  <c r="Q86" i="14" s="1"/>
  <c r="Q87" i="14" s="1"/>
  <c r="Q88" i="14" s="1"/>
  <c r="Q89" i="14" s="1"/>
  <c r="Q90" i="14" s="1"/>
  <c r="Q91" i="14" s="1"/>
  <c r="Q92" i="14" s="1"/>
  <c r="Q93" i="14" s="1"/>
  <c r="Q94" i="14" s="1"/>
  <c r="Q95" i="14" s="1"/>
  <c r="Q96" i="14" s="1"/>
  <c r="Q97" i="14" s="1"/>
  <c r="Q98" i="14" s="1"/>
  <c r="Q99" i="14" s="1"/>
  <c r="Q100" i="14" s="1"/>
  <c r="Q101" i="14" s="1"/>
  <c r="Q102" i="14" s="1"/>
  <c r="Q4" i="14"/>
  <c r="Q5" i="14"/>
  <c r="Q3" i="14"/>
  <c r="R2" i="14"/>
  <c r="N3" i="14" l="1"/>
  <c r="A102" i="14"/>
  <c r="B102" i="14"/>
  <c r="D102" i="14"/>
  <c r="E102" i="14" s="1"/>
  <c r="F102" i="14" s="1"/>
  <c r="G102" i="14" s="1"/>
  <c r="H102" i="14" s="1"/>
  <c r="I102" i="14" s="1"/>
  <c r="J102" i="14" s="1"/>
  <c r="K102" i="14" s="1"/>
  <c r="A78" i="14"/>
  <c r="B78" i="14"/>
  <c r="D78" i="14"/>
  <c r="E78" i="14"/>
  <c r="F78" i="14" s="1"/>
  <c r="G78" i="14" s="1"/>
  <c r="H78" i="14" s="1"/>
  <c r="I78" i="14" s="1"/>
  <c r="J78" i="14" s="1"/>
  <c r="K78" i="14" s="1"/>
  <c r="A79" i="14"/>
  <c r="B79" i="14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D79" i="14"/>
  <c r="E79" i="14" s="1"/>
  <c r="F79" i="14" s="1"/>
  <c r="G79" i="14" s="1"/>
  <c r="H79" i="14" s="1"/>
  <c r="I79" i="14" s="1"/>
  <c r="J79" i="14" s="1"/>
  <c r="K79" i="14" s="1"/>
  <c r="A80" i="14"/>
  <c r="D80" i="14"/>
  <c r="E80" i="14"/>
  <c r="F80" i="14" s="1"/>
  <c r="G80" i="14" s="1"/>
  <c r="H80" i="14" s="1"/>
  <c r="I80" i="14" s="1"/>
  <c r="J80" i="14" s="1"/>
  <c r="K80" i="14" s="1"/>
  <c r="A81" i="14"/>
  <c r="D81" i="14"/>
  <c r="A82" i="14"/>
  <c r="D82" i="14"/>
  <c r="E81" i="14" s="1"/>
  <c r="F81" i="14" s="1"/>
  <c r="G81" i="14" s="1"/>
  <c r="H81" i="14" s="1"/>
  <c r="I81" i="14" s="1"/>
  <c r="J81" i="14" s="1"/>
  <c r="K81" i="14" s="1"/>
  <c r="E82" i="14"/>
  <c r="F82" i="14" s="1"/>
  <c r="G82" i="14" s="1"/>
  <c r="H82" i="14" s="1"/>
  <c r="I82" i="14" s="1"/>
  <c r="J82" i="14" s="1"/>
  <c r="K82" i="14" s="1"/>
  <c r="A83" i="14"/>
  <c r="D83" i="14"/>
  <c r="E83" i="14" s="1"/>
  <c r="F83" i="14" s="1"/>
  <c r="G83" i="14" s="1"/>
  <c r="H83" i="14" s="1"/>
  <c r="I83" i="14" s="1"/>
  <c r="J83" i="14" s="1"/>
  <c r="K83" i="14" s="1"/>
  <c r="A84" i="14"/>
  <c r="D84" i="14"/>
  <c r="E84" i="14"/>
  <c r="F84" i="14" s="1"/>
  <c r="G84" i="14" s="1"/>
  <c r="H84" i="14" s="1"/>
  <c r="I84" i="14" s="1"/>
  <c r="J84" i="14" s="1"/>
  <c r="K84" i="14" s="1"/>
  <c r="A85" i="14"/>
  <c r="D85" i="14"/>
  <c r="A86" i="14"/>
  <c r="D86" i="14"/>
  <c r="E85" i="14" s="1"/>
  <c r="F85" i="14" s="1"/>
  <c r="G85" i="14" s="1"/>
  <c r="H85" i="14" s="1"/>
  <c r="I85" i="14" s="1"/>
  <c r="J85" i="14" s="1"/>
  <c r="K85" i="14" s="1"/>
  <c r="E86" i="14"/>
  <c r="F86" i="14" s="1"/>
  <c r="G86" i="14" s="1"/>
  <c r="H86" i="14" s="1"/>
  <c r="I86" i="14" s="1"/>
  <c r="J86" i="14" s="1"/>
  <c r="K86" i="14" s="1"/>
  <c r="A87" i="14"/>
  <c r="D87" i="14"/>
  <c r="E87" i="14" s="1"/>
  <c r="F87" i="14" s="1"/>
  <c r="G87" i="14" s="1"/>
  <c r="H87" i="14" s="1"/>
  <c r="I87" i="14" s="1"/>
  <c r="J87" i="14" s="1"/>
  <c r="K87" i="14" s="1"/>
  <c r="A88" i="14"/>
  <c r="D88" i="14"/>
  <c r="E88" i="14"/>
  <c r="F88" i="14" s="1"/>
  <c r="G88" i="14" s="1"/>
  <c r="H88" i="14" s="1"/>
  <c r="I88" i="14" s="1"/>
  <c r="J88" i="14" s="1"/>
  <c r="K88" i="14" s="1"/>
  <c r="A89" i="14"/>
  <c r="D89" i="14"/>
  <c r="E89" i="14"/>
  <c r="F89" i="14" s="1"/>
  <c r="G89" i="14" s="1"/>
  <c r="H89" i="14" s="1"/>
  <c r="I89" i="14" s="1"/>
  <c r="J89" i="14" s="1"/>
  <c r="K89" i="14" s="1"/>
  <c r="A90" i="14"/>
  <c r="D90" i="14"/>
  <c r="E90" i="14"/>
  <c r="F90" i="14" s="1"/>
  <c r="G90" i="14" s="1"/>
  <c r="H90" i="14" s="1"/>
  <c r="I90" i="14" s="1"/>
  <c r="J90" i="14" s="1"/>
  <c r="K90" i="14" s="1"/>
  <c r="A91" i="14"/>
  <c r="D91" i="14"/>
  <c r="E91" i="14" s="1"/>
  <c r="F91" i="14" s="1"/>
  <c r="G91" i="14" s="1"/>
  <c r="H91" i="14" s="1"/>
  <c r="I91" i="14" s="1"/>
  <c r="J91" i="14" s="1"/>
  <c r="K91" i="14" s="1"/>
  <c r="A92" i="14"/>
  <c r="D92" i="14"/>
  <c r="E92" i="14"/>
  <c r="F92" i="14" s="1"/>
  <c r="G92" i="14" s="1"/>
  <c r="H92" i="14" s="1"/>
  <c r="I92" i="14" s="1"/>
  <c r="J92" i="14" s="1"/>
  <c r="K92" i="14" s="1"/>
  <c r="A93" i="14"/>
  <c r="D93" i="14"/>
  <c r="E93" i="14"/>
  <c r="F93" i="14" s="1"/>
  <c r="G93" i="14" s="1"/>
  <c r="H93" i="14" s="1"/>
  <c r="I93" i="14" s="1"/>
  <c r="J93" i="14" s="1"/>
  <c r="K93" i="14" s="1"/>
  <c r="A94" i="14"/>
  <c r="D94" i="14"/>
  <c r="E94" i="14"/>
  <c r="F94" i="14" s="1"/>
  <c r="G94" i="14" s="1"/>
  <c r="H94" i="14" s="1"/>
  <c r="I94" i="14" s="1"/>
  <c r="J94" i="14" s="1"/>
  <c r="K94" i="14" s="1"/>
  <c r="A95" i="14"/>
  <c r="D95" i="14"/>
  <c r="E95" i="14" s="1"/>
  <c r="F95" i="14" s="1"/>
  <c r="G95" i="14" s="1"/>
  <c r="H95" i="14" s="1"/>
  <c r="I95" i="14" s="1"/>
  <c r="J95" i="14" s="1"/>
  <c r="K95" i="14" s="1"/>
  <c r="A96" i="14"/>
  <c r="D96" i="14"/>
  <c r="E96" i="14"/>
  <c r="F96" i="14" s="1"/>
  <c r="G96" i="14" s="1"/>
  <c r="H96" i="14" s="1"/>
  <c r="I96" i="14" s="1"/>
  <c r="J96" i="14" s="1"/>
  <c r="K96" i="14" s="1"/>
  <c r="A97" i="14"/>
  <c r="D97" i="14"/>
  <c r="E97" i="14"/>
  <c r="F97" i="14" s="1"/>
  <c r="G97" i="14" s="1"/>
  <c r="H97" i="14" s="1"/>
  <c r="I97" i="14" s="1"/>
  <c r="J97" i="14" s="1"/>
  <c r="K97" i="14" s="1"/>
  <c r="A98" i="14"/>
  <c r="D98" i="14"/>
  <c r="E98" i="14"/>
  <c r="F98" i="14" s="1"/>
  <c r="G98" i="14" s="1"/>
  <c r="H98" i="14" s="1"/>
  <c r="I98" i="14" s="1"/>
  <c r="J98" i="14" s="1"/>
  <c r="K98" i="14" s="1"/>
  <c r="A99" i="14"/>
  <c r="D99" i="14"/>
  <c r="E99" i="14" s="1"/>
  <c r="F99" i="14" s="1"/>
  <c r="G99" i="14" s="1"/>
  <c r="H99" i="14" s="1"/>
  <c r="I99" i="14" s="1"/>
  <c r="J99" i="14" s="1"/>
  <c r="K99" i="14" s="1"/>
  <c r="A100" i="14"/>
  <c r="D100" i="14"/>
  <c r="E100" i="14"/>
  <c r="F100" i="14" s="1"/>
  <c r="G100" i="14" s="1"/>
  <c r="H100" i="14" s="1"/>
  <c r="I100" i="14" s="1"/>
  <c r="J100" i="14" s="1"/>
  <c r="K100" i="14" s="1"/>
  <c r="A101" i="14"/>
  <c r="D101" i="14"/>
  <c r="E101" i="14"/>
  <c r="F101" i="14" s="1"/>
  <c r="G101" i="14" s="1"/>
  <c r="H101" i="14" s="1"/>
  <c r="I101" i="14" s="1"/>
  <c r="J101" i="14" s="1"/>
  <c r="K101" i="14" s="1"/>
  <c r="A48" i="14"/>
  <c r="B48" i="14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D48" i="14"/>
  <c r="E48" i="14" s="1"/>
  <c r="F48" i="14" s="1"/>
  <c r="G48" i="14" s="1"/>
  <c r="H48" i="14" s="1"/>
  <c r="I48" i="14" s="1"/>
  <c r="J48" i="14" s="1"/>
  <c r="K48" i="14" s="1"/>
  <c r="A49" i="14"/>
  <c r="D49" i="14"/>
  <c r="A50" i="14"/>
  <c r="D50" i="14"/>
  <c r="E49" i="14" s="1"/>
  <c r="F49" i="14" s="1"/>
  <c r="G49" i="14" s="1"/>
  <c r="H49" i="14" s="1"/>
  <c r="I49" i="14" s="1"/>
  <c r="J49" i="14" s="1"/>
  <c r="K49" i="14" s="1"/>
  <c r="E50" i="14"/>
  <c r="F50" i="14" s="1"/>
  <c r="G50" i="14" s="1"/>
  <c r="H50" i="14" s="1"/>
  <c r="I50" i="14" s="1"/>
  <c r="J50" i="14" s="1"/>
  <c r="K50" i="14" s="1"/>
  <c r="A51" i="14"/>
  <c r="D51" i="14"/>
  <c r="E51" i="14" s="1"/>
  <c r="F51" i="14" s="1"/>
  <c r="G51" i="14" s="1"/>
  <c r="H51" i="14" s="1"/>
  <c r="I51" i="14" s="1"/>
  <c r="J51" i="14" s="1"/>
  <c r="K51" i="14" s="1"/>
  <c r="A52" i="14"/>
  <c r="D52" i="14"/>
  <c r="E52" i="14" s="1"/>
  <c r="F52" i="14" s="1"/>
  <c r="G52" i="14" s="1"/>
  <c r="H52" i="14" s="1"/>
  <c r="I52" i="14" s="1"/>
  <c r="J52" i="14" s="1"/>
  <c r="K52" i="14" s="1"/>
  <c r="A53" i="14"/>
  <c r="D53" i="14"/>
  <c r="A54" i="14"/>
  <c r="D54" i="14"/>
  <c r="E53" i="14" s="1"/>
  <c r="F53" i="14" s="1"/>
  <c r="G53" i="14" s="1"/>
  <c r="H53" i="14" s="1"/>
  <c r="I53" i="14" s="1"/>
  <c r="J53" i="14" s="1"/>
  <c r="K53" i="14" s="1"/>
  <c r="E54" i="14"/>
  <c r="F54" i="14" s="1"/>
  <c r="G54" i="14" s="1"/>
  <c r="H54" i="14" s="1"/>
  <c r="I54" i="14" s="1"/>
  <c r="J54" i="14" s="1"/>
  <c r="K54" i="14" s="1"/>
  <c r="A55" i="14"/>
  <c r="D55" i="14"/>
  <c r="E55" i="14" s="1"/>
  <c r="F55" i="14" s="1"/>
  <c r="G55" i="14" s="1"/>
  <c r="H55" i="14" s="1"/>
  <c r="I55" i="14" s="1"/>
  <c r="J55" i="14" s="1"/>
  <c r="K55" i="14" s="1"/>
  <c r="A56" i="14"/>
  <c r="D56" i="14"/>
  <c r="E56" i="14" s="1"/>
  <c r="F56" i="14" s="1"/>
  <c r="G56" i="14" s="1"/>
  <c r="H56" i="14" s="1"/>
  <c r="I56" i="14" s="1"/>
  <c r="J56" i="14" s="1"/>
  <c r="K56" i="14" s="1"/>
  <c r="A57" i="14"/>
  <c r="D57" i="14"/>
  <c r="A58" i="14"/>
  <c r="D58" i="14"/>
  <c r="E57" i="14" s="1"/>
  <c r="F57" i="14" s="1"/>
  <c r="G57" i="14" s="1"/>
  <c r="H57" i="14" s="1"/>
  <c r="I57" i="14" s="1"/>
  <c r="J57" i="14" s="1"/>
  <c r="K57" i="14" s="1"/>
  <c r="E58" i="14"/>
  <c r="F58" i="14" s="1"/>
  <c r="G58" i="14" s="1"/>
  <c r="H58" i="14" s="1"/>
  <c r="I58" i="14" s="1"/>
  <c r="J58" i="14" s="1"/>
  <c r="K58" i="14" s="1"/>
  <c r="A59" i="14"/>
  <c r="D59" i="14"/>
  <c r="E59" i="14" s="1"/>
  <c r="F59" i="14" s="1"/>
  <c r="G59" i="14" s="1"/>
  <c r="H59" i="14" s="1"/>
  <c r="I59" i="14" s="1"/>
  <c r="J59" i="14" s="1"/>
  <c r="K59" i="14" s="1"/>
  <c r="A60" i="14"/>
  <c r="D60" i="14"/>
  <c r="E60" i="14" s="1"/>
  <c r="F60" i="14" s="1"/>
  <c r="G60" i="14" s="1"/>
  <c r="H60" i="14" s="1"/>
  <c r="I60" i="14" s="1"/>
  <c r="J60" i="14" s="1"/>
  <c r="K60" i="14" s="1"/>
  <c r="A61" i="14"/>
  <c r="D61" i="14"/>
  <c r="A62" i="14"/>
  <c r="D62" i="14"/>
  <c r="E61" i="14" s="1"/>
  <c r="F61" i="14" s="1"/>
  <c r="G61" i="14" s="1"/>
  <c r="H61" i="14" s="1"/>
  <c r="I61" i="14" s="1"/>
  <c r="J61" i="14" s="1"/>
  <c r="K61" i="14" s="1"/>
  <c r="E62" i="14"/>
  <c r="F62" i="14" s="1"/>
  <c r="G62" i="14" s="1"/>
  <c r="H62" i="14" s="1"/>
  <c r="I62" i="14" s="1"/>
  <c r="J62" i="14" s="1"/>
  <c r="K62" i="14" s="1"/>
  <c r="A63" i="14"/>
  <c r="D63" i="14"/>
  <c r="E63" i="14" s="1"/>
  <c r="F63" i="14" s="1"/>
  <c r="G63" i="14" s="1"/>
  <c r="H63" i="14" s="1"/>
  <c r="I63" i="14" s="1"/>
  <c r="J63" i="14" s="1"/>
  <c r="K63" i="14" s="1"/>
  <c r="A64" i="14"/>
  <c r="D64" i="14"/>
  <c r="E64" i="14" s="1"/>
  <c r="F64" i="14" s="1"/>
  <c r="G64" i="14" s="1"/>
  <c r="H64" i="14" s="1"/>
  <c r="I64" i="14" s="1"/>
  <c r="J64" i="14" s="1"/>
  <c r="K64" i="14" s="1"/>
  <c r="A65" i="14"/>
  <c r="D65" i="14"/>
  <c r="A66" i="14"/>
  <c r="D66" i="14"/>
  <c r="E65" i="14" s="1"/>
  <c r="F65" i="14" s="1"/>
  <c r="G65" i="14" s="1"/>
  <c r="H65" i="14" s="1"/>
  <c r="I65" i="14" s="1"/>
  <c r="J65" i="14" s="1"/>
  <c r="K65" i="14" s="1"/>
  <c r="E66" i="14"/>
  <c r="F66" i="14" s="1"/>
  <c r="G66" i="14" s="1"/>
  <c r="H66" i="14" s="1"/>
  <c r="I66" i="14" s="1"/>
  <c r="J66" i="14" s="1"/>
  <c r="K66" i="14" s="1"/>
  <c r="A67" i="14"/>
  <c r="D67" i="14"/>
  <c r="E67" i="14" s="1"/>
  <c r="F67" i="14" s="1"/>
  <c r="G67" i="14" s="1"/>
  <c r="H67" i="14" s="1"/>
  <c r="I67" i="14" s="1"/>
  <c r="J67" i="14" s="1"/>
  <c r="K67" i="14" s="1"/>
  <c r="A68" i="14"/>
  <c r="D68" i="14"/>
  <c r="E68" i="14" s="1"/>
  <c r="F68" i="14" s="1"/>
  <c r="G68" i="14" s="1"/>
  <c r="H68" i="14" s="1"/>
  <c r="I68" i="14" s="1"/>
  <c r="J68" i="14" s="1"/>
  <c r="K68" i="14" s="1"/>
  <c r="A69" i="14"/>
  <c r="D69" i="14"/>
  <c r="A70" i="14"/>
  <c r="D70" i="14"/>
  <c r="E69" i="14" s="1"/>
  <c r="F69" i="14" s="1"/>
  <c r="G69" i="14" s="1"/>
  <c r="H69" i="14" s="1"/>
  <c r="I69" i="14" s="1"/>
  <c r="J69" i="14" s="1"/>
  <c r="K69" i="14" s="1"/>
  <c r="E70" i="14"/>
  <c r="F70" i="14" s="1"/>
  <c r="G70" i="14" s="1"/>
  <c r="H70" i="14" s="1"/>
  <c r="I70" i="14" s="1"/>
  <c r="J70" i="14" s="1"/>
  <c r="K70" i="14" s="1"/>
  <c r="A71" i="14"/>
  <c r="D71" i="14"/>
  <c r="E71" i="14" s="1"/>
  <c r="F71" i="14" s="1"/>
  <c r="G71" i="14" s="1"/>
  <c r="H71" i="14" s="1"/>
  <c r="I71" i="14" s="1"/>
  <c r="J71" i="14" s="1"/>
  <c r="K71" i="14" s="1"/>
  <c r="A72" i="14"/>
  <c r="D72" i="14"/>
  <c r="E72" i="14" s="1"/>
  <c r="F72" i="14" s="1"/>
  <c r="G72" i="14" s="1"/>
  <c r="H72" i="14" s="1"/>
  <c r="I72" i="14" s="1"/>
  <c r="J72" i="14" s="1"/>
  <c r="K72" i="14" s="1"/>
  <c r="A73" i="14"/>
  <c r="D73" i="14"/>
  <c r="A74" i="14"/>
  <c r="D74" i="14"/>
  <c r="E73" i="14" s="1"/>
  <c r="F73" i="14" s="1"/>
  <c r="G73" i="14" s="1"/>
  <c r="H73" i="14" s="1"/>
  <c r="I73" i="14" s="1"/>
  <c r="J73" i="14" s="1"/>
  <c r="K73" i="14" s="1"/>
  <c r="E74" i="14"/>
  <c r="F74" i="14" s="1"/>
  <c r="G74" i="14" s="1"/>
  <c r="H74" i="14" s="1"/>
  <c r="I74" i="14" s="1"/>
  <c r="J74" i="14" s="1"/>
  <c r="K74" i="14" s="1"/>
  <c r="A75" i="14"/>
  <c r="D75" i="14"/>
  <c r="E75" i="14" s="1"/>
  <c r="F75" i="14" s="1"/>
  <c r="G75" i="14" s="1"/>
  <c r="H75" i="14" s="1"/>
  <c r="I75" i="14" s="1"/>
  <c r="J75" i="14" s="1"/>
  <c r="K75" i="14" s="1"/>
  <c r="A76" i="14"/>
  <c r="D76" i="14"/>
  <c r="E76" i="14" s="1"/>
  <c r="F76" i="14" s="1"/>
  <c r="G76" i="14" s="1"/>
  <c r="H76" i="14" s="1"/>
  <c r="I76" i="14" s="1"/>
  <c r="J76" i="14" s="1"/>
  <c r="K76" i="14" s="1"/>
  <c r="A77" i="14"/>
  <c r="D77" i="14"/>
  <c r="E77" i="14"/>
  <c r="F77" i="14" s="1"/>
  <c r="G77" i="14" s="1"/>
  <c r="H77" i="14" s="1"/>
  <c r="I77" i="14" s="1"/>
  <c r="J77" i="14" s="1"/>
  <c r="K77" i="14" s="1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K47" i="14" s="1"/>
  <c r="J2" i="14"/>
  <c r="I26" i="14"/>
  <c r="I41" i="14"/>
  <c r="I3" i="14"/>
  <c r="I8" i="14"/>
  <c r="I9" i="14"/>
  <c r="I10" i="14"/>
  <c r="I16" i="14"/>
  <c r="I17" i="14"/>
  <c r="I18" i="14"/>
  <c r="I24" i="14"/>
  <c r="I2" i="14"/>
  <c r="F2" i="14"/>
  <c r="G2" i="14" s="1"/>
  <c r="H2" i="14" s="1"/>
  <c r="E8" i="14"/>
  <c r="F8" i="14" s="1"/>
  <c r="G8" i="14" s="1"/>
  <c r="H8" i="14" s="1"/>
  <c r="E16" i="14"/>
  <c r="F16" i="14" s="1"/>
  <c r="G16" i="14" s="1"/>
  <c r="H16" i="14" s="1"/>
  <c r="E24" i="14"/>
  <c r="F24" i="14" s="1"/>
  <c r="G24" i="14" s="1"/>
  <c r="H24" i="14" s="1"/>
  <c r="E40" i="14"/>
  <c r="F40" i="14" s="1"/>
  <c r="G40" i="14" s="1"/>
  <c r="H40" i="14" s="1"/>
  <c r="I40" i="14" s="1"/>
  <c r="E3" i="14"/>
  <c r="F3" i="14" s="1"/>
  <c r="G3" i="14" s="1"/>
  <c r="H3" i="14" s="1"/>
  <c r="E2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/>
  <c r="A38" i="14"/>
  <c r="A39" i="14"/>
  <c r="A40" i="14"/>
  <c r="A41" i="14"/>
  <c r="A42" i="14"/>
  <c r="A43" i="14"/>
  <c r="A44" i="14"/>
  <c r="A45" i="14"/>
  <c r="A46" i="14"/>
  <c r="A47" i="14"/>
  <c r="A3" i="14"/>
  <c r="A2" i="14"/>
  <c r="D4" i="14"/>
  <c r="D5" i="14"/>
  <c r="E4" i="14" s="1"/>
  <c r="F4" i="14" s="1"/>
  <c r="G4" i="14" s="1"/>
  <c r="H4" i="14" s="1"/>
  <c r="I4" i="14" s="1"/>
  <c r="D6" i="14"/>
  <c r="E7" i="14" s="1"/>
  <c r="F7" i="14" s="1"/>
  <c r="G7" i="14" s="1"/>
  <c r="H7" i="14" s="1"/>
  <c r="I7" i="14" s="1"/>
  <c r="D7" i="14"/>
  <c r="D8" i="14"/>
  <c r="D9" i="14"/>
  <c r="E9" i="14" s="1"/>
  <c r="F9" i="14" s="1"/>
  <c r="G9" i="14" s="1"/>
  <c r="H9" i="14" s="1"/>
  <c r="D10" i="14"/>
  <c r="E10" i="14" s="1"/>
  <c r="F10" i="14" s="1"/>
  <c r="G10" i="14" s="1"/>
  <c r="H10" i="14" s="1"/>
  <c r="D11" i="14"/>
  <c r="E11" i="14" s="1"/>
  <c r="F11" i="14" s="1"/>
  <c r="G11" i="14" s="1"/>
  <c r="H11" i="14" s="1"/>
  <c r="I11" i="14" s="1"/>
  <c r="D12" i="14"/>
  <c r="D13" i="14"/>
  <c r="E13" i="14" s="1"/>
  <c r="F13" i="14" s="1"/>
  <c r="G13" i="14" s="1"/>
  <c r="H13" i="14" s="1"/>
  <c r="I13" i="14" s="1"/>
  <c r="D14" i="14"/>
  <c r="E15" i="14" s="1"/>
  <c r="F15" i="14" s="1"/>
  <c r="G15" i="14" s="1"/>
  <c r="H15" i="14" s="1"/>
  <c r="I15" i="14" s="1"/>
  <c r="D15" i="14"/>
  <c r="D16" i="14"/>
  <c r="D17" i="14"/>
  <c r="E17" i="14" s="1"/>
  <c r="F17" i="14" s="1"/>
  <c r="G17" i="14" s="1"/>
  <c r="H17" i="14" s="1"/>
  <c r="D18" i="14"/>
  <c r="E18" i="14" s="1"/>
  <c r="F18" i="14" s="1"/>
  <c r="G18" i="14" s="1"/>
  <c r="H18" i="14" s="1"/>
  <c r="D19" i="14"/>
  <c r="E19" i="14" s="1"/>
  <c r="F19" i="14" s="1"/>
  <c r="G19" i="14" s="1"/>
  <c r="H19" i="14" s="1"/>
  <c r="I19" i="14" s="1"/>
  <c r="D20" i="14"/>
  <c r="D21" i="14"/>
  <c r="E21" i="14" s="1"/>
  <c r="F21" i="14" s="1"/>
  <c r="G21" i="14" s="1"/>
  <c r="H21" i="14" s="1"/>
  <c r="I21" i="14" s="1"/>
  <c r="D22" i="14"/>
  <c r="E23" i="14" s="1"/>
  <c r="F23" i="14" s="1"/>
  <c r="G23" i="14" s="1"/>
  <c r="H23" i="14" s="1"/>
  <c r="I23" i="14" s="1"/>
  <c r="D23" i="14"/>
  <c r="D24" i="14"/>
  <c r="D25" i="14"/>
  <c r="E25" i="14" s="1"/>
  <c r="F25" i="14" s="1"/>
  <c r="G25" i="14" s="1"/>
  <c r="H25" i="14" s="1"/>
  <c r="I25" i="14" s="1"/>
  <c r="D26" i="14"/>
  <c r="D27" i="14"/>
  <c r="E27" i="14" s="1"/>
  <c r="F27" i="14" s="1"/>
  <c r="G27" i="14" s="1"/>
  <c r="H27" i="14" s="1"/>
  <c r="I27" i="14" s="1"/>
  <c r="D28" i="14"/>
  <c r="D29" i="14"/>
  <c r="D30" i="14"/>
  <c r="D31" i="14"/>
  <c r="D32" i="14"/>
  <c r="D33" i="14"/>
  <c r="D34" i="14"/>
  <c r="D35" i="14"/>
  <c r="E35" i="14" s="1"/>
  <c r="F35" i="14" s="1"/>
  <c r="G35" i="14" s="1"/>
  <c r="H35" i="14" s="1"/>
  <c r="I35" i="14" s="1"/>
  <c r="D36" i="14"/>
  <c r="D37" i="14"/>
  <c r="E37" i="14" s="1"/>
  <c r="F37" i="14" s="1"/>
  <c r="G37" i="14" s="1"/>
  <c r="H37" i="14" s="1"/>
  <c r="I37" i="14" s="1"/>
  <c r="D38" i="14"/>
  <c r="E38" i="14" s="1"/>
  <c r="F38" i="14" s="1"/>
  <c r="G38" i="14" s="1"/>
  <c r="H38" i="14" s="1"/>
  <c r="I38" i="14" s="1"/>
  <c r="D39" i="14"/>
  <c r="D40" i="14"/>
  <c r="D41" i="14"/>
  <c r="E41" i="14" s="1"/>
  <c r="F41" i="14" s="1"/>
  <c r="G41" i="14" s="1"/>
  <c r="H41" i="14" s="1"/>
  <c r="D42" i="14"/>
  <c r="E42" i="14" s="1"/>
  <c r="F42" i="14" s="1"/>
  <c r="G42" i="14" s="1"/>
  <c r="H42" i="14" s="1"/>
  <c r="I42" i="14" s="1"/>
  <c r="D43" i="14"/>
  <c r="E43" i="14" s="1"/>
  <c r="F43" i="14" s="1"/>
  <c r="G43" i="14" s="1"/>
  <c r="H43" i="14" s="1"/>
  <c r="I43" i="14" s="1"/>
  <c r="D44" i="14"/>
  <c r="D45" i="14"/>
  <c r="E45" i="14" s="1"/>
  <c r="F45" i="14" s="1"/>
  <c r="G45" i="14" s="1"/>
  <c r="H45" i="14" s="1"/>
  <c r="I45" i="14" s="1"/>
  <c r="D46" i="14"/>
  <c r="E47" i="14" s="1"/>
  <c r="F47" i="14" s="1"/>
  <c r="G47" i="14" s="1"/>
  <c r="H47" i="14" s="1"/>
  <c r="I47" i="14" s="1"/>
  <c r="D47" i="14"/>
  <c r="B4" i="14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3" i="14"/>
  <c r="J3" i="13"/>
  <c r="J4" i="13"/>
  <c r="J5" i="13"/>
  <c r="J6" i="13"/>
  <c r="J7" i="13"/>
  <c r="J8" i="13"/>
  <c r="K8" i="13" s="1"/>
  <c r="L8" i="13" s="1"/>
  <c r="M8" i="13" s="1"/>
  <c r="N8" i="13" s="1"/>
  <c r="J9" i="13"/>
  <c r="J10" i="13"/>
  <c r="K10" i="13" s="1"/>
  <c r="L10" i="13" s="1"/>
  <c r="M10" i="13" s="1"/>
  <c r="N10" i="13" s="1"/>
  <c r="J11" i="13"/>
  <c r="J12" i="13"/>
  <c r="J13" i="13"/>
  <c r="J14" i="13"/>
  <c r="J15" i="13"/>
  <c r="J16" i="13"/>
  <c r="J17" i="13"/>
  <c r="J18" i="13"/>
  <c r="K18" i="13" s="1"/>
  <c r="L18" i="13" s="1"/>
  <c r="M18" i="13" s="1"/>
  <c r="N18" i="13" s="1"/>
  <c r="J19" i="13"/>
  <c r="J20" i="13"/>
  <c r="J21" i="13"/>
  <c r="J22" i="13"/>
  <c r="J23" i="13"/>
  <c r="J24" i="13"/>
  <c r="K24" i="13" s="1"/>
  <c r="L24" i="13" s="1"/>
  <c r="M24" i="13" s="1"/>
  <c r="N24" i="13" s="1"/>
  <c r="J25" i="13"/>
  <c r="J26" i="13"/>
  <c r="K26" i="13" s="1"/>
  <c r="J27" i="13"/>
  <c r="J28" i="13"/>
  <c r="J29" i="13"/>
  <c r="J30" i="13"/>
  <c r="J31" i="13"/>
  <c r="J32" i="13"/>
  <c r="J33" i="13"/>
  <c r="J34" i="13"/>
  <c r="K34" i="13" s="1"/>
  <c r="J35" i="13"/>
  <c r="J36" i="13"/>
  <c r="J37" i="13"/>
  <c r="J38" i="13"/>
  <c r="J39" i="13"/>
  <c r="J40" i="13"/>
  <c r="K40" i="13" s="1"/>
  <c r="L40" i="13" s="1"/>
  <c r="M40" i="13" s="1"/>
  <c r="N40" i="13" s="1"/>
  <c r="J41" i="13"/>
  <c r="J42" i="13"/>
  <c r="K42" i="13" s="1"/>
  <c r="L42" i="13" s="1"/>
  <c r="M42" i="13" s="1"/>
  <c r="N42" i="13" s="1"/>
  <c r="J43" i="13"/>
  <c r="J44" i="13"/>
  <c r="J45" i="13"/>
  <c r="J46" i="13"/>
  <c r="J47" i="13"/>
  <c r="J48" i="13"/>
  <c r="J49" i="13"/>
  <c r="J50" i="13"/>
  <c r="K50" i="13" s="1"/>
  <c r="L50" i="13" s="1"/>
  <c r="M50" i="13" s="1"/>
  <c r="N50" i="13" s="1"/>
  <c r="J51" i="13"/>
  <c r="J52" i="13"/>
  <c r="J53" i="13"/>
  <c r="J54" i="13"/>
  <c r="J55" i="13"/>
  <c r="J56" i="13"/>
  <c r="K56" i="13" s="1"/>
  <c r="L56" i="13" s="1"/>
  <c r="M56" i="13" s="1"/>
  <c r="N56" i="13" s="1"/>
  <c r="J57" i="13"/>
  <c r="J58" i="13"/>
  <c r="K58" i="13" s="1"/>
  <c r="L58" i="13" s="1"/>
  <c r="M58" i="13" s="1"/>
  <c r="N58" i="13" s="1"/>
  <c r="J59" i="13"/>
  <c r="J60" i="13"/>
  <c r="J61" i="13"/>
  <c r="J62" i="13"/>
  <c r="J63" i="13"/>
  <c r="J64" i="13"/>
  <c r="J65" i="13"/>
  <c r="J66" i="13"/>
  <c r="K66" i="13" s="1"/>
  <c r="L66" i="13" s="1"/>
  <c r="M66" i="13" s="1"/>
  <c r="N66" i="13" s="1"/>
  <c r="J67" i="13"/>
  <c r="J68" i="13"/>
  <c r="J69" i="13"/>
  <c r="J70" i="13"/>
  <c r="J71" i="13"/>
  <c r="J72" i="13"/>
  <c r="K72" i="13" s="1"/>
  <c r="L72" i="13" s="1"/>
  <c r="M72" i="13" s="1"/>
  <c r="N72" i="13" s="1"/>
  <c r="J73" i="13"/>
  <c r="J74" i="13"/>
  <c r="K74" i="13" s="1"/>
  <c r="L74" i="13" s="1"/>
  <c r="M74" i="13" s="1"/>
  <c r="N74" i="13" s="1"/>
  <c r="J75" i="13"/>
  <c r="J76" i="13"/>
  <c r="J77" i="13"/>
  <c r="J78" i="13"/>
  <c r="J79" i="13"/>
  <c r="J80" i="13"/>
  <c r="J81" i="13"/>
  <c r="J82" i="13"/>
  <c r="K82" i="13" s="1"/>
  <c r="L82" i="13" s="1"/>
  <c r="M82" i="13" s="1"/>
  <c r="N82" i="13" s="1"/>
  <c r="J83" i="13"/>
  <c r="J84" i="13"/>
  <c r="J85" i="13"/>
  <c r="J86" i="13"/>
  <c r="J87" i="13"/>
  <c r="J88" i="13"/>
  <c r="K88" i="13" s="1"/>
  <c r="L88" i="13" s="1"/>
  <c r="M88" i="13" s="1"/>
  <c r="N88" i="13" s="1"/>
  <c r="J89" i="13"/>
  <c r="J90" i="13"/>
  <c r="K90" i="13" s="1"/>
  <c r="L90" i="13" s="1"/>
  <c r="M90" i="13" s="1"/>
  <c r="N90" i="13" s="1"/>
  <c r="J91" i="13"/>
  <c r="J92" i="13"/>
  <c r="J93" i="13"/>
  <c r="J94" i="13"/>
  <c r="J95" i="13"/>
  <c r="J96" i="13"/>
  <c r="J97" i="13"/>
  <c r="J98" i="13"/>
  <c r="K98" i="13" s="1"/>
  <c r="L98" i="13" s="1"/>
  <c r="M98" i="13" s="1"/>
  <c r="N98" i="13" s="1"/>
  <c r="J99" i="13"/>
  <c r="J100" i="13"/>
  <c r="J101" i="13"/>
  <c r="J102" i="13"/>
  <c r="J2" i="13"/>
  <c r="K4" i="13"/>
  <c r="L4" i="13" s="1"/>
  <c r="M4" i="13" s="1"/>
  <c r="N4" i="13" s="1"/>
  <c r="K5" i="13"/>
  <c r="L5" i="13" s="1"/>
  <c r="M5" i="13" s="1"/>
  <c r="N5" i="13" s="1"/>
  <c r="K6" i="13"/>
  <c r="L6" i="13" s="1"/>
  <c r="M6" i="13" s="1"/>
  <c r="N6" i="13" s="1"/>
  <c r="K7" i="13"/>
  <c r="L7" i="13" s="1"/>
  <c r="M7" i="13" s="1"/>
  <c r="N7" i="13" s="1"/>
  <c r="K9" i="13"/>
  <c r="L9" i="13" s="1"/>
  <c r="M9" i="13" s="1"/>
  <c r="N9" i="13" s="1"/>
  <c r="K11" i="13"/>
  <c r="L11" i="13" s="1"/>
  <c r="M11" i="13" s="1"/>
  <c r="N11" i="13" s="1"/>
  <c r="K12" i="13"/>
  <c r="L12" i="13"/>
  <c r="M12" i="13" s="1"/>
  <c r="N12" i="13" s="1"/>
  <c r="K13" i="13"/>
  <c r="L13" i="13" s="1"/>
  <c r="M13" i="13" s="1"/>
  <c r="N13" i="13" s="1"/>
  <c r="K14" i="13"/>
  <c r="L14" i="13"/>
  <c r="M14" i="13" s="1"/>
  <c r="N14" i="13" s="1"/>
  <c r="K15" i="13"/>
  <c r="L15" i="13" s="1"/>
  <c r="M15" i="13" s="1"/>
  <c r="N15" i="13" s="1"/>
  <c r="K16" i="13"/>
  <c r="L16" i="13" s="1"/>
  <c r="M16" i="13" s="1"/>
  <c r="N16" i="13" s="1"/>
  <c r="K17" i="13"/>
  <c r="L17" i="13" s="1"/>
  <c r="M17" i="13" s="1"/>
  <c r="N17" i="13" s="1"/>
  <c r="K19" i="13"/>
  <c r="L19" i="13" s="1"/>
  <c r="M19" i="13" s="1"/>
  <c r="N19" i="13" s="1"/>
  <c r="K20" i="13"/>
  <c r="L20" i="13" s="1"/>
  <c r="M20" i="13" s="1"/>
  <c r="N20" i="13" s="1"/>
  <c r="K21" i="13"/>
  <c r="L21" i="13" s="1"/>
  <c r="M21" i="13" s="1"/>
  <c r="N21" i="13" s="1"/>
  <c r="K22" i="13"/>
  <c r="L22" i="13" s="1"/>
  <c r="M22" i="13" s="1"/>
  <c r="N22" i="13" s="1"/>
  <c r="K23" i="13"/>
  <c r="L23" i="13" s="1"/>
  <c r="M23" i="13" s="1"/>
  <c r="N23" i="13" s="1"/>
  <c r="K25" i="13"/>
  <c r="K27" i="13"/>
  <c r="K28" i="13"/>
  <c r="K29" i="13"/>
  <c r="K30" i="13"/>
  <c r="K31" i="13"/>
  <c r="K32" i="13"/>
  <c r="K33" i="13"/>
  <c r="K35" i="13"/>
  <c r="K36" i="13"/>
  <c r="L36" i="13" s="1"/>
  <c r="M36" i="13" s="1"/>
  <c r="N36" i="13" s="1"/>
  <c r="K37" i="13"/>
  <c r="L37" i="13" s="1"/>
  <c r="M37" i="13" s="1"/>
  <c r="N37" i="13" s="1"/>
  <c r="K38" i="13"/>
  <c r="L38" i="13" s="1"/>
  <c r="M38" i="13" s="1"/>
  <c r="N38" i="13" s="1"/>
  <c r="K39" i="13"/>
  <c r="L39" i="13" s="1"/>
  <c r="M39" i="13" s="1"/>
  <c r="N39" i="13" s="1"/>
  <c r="K41" i="13"/>
  <c r="L41" i="13" s="1"/>
  <c r="M41" i="13" s="1"/>
  <c r="N41" i="13" s="1"/>
  <c r="K43" i="13"/>
  <c r="L43" i="13" s="1"/>
  <c r="M43" i="13" s="1"/>
  <c r="N43" i="13" s="1"/>
  <c r="K44" i="13"/>
  <c r="L44" i="13"/>
  <c r="M44" i="13" s="1"/>
  <c r="N44" i="13" s="1"/>
  <c r="K45" i="13"/>
  <c r="L45" i="13" s="1"/>
  <c r="M45" i="13" s="1"/>
  <c r="N45" i="13" s="1"/>
  <c r="K46" i="13"/>
  <c r="L46" i="13"/>
  <c r="M46" i="13" s="1"/>
  <c r="N46" i="13" s="1"/>
  <c r="K47" i="13"/>
  <c r="L47" i="13" s="1"/>
  <c r="M47" i="13" s="1"/>
  <c r="N47" i="13" s="1"/>
  <c r="K48" i="13"/>
  <c r="L48" i="13" s="1"/>
  <c r="M48" i="13" s="1"/>
  <c r="N48" i="13" s="1"/>
  <c r="K49" i="13"/>
  <c r="L49" i="13" s="1"/>
  <c r="M49" i="13" s="1"/>
  <c r="N49" i="13" s="1"/>
  <c r="K51" i="13"/>
  <c r="L51" i="13" s="1"/>
  <c r="M51" i="13" s="1"/>
  <c r="N51" i="13" s="1"/>
  <c r="K52" i="13"/>
  <c r="L52" i="13" s="1"/>
  <c r="M52" i="13" s="1"/>
  <c r="N52" i="13" s="1"/>
  <c r="K53" i="13"/>
  <c r="L53" i="13" s="1"/>
  <c r="M53" i="13" s="1"/>
  <c r="N53" i="13" s="1"/>
  <c r="K54" i="13"/>
  <c r="L54" i="13" s="1"/>
  <c r="M54" i="13" s="1"/>
  <c r="N54" i="13" s="1"/>
  <c r="K55" i="13"/>
  <c r="L55" i="13" s="1"/>
  <c r="M55" i="13" s="1"/>
  <c r="N55" i="13" s="1"/>
  <c r="K57" i="13"/>
  <c r="L57" i="13" s="1"/>
  <c r="M57" i="13" s="1"/>
  <c r="N57" i="13" s="1"/>
  <c r="K59" i="13"/>
  <c r="L59" i="13" s="1"/>
  <c r="M59" i="13" s="1"/>
  <c r="N59" i="13" s="1"/>
  <c r="K60" i="13"/>
  <c r="L60" i="13"/>
  <c r="M60" i="13" s="1"/>
  <c r="N60" i="13" s="1"/>
  <c r="K61" i="13"/>
  <c r="L61" i="13" s="1"/>
  <c r="M61" i="13" s="1"/>
  <c r="N61" i="13" s="1"/>
  <c r="K62" i="13"/>
  <c r="L62" i="13"/>
  <c r="M62" i="13" s="1"/>
  <c r="N62" i="13" s="1"/>
  <c r="K63" i="13"/>
  <c r="L63" i="13" s="1"/>
  <c r="M63" i="13" s="1"/>
  <c r="N63" i="13" s="1"/>
  <c r="K64" i="13"/>
  <c r="L64" i="13" s="1"/>
  <c r="M64" i="13" s="1"/>
  <c r="N64" i="13" s="1"/>
  <c r="K65" i="13"/>
  <c r="L65" i="13" s="1"/>
  <c r="M65" i="13" s="1"/>
  <c r="N65" i="13" s="1"/>
  <c r="K67" i="13"/>
  <c r="L67" i="13" s="1"/>
  <c r="M67" i="13" s="1"/>
  <c r="N67" i="13" s="1"/>
  <c r="K68" i="13"/>
  <c r="L68" i="13" s="1"/>
  <c r="M68" i="13" s="1"/>
  <c r="N68" i="13" s="1"/>
  <c r="K69" i="13"/>
  <c r="L69" i="13" s="1"/>
  <c r="M69" i="13" s="1"/>
  <c r="N69" i="13" s="1"/>
  <c r="K70" i="13"/>
  <c r="L70" i="13"/>
  <c r="M70" i="13" s="1"/>
  <c r="N70" i="13" s="1"/>
  <c r="K71" i="13"/>
  <c r="L71" i="13" s="1"/>
  <c r="M71" i="13" s="1"/>
  <c r="N71" i="13" s="1"/>
  <c r="K73" i="13"/>
  <c r="L73" i="13" s="1"/>
  <c r="M73" i="13" s="1"/>
  <c r="N73" i="13" s="1"/>
  <c r="K75" i="13"/>
  <c r="L75" i="13" s="1"/>
  <c r="M75" i="13" s="1"/>
  <c r="N75" i="13" s="1"/>
  <c r="K76" i="13"/>
  <c r="L76" i="13"/>
  <c r="M76" i="13" s="1"/>
  <c r="N76" i="13" s="1"/>
  <c r="K77" i="13"/>
  <c r="L77" i="13" s="1"/>
  <c r="M77" i="13" s="1"/>
  <c r="N77" i="13" s="1"/>
  <c r="K78" i="13"/>
  <c r="L78" i="13"/>
  <c r="M78" i="13" s="1"/>
  <c r="N78" i="13" s="1"/>
  <c r="K79" i="13"/>
  <c r="L79" i="13" s="1"/>
  <c r="M79" i="13" s="1"/>
  <c r="N79" i="13" s="1"/>
  <c r="K80" i="13"/>
  <c r="L80" i="13" s="1"/>
  <c r="M80" i="13" s="1"/>
  <c r="N80" i="13" s="1"/>
  <c r="K81" i="13"/>
  <c r="L81" i="13" s="1"/>
  <c r="M81" i="13" s="1"/>
  <c r="N81" i="13" s="1"/>
  <c r="K83" i="13"/>
  <c r="L83" i="13" s="1"/>
  <c r="M83" i="13" s="1"/>
  <c r="N83" i="13" s="1"/>
  <c r="K84" i="13"/>
  <c r="L84" i="13" s="1"/>
  <c r="M84" i="13" s="1"/>
  <c r="N84" i="13" s="1"/>
  <c r="K85" i="13"/>
  <c r="L85" i="13" s="1"/>
  <c r="M85" i="13" s="1"/>
  <c r="N85" i="13" s="1"/>
  <c r="K86" i="13"/>
  <c r="L86" i="13" s="1"/>
  <c r="M86" i="13" s="1"/>
  <c r="N86" i="13" s="1"/>
  <c r="K87" i="13"/>
  <c r="L87" i="13" s="1"/>
  <c r="M87" i="13" s="1"/>
  <c r="N87" i="13" s="1"/>
  <c r="K89" i="13"/>
  <c r="L89" i="13" s="1"/>
  <c r="M89" i="13" s="1"/>
  <c r="N89" i="13" s="1"/>
  <c r="K91" i="13"/>
  <c r="L91" i="13" s="1"/>
  <c r="M91" i="13" s="1"/>
  <c r="N91" i="13" s="1"/>
  <c r="K92" i="13"/>
  <c r="L92" i="13"/>
  <c r="M92" i="13" s="1"/>
  <c r="N92" i="13" s="1"/>
  <c r="K93" i="13"/>
  <c r="L93" i="13" s="1"/>
  <c r="M93" i="13" s="1"/>
  <c r="N93" i="13" s="1"/>
  <c r="K94" i="13"/>
  <c r="L94" i="13"/>
  <c r="M94" i="13" s="1"/>
  <c r="N94" i="13" s="1"/>
  <c r="K95" i="13"/>
  <c r="L95" i="13" s="1"/>
  <c r="M95" i="13" s="1"/>
  <c r="N95" i="13" s="1"/>
  <c r="K96" i="13"/>
  <c r="L96" i="13" s="1"/>
  <c r="M96" i="13" s="1"/>
  <c r="N96" i="13" s="1"/>
  <c r="K97" i="13"/>
  <c r="L97" i="13" s="1"/>
  <c r="M97" i="13" s="1"/>
  <c r="N97" i="13" s="1"/>
  <c r="K99" i="13"/>
  <c r="L99" i="13" s="1"/>
  <c r="M99" i="13" s="1"/>
  <c r="N99" i="13" s="1"/>
  <c r="K100" i="13"/>
  <c r="L100" i="13" s="1"/>
  <c r="M100" i="13" s="1"/>
  <c r="N100" i="13" s="1"/>
  <c r="K101" i="13"/>
  <c r="L101" i="13" s="1"/>
  <c r="M101" i="13" s="1"/>
  <c r="N101" i="13" s="1"/>
  <c r="K102" i="13"/>
  <c r="L102" i="13" s="1"/>
  <c r="M102" i="13" s="1"/>
  <c r="N102" i="13" s="1"/>
  <c r="K3" i="13"/>
  <c r="L3" i="13" s="1"/>
  <c r="M3" i="13" s="1"/>
  <c r="N3" i="13" s="1"/>
  <c r="L2" i="13"/>
  <c r="M2" i="13" s="1"/>
  <c r="N2" i="13" s="1"/>
  <c r="K2" i="13"/>
  <c r="I102" i="13"/>
  <c r="H102" i="13"/>
  <c r="G102" i="13" a="1"/>
  <c r="G102" i="13" s="1"/>
  <c r="I101" i="13"/>
  <c r="H101" i="13"/>
  <c r="G101" i="13" a="1"/>
  <c r="G101" i="13" s="1"/>
  <c r="I100" i="13"/>
  <c r="H100" i="13"/>
  <c r="G100" i="13" a="1"/>
  <c r="G100" i="13" s="1"/>
  <c r="I99" i="13"/>
  <c r="H99" i="13"/>
  <c r="G99" i="13" a="1"/>
  <c r="G99" i="13" s="1"/>
  <c r="I98" i="13"/>
  <c r="H98" i="13"/>
  <c r="G98" i="13" a="1"/>
  <c r="G98" i="13" s="1"/>
  <c r="I97" i="13"/>
  <c r="H97" i="13"/>
  <c r="G97" i="13" a="1"/>
  <c r="G97" i="13" s="1"/>
  <c r="I96" i="13"/>
  <c r="H96" i="13"/>
  <c r="G96" i="13" a="1"/>
  <c r="G96" i="13" s="1"/>
  <c r="I95" i="13"/>
  <c r="H95" i="13"/>
  <c r="G95" i="13" a="1"/>
  <c r="G95" i="13" s="1"/>
  <c r="I94" i="13"/>
  <c r="H94" i="13"/>
  <c r="G94" i="13" a="1"/>
  <c r="G94" i="13" s="1"/>
  <c r="I93" i="13"/>
  <c r="H93" i="13"/>
  <c r="G93" i="13" a="1"/>
  <c r="G93" i="13" s="1"/>
  <c r="I92" i="13"/>
  <c r="H92" i="13"/>
  <c r="G92" i="13" a="1"/>
  <c r="G92" i="13" s="1"/>
  <c r="I91" i="13"/>
  <c r="H91" i="13"/>
  <c r="G91" i="13" a="1"/>
  <c r="G91" i="13" s="1"/>
  <c r="I90" i="13"/>
  <c r="H90" i="13"/>
  <c r="G90" i="13" a="1"/>
  <c r="G90" i="13" s="1"/>
  <c r="I89" i="13"/>
  <c r="H89" i="13"/>
  <c r="G89" i="13" a="1"/>
  <c r="G89" i="13" s="1"/>
  <c r="I88" i="13"/>
  <c r="H88" i="13"/>
  <c r="G88" i="13" a="1"/>
  <c r="G88" i="13" s="1"/>
  <c r="I87" i="13"/>
  <c r="H87" i="13"/>
  <c r="G87" i="13" a="1"/>
  <c r="G87" i="13" s="1"/>
  <c r="I86" i="13"/>
  <c r="H86" i="13"/>
  <c r="G86" i="13" a="1"/>
  <c r="G86" i="13" s="1"/>
  <c r="I85" i="13"/>
  <c r="H85" i="13"/>
  <c r="G85" i="13" a="1"/>
  <c r="G85" i="13" s="1"/>
  <c r="I84" i="13"/>
  <c r="H84" i="13"/>
  <c r="G84" i="13" a="1"/>
  <c r="G84" i="13" s="1"/>
  <c r="I83" i="13"/>
  <c r="H83" i="13"/>
  <c r="G83" i="13" a="1"/>
  <c r="G83" i="13" s="1"/>
  <c r="I82" i="13"/>
  <c r="H82" i="13"/>
  <c r="G82" i="13" a="1"/>
  <c r="G82" i="13" s="1"/>
  <c r="I81" i="13"/>
  <c r="H81" i="13"/>
  <c r="G81" i="13" a="1"/>
  <c r="G81" i="13" s="1"/>
  <c r="I80" i="13"/>
  <c r="H80" i="13"/>
  <c r="G80" i="13" a="1"/>
  <c r="G80" i="13" s="1"/>
  <c r="I79" i="13"/>
  <c r="H79" i="13"/>
  <c r="G79" i="13" a="1"/>
  <c r="G79" i="13" s="1"/>
  <c r="I78" i="13"/>
  <c r="H78" i="13"/>
  <c r="G78" i="13" a="1"/>
  <c r="G78" i="13" s="1"/>
  <c r="I77" i="13"/>
  <c r="H77" i="13"/>
  <c r="G77" i="13" a="1"/>
  <c r="G77" i="13" s="1"/>
  <c r="I76" i="13"/>
  <c r="H76" i="13"/>
  <c r="G76" i="13" a="1"/>
  <c r="G76" i="13" s="1"/>
  <c r="I75" i="13"/>
  <c r="H75" i="13"/>
  <c r="G75" i="13" a="1"/>
  <c r="G75" i="13" s="1"/>
  <c r="I74" i="13"/>
  <c r="H74" i="13"/>
  <c r="G74" i="13" a="1"/>
  <c r="G74" i="13" s="1"/>
  <c r="I73" i="13"/>
  <c r="H73" i="13"/>
  <c r="G73" i="13" a="1"/>
  <c r="G73" i="13" s="1"/>
  <c r="I72" i="13"/>
  <c r="H72" i="13"/>
  <c r="G72" i="13" a="1"/>
  <c r="G72" i="13" s="1"/>
  <c r="I71" i="13"/>
  <c r="H71" i="13"/>
  <c r="G71" i="13" a="1"/>
  <c r="G71" i="13" s="1"/>
  <c r="I70" i="13"/>
  <c r="H70" i="13"/>
  <c r="G70" i="13" a="1"/>
  <c r="G70" i="13" s="1"/>
  <c r="I69" i="13"/>
  <c r="H69" i="13"/>
  <c r="G69" i="13" a="1"/>
  <c r="G69" i="13" s="1"/>
  <c r="I68" i="13"/>
  <c r="H68" i="13"/>
  <c r="G68" i="13" a="1"/>
  <c r="G68" i="13" s="1"/>
  <c r="I67" i="13"/>
  <c r="H67" i="13"/>
  <c r="G67" i="13" a="1"/>
  <c r="G67" i="13" s="1"/>
  <c r="I66" i="13"/>
  <c r="H66" i="13"/>
  <c r="G66" i="13" a="1"/>
  <c r="G66" i="13" s="1"/>
  <c r="I65" i="13"/>
  <c r="H65" i="13"/>
  <c r="G65" i="13" a="1"/>
  <c r="G65" i="13" s="1"/>
  <c r="I64" i="13"/>
  <c r="H64" i="13"/>
  <c r="G64" i="13" a="1"/>
  <c r="G64" i="13" s="1"/>
  <c r="I63" i="13"/>
  <c r="H63" i="13"/>
  <c r="G63" i="13" a="1"/>
  <c r="G63" i="13" s="1"/>
  <c r="I62" i="13"/>
  <c r="H62" i="13"/>
  <c r="G62" i="13" a="1"/>
  <c r="G62" i="13" s="1"/>
  <c r="I61" i="13"/>
  <c r="H61" i="13"/>
  <c r="G61" i="13" a="1"/>
  <c r="G61" i="13" s="1"/>
  <c r="I60" i="13"/>
  <c r="H60" i="13"/>
  <c r="G60" i="13" a="1"/>
  <c r="G60" i="13" s="1"/>
  <c r="I59" i="13"/>
  <c r="H59" i="13"/>
  <c r="G59" i="13" a="1"/>
  <c r="G59" i="13" s="1"/>
  <c r="I58" i="13"/>
  <c r="H58" i="13"/>
  <c r="G58" i="13" a="1"/>
  <c r="G58" i="13" s="1"/>
  <c r="I57" i="13"/>
  <c r="H57" i="13"/>
  <c r="G57" i="13" a="1"/>
  <c r="G57" i="13" s="1"/>
  <c r="I56" i="13"/>
  <c r="H56" i="13"/>
  <c r="G56" i="13" a="1"/>
  <c r="G56" i="13" s="1"/>
  <c r="I55" i="13"/>
  <c r="H55" i="13"/>
  <c r="G55" i="13" a="1"/>
  <c r="G55" i="13" s="1"/>
  <c r="I54" i="13"/>
  <c r="H54" i="13"/>
  <c r="G54" i="13" a="1"/>
  <c r="G54" i="13" s="1"/>
  <c r="I53" i="13"/>
  <c r="H53" i="13"/>
  <c r="G53" i="13" a="1"/>
  <c r="G53" i="13" s="1"/>
  <c r="I52" i="13"/>
  <c r="H52" i="13"/>
  <c r="G52" i="13" a="1"/>
  <c r="G52" i="13" s="1"/>
  <c r="I51" i="13"/>
  <c r="H51" i="13"/>
  <c r="G51" i="13" a="1"/>
  <c r="G51" i="13" s="1"/>
  <c r="I50" i="13"/>
  <c r="H50" i="13"/>
  <c r="G50" i="13" a="1"/>
  <c r="G50" i="13" s="1"/>
  <c r="I49" i="13"/>
  <c r="H49" i="13"/>
  <c r="G49" i="13" a="1"/>
  <c r="G49" i="13" s="1"/>
  <c r="I48" i="13"/>
  <c r="H48" i="13"/>
  <c r="G48" i="13" a="1"/>
  <c r="G48" i="13" s="1"/>
  <c r="I47" i="13"/>
  <c r="H47" i="13"/>
  <c r="G47" i="13" a="1"/>
  <c r="G47" i="13" s="1"/>
  <c r="I46" i="13"/>
  <c r="H46" i="13"/>
  <c r="G46" i="13" a="1"/>
  <c r="G46" i="13" s="1"/>
  <c r="I45" i="13"/>
  <c r="H45" i="13"/>
  <c r="G45" i="13" a="1"/>
  <c r="G45" i="13" s="1"/>
  <c r="I44" i="13"/>
  <c r="H44" i="13"/>
  <c r="G44" i="13" a="1"/>
  <c r="G44" i="13" s="1"/>
  <c r="I43" i="13"/>
  <c r="H43" i="13"/>
  <c r="G43" i="13" a="1"/>
  <c r="G43" i="13" s="1"/>
  <c r="I42" i="13"/>
  <c r="H42" i="13"/>
  <c r="G42" i="13" a="1"/>
  <c r="G42" i="13" s="1"/>
  <c r="I41" i="13"/>
  <c r="H41" i="13"/>
  <c r="G41" i="13" a="1"/>
  <c r="G41" i="13" s="1"/>
  <c r="I40" i="13"/>
  <c r="H40" i="13"/>
  <c r="G40" i="13" a="1"/>
  <c r="G40" i="13" s="1"/>
  <c r="I39" i="13"/>
  <c r="H39" i="13"/>
  <c r="G39" i="13" a="1"/>
  <c r="G39" i="13" s="1"/>
  <c r="I38" i="13"/>
  <c r="H38" i="13"/>
  <c r="G38" i="13" a="1"/>
  <c r="G38" i="13" s="1"/>
  <c r="I37" i="13"/>
  <c r="H37" i="13"/>
  <c r="G37" i="13" a="1"/>
  <c r="G37" i="13" s="1"/>
  <c r="I36" i="13"/>
  <c r="H36" i="13"/>
  <c r="G36" i="13" a="1"/>
  <c r="G36" i="13" s="1"/>
  <c r="I35" i="13"/>
  <c r="H35" i="13"/>
  <c r="G35" i="13" a="1"/>
  <c r="G35" i="13" s="1"/>
  <c r="I34" i="13"/>
  <c r="H34" i="13"/>
  <c r="G34" i="13" a="1"/>
  <c r="G34" i="13" s="1"/>
  <c r="I33" i="13"/>
  <c r="H33" i="13"/>
  <c r="G33" i="13" a="1"/>
  <c r="G33" i="13" s="1"/>
  <c r="I32" i="13"/>
  <c r="H32" i="13"/>
  <c r="G32" i="13" a="1"/>
  <c r="G32" i="13" s="1"/>
  <c r="I31" i="13"/>
  <c r="H31" i="13"/>
  <c r="G31" i="13" a="1"/>
  <c r="G31" i="13" s="1"/>
  <c r="I30" i="13"/>
  <c r="H30" i="13"/>
  <c r="G30" i="13" a="1"/>
  <c r="G30" i="13" s="1"/>
  <c r="I29" i="13"/>
  <c r="H29" i="13"/>
  <c r="G29" i="13" a="1"/>
  <c r="G29" i="13" s="1"/>
  <c r="I28" i="13"/>
  <c r="H28" i="13"/>
  <c r="G28" i="13" a="1"/>
  <c r="G28" i="13" s="1"/>
  <c r="I27" i="13"/>
  <c r="H27" i="13"/>
  <c r="G27" i="13" a="1"/>
  <c r="G27" i="13" s="1"/>
  <c r="I26" i="13"/>
  <c r="H26" i="13"/>
  <c r="G26" i="13" a="1"/>
  <c r="G26" i="13" s="1"/>
  <c r="I25" i="13"/>
  <c r="H25" i="13"/>
  <c r="G25" i="13" a="1"/>
  <c r="G25" i="13" s="1"/>
  <c r="I24" i="13"/>
  <c r="H24" i="13"/>
  <c r="G24" i="13" a="1"/>
  <c r="G24" i="13" s="1"/>
  <c r="I23" i="13"/>
  <c r="H23" i="13"/>
  <c r="G23" i="13" a="1"/>
  <c r="G23" i="13" s="1"/>
  <c r="I22" i="13"/>
  <c r="H22" i="13"/>
  <c r="G22" i="13" a="1"/>
  <c r="G22" i="13" s="1"/>
  <c r="I21" i="13"/>
  <c r="H21" i="13"/>
  <c r="G21" i="13" a="1"/>
  <c r="G21" i="13" s="1"/>
  <c r="I20" i="13"/>
  <c r="H20" i="13"/>
  <c r="G20" i="13" a="1"/>
  <c r="G20" i="13" s="1"/>
  <c r="E20" i="13" s="1"/>
  <c r="I19" i="13"/>
  <c r="H19" i="13"/>
  <c r="G19" i="13" a="1"/>
  <c r="G19" i="13" s="1"/>
  <c r="I18" i="13"/>
  <c r="H18" i="13"/>
  <c r="G18" i="13" a="1"/>
  <c r="G18" i="13" s="1"/>
  <c r="I17" i="13"/>
  <c r="H17" i="13"/>
  <c r="G17" i="13" a="1"/>
  <c r="G17" i="13" s="1"/>
  <c r="E17" i="13" s="1"/>
  <c r="Q16" i="13" a="1"/>
  <c r="Q16" i="13" s="1"/>
  <c r="I16" i="13"/>
  <c r="H16" i="13"/>
  <c r="G16" i="13" a="1"/>
  <c r="G16" i="13" s="1"/>
  <c r="Q15" i="13" a="1"/>
  <c r="Q15" i="13" s="1"/>
  <c r="I15" i="13"/>
  <c r="H15" i="13"/>
  <c r="G15" i="13" a="1"/>
  <c r="G15" i="13" s="1"/>
  <c r="I14" i="13"/>
  <c r="H14" i="13"/>
  <c r="G14" i="13" a="1"/>
  <c r="G14" i="13" s="1"/>
  <c r="I13" i="13"/>
  <c r="H13" i="13"/>
  <c r="G13" i="13" a="1"/>
  <c r="G13" i="13" s="1"/>
  <c r="I12" i="13"/>
  <c r="H12" i="13"/>
  <c r="G12" i="13" a="1"/>
  <c r="G12" i="13" s="1"/>
  <c r="E12" i="13" s="1"/>
  <c r="Q11" i="13"/>
  <c r="I11" i="13"/>
  <c r="H11" i="13"/>
  <c r="G11" i="13" a="1"/>
  <c r="G11" i="13" s="1"/>
  <c r="Q10" i="13"/>
  <c r="I10" i="13"/>
  <c r="H10" i="13"/>
  <c r="G10" i="13" a="1"/>
  <c r="G10" i="13" s="1"/>
  <c r="E10" i="13" s="1"/>
  <c r="I9" i="13"/>
  <c r="H9" i="13"/>
  <c r="G9" i="13" a="1"/>
  <c r="G9" i="13" s="1"/>
  <c r="E9" i="13" s="1"/>
  <c r="I8" i="13"/>
  <c r="H8" i="13"/>
  <c r="G8" i="13" a="1"/>
  <c r="G8" i="13" s="1"/>
  <c r="I7" i="13"/>
  <c r="H7" i="13"/>
  <c r="G7" i="13" a="1"/>
  <c r="G7" i="13" s="1"/>
  <c r="I6" i="13"/>
  <c r="H6" i="13"/>
  <c r="G6" i="13" a="1"/>
  <c r="G6" i="13" s="1"/>
  <c r="T5" i="13"/>
  <c r="I5" i="13"/>
  <c r="H5" i="13"/>
  <c r="G5" i="13" a="1"/>
  <c r="G5" i="13" s="1"/>
  <c r="I4" i="13"/>
  <c r="H4" i="13"/>
  <c r="G4" i="13" a="1"/>
  <c r="G4" i="13" s="1"/>
  <c r="I3" i="13"/>
  <c r="H3" i="13"/>
  <c r="G3" i="13" a="1"/>
  <c r="G3" i="13" s="1"/>
  <c r="E3" i="13" s="1"/>
  <c r="B3" i="13"/>
  <c r="B4" i="13" s="1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I2" i="13"/>
  <c r="H2" i="13"/>
  <c r="E2" i="13"/>
  <c r="A2" i="13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95" i="11"/>
  <c r="N96" i="11"/>
  <c r="N97" i="11"/>
  <c r="N98" i="11"/>
  <c r="N99" i="11"/>
  <c r="N100" i="11"/>
  <c r="N101" i="11"/>
  <c r="N102" i="11"/>
  <c r="N3" i="11"/>
  <c r="M3" i="11"/>
  <c r="M2" i="11"/>
  <c r="M95" i="11"/>
  <c r="M96" i="11"/>
  <c r="M97" i="11"/>
  <c r="M98" i="11"/>
  <c r="M99" i="11"/>
  <c r="M100" i="11"/>
  <c r="M101" i="11"/>
  <c r="M102" i="11"/>
  <c r="G2" i="11"/>
  <c r="D2" i="11"/>
  <c r="I102" i="11"/>
  <c r="J102" i="11" s="1"/>
  <c r="K102" i="11" s="1"/>
  <c r="L102" i="11" s="1"/>
  <c r="I101" i="11"/>
  <c r="J101" i="11" s="1"/>
  <c r="K101" i="11" s="1"/>
  <c r="L101" i="11" s="1"/>
  <c r="I100" i="11"/>
  <c r="J100" i="11" s="1"/>
  <c r="K100" i="11" s="1"/>
  <c r="L100" i="11" s="1"/>
  <c r="K99" i="11"/>
  <c r="L99" i="11" s="1"/>
  <c r="J99" i="11"/>
  <c r="I99" i="11"/>
  <c r="K98" i="11"/>
  <c r="L98" i="11" s="1"/>
  <c r="I98" i="11"/>
  <c r="J98" i="11" s="1"/>
  <c r="I97" i="11"/>
  <c r="J97" i="11" s="1"/>
  <c r="K97" i="11" s="1"/>
  <c r="L97" i="11" s="1"/>
  <c r="I96" i="11"/>
  <c r="J96" i="11" s="1"/>
  <c r="K96" i="11" s="1"/>
  <c r="L96" i="11" s="1"/>
  <c r="K95" i="11"/>
  <c r="L95" i="11" s="1"/>
  <c r="J95" i="11"/>
  <c r="I95" i="11"/>
  <c r="I94" i="11"/>
  <c r="J94" i="11" s="1"/>
  <c r="K94" i="11" s="1"/>
  <c r="I93" i="11"/>
  <c r="J93" i="11" s="1"/>
  <c r="K93" i="11" s="1"/>
  <c r="I92" i="11"/>
  <c r="J92" i="11" s="1"/>
  <c r="K92" i="11" s="1"/>
  <c r="I91" i="11"/>
  <c r="J91" i="11" s="1"/>
  <c r="K91" i="11" s="1"/>
  <c r="I90" i="11"/>
  <c r="J90" i="11" s="1"/>
  <c r="K90" i="11" s="1"/>
  <c r="I89" i="11"/>
  <c r="J89" i="11" s="1"/>
  <c r="K89" i="11" s="1"/>
  <c r="I88" i="11"/>
  <c r="J88" i="11" s="1"/>
  <c r="K88" i="11" s="1"/>
  <c r="I87" i="11"/>
  <c r="J87" i="11" s="1"/>
  <c r="K87" i="11" s="1"/>
  <c r="I86" i="11"/>
  <c r="J86" i="11" s="1"/>
  <c r="K86" i="11" s="1"/>
  <c r="I85" i="11"/>
  <c r="J85" i="11" s="1"/>
  <c r="K85" i="11" s="1"/>
  <c r="I84" i="11"/>
  <c r="J84" i="11" s="1"/>
  <c r="K84" i="11" s="1"/>
  <c r="I83" i="11"/>
  <c r="J83" i="11" s="1"/>
  <c r="K83" i="11" s="1"/>
  <c r="I82" i="11"/>
  <c r="J82" i="11" s="1"/>
  <c r="K82" i="11" s="1"/>
  <c r="I81" i="11"/>
  <c r="J81" i="11" s="1"/>
  <c r="K81" i="11" s="1"/>
  <c r="I80" i="11"/>
  <c r="J80" i="11" s="1"/>
  <c r="K80" i="11" s="1"/>
  <c r="I79" i="11"/>
  <c r="J79" i="11" s="1"/>
  <c r="K79" i="11" s="1"/>
  <c r="I78" i="11"/>
  <c r="J78" i="11" s="1"/>
  <c r="K78" i="11" s="1"/>
  <c r="I77" i="11"/>
  <c r="J77" i="11" s="1"/>
  <c r="K77" i="11" s="1"/>
  <c r="I76" i="11"/>
  <c r="J76" i="11" s="1"/>
  <c r="K76" i="11" s="1"/>
  <c r="I75" i="11"/>
  <c r="J75" i="11" s="1"/>
  <c r="K75" i="11" s="1"/>
  <c r="I74" i="11"/>
  <c r="J74" i="11" s="1"/>
  <c r="K74" i="11" s="1"/>
  <c r="I73" i="11"/>
  <c r="J73" i="11" s="1"/>
  <c r="K73" i="11" s="1"/>
  <c r="I72" i="11"/>
  <c r="J72" i="11" s="1"/>
  <c r="K72" i="11" s="1"/>
  <c r="I71" i="11"/>
  <c r="J71" i="11" s="1"/>
  <c r="K71" i="11" s="1"/>
  <c r="I70" i="11"/>
  <c r="J70" i="11" s="1"/>
  <c r="K70" i="11" s="1"/>
  <c r="I69" i="11"/>
  <c r="J69" i="11" s="1"/>
  <c r="K69" i="11" s="1"/>
  <c r="I68" i="11"/>
  <c r="J68" i="11" s="1"/>
  <c r="K68" i="11" s="1"/>
  <c r="I67" i="11"/>
  <c r="J67" i="11" s="1"/>
  <c r="K67" i="11" s="1"/>
  <c r="I66" i="11"/>
  <c r="J66" i="11" s="1"/>
  <c r="K66" i="11" s="1"/>
  <c r="I65" i="11"/>
  <c r="J65" i="11" s="1"/>
  <c r="K65" i="11" s="1"/>
  <c r="I64" i="11"/>
  <c r="J64" i="11" s="1"/>
  <c r="K64" i="11" s="1"/>
  <c r="I63" i="11"/>
  <c r="J63" i="11" s="1"/>
  <c r="K63" i="11" s="1"/>
  <c r="I62" i="11"/>
  <c r="J62" i="11" s="1"/>
  <c r="K62" i="11" s="1"/>
  <c r="I61" i="11"/>
  <c r="J61" i="11" s="1"/>
  <c r="K61" i="11" s="1"/>
  <c r="I60" i="11"/>
  <c r="J60" i="11" s="1"/>
  <c r="K60" i="11" s="1"/>
  <c r="I59" i="11"/>
  <c r="J59" i="11" s="1"/>
  <c r="K59" i="11" s="1"/>
  <c r="I58" i="11"/>
  <c r="J58" i="11" s="1"/>
  <c r="K58" i="11" s="1"/>
  <c r="I57" i="11"/>
  <c r="J57" i="11" s="1"/>
  <c r="K57" i="11" s="1"/>
  <c r="I56" i="11"/>
  <c r="J56" i="11" s="1"/>
  <c r="K56" i="11" s="1"/>
  <c r="I55" i="11"/>
  <c r="J55" i="11" s="1"/>
  <c r="K55" i="11" s="1"/>
  <c r="I54" i="11"/>
  <c r="J54" i="11" s="1"/>
  <c r="K54" i="11" s="1"/>
  <c r="I53" i="11"/>
  <c r="J53" i="11" s="1"/>
  <c r="K53" i="11" s="1"/>
  <c r="I52" i="11"/>
  <c r="J52" i="11" s="1"/>
  <c r="K52" i="11" s="1"/>
  <c r="I51" i="11"/>
  <c r="J51" i="11" s="1"/>
  <c r="K51" i="11" s="1"/>
  <c r="I50" i="11"/>
  <c r="J50" i="11" s="1"/>
  <c r="K50" i="11" s="1"/>
  <c r="I49" i="11"/>
  <c r="J49" i="11" s="1"/>
  <c r="K49" i="11" s="1"/>
  <c r="I48" i="11"/>
  <c r="J48" i="11" s="1"/>
  <c r="K48" i="11" s="1"/>
  <c r="I47" i="11"/>
  <c r="J47" i="11" s="1"/>
  <c r="K47" i="11" s="1"/>
  <c r="I46" i="11"/>
  <c r="J46" i="11" s="1"/>
  <c r="K46" i="11" s="1"/>
  <c r="I45" i="11"/>
  <c r="J45" i="11" s="1"/>
  <c r="K45" i="11" s="1"/>
  <c r="I44" i="11"/>
  <c r="J44" i="11" s="1"/>
  <c r="K44" i="11" s="1"/>
  <c r="I43" i="11"/>
  <c r="J43" i="11" s="1"/>
  <c r="K43" i="11" s="1"/>
  <c r="I42" i="11"/>
  <c r="J42" i="11" s="1"/>
  <c r="K42" i="11" s="1"/>
  <c r="I41" i="11"/>
  <c r="J41" i="11" s="1"/>
  <c r="K41" i="11" s="1"/>
  <c r="I40" i="11"/>
  <c r="J40" i="11" s="1"/>
  <c r="K40" i="11" s="1"/>
  <c r="I39" i="11"/>
  <c r="J39" i="11" s="1"/>
  <c r="K39" i="11" s="1"/>
  <c r="I38" i="11"/>
  <c r="J38" i="11" s="1"/>
  <c r="K38" i="11" s="1"/>
  <c r="I37" i="11"/>
  <c r="J37" i="11" s="1"/>
  <c r="K37" i="11" s="1"/>
  <c r="I36" i="11"/>
  <c r="J36" i="11" s="1"/>
  <c r="K36" i="11" s="1"/>
  <c r="I35" i="11"/>
  <c r="J35" i="11" s="1"/>
  <c r="K35" i="11" s="1"/>
  <c r="I34" i="11"/>
  <c r="J34" i="11" s="1"/>
  <c r="K34" i="11" s="1"/>
  <c r="I33" i="11"/>
  <c r="J33" i="11" s="1"/>
  <c r="K33" i="11" s="1"/>
  <c r="I32" i="11"/>
  <c r="J32" i="11" s="1"/>
  <c r="K32" i="11" s="1"/>
  <c r="I31" i="11"/>
  <c r="J31" i="11" s="1"/>
  <c r="K31" i="11" s="1"/>
  <c r="I30" i="11"/>
  <c r="J30" i="11" s="1"/>
  <c r="K30" i="11" s="1"/>
  <c r="I29" i="11"/>
  <c r="J29" i="11" s="1"/>
  <c r="K29" i="11" s="1"/>
  <c r="I28" i="11"/>
  <c r="J28" i="11" s="1"/>
  <c r="K28" i="11" s="1"/>
  <c r="I27" i="11"/>
  <c r="J27" i="11" s="1"/>
  <c r="K27" i="11" s="1"/>
  <c r="J26" i="11"/>
  <c r="K26" i="11" s="1"/>
  <c r="I26" i="11"/>
  <c r="I25" i="11"/>
  <c r="J25" i="11" s="1"/>
  <c r="K25" i="11" s="1"/>
  <c r="I24" i="11"/>
  <c r="J24" i="11" s="1"/>
  <c r="K24" i="11" s="1"/>
  <c r="I23" i="11"/>
  <c r="J23" i="11" s="1"/>
  <c r="K23" i="11" s="1"/>
  <c r="I22" i="11"/>
  <c r="J22" i="11" s="1"/>
  <c r="K22" i="11" s="1"/>
  <c r="I21" i="11"/>
  <c r="J21" i="11" s="1"/>
  <c r="K21" i="11" s="1"/>
  <c r="I20" i="11"/>
  <c r="J20" i="11" s="1"/>
  <c r="K20" i="11" s="1"/>
  <c r="I19" i="11"/>
  <c r="J19" i="11" s="1"/>
  <c r="K19" i="11" s="1"/>
  <c r="I18" i="11"/>
  <c r="J18" i="11" s="1"/>
  <c r="K18" i="11" s="1"/>
  <c r="I17" i="11"/>
  <c r="J17" i="11" s="1"/>
  <c r="K17" i="11" s="1"/>
  <c r="I16" i="11"/>
  <c r="J16" i="11" s="1"/>
  <c r="K16" i="11" s="1"/>
  <c r="I15" i="11"/>
  <c r="J15" i="11" s="1"/>
  <c r="K15" i="11" s="1"/>
  <c r="I14" i="11"/>
  <c r="J14" i="11" s="1"/>
  <c r="K14" i="11" s="1"/>
  <c r="I13" i="11"/>
  <c r="J13" i="11" s="1"/>
  <c r="K13" i="11" s="1"/>
  <c r="I12" i="11"/>
  <c r="J12" i="11" s="1"/>
  <c r="K12" i="11" s="1"/>
  <c r="I11" i="11"/>
  <c r="J11" i="11" s="1"/>
  <c r="K11" i="11" s="1"/>
  <c r="I10" i="11"/>
  <c r="J10" i="11" s="1"/>
  <c r="K10" i="11" s="1"/>
  <c r="I9" i="11"/>
  <c r="J9" i="11" s="1"/>
  <c r="K9" i="11" s="1"/>
  <c r="I8" i="11"/>
  <c r="J8" i="11" s="1"/>
  <c r="K8" i="11" s="1"/>
  <c r="I7" i="11"/>
  <c r="J7" i="11" s="1"/>
  <c r="K7" i="11" s="1"/>
  <c r="I6" i="11"/>
  <c r="J6" i="11" s="1"/>
  <c r="K6" i="11" s="1"/>
  <c r="J5" i="11"/>
  <c r="K5" i="11" s="1"/>
  <c r="I5" i="11"/>
  <c r="I4" i="11"/>
  <c r="J4" i="11" s="1"/>
  <c r="K4" i="11" s="1"/>
  <c r="J3" i="11"/>
  <c r="K3" i="11" s="1"/>
  <c r="I3" i="11"/>
  <c r="I2" i="11"/>
  <c r="J2" i="11" s="1"/>
  <c r="K2" i="11" s="1"/>
  <c r="H102" i="11"/>
  <c r="G102" i="11" a="1"/>
  <c r="G102" i="11" s="1"/>
  <c r="D102" i="11" s="1"/>
  <c r="E102" i="11"/>
  <c r="H101" i="11"/>
  <c r="G101" i="11" a="1"/>
  <c r="G101" i="11" s="1"/>
  <c r="D101" i="11" s="1"/>
  <c r="E101" i="11"/>
  <c r="H100" i="11"/>
  <c r="G100" i="11" a="1"/>
  <c r="G100" i="11" s="1"/>
  <c r="D100" i="11" s="1"/>
  <c r="E100" i="11"/>
  <c r="H99" i="11"/>
  <c r="G99" i="11" a="1"/>
  <c r="G99" i="11" s="1"/>
  <c r="D99" i="11" s="1"/>
  <c r="E99" i="11"/>
  <c r="H98" i="11"/>
  <c r="G98" i="11" a="1"/>
  <c r="G98" i="11" s="1"/>
  <c r="D98" i="11" s="1"/>
  <c r="E98" i="11"/>
  <c r="H97" i="11"/>
  <c r="G97" i="11" a="1"/>
  <c r="G97" i="11" s="1"/>
  <c r="D97" i="11" s="1"/>
  <c r="E97" i="11"/>
  <c r="H96" i="11"/>
  <c r="G96" i="11" a="1"/>
  <c r="G96" i="11" s="1"/>
  <c r="E96" i="11"/>
  <c r="H95" i="11"/>
  <c r="G95" i="11" a="1"/>
  <c r="G95" i="11" s="1"/>
  <c r="D95" i="11" s="1"/>
  <c r="E95" i="11"/>
  <c r="H94" i="11"/>
  <c r="G94" i="11" a="1"/>
  <c r="G94" i="11" s="1"/>
  <c r="E94" i="11"/>
  <c r="H93" i="11"/>
  <c r="G93" i="11" a="1"/>
  <c r="G93" i="11" s="1"/>
  <c r="E93" i="11"/>
  <c r="H92" i="11"/>
  <c r="G92" i="11" a="1"/>
  <c r="G92" i="11" s="1"/>
  <c r="E92" i="11"/>
  <c r="H91" i="11"/>
  <c r="G91" i="11" a="1"/>
  <c r="G91" i="11" s="1"/>
  <c r="E91" i="11"/>
  <c r="H90" i="11"/>
  <c r="G90" i="11" a="1"/>
  <c r="G90" i="11" s="1"/>
  <c r="E90" i="11"/>
  <c r="H89" i="11"/>
  <c r="G89" i="11" a="1"/>
  <c r="G89" i="11" s="1"/>
  <c r="E89" i="11"/>
  <c r="H88" i="11"/>
  <c r="G88" i="11" a="1"/>
  <c r="G88" i="11" s="1"/>
  <c r="E88" i="11"/>
  <c r="H87" i="11"/>
  <c r="G87" i="11" a="1"/>
  <c r="G87" i="11" s="1"/>
  <c r="E87" i="11"/>
  <c r="H86" i="11"/>
  <c r="G86" i="11" a="1"/>
  <c r="G86" i="11" s="1"/>
  <c r="E86" i="11"/>
  <c r="H85" i="11"/>
  <c r="G85" i="11" a="1"/>
  <c r="G85" i="11" s="1"/>
  <c r="E85" i="11"/>
  <c r="H84" i="11"/>
  <c r="G84" i="11" a="1"/>
  <c r="G84" i="11" s="1"/>
  <c r="E84" i="11"/>
  <c r="H83" i="11"/>
  <c r="G83" i="11" a="1"/>
  <c r="G83" i="11" s="1"/>
  <c r="E83" i="11"/>
  <c r="H82" i="11"/>
  <c r="G82" i="11" a="1"/>
  <c r="G82" i="11" s="1"/>
  <c r="E82" i="11"/>
  <c r="H81" i="11"/>
  <c r="G81" i="11" a="1"/>
  <c r="G81" i="11" s="1"/>
  <c r="E81" i="11"/>
  <c r="H80" i="11"/>
  <c r="G80" i="11" a="1"/>
  <c r="G80" i="11" s="1"/>
  <c r="E80" i="11"/>
  <c r="H79" i="11"/>
  <c r="G79" i="11" a="1"/>
  <c r="G79" i="11" s="1"/>
  <c r="E79" i="11"/>
  <c r="H78" i="11"/>
  <c r="G78" i="11" a="1"/>
  <c r="G78" i="11" s="1"/>
  <c r="E78" i="11"/>
  <c r="H77" i="11"/>
  <c r="G77" i="11" a="1"/>
  <c r="G77" i="11" s="1"/>
  <c r="E77" i="11"/>
  <c r="H76" i="11"/>
  <c r="G76" i="11" a="1"/>
  <c r="G76" i="11" s="1"/>
  <c r="E76" i="11"/>
  <c r="H75" i="11"/>
  <c r="G75" i="11" a="1"/>
  <c r="G75" i="11" s="1"/>
  <c r="E75" i="11"/>
  <c r="H74" i="11"/>
  <c r="G74" i="11" a="1"/>
  <c r="G74" i="11" s="1"/>
  <c r="E74" i="11"/>
  <c r="H73" i="11"/>
  <c r="G73" i="11" a="1"/>
  <c r="G73" i="11" s="1"/>
  <c r="E73" i="11"/>
  <c r="H72" i="11"/>
  <c r="G72" i="11" a="1"/>
  <c r="G72" i="11" s="1"/>
  <c r="E72" i="11"/>
  <c r="H71" i="11"/>
  <c r="G71" i="11" a="1"/>
  <c r="G71" i="11" s="1"/>
  <c r="E71" i="11"/>
  <c r="H70" i="11"/>
  <c r="G70" i="11" a="1"/>
  <c r="G70" i="11" s="1"/>
  <c r="E70" i="11"/>
  <c r="H69" i="11"/>
  <c r="G69" i="11" a="1"/>
  <c r="G69" i="11" s="1"/>
  <c r="E69" i="11"/>
  <c r="H68" i="11"/>
  <c r="G68" i="11" a="1"/>
  <c r="G68" i="11" s="1"/>
  <c r="E68" i="11"/>
  <c r="H67" i="11"/>
  <c r="G67" i="11" a="1"/>
  <c r="G67" i="11" s="1"/>
  <c r="E67" i="11"/>
  <c r="H66" i="11"/>
  <c r="G66" i="11" a="1"/>
  <c r="G66" i="11" s="1"/>
  <c r="E66" i="11"/>
  <c r="H65" i="11"/>
  <c r="G65" i="11" a="1"/>
  <c r="G65" i="11" s="1"/>
  <c r="E65" i="11"/>
  <c r="H64" i="11"/>
  <c r="G64" i="11" a="1"/>
  <c r="G64" i="11" s="1"/>
  <c r="E64" i="11"/>
  <c r="H63" i="11"/>
  <c r="G63" i="11" a="1"/>
  <c r="G63" i="11" s="1"/>
  <c r="E63" i="11"/>
  <c r="H62" i="11"/>
  <c r="G62" i="11" a="1"/>
  <c r="G62" i="11" s="1"/>
  <c r="E62" i="11"/>
  <c r="H61" i="11"/>
  <c r="G61" i="11" a="1"/>
  <c r="G61" i="11" s="1"/>
  <c r="E61" i="11"/>
  <c r="H60" i="11"/>
  <c r="G60" i="11" a="1"/>
  <c r="G60" i="11" s="1"/>
  <c r="E60" i="11"/>
  <c r="H59" i="11"/>
  <c r="G59" i="11" a="1"/>
  <c r="G59" i="11" s="1"/>
  <c r="E59" i="11"/>
  <c r="H58" i="11"/>
  <c r="G58" i="11" a="1"/>
  <c r="G58" i="11" s="1"/>
  <c r="E58" i="11"/>
  <c r="H57" i="11"/>
  <c r="G57" i="11" a="1"/>
  <c r="G57" i="11" s="1"/>
  <c r="E57" i="11"/>
  <c r="H56" i="11"/>
  <c r="G56" i="11" a="1"/>
  <c r="G56" i="11" s="1"/>
  <c r="E56" i="11"/>
  <c r="H55" i="11"/>
  <c r="G55" i="11" a="1"/>
  <c r="G55" i="11" s="1"/>
  <c r="E55" i="11"/>
  <c r="H54" i="11"/>
  <c r="G54" i="11" a="1"/>
  <c r="G54" i="11" s="1"/>
  <c r="E54" i="11"/>
  <c r="H53" i="11"/>
  <c r="G53" i="11" a="1"/>
  <c r="G53" i="11" s="1"/>
  <c r="E53" i="11"/>
  <c r="H52" i="11"/>
  <c r="G52" i="11" a="1"/>
  <c r="G52" i="11" s="1"/>
  <c r="E52" i="11"/>
  <c r="H51" i="11"/>
  <c r="G51" i="11" a="1"/>
  <c r="G51" i="11" s="1"/>
  <c r="E51" i="11"/>
  <c r="H50" i="11"/>
  <c r="G50" i="11" a="1"/>
  <c r="G50" i="11" s="1"/>
  <c r="E50" i="11"/>
  <c r="H49" i="11"/>
  <c r="G49" i="11" a="1"/>
  <c r="G49" i="11" s="1"/>
  <c r="E49" i="11"/>
  <c r="H48" i="11"/>
  <c r="G48" i="11" a="1"/>
  <c r="G48" i="11" s="1"/>
  <c r="E48" i="11"/>
  <c r="H47" i="11"/>
  <c r="G47" i="11" a="1"/>
  <c r="G47" i="11" s="1"/>
  <c r="E47" i="11"/>
  <c r="H46" i="11"/>
  <c r="G46" i="11" a="1"/>
  <c r="G46" i="11" s="1"/>
  <c r="E46" i="11"/>
  <c r="H45" i="11"/>
  <c r="G45" i="11" a="1"/>
  <c r="G45" i="11" s="1"/>
  <c r="E45" i="11"/>
  <c r="H44" i="11"/>
  <c r="G44" i="11" a="1"/>
  <c r="G44" i="11" s="1"/>
  <c r="E44" i="11"/>
  <c r="H43" i="11"/>
  <c r="G43" i="11" a="1"/>
  <c r="G43" i="11" s="1"/>
  <c r="E43" i="11"/>
  <c r="H42" i="11"/>
  <c r="G42" i="11" a="1"/>
  <c r="G42" i="11" s="1"/>
  <c r="E42" i="11"/>
  <c r="H41" i="11"/>
  <c r="G41" i="11" a="1"/>
  <c r="G41" i="11" s="1"/>
  <c r="E41" i="11"/>
  <c r="H40" i="11"/>
  <c r="G40" i="11" a="1"/>
  <c r="G40" i="11" s="1"/>
  <c r="E40" i="11"/>
  <c r="H39" i="11"/>
  <c r="G39" i="11" a="1"/>
  <c r="G39" i="11" s="1"/>
  <c r="E39" i="11"/>
  <c r="H38" i="11"/>
  <c r="G38" i="11" a="1"/>
  <c r="G38" i="11" s="1"/>
  <c r="E38" i="11"/>
  <c r="H37" i="11"/>
  <c r="G37" i="11" a="1"/>
  <c r="G37" i="11" s="1"/>
  <c r="E37" i="11"/>
  <c r="H36" i="11"/>
  <c r="G36" i="11" a="1"/>
  <c r="G36" i="11" s="1"/>
  <c r="E36" i="11"/>
  <c r="H35" i="11"/>
  <c r="G35" i="11" a="1"/>
  <c r="G35" i="11" s="1"/>
  <c r="E35" i="11"/>
  <c r="H34" i="11"/>
  <c r="G34" i="11" a="1"/>
  <c r="G34" i="11" s="1"/>
  <c r="E34" i="11"/>
  <c r="H33" i="11"/>
  <c r="G33" i="11" a="1"/>
  <c r="G33" i="11" s="1"/>
  <c r="E33" i="11"/>
  <c r="H32" i="11"/>
  <c r="G32" i="11" a="1"/>
  <c r="G32" i="11" s="1"/>
  <c r="E32" i="11"/>
  <c r="H31" i="11"/>
  <c r="G31" i="11" a="1"/>
  <c r="G31" i="11" s="1"/>
  <c r="E31" i="11"/>
  <c r="H30" i="11"/>
  <c r="G30" i="11" a="1"/>
  <c r="G30" i="11" s="1"/>
  <c r="E30" i="11"/>
  <c r="H29" i="11"/>
  <c r="G29" i="11" a="1"/>
  <c r="G29" i="11" s="1"/>
  <c r="E29" i="11"/>
  <c r="H28" i="11"/>
  <c r="G28" i="11" a="1"/>
  <c r="G28" i="11" s="1"/>
  <c r="E28" i="11"/>
  <c r="H27" i="11"/>
  <c r="G27" i="11" a="1"/>
  <c r="G27" i="11" s="1"/>
  <c r="E27" i="11"/>
  <c r="H26" i="11"/>
  <c r="G26" i="11" a="1"/>
  <c r="G26" i="11" s="1"/>
  <c r="E26" i="11"/>
  <c r="H25" i="11"/>
  <c r="G25" i="11" a="1"/>
  <c r="G25" i="11" s="1"/>
  <c r="E25" i="11"/>
  <c r="H24" i="11"/>
  <c r="G24" i="11" a="1"/>
  <c r="G24" i="11" s="1"/>
  <c r="E24" i="11"/>
  <c r="H23" i="11"/>
  <c r="G23" i="11" a="1"/>
  <c r="G23" i="11" s="1"/>
  <c r="E23" i="11"/>
  <c r="H22" i="11"/>
  <c r="G22" i="11" a="1"/>
  <c r="G22" i="11" s="1"/>
  <c r="E22" i="11"/>
  <c r="H21" i="11"/>
  <c r="G21" i="11" a="1"/>
  <c r="G21" i="11" s="1"/>
  <c r="E21" i="11"/>
  <c r="H20" i="11"/>
  <c r="G20" i="11" a="1"/>
  <c r="G20" i="11" s="1"/>
  <c r="E20" i="11"/>
  <c r="H19" i="11"/>
  <c r="G19" i="11" a="1"/>
  <c r="G19" i="11" s="1"/>
  <c r="E19" i="11"/>
  <c r="H18" i="11"/>
  <c r="G18" i="11" a="1"/>
  <c r="G18" i="11" s="1"/>
  <c r="E18" i="11"/>
  <c r="H17" i="11"/>
  <c r="G17" i="11" a="1"/>
  <c r="G17" i="11" s="1"/>
  <c r="E17" i="11"/>
  <c r="H16" i="11"/>
  <c r="G16" i="11" a="1"/>
  <c r="G16" i="11" s="1"/>
  <c r="E16" i="11"/>
  <c r="H15" i="11"/>
  <c r="G15" i="11" a="1"/>
  <c r="G15" i="11" s="1"/>
  <c r="E15" i="11"/>
  <c r="Q14" i="11" a="1"/>
  <c r="Q14" i="11" s="1"/>
  <c r="H14" i="11"/>
  <c r="G14" i="11" a="1"/>
  <c r="G14" i="11" s="1"/>
  <c r="E14" i="11"/>
  <c r="Q13" i="11" a="1"/>
  <c r="Q13" i="11" s="1"/>
  <c r="H13" i="11"/>
  <c r="G13" i="11" a="1"/>
  <c r="G13" i="11" s="1"/>
  <c r="E13" i="11"/>
  <c r="H12" i="11"/>
  <c r="G12" i="11" a="1"/>
  <c r="G12" i="11" s="1"/>
  <c r="E12" i="11"/>
  <c r="H11" i="11"/>
  <c r="G11" i="11" a="1"/>
  <c r="G11" i="11" s="1"/>
  <c r="E11" i="11"/>
  <c r="Q10" i="11"/>
  <c r="H10" i="11"/>
  <c r="G10" i="11" a="1"/>
  <c r="G10" i="11" s="1"/>
  <c r="E10" i="11"/>
  <c r="H9" i="11"/>
  <c r="G9" i="11" a="1"/>
  <c r="G9" i="11" s="1"/>
  <c r="E9" i="11"/>
  <c r="H8" i="11"/>
  <c r="G8" i="11" a="1"/>
  <c r="G8" i="11" s="1"/>
  <c r="E8" i="11"/>
  <c r="H7" i="11"/>
  <c r="G7" i="11" a="1"/>
  <c r="G7" i="11" s="1"/>
  <c r="E7" i="11"/>
  <c r="H6" i="11"/>
  <c r="G6" i="11" a="1"/>
  <c r="G6" i="11" s="1"/>
  <c r="E6" i="11"/>
  <c r="H5" i="11"/>
  <c r="G5" i="11" a="1"/>
  <c r="G5" i="11" s="1"/>
  <c r="E5" i="11"/>
  <c r="H4" i="11"/>
  <c r="G4" i="11" a="1"/>
  <c r="G4" i="11" s="1"/>
  <c r="E4" i="11"/>
  <c r="H3" i="11"/>
  <c r="G3" i="11" a="1"/>
  <c r="G3" i="11" s="1"/>
  <c r="A3" i="11" s="1"/>
  <c r="E3" i="11"/>
  <c r="B3" i="11"/>
  <c r="B4" i="11" s="1"/>
  <c r="B5" i="11" s="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H2" i="11"/>
  <c r="E2" i="11"/>
  <c r="F8" i="8"/>
  <c r="G2" i="8"/>
  <c r="E5" i="8"/>
  <c r="E3" i="8"/>
  <c r="E2" i="8"/>
  <c r="B5" i="8"/>
  <c r="B2" i="8"/>
  <c r="G2" i="7"/>
  <c r="E3" i="7"/>
  <c r="E2" i="7"/>
  <c r="E5" i="7"/>
  <c r="B5" i="7"/>
  <c r="B2" i="7"/>
  <c r="A11" i="8"/>
  <c r="A10" i="8"/>
  <c r="B10" i="8" s="1"/>
  <c r="E9" i="8"/>
  <c r="C9" i="8"/>
  <c r="B9" i="8"/>
  <c r="I3" i="8"/>
  <c r="F3" i="8"/>
  <c r="H2" i="8" s="1"/>
  <c r="A10" i="7"/>
  <c r="A11" i="7" s="1"/>
  <c r="C9" i="7"/>
  <c r="E9" i="7" s="1"/>
  <c r="B9" i="7"/>
  <c r="I3" i="7"/>
  <c r="F3" i="7"/>
  <c r="H2" i="7" s="1"/>
  <c r="A4" i="11" l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E26" i="14"/>
  <c r="F26" i="14" s="1"/>
  <c r="G26" i="14" s="1"/>
  <c r="H26" i="14" s="1"/>
  <c r="E39" i="14"/>
  <c r="F39" i="14" s="1"/>
  <c r="G39" i="14" s="1"/>
  <c r="H39" i="14" s="1"/>
  <c r="I39" i="14" s="1"/>
  <c r="E46" i="14"/>
  <c r="F46" i="14" s="1"/>
  <c r="G46" i="14" s="1"/>
  <c r="H46" i="14" s="1"/>
  <c r="I46" i="14" s="1"/>
  <c r="E22" i="14"/>
  <c r="E14" i="14"/>
  <c r="E6" i="14"/>
  <c r="E5" i="14"/>
  <c r="E44" i="14"/>
  <c r="F44" i="14" s="1"/>
  <c r="G44" i="14" s="1"/>
  <c r="H44" i="14" s="1"/>
  <c r="I44" i="14" s="1"/>
  <c r="E36" i="14"/>
  <c r="F36" i="14" s="1"/>
  <c r="G36" i="14" s="1"/>
  <c r="H36" i="14" s="1"/>
  <c r="I36" i="14" s="1"/>
  <c r="E28" i="14"/>
  <c r="F28" i="14" s="1"/>
  <c r="G28" i="14" s="1"/>
  <c r="H28" i="14" s="1"/>
  <c r="I28" i="14" s="1"/>
  <c r="E29" i="14" s="1"/>
  <c r="F29" i="14" s="1"/>
  <c r="G29" i="14" s="1"/>
  <c r="H29" i="14" s="1"/>
  <c r="I29" i="14" s="1"/>
  <c r="E30" i="14" s="1"/>
  <c r="F30" i="14" s="1"/>
  <c r="G30" i="14" s="1"/>
  <c r="H30" i="14" s="1"/>
  <c r="I30" i="14" s="1"/>
  <c r="E31" i="14" s="1"/>
  <c r="F31" i="14" s="1"/>
  <c r="G31" i="14" s="1"/>
  <c r="H31" i="14" s="1"/>
  <c r="I31" i="14" s="1"/>
  <c r="E32" i="14" s="1"/>
  <c r="F32" i="14" s="1"/>
  <c r="G32" i="14" s="1"/>
  <c r="H32" i="14" s="1"/>
  <c r="I32" i="14" s="1"/>
  <c r="E33" i="14" s="1"/>
  <c r="F33" i="14" s="1"/>
  <c r="G33" i="14" s="1"/>
  <c r="H33" i="14" s="1"/>
  <c r="I33" i="14" s="1"/>
  <c r="E34" i="14" s="1"/>
  <c r="F34" i="14" s="1"/>
  <c r="G34" i="14" s="1"/>
  <c r="H34" i="14" s="1"/>
  <c r="I34" i="14" s="1"/>
  <c r="E20" i="14"/>
  <c r="E12" i="14"/>
  <c r="Q17" i="13"/>
  <c r="E8" i="13"/>
  <c r="E21" i="13"/>
  <c r="E7" i="13"/>
  <c r="E14" i="13"/>
  <c r="E18" i="13"/>
  <c r="E49" i="13"/>
  <c r="E65" i="13"/>
  <c r="E19" i="13"/>
  <c r="E81" i="13"/>
  <c r="E6" i="13"/>
  <c r="E97" i="13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E41" i="13"/>
  <c r="E57" i="13"/>
  <c r="E73" i="13"/>
  <c r="E89" i="13"/>
  <c r="E46" i="13"/>
  <c r="E62" i="13"/>
  <c r="E78" i="13"/>
  <c r="E94" i="13"/>
  <c r="E16" i="13"/>
  <c r="E32" i="13"/>
  <c r="E39" i="13"/>
  <c r="E55" i="13"/>
  <c r="E71" i="13"/>
  <c r="E87" i="13"/>
  <c r="E23" i="13"/>
  <c r="E30" i="13"/>
  <c r="E44" i="13"/>
  <c r="E60" i="13"/>
  <c r="E76" i="13"/>
  <c r="E92" i="13"/>
  <c r="E28" i="13"/>
  <c r="E40" i="13"/>
  <c r="E42" i="13"/>
  <c r="E56" i="13"/>
  <c r="E58" i="13"/>
  <c r="E72" i="13"/>
  <c r="E74" i="13"/>
  <c r="E88" i="13"/>
  <c r="E90" i="13"/>
  <c r="E13" i="13"/>
  <c r="E15" i="13"/>
  <c r="E26" i="13"/>
  <c r="E25" i="13"/>
  <c r="E47" i="13"/>
  <c r="E63" i="13"/>
  <c r="E79" i="13"/>
  <c r="E95" i="13"/>
  <c r="E24" i="13"/>
  <c r="E31" i="13"/>
  <c r="E38" i="13"/>
  <c r="E54" i="13"/>
  <c r="E70" i="13"/>
  <c r="E86" i="13"/>
  <c r="E102" i="13"/>
  <c r="E36" i="13"/>
  <c r="Q21" i="13" a="1"/>
  <c r="Q21" i="13" s="1"/>
  <c r="E52" i="13"/>
  <c r="E68" i="13"/>
  <c r="E84" i="13"/>
  <c r="E100" i="13"/>
  <c r="Q20" i="13" a="1"/>
  <c r="Q20" i="13" s="1"/>
  <c r="E5" i="13"/>
  <c r="E22" i="13"/>
  <c r="E29" i="13"/>
  <c r="E34" i="13"/>
  <c r="E33" i="13"/>
  <c r="E48" i="13"/>
  <c r="E50" i="13"/>
  <c r="E64" i="13"/>
  <c r="E66" i="13"/>
  <c r="E80" i="13"/>
  <c r="E82" i="13"/>
  <c r="E96" i="13"/>
  <c r="E98" i="13"/>
  <c r="E4" i="13"/>
  <c r="E37" i="13"/>
  <c r="E45" i="13"/>
  <c r="E53" i="13"/>
  <c r="E61" i="13"/>
  <c r="E69" i="13"/>
  <c r="E77" i="13"/>
  <c r="E85" i="13"/>
  <c r="E93" i="13"/>
  <c r="E101" i="13"/>
  <c r="E11" i="13"/>
  <c r="E27" i="13"/>
  <c r="E51" i="13"/>
  <c r="E59" i="13"/>
  <c r="E67" i="13"/>
  <c r="E75" i="13"/>
  <c r="E83" i="13"/>
  <c r="E91" i="13"/>
  <c r="E99" i="13"/>
  <c r="E35" i="13"/>
  <c r="E43" i="13"/>
  <c r="N2" i="11"/>
  <c r="D96" i="11"/>
  <c r="Q15" i="11"/>
  <c r="Q19" i="11" a="1"/>
  <c r="Q19" i="11" s="1"/>
  <c r="Q18" i="11" a="1"/>
  <c r="Q18" i="11" s="1"/>
  <c r="Q9" i="11"/>
  <c r="D9" i="8"/>
  <c r="D10" i="8"/>
  <c r="A12" i="8"/>
  <c r="C11" i="8"/>
  <c r="B11" i="8"/>
  <c r="D11" i="8" s="1"/>
  <c r="C5" i="8"/>
  <c r="C10" i="8"/>
  <c r="E10" i="8" s="1"/>
  <c r="A12" i="7"/>
  <c r="B11" i="7"/>
  <c r="C11" i="7"/>
  <c r="E11" i="7" s="1"/>
  <c r="B10" i="7"/>
  <c r="D10" i="7" s="1"/>
  <c r="D11" i="7"/>
  <c r="C5" i="7"/>
  <c r="F5" i="7" s="1"/>
  <c r="C10" i="7"/>
  <c r="D9" i="7"/>
  <c r="F14" i="14" l="1"/>
  <c r="G14" i="14" s="1"/>
  <c r="H14" i="14" s="1"/>
  <c r="I14" i="14" s="1"/>
  <c r="F5" i="14"/>
  <c r="G5" i="14" s="1"/>
  <c r="H5" i="14" s="1"/>
  <c r="I5" i="14" s="1"/>
  <c r="F6" i="14"/>
  <c r="G6" i="14" s="1"/>
  <c r="H6" i="14" s="1"/>
  <c r="I6" i="14" s="1"/>
  <c r="F12" i="14"/>
  <c r="G12" i="14" s="1"/>
  <c r="H12" i="14" s="1"/>
  <c r="I12" i="14" s="1"/>
  <c r="F22" i="14"/>
  <c r="G22" i="14" s="1"/>
  <c r="H22" i="14" s="1"/>
  <c r="I22" i="14" s="1"/>
  <c r="F20" i="14"/>
  <c r="G20" i="14" s="1"/>
  <c r="H20" i="14" s="1"/>
  <c r="I20" i="14" s="1"/>
  <c r="Q22" i="13"/>
  <c r="A25" i="13"/>
  <c r="Q9" i="13"/>
  <c r="D3" i="11"/>
  <c r="Q20" i="11"/>
  <c r="F5" i="8"/>
  <c r="I12" i="8"/>
  <c r="E11" i="8"/>
  <c r="B12" i="8"/>
  <c r="A13" i="8"/>
  <c r="C12" i="8"/>
  <c r="E12" i="8" s="1"/>
  <c r="E10" i="7"/>
  <c r="F10" i="7"/>
  <c r="F11" i="7"/>
  <c r="I12" i="7"/>
  <c r="F9" i="7"/>
  <c r="I13" i="7" s="1"/>
  <c r="C12" i="7"/>
  <c r="B12" i="7"/>
  <c r="D12" i="7" s="1"/>
  <c r="A13" i="7"/>
  <c r="A26" i="13" l="1"/>
  <c r="D4" i="11"/>
  <c r="F10" i="8"/>
  <c r="F11" i="8"/>
  <c r="I13" i="8"/>
  <c r="F12" i="8"/>
  <c r="I14" i="8" s="1"/>
  <c r="F9" i="8"/>
  <c r="C13" i="8"/>
  <c r="B13" i="8"/>
  <c r="D13" i="8" s="1"/>
  <c r="A14" i="8"/>
  <c r="D12" i="8"/>
  <c r="C13" i="7"/>
  <c r="B13" i="7"/>
  <c r="D13" i="7" s="1"/>
  <c r="A14" i="7"/>
  <c r="E12" i="7"/>
  <c r="F12" i="7" s="1"/>
  <c r="A27" i="13" l="1"/>
  <c r="D5" i="11"/>
  <c r="C14" i="8"/>
  <c r="B14" i="8"/>
  <c r="D14" i="8" s="1"/>
  <c r="A15" i="8"/>
  <c r="E13" i="8"/>
  <c r="F13" i="8" s="1"/>
  <c r="C14" i="7"/>
  <c r="B14" i="7"/>
  <c r="D14" i="7" s="1"/>
  <c r="A15" i="7"/>
  <c r="E13" i="7"/>
  <c r="F13" i="7" s="1"/>
  <c r="A28" i="13" l="1"/>
  <c r="D6" i="11"/>
  <c r="B15" i="8"/>
  <c r="C15" i="8"/>
  <c r="E15" i="8" s="1"/>
  <c r="A16" i="8"/>
  <c r="E14" i="8"/>
  <c r="F14" i="8" s="1"/>
  <c r="C15" i="7"/>
  <c r="B15" i="7"/>
  <c r="D15" i="7" s="1"/>
  <c r="A16" i="7"/>
  <c r="E14" i="7"/>
  <c r="F14" i="7" s="1"/>
  <c r="A29" i="13" l="1"/>
  <c r="D7" i="11"/>
  <c r="B16" i="8"/>
  <c r="C16" i="8"/>
  <c r="E16" i="8" s="1"/>
  <c r="A17" i="8"/>
  <c r="D15" i="8"/>
  <c r="F15" i="8" s="1"/>
  <c r="B16" i="7"/>
  <c r="D16" i="7" s="1"/>
  <c r="A17" i="7"/>
  <c r="C16" i="7"/>
  <c r="E15" i="7"/>
  <c r="F15" i="7" s="1"/>
  <c r="A30" i="13" l="1"/>
  <c r="D8" i="11"/>
  <c r="A18" i="8"/>
  <c r="C17" i="8"/>
  <c r="B17" i="8"/>
  <c r="D17" i="8" s="1"/>
  <c r="D16" i="8"/>
  <c r="F16" i="8" s="1"/>
  <c r="B17" i="7"/>
  <c r="A18" i="7"/>
  <c r="C17" i="7"/>
  <c r="E17" i="7" s="1"/>
  <c r="E16" i="7"/>
  <c r="F16" i="7" s="1"/>
  <c r="A31" i="13" l="1"/>
  <c r="D9" i="11"/>
  <c r="E17" i="8"/>
  <c r="F17" i="8" s="1"/>
  <c r="B18" i="8"/>
  <c r="A19" i="8"/>
  <c r="C18" i="8"/>
  <c r="E18" i="8" s="1"/>
  <c r="C18" i="7"/>
  <c r="B18" i="7"/>
  <c r="D18" i="7" s="1"/>
  <c r="A19" i="7"/>
  <c r="D17" i="7"/>
  <c r="F17" i="7" s="1"/>
  <c r="A32" i="13" l="1"/>
  <c r="D10" i="11"/>
  <c r="C19" i="8"/>
  <c r="B19" i="8"/>
  <c r="D19" i="8" s="1"/>
  <c r="A20" i="8"/>
  <c r="D18" i="8"/>
  <c r="F18" i="8" s="1"/>
  <c r="E18" i="7"/>
  <c r="F18" i="7" s="1"/>
  <c r="C19" i="7"/>
  <c r="B19" i="7"/>
  <c r="D19" i="7" s="1"/>
  <c r="A20" i="7"/>
  <c r="A33" i="13" l="1"/>
  <c r="D11" i="11"/>
  <c r="C20" i="8"/>
  <c r="E20" i="8" s="1"/>
  <c r="B20" i="8"/>
  <c r="D20" i="8" s="1"/>
  <c r="F20" i="8" s="1"/>
  <c r="A21" i="8"/>
  <c r="E19" i="8"/>
  <c r="F19" i="8" s="1"/>
  <c r="A21" i="7"/>
  <c r="B20" i="7"/>
  <c r="C20" i="7"/>
  <c r="E20" i="7" s="1"/>
  <c r="E19" i="7"/>
  <c r="F19" i="7" s="1"/>
  <c r="A34" i="13" l="1"/>
  <c r="D12" i="11"/>
  <c r="A22" i="8"/>
  <c r="C21" i="8"/>
  <c r="B21" i="8"/>
  <c r="D21" i="8" s="1"/>
  <c r="D20" i="7"/>
  <c r="F20" i="7" s="1"/>
  <c r="I14" i="7" s="1"/>
  <c r="B21" i="7"/>
  <c r="C21" i="7"/>
  <c r="E21" i="7" s="1"/>
  <c r="A22" i="7"/>
  <c r="Q3" i="13" l="1"/>
  <c r="T6" i="13" s="1"/>
  <c r="T7" i="13"/>
  <c r="A35" i="13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D13" i="11"/>
  <c r="E21" i="8"/>
  <c r="F21" i="8" s="1"/>
  <c r="B22" i="8"/>
  <c r="A23" i="8"/>
  <c r="C22" i="8"/>
  <c r="E22" i="8" s="1"/>
  <c r="C22" i="7"/>
  <c r="B22" i="7"/>
  <c r="D22" i="7" s="1"/>
  <c r="A23" i="7"/>
  <c r="D21" i="7"/>
  <c r="F21" i="7" s="1"/>
  <c r="Q5" i="13" l="1"/>
  <c r="Q7" i="13" s="1"/>
  <c r="T8" i="13"/>
  <c r="D14" i="11"/>
  <c r="C23" i="8"/>
  <c r="B23" i="8"/>
  <c r="D23" i="8" s="1"/>
  <c r="A24" i="8"/>
  <c r="D22" i="8"/>
  <c r="F22" i="8" s="1"/>
  <c r="A24" i="7"/>
  <c r="C23" i="7"/>
  <c r="B23" i="7"/>
  <c r="D23" i="7" s="1"/>
  <c r="E22" i="7"/>
  <c r="F22" i="7" s="1"/>
  <c r="L28" i="13" l="1"/>
  <c r="M28" i="13" s="1"/>
  <c r="L30" i="13"/>
  <c r="M30" i="13" s="1"/>
  <c r="L26" i="13"/>
  <c r="M26" i="13" s="1"/>
  <c r="L27" i="13"/>
  <c r="M27" i="13" s="1"/>
  <c r="L34" i="13"/>
  <c r="M34" i="13" s="1"/>
  <c r="L32" i="13"/>
  <c r="M32" i="13" s="1"/>
  <c r="L31" i="13"/>
  <c r="M31" i="13" s="1"/>
  <c r="L25" i="13"/>
  <c r="M25" i="13" s="1"/>
  <c r="N25" i="13" s="1"/>
  <c r="L35" i="13"/>
  <c r="M35" i="13" s="1"/>
  <c r="L29" i="13"/>
  <c r="M29" i="13" s="1"/>
  <c r="L33" i="13"/>
  <c r="M33" i="13" s="1"/>
  <c r="D15" i="11"/>
  <c r="C24" i="8"/>
  <c r="B24" i="8"/>
  <c r="D24" i="8" s="1"/>
  <c r="A25" i="8"/>
  <c r="E23" i="8"/>
  <c r="F23" i="8" s="1"/>
  <c r="E23" i="7"/>
  <c r="F23" i="7" s="1"/>
  <c r="A25" i="7"/>
  <c r="B24" i="7"/>
  <c r="C24" i="7"/>
  <c r="E24" i="7" s="1"/>
  <c r="N26" i="13" l="1"/>
  <c r="N27" i="13" s="1"/>
  <c r="N28" i="13" s="1"/>
  <c r="N29" i="13" s="1"/>
  <c r="N30" i="13" s="1"/>
  <c r="N31" i="13" s="1"/>
  <c r="N32" i="13" s="1"/>
  <c r="N33" i="13" s="1"/>
  <c r="N34" i="13" s="1"/>
  <c r="N35" i="13" s="1"/>
  <c r="D16" i="11"/>
  <c r="A26" i="8"/>
  <c r="C25" i="8"/>
  <c r="B25" i="8"/>
  <c r="D25" i="8" s="1"/>
  <c r="E24" i="8"/>
  <c r="F24" i="8" s="1"/>
  <c r="D24" i="7"/>
  <c r="F24" i="7" s="1"/>
  <c r="B25" i="7"/>
  <c r="A26" i="7"/>
  <c r="C25" i="7"/>
  <c r="E25" i="7" s="1"/>
  <c r="D17" i="11" l="1"/>
  <c r="E25" i="8"/>
  <c r="F25" i="8"/>
  <c r="B26" i="8"/>
  <c r="A27" i="8"/>
  <c r="C26" i="8"/>
  <c r="E26" i="8" s="1"/>
  <c r="C26" i="7"/>
  <c r="B26" i="7"/>
  <c r="D26" i="7" s="1"/>
  <c r="A27" i="7"/>
  <c r="D25" i="7"/>
  <c r="F25" i="7" s="1"/>
  <c r="D18" i="11" l="1"/>
  <c r="C27" i="8"/>
  <c r="B27" i="8"/>
  <c r="D27" i="8" s="1"/>
  <c r="A28" i="8"/>
  <c r="D26" i="8"/>
  <c r="F26" i="8" s="1"/>
  <c r="C27" i="7"/>
  <c r="B27" i="7"/>
  <c r="D27" i="7" s="1"/>
  <c r="A28" i="7"/>
  <c r="E26" i="7"/>
  <c r="F26" i="7" s="1"/>
  <c r="D19" i="11" l="1"/>
  <c r="C28" i="8"/>
  <c r="B28" i="8"/>
  <c r="D28" i="8" s="1"/>
  <c r="A29" i="8"/>
  <c r="E27" i="8"/>
  <c r="F27" i="8" s="1"/>
  <c r="A29" i="7"/>
  <c r="C28" i="7"/>
  <c r="B28" i="7"/>
  <c r="D28" i="7" s="1"/>
  <c r="E27" i="7"/>
  <c r="F27" i="7" s="1"/>
  <c r="D20" i="11" l="1"/>
  <c r="A30" i="8"/>
  <c r="C29" i="8"/>
  <c r="B29" i="8"/>
  <c r="D29" i="8" s="1"/>
  <c r="E28" i="8"/>
  <c r="F28" i="8" s="1"/>
  <c r="E28" i="7"/>
  <c r="F28" i="7" s="1"/>
  <c r="B29" i="7"/>
  <c r="A30" i="7"/>
  <c r="C29" i="7"/>
  <c r="E29" i="7" s="1"/>
  <c r="D21" i="11" l="1"/>
  <c r="E29" i="8"/>
  <c r="F29" i="8" s="1"/>
  <c r="B30" i="8"/>
  <c r="A31" i="8"/>
  <c r="C30" i="8"/>
  <c r="E30" i="8" s="1"/>
  <c r="C30" i="7"/>
  <c r="B30" i="7"/>
  <c r="D30" i="7" s="1"/>
  <c r="A31" i="7"/>
  <c r="D29" i="7"/>
  <c r="F29" i="7" s="1"/>
  <c r="D22" i="11" l="1"/>
  <c r="C31" i="8"/>
  <c r="B31" i="8"/>
  <c r="D31" i="8" s="1"/>
  <c r="A32" i="8"/>
  <c r="D30" i="8"/>
  <c r="F30" i="8" s="1"/>
  <c r="C31" i="7"/>
  <c r="B31" i="7"/>
  <c r="D31" i="7" s="1"/>
  <c r="E30" i="7"/>
  <c r="F30" i="7" s="1"/>
  <c r="D23" i="11" l="1"/>
  <c r="C32" i="8"/>
  <c r="B32" i="8"/>
  <c r="D32" i="8" s="1"/>
  <c r="A33" i="8"/>
  <c r="E31" i="8"/>
  <c r="F31" i="8" s="1"/>
  <c r="E31" i="7"/>
  <c r="F31" i="7" s="1"/>
  <c r="D24" i="11" l="1"/>
  <c r="A34" i="8"/>
  <c r="C33" i="8"/>
  <c r="B33" i="8"/>
  <c r="D33" i="8" s="1"/>
  <c r="E32" i="8"/>
  <c r="F32" i="8" s="1"/>
  <c r="D25" i="11" l="1"/>
  <c r="E33" i="8"/>
  <c r="F33" i="8" s="1"/>
  <c r="B34" i="8"/>
  <c r="A35" i="8"/>
  <c r="C34" i="8"/>
  <c r="E34" i="8" s="1"/>
  <c r="D26" i="11" l="1"/>
  <c r="C35" i="8"/>
  <c r="B35" i="8"/>
  <c r="D35" i="8" s="1"/>
  <c r="A36" i="8"/>
  <c r="D34" i="8"/>
  <c r="F34" i="8" s="1"/>
  <c r="D27" i="11" l="1"/>
  <c r="C36" i="8"/>
  <c r="B36" i="8"/>
  <c r="D36" i="8" s="1"/>
  <c r="A37" i="8"/>
  <c r="E35" i="8"/>
  <c r="F35" i="8" s="1"/>
  <c r="D28" i="11" l="1"/>
  <c r="A38" i="8"/>
  <c r="C37" i="8"/>
  <c r="B37" i="8"/>
  <c r="D37" i="8" s="1"/>
  <c r="E36" i="8"/>
  <c r="F36" i="8" s="1"/>
  <c r="H5" i="6"/>
  <c r="G5" i="6"/>
  <c r="B2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6" i="6"/>
  <c r="H3" i="6"/>
  <c r="F2" i="6"/>
  <c r="D29" i="11" l="1"/>
  <c r="E37" i="8"/>
  <c r="F37" i="8" s="1"/>
  <c r="B38" i="8"/>
  <c r="A39" i="8"/>
  <c r="C38" i="8"/>
  <c r="E38" i="8" s="1"/>
  <c r="R5" i="5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2" i="5"/>
  <c r="H102" i="5"/>
  <c r="G102" i="5" a="1"/>
  <c r="G102" i="5" s="1"/>
  <c r="D102" i="5" s="1"/>
  <c r="H101" i="5"/>
  <c r="G101" i="5" a="1"/>
  <c r="G101" i="5" s="1"/>
  <c r="D101" i="5" s="1"/>
  <c r="H100" i="5"/>
  <c r="G100" i="5" a="1"/>
  <c r="G100" i="5" s="1"/>
  <c r="D100" i="5" s="1"/>
  <c r="H99" i="5"/>
  <c r="G99" i="5" a="1"/>
  <c r="G99" i="5" s="1"/>
  <c r="D99" i="5" s="1"/>
  <c r="H98" i="5"/>
  <c r="G98" i="5" a="1"/>
  <c r="G98" i="5" s="1"/>
  <c r="D98" i="5" s="1"/>
  <c r="H97" i="5"/>
  <c r="G97" i="5" a="1"/>
  <c r="G97" i="5" s="1"/>
  <c r="D97" i="5" s="1"/>
  <c r="H96" i="5"/>
  <c r="G96" i="5" a="1"/>
  <c r="G96" i="5" s="1"/>
  <c r="D96" i="5" s="1"/>
  <c r="H95" i="5"/>
  <c r="G95" i="5" a="1"/>
  <c r="G95" i="5" s="1"/>
  <c r="D95" i="5" s="1"/>
  <c r="H94" i="5"/>
  <c r="G94" i="5" a="1"/>
  <c r="G94" i="5" s="1"/>
  <c r="D94" i="5" s="1"/>
  <c r="H93" i="5"/>
  <c r="G93" i="5" a="1"/>
  <c r="G93" i="5" s="1"/>
  <c r="D93" i="5" s="1"/>
  <c r="H92" i="5"/>
  <c r="G92" i="5" a="1"/>
  <c r="G92" i="5" s="1"/>
  <c r="D92" i="5" s="1"/>
  <c r="H91" i="5"/>
  <c r="G91" i="5" a="1"/>
  <c r="G91" i="5" s="1"/>
  <c r="D91" i="5" s="1"/>
  <c r="H90" i="5"/>
  <c r="G90" i="5" a="1"/>
  <c r="G90" i="5" s="1"/>
  <c r="D90" i="5" s="1"/>
  <c r="H89" i="5"/>
  <c r="G89" i="5" a="1"/>
  <c r="G89" i="5" s="1"/>
  <c r="D89" i="5" s="1"/>
  <c r="H88" i="5"/>
  <c r="G88" i="5" a="1"/>
  <c r="G88" i="5" s="1"/>
  <c r="D88" i="5" s="1"/>
  <c r="H87" i="5"/>
  <c r="G87" i="5" a="1"/>
  <c r="G87" i="5" s="1"/>
  <c r="D87" i="5" s="1"/>
  <c r="H86" i="5"/>
  <c r="G86" i="5" a="1"/>
  <c r="G86" i="5" s="1"/>
  <c r="D86" i="5" s="1"/>
  <c r="H85" i="5"/>
  <c r="G85" i="5" a="1"/>
  <c r="G85" i="5" s="1"/>
  <c r="D85" i="5" s="1"/>
  <c r="H84" i="5"/>
  <c r="G84" i="5" a="1"/>
  <c r="G84" i="5" s="1"/>
  <c r="D84" i="5" s="1"/>
  <c r="H83" i="5"/>
  <c r="G83" i="5" a="1"/>
  <c r="G83" i="5" s="1"/>
  <c r="D83" i="5" s="1"/>
  <c r="H82" i="5"/>
  <c r="G82" i="5" a="1"/>
  <c r="G82" i="5" s="1"/>
  <c r="D82" i="5" s="1"/>
  <c r="H81" i="5"/>
  <c r="G81" i="5" a="1"/>
  <c r="G81" i="5" s="1"/>
  <c r="D81" i="5" s="1"/>
  <c r="H80" i="5"/>
  <c r="G80" i="5" a="1"/>
  <c r="G80" i="5" s="1"/>
  <c r="D80" i="5" s="1"/>
  <c r="H79" i="5"/>
  <c r="G79" i="5" a="1"/>
  <c r="G79" i="5" s="1"/>
  <c r="D79" i="5" s="1"/>
  <c r="H78" i="5"/>
  <c r="G78" i="5" a="1"/>
  <c r="G78" i="5" s="1"/>
  <c r="D78" i="5" s="1"/>
  <c r="H77" i="5"/>
  <c r="G77" i="5" a="1"/>
  <c r="G77" i="5" s="1"/>
  <c r="D77" i="5" s="1"/>
  <c r="H76" i="5"/>
  <c r="G76" i="5" a="1"/>
  <c r="G76" i="5" s="1"/>
  <c r="D76" i="5" s="1"/>
  <c r="H75" i="5"/>
  <c r="G75" i="5" a="1"/>
  <c r="G75" i="5" s="1"/>
  <c r="D75" i="5" s="1"/>
  <c r="H74" i="5"/>
  <c r="G74" i="5" a="1"/>
  <c r="G74" i="5" s="1"/>
  <c r="D74" i="5" s="1"/>
  <c r="H73" i="5"/>
  <c r="G73" i="5" a="1"/>
  <c r="G73" i="5" s="1"/>
  <c r="D73" i="5" s="1"/>
  <c r="H72" i="5"/>
  <c r="G72" i="5" a="1"/>
  <c r="G72" i="5" s="1"/>
  <c r="D72" i="5" s="1"/>
  <c r="H71" i="5"/>
  <c r="G71" i="5" a="1"/>
  <c r="G71" i="5" s="1"/>
  <c r="D71" i="5" s="1"/>
  <c r="H70" i="5"/>
  <c r="G70" i="5" a="1"/>
  <c r="G70" i="5" s="1"/>
  <c r="D70" i="5" s="1"/>
  <c r="H69" i="5"/>
  <c r="G69" i="5" a="1"/>
  <c r="G69" i="5" s="1"/>
  <c r="D69" i="5" s="1"/>
  <c r="H68" i="5"/>
  <c r="G68" i="5" a="1"/>
  <c r="G68" i="5" s="1"/>
  <c r="D68" i="5" s="1"/>
  <c r="H67" i="5"/>
  <c r="G67" i="5" a="1"/>
  <c r="G67" i="5" s="1"/>
  <c r="D67" i="5" s="1"/>
  <c r="H66" i="5"/>
  <c r="G66" i="5" a="1"/>
  <c r="G66" i="5" s="1"/>
  <c r="D66" i="5" s="1"/>
  <c r="H65" i="5"/>
  <c r="G65" i="5" a="1"/>
  <c r="G65" i="5" s="1"/>
  <c r="D65" i="5" s="1"/>
  <c r="H64" i="5"/>
  <c r="G64" i="5" a="1"/>
  <c r="G64" i="5" s="1"/>
  <c r="D64" i="5" s="1"/>
  <c r="H63" i="5"/>
  <c r="G63" i="5" a="1"/>
  <c r="G63" i="5" s="1"/>
  <c r="D63" i="5" s="1"/>
  <c r="H62" i="5"/>
  <c r="G62" i="5" a="1"/>
  <c r="G62" i="5" s="1"/>
  <c r="D62" i="5" s="1"/>
  <c r="H61" i="5"/>
  <c r="G61" i="5" a="1"/>
  <c r="G61" i="5" s="1"/>
  <c r="D61" i="5" s="1"/>
  <c r="H60" i="5"/>
  <c r="G60" i="5" a="1"/>
  <c r="G60" i="5" s="1"/>
  <c r="D60" i="5" s="1"/>
  <c r="H59" i="5"/>
  <c r="G59" i="5" a="1"/>
  <c r="G59" i="5" s="1"/>
  <c r="D59" i="5" s="1"/>
  <c r="H58" i="5"/>
  <c r="G58" i="5" a="1"/>
  <c r="G58" i="5" s="1"/>
  <c r="D58" i="5" s="1"/>
  <c r="H57" i="5"/>
  <c r="G57" i="5" a="1"/>
  <c r="G57" i="5" s="1"/>
  <c r="D57" i="5" s="1"/>
  <c r="H56" i="5"/>
  <c r="G56" i="5" a="1"/>
  <c r="G56" i="5" s="1"/>
  <c r="D56" i="5" s="1"/>
  <c r="H55" i="5"/>
  <c r="G55" i="5" a="1"/>
  <c r="G55" i="5" s="1"/>
  <c r="D55" i="5" s="1"/>
  <c r="H54" i="5"/>
  <c r="G54" i="5" a="1"/>
  <c r="G54" i="5" s="1"/>
  <c r="D54" i="5" s="1"/>
  <c r="H53" i="5"/>
  <c r="G53" i="5" a="1"/>
  <c r="G53" i="5" s="1"/>
  <c r="D53" i="5" s="1"/>
  <c r="H52" i="5"/>
  <c r="G52" i="5" a="1"/>
  <c r="G52" i="5" s="1"/>
  <c r="D52" i="5" s="1"/>
  <c r="H51" i="5"/>
  <c r="G51" i="5" a="1"/>
  <c r="G51" i="5" s="1"/>
  <c r="D51" i="5" s="1"/>
  <c r="H50" i="5"/>
  <c r="G50" i="5" a="1"/>
  <c r="G50" i="5" s="1"/>
  <c r="D50" i="5" s="1"/>
  <c r="H49" i="5"/>
  <c r="G49" i="5" a="1"/>
  <c r="G49" i="5" s="1"/>
  <c r="D49" i="5" s="1"/>
  <c r="H48" i="5"/>
  <c r="G48" i="5" a="1"/>
  <c r="G48" i="5" s="1"/>
  <c r="D48" i="5" s="1"/>
  <c r="H47" i="5"/>
  <c r="G47" i="5" a="1"/>
  <c r="G47" i="5" s="1"/>
  <c r="D47" i="5" s="1"/>
  <c r="H46" i="5"/>
  <c r="G46" i="5" a="1"/>
  <c r="G46" i="5" s="1"/>
  <c r="D46" i="5" s="1"/>
  <c r="H45" i="5"/>
  <c r="G45" i="5" a="1"/>
  <c r="G45" i="5" s="1"/>
  <c r="D45" i="5" s="1"/>
  <c r="H44" i="5"/>
  <c r="G44" i="5" a="1"/>
  <c r="G44" i="5" s="1"/>
  <c r="D44" i="5" s="1"/>
  <c r="H43" i="5"/>
  <c r="G43" i="5" a="1"/>
  <c r="G43" i="5" s="1"/>
  <c r="D43" i="5" s="1"/>
  <c r="H42" i="5"/>
  <c r="G42" i="5" a="1"/>
  <c r="G42" i="5" s="1"/>
  <c r="D42" i="5" s="1"/>
  <c r="H41" i="5"/>
  <c r="G41" i="5" a="1"/>
  <c r="G41" i="5" s="1"/>
  <c r="D41" i="5" s="1"/>
  <c r="H40" i="5"/>
  <c r="G40" i="5" a="1"/>
  <c r="G40" i="5" s="1"/>
  <c r="D40" i="5" s="1"/>
  <c r="H39" i="5"/>
  <c r="G39" i="5" a="1"/>
  <c r="G39" i="5" s="1"/>
  <c r="D39" i="5" s="1"/>
  <c r="H38" i="5"/>
  <c r="G38" i="5" a="1"/>
  <c r="G38" i="5" s="1"/>
  <c r="D38" i="5" s="1"/>
  <c r="H37" i="5"/>
  <c r="G37" i="5" a="1"/>
  <c r="G37" i="5" s="1"/>
  <c r="D37" i="5" s="1"/>
  <c r="H36" i="5"/>
  <c r="G36" i="5" a="1"/>
  <c r="G36" i="5" s="1"/>
  <c r="D36" i="5" s="1"/>
  <c r="H35" i="5"/>
  <c r="H34" i="5"/>
  <c r="H33" i="5"/>
  <c r="H32" i="5"/>
  <c r="H31" i="5"/>
  <c r="H30" i="5"/>
  <c r="H29" i="5"/>
  <c r="H28" i="5"/>
  <c r="H27" i="5"/>
  <c r="H26" i="5"/>
  <c r="H25" i="5"/>
  <c r="H24" i="5"/>
  <c r="G24" i="5" a="1"/>
  <c r="G24" i="5" s="1"/>
  <c r="D24" i="5" s="1"/>
  <c r="H23" i="5"/>
  <c r="G23" i="5" a="1"/>
  <c r="G23" i="5" s="1"/>
  <c r="D23" i="5" s="1"/>
  <c r="H22" i="5"/>
  <c r="G22" i="5" a="1"/>
  <c r="G22" i="5" s="1"/>
  <c r="D22" i="5" s="1"/>
  <c r="H21" i="5"/>
  <c r="G21" i="5" a="1"/>
  <c r="G21" i="5" s="1"/>
  <c r="D21" i="5" s="1"/>
  <c r="H20" i="5"/>
  <c r="G20" i="5" a="1"/>
  <c r="G20" i="5" s="1"/>
  <c r="D20" i="5" s="1"/>
  <c r="H19" i="5"/>
  <c r="G19" i="5" a="1"/>
  <c r="G19" i="5" s="1"/>
  <c r="D19" i="5" s="1"/>
  <c r="H18" i="5"/>
  <c r="G18" i="5" a="1"/>
  <c r="G18" i="5" s="1"/>
  <c r="D18" i="5" s="1"/>
  <c r="H17" i="5"/>
  <c r="G17" i="5" a="1"/>
  <c r="G17" i="5" s="1"/>
  <c r="D17" i="5" s="1"/>
  <c r="O16" i="5" a="1"/>
  <c r="O16" i="5" s="1"/>
  <c r="H16" i="5"/>
  <c r="G16" i="5" a="1"/>
  <c r="G16" i="5" s="1"/>
  <c r="D16" i="5" s="1"/>
  <c r="O15" i="5" a="1"/>
  <c r="O15" i="5" s="1"/>
  <c r="H15" i="5"/>
  <c r="G15" i="5" a="1"/>
  <c r="G15" i="5" s="1"/>
  <c r="D15" i="5" s="1"/>
  <c r="H14" i="5"/>
  <c r="G14" i="5" a="1"/>
  <c r="G14" i="5" s="1"/>
  <c r="D14" i="5" s="1"/>
  <c r="H13" i="5"/>
  <c r="G13" i="5" a="1"/>
  <c r="G13" i="5" s="1"/>
  <c r="D13" i="5" s="1"/>
  <c r="H12" i="5"/>
  <c r="G12" i="5" a="1"/>
  <c r="G12" i="5" s="1"/>
  <c r="D12" i="5" s="1"/>
  <c r="O11" i="5"/>
  <c r="H11" i="5"/>
  <c r="G11" i="5" a="1"/>
  <c r="G11" i="5" s="1"/>
  <c r="D11" i="5" s="1"/>
  <c r="O10" i="5"/>
  <c r="H10" i="5"/>
  <c r="G10" i="5" a="1"/>
  <c r="G10" i="5" s="1"/>
  <c r="D10" i="5" s="1"/>
  <c r="H9" i="5"/>
  <c r="G9" i="5" a="1"/>
  <c r="G9" i="5" s="1"/>
  <c r="D9" i="5" s="1"/>
  <c r="H8" i="5"/>
  <c r="G8" i="5" a="1"/>
  <c r="G8" i="5" s="1"/>
  <c r="D8" i="5" s="1"/>
  <c r="H7" i="5"/>
  <c r="G7" i="5" a="1"/>
  <c r="G7" i="5" s="1"/>
  <c r="D7" i="5" s="1"/>
  <c r="H6" i="5"/>
  <c r="G6" i="5" a="1"/>
  <c r="G6" i="5" s="1"/>
  <c r="D6" i="5" s="1"/>
  <c r="H5" i="5"/>
  <c r="G5" i="5" a="1"/>
  <c r="G5" i="5" s="1"/>
  <c r="D5" i="5" s="1"/>
  <c r="H4" i="5"/>
  <c r="G4" i="5" a="1"/>
  <c r="G4" i="5" s="1"/>
  <c r="D4" i="5" s="1"/>
  <c r="H3" i="5"/>
  <c r="G3" i="5" a="1"/>
  <c r="G3" i="5" s="1"/>
  <c r="D3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H2" i="5"/>
  <c r="E2" i="5"/>
  <c r="A2" i="5"/>
  <c r="E26" i="5" l="1"/>
  <c r="E31" i="5"/>
  <c r="E58" i="5"/>
  <c r="E71" i="5"/>
  <c r="E79" i="5"/>
  <c r="E87" i="5"/>
  <c r="E95" i="5"/>
  <c r="E37" i="5"/>
  <c r="E61" i="5"/>
  <c r="E69" i="5"/>
  <c r="E63" i="5"/>
  <c r="E53" i="5"/>
  <c r="E50" i="5"/>
  <c r="E77" i="5"/>
  <c r="E85" i="5"/>
  <c r="E93" i="5"/>
  <c r="E29" i="5"/>
  <c r="E42" i="5"/>
  <c r="E17" i="5"/>
  <c r="E66" i="5"/>
  <c r="E74" i="5"/>
  <c r="E45" i="5"/>
  <c r="E39" i="5"/>
  <c r="E47" i="5"/>
  <c r="E55" i="5"/>
  <c r="E82" i="5"/>
  <c r="E90" i="5"/>
  <c r="E98" i="5"/>
  <c r="D30" i="11"/>
  <c r="C39" i="8"/>
  <c r="B39" i="8"/>
  <c r="D39" i="8" s="1"/>
  <c r="A40" i="8"/>
  <c r="D38" i="8"/>
  <c r="F38" i="8" s="1"/>
  <c r="E34" i="5"/>
  <c r="E101" i="5"/>
  <c r="E23" i="5"/>
  <c r="E18" i="5"/>
  <c r="E13" i="5"/>
  <c r="E3" i="5"/>
  <c r="O20" i="5" a="1"/>
  <c r="O20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E4" i="5"/>
  <c r="E43" i="5"/>
  <c r="E70" i="5"/>
  <c r="E81" i="5"/>
  <c r="E15" i="5"/>
  <c r="O17" i="5"/>
  <c r="E20" i="5"/>
  <c r="E32" i="5"/>
  <c r="E35" i="5"/>
  <c r="E48" i="5"/>
  <c r="E51" i="5"/>
  <c r="E64" i="5"/>
  <c r="E67" i="5"/>
  <c r="E78" i="5"/>
  <c r="E89" i="5"/>
  <c r="E92" i="5"/>
  <c r="E40" i="5"/>
  <c r="E56" i="5"/>
  <c r="E7" i="5"/>
  <c r="E24" i="5"/>
  <c r="E38" i="5"/>
  <c r="E30" i="5"/>
  <c r="E25" i="5"/>
  <c r="E44" i="5"/>
  <c r="E88" i="5"/>
  <c r="E91" i="5"/>
  <c r="E27" i="5"/>
  <c r="E54" i="5"/>
  <c r="E84" i="5"/>
  <c r="E62" i="5"/>
  <c r="E8" i="5"/>
  <c r="E28" i="5"/>
  <c r="E59" i="5"/>
  <c r="E46" i="5"/>
  <c r="E73" i="5"/>
  <c r="E76" i="5"/>
  <c r="E10" i="5"/>
  <c r="E12" i="5"/>
  <c r="E33" i="5"/>
  <c r="E36" i="5"/>
  <c r="E49" i="5"/>
  <c r="E52" i="5"/>
  <c r="O21" i="5" a="1"/>
  <c r="O21" i="5" s="1"/>
  <c r="E65" i="5"/>
  <c r="E68" i="5"/>
  <c r="E5" i="5"/>
  <c r="E21" i="5"/>
  <c r="E41" i="5"/>
  <c r="E57" i="5"/>
  <c r="E60" i="5"/>
  <c r="E96" i="5"/>
  <c r="E99" i="5"/>
  <c r="E14" i="5"/>
  <c r="E19" i="5"/>
  <c r="E16" i="5"/>
  <c r="E80" i="5"/>
  <c r="E83" i="5"/>
  <c r="E94" i="5"/>
  <c r="E102" i="5"/>
  <c r="E6" i="5"/>
  <c r="E9" i="5"/>
  <c r="E11" i="5"/>
  <c r="E22" i="5"/>
  <c r="E72" i="5"/>
  <c r="E75" i="5"/>
  <c r="E86" i="5"/>
  <c r="E97" i="5"/>
  <c r="E100" i="5"/>
  <c r="D31" i="11" l="1"/>
  <c r="C40" i="8"/>
  <c r="B40" i="8"/>
  <c r="D40" i="8" s="1"/>
  <c r="A41" i="8"/>
  <c r="E39" i="8"/>
  <c r="F39" i="8" s="1"/>
  <c r="A25" i="5"/>
  <c r="D25" i="5" s="1"/>
  <c r="O22" i="5"/>
  <c r="O9" i="5"/>
  <c r="D32" i="11" l="1"/>
  <c r="A42" i="8"/>
  <c r="C41" i="8"/>
  <c r="B41" i="8"/>
  <c r="D41" i="8" s="1"/>
  <c r="E40" i="8"/>
  <c r="F40" i="8" s="1"/>
  <c r="A26" i="5"/>
  <c r="D26" i="5" s="1"/>
  <c r="D33" i="11" l="1"/>
  <c r="E41" i="8"/>
  <c r="F41" i="8" s="1"/>
  <c r="B42" i="8"/>
  <c r="A43" i="8"/>
  <c r="C42" i="8"/>
  <c r="E42" i="8" s="1"/>
  <c r="A27" i="5"/>
  <c r="D27" i="5" s="1"/>
  <c r="D34" i="11" l="1"/>
  <c r="C43" i="8"/>
  <c r="B43" i="8"/>
  <c r="D43" i="8" s="1"/>
  <c r="A44" i="8"/>
  <c r="D42" i="8"/>
  <c r="F42" i="8" s="1"/>
  <c r="A28" i="5"/>
  <c r="D28" i="5" s="1"/>
  <c r="D35" i="11" l="1"/>
  <c r="C44" i="8"/>
  <c r="B44" i="8"/>
  <c r="D44" i="8" s="1"/>
  <c r="A45" i="8"/>
  <c r="E43" i="8"/>
  <c r="F43" i="8" s="1"/>
  <c r="A29" i="5"/>
  <c r="D29" i="5" s="1"/>
  <c r="D36" i="11" l="1"/>
  <c r="A46" i="8"/>
  <c r="C45" i="8"/>
  <c r="B45" i="8"/>
  <c r="D45" i="8" s="1"/>
  <c r="E44" i="8"/>
  <c r="F44" i="8" s="1"/>
  <c r="A30" i="5"/>
  <c r="D30" i="5" s="1"/>
  <c r="D37" i="11" l="1"/>
  <c r="E45" i="8"/>
  <c r="F45" i="8" s="1"/>
  <c r="B46" i="8"/>
  <c r="A47" i="8"/>
  <c r="C46" i="8"/>
  <c r="E46" i="8" s="1"/>
  <c r="A31" i="5"/>
  <c r="D31" i="5" s="1"/>
  <c r="D38" i="11" l="1"/>
  <c r="C47" i="8"/>
  <c r="B47" i="8"/>
  <c r="D47" i="8" s="1"/>
  <c r="A48" i="8"/>
  <c r="D46" i="8"/>
  <c r="F46" i="8" s="1"/>
  <c r="A32" i="5"/>
  <c r="D32" i="5" s="1"/>
  <c r="D39" i="11" l="1"/>
  <c r="C48" i="8"/>
  <c r="B48" i="8"/>
  <c r="D48" i="8" s="1"/>
  <c r="A49" i="8"/>
  <c r="E47" i="8"/>
  <c r="F47" i="8" s="1"/>
  <c r="A33" i="5"/>
  <c r="D33" i="5" s="1"/>
  <c r="D40" i="11" l="1"/>
  <c r="A50" i="8"/>
  <c r="C49" i="8"/>
  <c r="B49" i="8"/>
  <c r="D49" i="8" s="1"/>
  <c r="E48" i="8"/>
  <c r="F48" i="8" s="1"/>
  <c r="O3" i="5"/>
  <c r="R6" i="5" s="1"/>
  <c r="A34" i="5"/>
  <c r="D34" i="5" s="1"/>
  <c r="G4" i="4" a="1"/>
  <c r="G4" i="4" s="1"/>
  <c r="E4" i="4" s="1"/>
  <c r="G5" i="4" a="1"/>
  <c r="G5" i="4" s="1"/>
  <c r="E5" i="4" s="1"/>
  <c r="G6" i="4" a="1"/>
  <c r="G6" i="4" s="1"/>
  <c r="E6" i="4" s="1"/>
  <c r="G7" i="4" a="1"/>
  <c r="G7" i="4" s="1"/>
  <c r="E7" i="4" s="1"/>
  <c r="G8" i="4" a="1"/>
  <c r="G8" i="4" s="1"/>
  <c r="G9" i="4" a="1"/>
  <c r="G9" i="4" s="1"/>
  <c r="E9" i="4" s="1"/>
  <c r="G10" i="4" a="1"/>
  <c r="G10" i="4" s="1"/>
  <c r="E10" i="4" s="1"/>
  <c r="G11" i="4" a="1"/>
  <c r="G11" i="4" s="1"/>
  <c r="E11" i="4" s="1"/>
  <c r="G12" i="4" a="1"/>
  <c r="G12" i="4" s="1"/>
  <c r="E12" i="4" s="1"/>
  <c r="G13" i="4" a="1"/>
  <c r="G13" i="4" s="1"/>
  <c r="E13" i="4" s="1"/>
  <c r="G14" i="4" a="1"/>
  <c r="G14" i="4" s="1"/>
  <c r="E14" i="4" s="1"/>
  <c r="G15" i="4" a="1"/>
  <c r="G15" i="4" s="1"/>
  <c r="E15" i="4" s="1"/>
  <c r="G16" i="4" a="1"/>
  <c r="G16" i="4" s="1"/>
  <c r="E16" i="4" s="1"/>
  <c r="G17" i="4" a="1"/>
  <c r="G17" i="4" s="1"/>
  <c r="E17" i="4" s="1"/>
  <c r="G18" i="4" a="1"/>
  <c r="G18" i="4" s="1"/>
  <c r="E18" i="4" s="1"/>
  <c r="G19" i="4" a="1"/>
  <c r="G19" i="4" s="1"/>
  <c r="E19" i="4" s="1"/>
  <c r="G20" i="4" a="1"/>
  <c r="G20" i="4" s="1"/>
  <c r="E20" i="4" s="1"/>
  <c r="G21" i="4" a="1"/>
  <c r="G21" i="4" s="1"/>
  <c r="E21" i="4" s="1"/>
  <c r="G22" i="4" a="1"/>
  <c r="G22" i="4" s="1"/>
  <c r="E22" i="4" s="1"/>
  <c r="G23" i="4" a="1"/>
  <c r="G23" i="4" s="1"/>
  <c r="E23" i="4" s="1"/>
  <c r="G24" i="4" a="1"/>
  <c r="G24" i="4" s="1"/>
  <c r="E24" i="4" s="1"/>
  <c r="G25" i="4" a="1"/>
  <c r="G25" i="4" s="1"/>
  <c r="E25" i="4" s="1"/>
  <c r="G26" i="4" a="1"/>
  <c r="G26" i="4" s="1"/>
  <c r="E26" i="4" s="1"/>
  <c r="G27" i="4" a="1"/>
  <c r="G27" i="4" s="1"/>
  <c r="E27" i="4" s="1"/>
  <c r="G28" i="4" a="1"/>
  <c r="G28" i="4" s="1"/>
  <c r="E28" i="4" s="1"/>
  <c r="G29" i="4" a="1"/>
  <c r="G29" i="4" s="1"/>
  <c r="E29" i="4" s="1"/>
  <c r="G30" i="4" a="1"/>
  <c r="G30" i="4" s="1"/>
  <c r="E30" i="4" s="1"/>
  <c r="G31" i="4" a="1"/>
  <c r="G31" i="4" s="1"/>
  <c r="E31" i="4" s="1"/>
  <c r="G32" i="4" a="1"/>
  <c r="G32" i="4" s="1"/>
  <c r="E32" i="4" s="1"/>
  <c r="G33" i="4" a="1"/>
  <c r="G33" i="4" s="1"/>
  <c r="E33" i="4" s="1"/>
  <c r="G34" i="4" a="1"/>
  <c r="G34" i="4" s="1"/>
  <c r="E34" i="4" s="1"/>
  <c r="G35" i="4" a="1"/>
  <c r="G35" i="4" s="1"/>
  <c r="E35" i="4" s="1"/>
  <c r="G36" i="4" a="1"/>
  <c r="G36" i="4" s="1"/>
  <c r="E36" i="4" s="1"/>
  <c r="G37" i="4" a="1"/>
  <c r="G37" i="4" s="1"/>
  <c r="E37" i="4" s="1"/>
  <c r="G38" i="4" a="1"/>
  <c r="G38" i="4" s="1"/>
  <c r="E38" i="4" s="1"/>
  <c r="G39" i="4" a="1"/>
  <c r="G39" i="4" s="1"/>
  <c r="E39" i="4" s="1"/>
  <c r="G40" i="4" a="1"/>
  <c r="G40" i="4" s="1"/>
  <c r="E40" i="4" s="1"/>
  <c r="G41" i="4" a="1"/>
  <c r="G41" i="4" s="1"/>
  <c r="E41" i="4" s="1"/>
  <c r="G42" i="4" a="1"/>
  <c r="G42" i="4" s="1"/>
  <c r="E42" i="4" s="1"/>
  <c r="G43" i="4" a="1"/>
  <c r="G43" i="4" s="1"/>
  <c r="E43" i="4" s="1"/>
  <c r="G44" i="4" a="1"/>
  <c r="G44" i="4" s="1"/>
  <c r="E44" i="4" s="1"/>
  <c r="G45" i="4" a="1"/>
  <c r="G45" i="4" s="1"/>
  <c r="E45" i="4" s="1"/>
  <c r="G46" i="4" a="1"/>
  <c r="G46" i="4" s="1"/>
  <c r="E46" i="4" s="1"/>
  <c r="G47" i="4" a="1"/>
  <c r="G47" i="4" s="1"/>
  <c r="E47" i="4" s="1"/>
  <c r="G48" i="4" a="1"/>
  <c r="G48" i="4" s="1"/>
  <c r="E48" i="4" s="1"/>
  <c r="G49" i="4" a="1"/>
  <c r="G49" i="4" s="1"/>
  <c r="E49" i="4" s="1"/>
  <c r="G50" i="4" a="1"/>
  <c r="G50" i="4" s="1"/>
  <c r="E50" i="4" s="1"/>
  <c r="G51" i="4" a="1"/>
  <c r="G51" i="4" s="1"/>
  <c r="E51" i="4" s="1"/>
  <c r="G52" i="4" a="1"/>
  <c r="G52" i="4" s="1"/>
  <c r="E52" i="4" s="1"/>
  <c r="G53" i="4" a="1"/>
  <c r="G53" i="4" s="1"/>
  <c r="E53" i="4" s="1"/>
  <c r="G54" i="4" a="1"/>
  <c r="G54" i="4" s="1"/>
  <c r="E54" i="4" s="1"/>
  <c r="G55" i="4" a="1"/>
  <c r="G55" i="4" s="1"/>
  <c r="E55" i="4" s="1"/>
  <c r="G56" i="4" a="1"/>
  <c r="G56" i="4" s="1"/>
  <c r="E56" i="4" s="1"/>
  <c r="G57" i="4" a="1"/>
  <c r="G57" i="4" s="1"/>
  <c r="E57" i="4" s="1"/>
  <c r="G58" i="4" a="1"/>
  <c r="G58" i="4" s="1"/>
  <c r="E58" i="4" s="1"/>
  <c r="G59" i="4" a="1"/>
  <c r="G59" i="4" s="1"/>
  <c r="E59" i="4" s="1"/>
  <c r="G60" i="4" a="1"/>
  <c r="G60" i="4" s="1"/>
  <c r="E60" i="4" s="1"/>
  <c r="G61" i="4" a="1"/>
  <c r="G61" i="4" s="1"/>
  <c r="E61" i="4" s="1"/>
  <c r="G62" i="4" a="1"/>
  <c r="G62" i="4" s="1"/>
  <c r="E62" i="4" s="1"/>
  <c r="G63" i="4" a="1"/>
  <c r="G63" i="4" s="1"/>
  <c r="E63" i="4" s="1"/>
  <c r="G64" i="4" a="1"/>
  <c r="G64" i="4" s="1"/>
  <c r="E64" i="4" s="1"/>
  <c r="G65" i="4" a="1"/>
  <c r="G65" i="4" s="1"/>
  <c r="E65" i="4" s="1"/>
  <c r="G66" i="4" a="1"/>
  <c r="G66" i="4" s="1"/>
  <c r="E66" i="4" s="1"/>
  <c r="G67" i="4" a="1"/>
  <c r="G67" i="4" s="1"/>
  <c r="E67" i="4" s="1"/>
  <c r="G68" i="4" a="1"/>
  <c r="G68" i="4" s="1"/>
  <c r="E68" i="4" s="1"/>
  <c r="G69" i="4" a="1"/>
  <c r="G69" i="4" s="1"/>
  <c r="E69" i="4" s="1"/>
  <c r="G70" i="4" a="1"/>
  <c r="G70" i="4" s="1"/>
  <c r="E70" i="4" s="1"/>
  <c r="G71" i="4" a="1"/>
  <c r="G71" i="4" s="1"/>
  <c r="E71" i="4" s="1"/>
  <c r="G72" i="4" a="1"/>
  <c r="G72" i="4" s="1"/>
  <c r="E72" i="4" s="1"/>
  <c r="G73" i="4" a="1"/>
  <c r="G73" i="4" s="1"/>
  <c r="E73" i="4" s="1"/>
  <c r="G74" i="4" a="1"/>
  <c r="G74" i="4" s="1"/>
  <c r="E74" i="4" s="1"/>
  <c r="G75" i="4" a="1"/>
  <c r="G75" i="4" s="1"/>
  <c r="E75" i="4" s="1"/>
  <c r="G76" i="4" a="1"/>
  <c r="G76" i="4" s="1"/>
  <c r="E76" i="4" s="1"/>
  <c r="G77" i="4" a="1"/>
  <c r="G77" i="4" s="1"/>
  <c r="E77" i="4" s="1"/>
  <c r="G78" i="4" a="1"/>
  <c r="G78" i="4" s="1"/>
  <c r="E78" i="4" s="1"/>
  <c r="G79" i="4" a="1"/>
  <c r="G79" i="4" s="1"/>
  <c r="E79" i="4" s="1"/>
  <c r="G80" i="4" a="1"/>
  <c r="G80" i="4" s="1"/>
  <c r="E80" i="4" s="1"/>
  <c r="G81" i="4" a="1"/>
  <c r="G81" i="4" s="1"/>
  <c r="E81" i="4" s="1"/>
  <c r="G82" i="4" a="1"/>
  <c r="G82" i="4" s="1"/>
  <c r="E82" i="4" s="1"/>
  <c r="G83" i="4" a="1"/>
  <c r="G83" i="4" s="1"/>
  <c r="E83" i="4" s="1"/>
  <c r="G84" i="4" a="1"/>
  <c r="G84" i="4" s="1"/>
  <c r="E84" i="4" s="1"/>
  <c r="G85" i="4" a="1"/>
  <c r="G85" i="4" s="1"/>
  <c r="E85" i="4" s="1"/>
  <c r="G86" i="4" a="1"/>
  <c r="G86" i="4" s="1"/>
  <c r="E86" i="4" s="1"/>
  <c r="G87" i="4" a="1"/>
  <c r="G87" i="4" s="1"/>
  <c r="E87" i="4" s="1"/>
  <c r="G88" i="4" a="1"/>
  <c r="G88" i="4" s="1"/>
  <c r="E88" i="4" s="1"/>
  <c r="G89" i="4" a="1"/>
  <c r="G89" i="4" s="1"/>
  <c r="E89" i="4" s="1"/>
  <c r="G90" i="4" a="1"/>
  <c r="G90" i="4" s="1"/>
  <c r="E90" i="4" s="1"/>
  <c r="G91" i="4" a="1"/>
  <c r="G91" i="4" s="1"/>
  <c r="E91" i="4" s="1"/>
  <c r="G92" i="4" a="1"/>
  <c r="G92" i="4" s="1"/>
  <c r="E92" i="4" s="1"/>
  <c r="G93" i="4" a="1"/>
  <c r="G93" i="4" s="1"/>
  <c r="E93" i="4" s="1"/>
  <c r="G94" i="4" a="1"/>
  <c r="G94" i="4" s="1"/>
  <c r="E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K11" i="4"/>
  <c r="E2" i="4"/>
  <c r="G3" i="4" a="1"/>
  <c r="G3" i="4" s="1"/>
  <c r="E3" i="4" s="1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K15" i="4" a="1"/>
  <c r="K15" i="4" s="1"/>
  <c r="H13" i="4"/>
  <c r="H12" i="4"/>
  <c r="H11" i="4"/>
  <c r="K10" i="4"/>
  <c r="H10" i="4"/>
  <c r="H9" i="4"/>
  <c r="H8" i="4"/>
  <c r="H7" i="4"/>
  <c r="H6" i="4"/>
  <c r="H5" i="4"/>
  <c r="H4" i="4"/>
  <c r="H3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H2" i="4"/>
  <c r="A2" i="4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A2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G96" i="3" a="1"/>
  <c r="G96" i="3" s="1"/>
  <c r="D96" i="3" s="1"/>
  <c r="G97" i="3" a="1"/>
  <c r="G97" i="3" s="1"/>
  <c r="D97" i="3" s="1"/>
  <c r="G98" i="3" a="1"/>
  <c r="G98" i="3" s="1"/>
  <c r="D98" i="3" s="1"/>
  <c r="G99" i="3" a="1"/>
  <c r="G99" i="3" s="1"/>
  <c r="D99" i="3" s="1"/>
  <c r="G100" i="3" a="1"/>
  <c r="G100" i="3" s="1"/>
  <c r="D100" i="3" s="1"/>
  <c r="G101" i="3" a="1"/>
  <c r="G101" i="3" s="1"/>
  <c r="D101" i="3" s="1"/>
  <c r="G102" i="3" a="1"/>
  <c r="G102" i="3" s="1"/>
  <c r="D102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D8" i="3" s="1"/>
  <c r="G9" i="3" a="1"/>
  <c r="G9" i="3" s="1"/>
  <c r="D9" i="3" s="1"/>
  <c r="G10" i="3" a="1"/>
  <c r="G10" i="3" s="1"/>
  <c r="D10" i="3" s="1"/>
  <c r="G11" i="3" a="1"/>
  <c r="G11" i="3" s="1"/>
  <c r="D11" i="3" s="1"/>
  <c r="G12" i="3" a="1"/>
  <c r="G12" i="3" s="1"/>
  <c r="D12" i="3" s="1"/>
  <c r="G13" i="3" a="1"/>
  <c r="G13" i="3" s="1"/>
  <c r="D13" i="3" s="1"/>
  <c r="G14" i="3" a="1"/>
  <c r="G14" i="3" s="1"/>
  <c r="D14" i="3" s="1"/>
  <c r="G15" i="3" a="1"/>
  <c r="G15" i="3" s="1"/>
  <c r="D15" i="3" s="1"/>
  <c r="G16" i="3" a="1"/>
  <c r="G16" i="3" s="1"/>
  <c r="D16" i="3" s="1"/>
  <c r="G17" i="3" a="1"/>
  <c r="G17" i="3" s="1"/>
  <c r="D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K10" i="3"/>
  <c r="A3" i="3" l="1"/>
  <c r="D41" i="11"/>
  <c r="E49" i="8"/>
  <c r="F49" i="8"/>
  <c r="B50" i="8"/>
  <c r="A51" i="8"/>
  <c r="C50" i="8"/>
  <c r="E50" i="8" s="1"/>
  <c r="A35" i="5"/>
  <c r="D35" i="5" s="1"/>
  <c r="E102" i="4"/>
  <c r="E98" i="4"/>
  <c r="E101" i="4"/>
  <c r="E99" i="4"/>
  <c r="E100" i="4"/>
  <c r="E97" i="4"/>
  <c r="E95" i="4"/>
  <c r="E96" i="4"/>
  <c r="E8" i="4"/>
  <c r="K16" i="4" a="1"/>
  <c r="K16" i="4" s="1"/>
  <c r="K17" i="4" s="1"/>
  <c r="K20" i="4" a="1"/>
  <c r="K20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K21" i="4" a="1"/>
  <c r="K21" i="4" s="1"/>
  <c r="K18" i="3" a="1"/>
  <c r="K18" i="3" s="1"/>
  <c r="K19" i="3" a="1"/>
  <c r="K19" i="3" s="1"/>
  <c r="A4" i="3" l="1"/>
  <c r="D3" i="3"/>
  <c r="D42" i="11"/>
  <c r="C51" i="8"/>
  <c r="B51" i="8"/>
  <c r="D51" i="8" s="1"/>
  <c r="A52" i="8"/>
  <c r="D50" i="8"/>
  <c r="F50" i="8" s="1"/>
  <c r="A36" i="5"/>
  <c r="K9" i="4"/>
  <c r="K22" i="4"/>
  <c r="A25" i="4"/>
  <c r="K20" i="3"/>
  <c r="A5" i="3" l="1"/>
  <c r="D4" i="3"/>
  <c r="D43" i="11"/>
  <c r="C52" i="8"/>
  <c r="B52" i="8"/>
  <c r="D52" i="8" s="1"/>
  <c r="A53" i="8"/>
  <c r="E51" i="8"/>
  <c r="F51" i="8" s="1"/>
  <c r="A37" i="5"/>
  <c r="A26" i="4"/>
  <c r="A6" i="3" l="1"/>
  <c r="D5" i="3"/>
  <c r="D44" i="11"/>
  <c r="A54" i="8"/>
  <c r="C53" i="8"/>
  <c r="B53" i="8"/>
  <c r="D53" i="8" s="1"/>
  <c r="E52" i="8"/>
  <c r="F52" i="8" s="1"/>
  <c r="A38" i="5"/>
  <c r="A27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96" i="3"/>
  <c r="H97" i="3"/>
  <c r="H98" i="3"/>
  <c r="H99" i="3"/>
  <c r="H100" i="3"/>
  <c r="H101" i="3"/>
  <c r="H102" i="3"/>
  <c r="H2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K14" i="3" a="1"/>
  <c r="K14" i="3" s="1"/>
  <c r="E14" i="3"/>
  <c r="K13" i="3" a="1"/>
  <c r="K13" i="3" s="1"/>
  <c r="E13" i="3"/>
  <c r="E12" i="3"/>
  <c r="E11" i="3"/>
  <c r="E10" i="3"/>
  <c r="E9" i="3"/>
  <c r="E8" i="3"/>
  <c r="E7" i="3"/>
  <c r="E6" i="3"/>
  <c r="E5" i="3"/>
  <c r="E4" i="3"/>
  <c r="E3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E2" i="3"/>
  <c r="A7" i="3" l="1"/>
  <c r="D6" i="3"/>
  <c r="D45" i="11"/>
  <c r="E53" i="8"/>
  <c r="F53" i="8" s="1"/>
  <c r="B54" i="8"/>
  <c r="A55" i="8"/>
  <c r="C54" i="8"/>
  <c r="E54" i="8" s="1"/>
  <c r="A39" i="5"/>
  <c r="A28" i="4"/>
  <c r="K9" i="3"/>
  <c r="K15" i="3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D7" i="3"/>
  <c r="D46" i="11"/>
  <c r="C55" i="8"/>
  <c r="B55" i="8"/>
  <c r="D55" i="8" s="1"/>
  <c r="A56" i="8"/>
  <c r="D54" i="8"/>
  <c r="F54" i="8" s="1"/>
  <c r="A40" i="5"/>
  <c r="A29" i="4"/>
  <c r="A18" i="3" l="1"/>
  <c r="D18" i="3"/>
  <c r="D47" i="11"/>
  <c r="C56" i="8"/>
  <c r="B56" i="8"/>
  <c r="D56" i="8" s="1"/>
  <c r="A57" i="8"/>
  <c r="E55" i="8"/>
  <c r="F55" i="8" s="1"/>
  <c r="A41" i="5"/>
  <c r="A30" i="4"/>
  <c r="A19" i="3" l="1"/>
  <c r="D19" i="3"/>
  <c r="D48" i="11"/>
  <c r="A58" i="8"/>
  <c r="C57" i="8"/>
  <c r="B57" i="8"/>
  <c r="D57" i="8" s="1"/>
  <c r="E56" i="8"/>
  <c r="F56" i="8" s="1"/>
  <c r="A42" i="5"/>
  <c r="A31" i="4"/>
  <c r="A20" i="3" l="1"/>
  <c r="D20" i="3"/>
  <c r="D49" i="11"/>
  <c r="E57" i="8"/>
  <c r="F57" i="8" s="1"/>
  <c r="B58" i="8"/>
  <c r="A59" i="8"/>
  <c r="C58" i="8"/>
  <c r="E58" i="8" s="1"/>
  <c r="A43" i="5"/>
  <c r="A32" i="4"/>
  <c r="A21" i="3" l="1"/>
  <c r="D21" i="3"/>
  <c r="D50" i="11"/>
  <c r="C59" i="8"/>
  <c r="B59" i="8"/>
  <c r="D59" i="8" s="1"/>
  <c r="A60" i="8"/>
  <c r="D58" i="8"/>
  <c r="F58" i="8" s="1"/>
  <c r="A44" i="5"/>
  <c r="K3" i="4"/>
  <c r="A33" i="4"/>
  <c r="A22" i="3" l="1"/>
  <c r="D22" i="3"/>
  <c r="D51" i="11"/>
  <c r="C60" i="8"/>
  <c r="B60" i="8"/>
  <c r="D60" i="8" s="1"/>
  <c r="E59" i="8"/>
  <c r="F59" i="8" s="1"/>
  <c r="A45" i="5"/>
  <c r="A34" i="4"/>
  <c r="A23" i="3" l="1"/>
  <c r="D23" i="3"/>
  <c r="D52" i="11"/>
  <c r="E60" i="8"/>
  <c r="F60" i="8" s="1"/>
  <c r="I15" i="8" s="1"/>
  <c r="A46" i="5"/>
  <c r="A35" i="4"/>
  <c r="A24" i="3" l="1"/>
  <c r="A25" i="3" s="1"/>
  <c r="D24" i="3"/>
  <c r="D53" i="11"/>
  <c r="A47" i="5"/>
  <c r="A36" i="4"/>
  <c r="D25" i="3" l="1"/>
  <c r="A26" i="3"/>
  <c r="D54" i="11"/>
  <c r="A48" i="5"/>
  <c r="A37" i="4"/>
  <c r="D26" i="3" l="1"/>
  <c r="A27" i="3"/>
  <c r="D55" i="11"/>
  <c r="A49" i="5"/>
  <c r="A38" i="4"/>
  <c r="D27" i="3" l="1"/>
  <c r="A28" i="3"/>
  <c r="A29" i="3" s="1"/>
  <c r="D28" i="3"/>
  <c r="D56" i="11"/>
  <c r="A50" i="5"/>
  <c r="A39" i="4"/>
  <c r="D29" i="3" l="1"/>
  <c r="A30" i="3"/>
  <c r="A31" i="3" s="1"/>
  <c r="D30" i="3"/>
  <c r="D57" i="11"/>
  <c r="A51" i="5"/>
  <c r="A40" i="4"/>
  <c r="D31" i="3" l="1"/>
  <c r="A32" i="3"/>
  <c r="D58" i="11"/>
  <c r="A52" i="5"/>
  <c r="A41" i="4"/>
  <c r="D32" i="3" l="1"/>
  <c r="A33" i="3"/>
  <c r="D59" i="11"/>
  <c r="A53" i="5"/>
  <c r="A42" i="4"/>
  <c r="D33" i="3" l="1"/>
  <c r="A34" i="3"/>
  <c r="D60" i="11"/>
  <c r="A54" i="5"/>
  <c r="A43" i="4"/>
  <c r="D34" i="3" l="1"/>
  <c r="A35" i="3"/>
  <c r="D61" i="11"/>
  <c r="A55" i="5"/>
  <c r="A44" i="4"/>
  <c r="D35" i="3" l="1"/>
  <c r="A36" i="3"/>
  <c r="D62" i="11"/>
  <c r="A56" i="5"/>
  <c r="A45" i="4"/>
  <c r="D36" i="3" l="1"/>
  <c r="A37" i="3"/>
  <c r="D63" i="11"/>
  <c r="A57" i="5"/>
  <c r="A46" i="4"/>
  <c r="D37" i="3" l="1"/>
  <c r="A38" i="3"/>
  <c r="D64" i="11"/>
  <c r="A58" i="5"/>
  <c r="A47" i="4"/>
  <c r="D38" i="3" l="1"/>
  <c r="A39" i="3"/>
  <c r="D65" i="11"/>
  <c r="A59" i="5"/>
  <c r="A48" i="4"/>
  <c r="D39" i="3" l="1"/>
  <c r="A40" i="3"/>
  <c r="D66" i="11"/>
  <c r="A60" i="5"/>
  <c r="A49" i="4"/>
  <c r="D40" i="3" l="1"/>
  <c r="A41" i="3"/>
  <c r="D67" i="11"/>
  <c r="A61" i="5"/>
  <c r="A50" i="4"/>
  <c r="D41" i="3" l="1"/>
  <c r="A42" i="3"/>
  <c r="D68" i="11"/>
  <c r="A62" i="5"/>
  <c r="A51" i="4"/>
  <c r="D42" i="3" l="1"/>
  <c r="A43" i="3"/>
  <c r="D69" i="11"/>
  <c r="A63" i="5"/>
  <c r="A52" i="4"/>
  <c r="D43" i="3" l="1"/>
  <c r="A44" i="3"/>
  <c r="D70" i="11"/>
  <c r="D72" i="11"/>
  <c r="A64" i="5"/>
  <c r="A53" i="4"/>
  <c r="D44" i="3" l="1"/>
  <c r="A45" i="3"/>
  <c r="D71" i="11"/>
  <c r="A65" i="5"/>
  <c r="A54" i="4"/>
  <c r="D45" i="3" l="1"/>
  <c r="A46" i="3"/>
  <c r="D73" i="11"/>
  <c r="A66" i="5"/>
  <c r="A55" i="4"/>
  <c r="D46" i="3" l="1"/>
  <c r="A47" i="3"/>
  <c r="D74" i="11"/>
  <c r="A67" i="5"/>
  <c r="A56" i="4"/>
  <c r="D47" i="3" l="1"/>
  <c r="A48" i="3"/>
  <c r="D75" i="11"/>
  <c r="L7" i="11"/>
  <c r="M7" i="11" s="1"/>
  <c r="L6" i="11"/>
  <c r="M6" i="11" s="1"/>
  <c r="L23" i="11"/>
  <c r="M23" i="11" s="1"/>
  <c r="L14" i="11"/>
  <c r="M14" i="11" s="1"/>
  <c r="L20" i="11"/>
  <c r="M20" i="11" s="1"/>
  <c r="L16" i="11"/>
  <c r="M16" i="11" s="1"/>
  <c r="L19" i="11"/>
  <c r="M19" i="11" s="1"/>
  <c r="L12" i="11"/>
  <c r="M12" i="11" s="1"/>
  <c r="L3" i="11"/>
  <c r="L5" i="11"/>
  <c r="M5" i="11" s="1"/>
  <c r="L10" i="11"/>
  <c r="M10" i="11" s="1"/>
  <c r="L2" i="11"/>
  <c r="L22" i="11"/>
  <c r="M22" i="11" s="1"/>
  <c r="L13" i="11"/>
  <c r="M13" i="11" s="1"/>
  <c r="L15" i="11"/>
  <c r="M15" i="11" s="1"/>
  <c r="L11" i="11"/>
  <c r="M11" i="11" s="1"/>
  <c r="L21" i="11"/>
  <c r="M21" i="11" s="1"/>
  <c r="L9" i="11"/>
  <c r="M9" i="11" s="1"/>
  <c r="L8" i="11"/>
  <c r="M8" i="11" s="1"/>
  <c r="L17" i="11"/>
  <c r="M17" i="11" s="1"/>
  <c r="L18" i="11"/>
  <c r="M18" i="11" s="1"/>
  <c r="L4" i="11"/>
  <c r="M4" i="11" s="1"/>
  <c r="L24" i="11"/>
  <c r="M24" i="11" s="1"/>
  <c r="N24" i="11" s="1"/>
  <c r="A68" i="5"/>
  <c r="A57" i="4"/>
  <c r="D48" i="3" l="1"/>
  <c r="A49" i="3"/>
  <c r="D76" i="11"/>
  <c r="A69" i="5"/>
  <c r="A58" i="4"/>
  <c r="D49" i="3" l="1"/>
  <c r="A50" i="3"/>
  <c r="D77" i="11"/>
  <c r="A70" i="5"/>
  <c r="A59" i="4"/>
  <c r="D50" i="3" l="1"/>
  <c r="A51" i="3"/>
  <c r="D78" i="11"/>
  <c r="A71" i="5"/>
  <c r="A60" i="4"/>
  <c r="D51" i="3" l="1"/>
  <c r="A52" i="3"/>
  <c r="D79" i="11"/>
  <c r="A72" i="5"/>
  <c r="A61" i="4"/>
  <c r="D52" i="3" l="1"/>
  <c r="A53" i="3"/>
  <c r="D80" i="11"/>
  <c r="A73" i="5"/>
  <c r="A62" i="4"/>
  <c r="D53" i="3" l="1"/>
  <c r="A54" i="3"/>
  <c r="D81" i="11"/>
  <c r="A74" i="5"/>
  <c r="A63" i="4"/>
  <c r="D54" i="3" l="1"/>
  <c r="A55" i="3"/>
  <c r="D82" i="11"/>
  <c r="A75" i="5"/>
  <c r="A64" i="4"/>
  <c r="D55" i="3" l="1"/>
  <c r="A56" i="3"/>
  <c r="D83" i="11"/>
  <c r="A76" i="5"/>
  <c r="A65" i="4"/>
  <c r="D56" i="3" l="1"/>
  <c r="A57" i="3"/>
  <c r="D84" i="11"/>
  <c r="A77" i="5"/>
  <c r="A66" i="4"/>
  <c r="D57" i="3" l="1"/>
  <c r="A58" i="3"/>
  <c r="D85" i="11"/>
  <c r="A78" i="5"/>
  <c r="A67" i="4"/>
  <c r="D58" i="3" l="1"/>
  <c r="A59" i="3"/>
  <c r="D86" i="11"/>
  <c r="A79" i="5"/>
  <c r="A68" i="4"/>
  <c r="D59" i="3" l="1"/>
  <c r="A60" i="3"/>
  <c r="D87" i="11"/>
  <c r="A80" i="5"/>
  <c r="A69" i="4"/>
  <c r="D60" i="3" l="1"/>
  <c r="A61" i="3"/>
  <c r="D88" i="11"/>
  <c r="A81" i="5"/>
  <c r="A70" i="4"/>
  <c r="D61" i="3" l="1"/>
  <c r="A62" i="3"/>
  <c r="D89" i="11"/>
  <c r="A82" i="5"/>
  <c r="A71" i="4"/>
  <c r="D62" i="3" l="1"/>
  <c r="A63" i="3"/>
  <c r="D90" i="11"/>
  <c r="A83" i="5"/>
  <c r="A72" i="4"/>
  <c r="D63" i="3" l="1"/>
  <c r="A64" i="3"/>
  <c r="D91" i="11"/>
  <c r="A84" i="5"/>
  <c r="A73" i="4"/>
  <c r="D64" i="3" l="1"/>
  <c r="A65" i="3"/>
  <c r="D92" i="11"/>
  <c r="A85" i="5"/>
  <c r="A74" i="4"/>
  <c r="D65" i="3" l="1"/>
  <c r="A66" i="3"/>
  <c r="D93" i="11"/>
  <c r="A86" i="5"/>
  <c r="A75" i="4"/>
  <c r="D66" i="3" l="1"/>
  <c r="A67" i="3"/>
  <c r="D94" i="11"/>
  <c r="Q3" i="11" s="1"/>
  <c r="Q5" i="11" s="1"/>
  <c r="Q7" i="11" s="1"/>
  <c r="A87" i="5"/>
  <c r="A76" i="4"/>
  <c r="D67" i="3" l="1"/>
  <c r="A68" i="3"/>
  <c r="L75" i="11"/>
  <c r="L94" i="11"/>
  <c r="L84" i="11"/>
  <c r="L91" i="11"/>
  <c r="L87" i="11"/>
  <c r="L80" i="11"/>
  <c r="L76" i="11"/>
  <c r="L78" i="11"/>
  <c r="M78" i="11" s="1"/>
  <c r="L82" i="11"/>
  <c r="M82" i="11" s="1"/>
  <c r="L86" i="11"/>
  <c r="L81" i="11"/>
  <c r="M81" i="11" s="1"/>
  <c r="L79" i="11"/>
  <c r="M79" i="11" s="1"/>
  <c r="L88" i="11"/>
  <c r="M88" i="11" s="1"/>
  <c r="L92" i="11"/>
  <c r="L93" i="11"/>
  <c r="L72" i="11"/>
  <c r="M72" i="11" s="1"/>
  <c r="L90" i="11"/>
  <c r="M90" i="11" s="1"/>
  <c r="L73" i="11"/>
  <c r="M73" i="11" s="1"/>
  <c r="L77" i="11"/>
  <c r="L89" i="11"/>
  <c r="M89" i="11" s="1"/>
  <c r="L74" i="11"/>
  <c r="M74" i="11" s="1"/>
  <c r="L83" i="11"/>
  <c r="L85" i="11"/>
  <c r="M85" i="11" s="1"/>
  <c r="L60" i="11"/>
  <c r="M60" i="11" s="1"/>
  <c r="L62" i="11"/>
  <c r="M62" i="11" s="1"/>
  <c r="L30" i="11"/>
  <c r="M30" i="11" s="1"/>
  <c r="L48" i="11"/>
  <c r="M48" i="11" s="1"/>
  <c r="L25" i="11"/>
  <c r="M25" i="11" s="1"/>
  <c r="N25" i="11" s="1"/>
  <c r="L49" i="11"/>
  <c r="M49" i="11" s="1"/>
  <c r="L61" i="11"/>
  <c r="M61" i="11" s="1"/>
  <c r="L64" i="11"/>
  <c r="M64" i="11" s="1"/>
  <c r="L63" i="11"/>
  <c r="M63" i="11" s="1"/>
  <c r="L71" i="11"/>
  <c r="M71" i="11" s="1"/>
  <c r="L36" i="11"/>
  <c r="M36" i="11" s="1"/>
  <c r="L28" i="11"/>
  <c r="M28" i="11" s="1"/>
  <c r="L38" i="11"/>
  <c r="M38" i="11" s="1"/>
  <c r="L29" i="11"/>
  <c r="M29" i="11" s="1"/>
  <c r="L46" i="11"/>
  <c r="M46" i="11" s="1"/>
  <c r="L59" i="11"/>
  <c r="M59" i="11" s="1"/>
  <c r="L53" i="11"/>
  <c r="M53" i="11" s="1"/>
  <c r="L45" i="11"/>
  <c r="M45" i="11" s="1"/>
  <c r="L56" i="11"/>
  <c r="M56" i="11" s="1"/>
  <c r="L40" i="11"/>
  <c r="M40" i="11" s="1"/>
  <c r="L54" i="11"/>
  <c r="M54" i="11" s="1"/>
  <c r="L69" i="11"/>
  <c r="M69" i="11" s="1"/>
  <c r="L50" i="11"/>
  <c r="M50" i="11" s="1"/>
  <c r="L70" i="11"/>
  <c r="M70" i="11" s="1"/>
  <c r="L42" i="11"/>
  <c r="M42" i="11" s="1"/>
  <c r="L33" i="11"/>
  <c r="M33" i="11" s="1"/>
  <c r="L44" i="11"/>
  <c r="M44" i="11" s="1"/>
  <c r="L58" i="11"/>
  <c r="M58" i="11" s="1"/>
  <c r="L65" i="11"/>
  <c r="M65" i="11" s="1"/>
  <c r="L26" i="11"/>
  <c r="M26" i="11" s="1"/>
  <c r="L32" i="11"/>
  <c r="M32" i="11" s="1"/>
  <c r="L68" i="11"/>
  <c r="M68" i="11" s="1"/>
  <c r="L55" i="11"/>
  <c r="M55" i="11" s="1"/>
  <c r="L27" i="11"/>
  <c r="M27" i="11" s="1"/>
  <c r="L31" i="11"/>
  <c r="M31" i="11" s="1"/>
  <c r="L41" i="11"/>
  <c r="M41" i="11" s="1"/>
  <c r="L43" i="11"/>
  <c r="M43" i="11" s="1"/>
  <c r="L67" i="11"/>
  <c r="M67" i="11" s="1"/>
  <c r="L52" i="11"/>
  <c r="M52" i="11" s="1"/>
  <c r="L39" i="11"/>
  <c r="M39" i="11" s="1"/>
  <c r="L66" i="11"/>
  <c r="M66" i="11" s="1"/>
  <c r="L34" i="11"/>
  <c r="M34" i="11" s="1"/>
  <c r="L51" i="11"/>
  <c r="M51" i="11" s="1"/>
  <c r="L47" i="11"/>
  <c r="M47" i="11" s="1"/>
  <c r="L35" i="11"/>
  <c r="M35" i="11" s="1"/>
  <c r="L37" i="11"/>
  <c r="M37" i="11" s="1"/>
  <c r="L57" i="11"/>
  <c r="M57" i="11" s="1"/>
  <c r="A88" i="5"/>
  <c r="A77" i="4"/>
  <c r="D68" i="3" l="1"/>
  <c r="A69" i="3"/>
  <c r="N26" i="1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M93" i="11"/>
  <c r="M83" i="11"/>
  <c r="M92" i="11"/>
  <c r="M80" i="11"/>
  <c r="M87" i="11"/>
  <c r="M91" i="11"/>
  <c r="M84" i="11"/>
  <c r="M76" i="11"/>
  <c r="M86" i="11"/>
  <c r="M94" i="11"/>
  <c r="M77" i="11"/>
  <c r="M75" i="11"/>
  <c r="A89" i="5"/>
  <c r="A78" i="4"/>
  <c r="D69" i="3" l="1"/>
  <c r="A70" i="3"/>
  <c r="N75" i="11"/>
  <c r="N76" i="11" s="1"/>
  <c r="N77" i="11" s="1"/>
  <c r="N78" i="11" s="1"/>
  <c r="N79" i="11" s="1"/>
  <c r="N80" i="11" s="1"/>
  <c r="N81" i="11" s="1"/>
  <c r="N82" i="11" s="1"/>
  <c r="N83" i="11" s="1"/>
  <c r="N84" i="11" s="1"/>
  <c r="N85" i="11" s="1"/>
  <c r="N86" i="11" s="1"/>
  <c r="N87" i="11" s="1"/>
  <c r="N88" i="11" s="1"/>
  <c r="N89" i="11" s="1"/>
  <c r="N90" i="11" s="1"/>
  <c r="N91" i="11" s="1"/>
  <c r="N92" i="11" s="1"/>
  <c r="N93" i="11" s="1"/>
  <c r="N94" i="11" s="1"/>
  <c r="A90" i="5"/>
  <c r="A79" i="4"/>
  <c r="D70" i="3" l="1"/>
  <c r="A71" i="3"/>
  <c r="A91" i="5"/>
  <c r="A80" i="4"/>
  <c r="D71" i="3" l="1"/>
  <c r="A72" i="3"/>
  <c r="A92" i="5"/>
  <c r="A81" i="4"/>
  <c r="D72" i="3" l="1"/>
  <c r="A73" i="3"/>
  <c r="A93" i="5"/>
  <c r="A82" i="4"/>
  <c r="D73" i="3" l="1"/>
  <c r="A74" i="3"/>
  <c r="A94" i="5"/>
  <c r="A83" i="4"/>
  <c r="D74" i="3" l="1"/>
  <c r="A75" i="3"/>
  <c r="R7" i="5"/>
  <c r="R8" i="5" s="1"/>
  <c r="A95" i="5"/>
  <c r="A96" i="5" s="1"/>
  <c r="A97" i="5" s="1"/>
  <c r="A98" i="5" s="1"/>
  <c r="A99" i="5" s="1"/>
  <c r="A100" i="5" s="1"/>
  <c r="A101" i="5" s="1"/>
  <c r="A102" i="5" s="1"/>
  <c r="O5" i="5"/>
  <c r="O7" i="5" s="1"/>
  <c r="A84" i="4"/>
  <c r="D75" i="3" l="1"/>
  <c r="A76" i="3"/>
  <c r="A85" i="4"/>
  <c r="D76" i="3" l="1"/>
  <c r="A77" i="3"/>
  <c r="A86" i="4"/>
  <c r="D77" i="3" l="1"/>
  <c r="A78" i="3"/>
  <c r="A87" i="4"/>
  <c r="D78" i="3" l="1"/>
  <c r="A79" i="3"/>
  <c r="A88" i="4"/>
  <c r="D79" i="3" l="1"/>
  <c r="A80" i="3"/>
  <c r="A89" i="4"/>
  <c r="D80" i="3" l="1"/>
  <c r="A81" i="3"/>
  <c r="A90" i="4"/>
  <c r="D81" i="3" l="1"/>
  <c r="A82" i="3"/>
  <c r="A91" i="4"/>
  <c r="D82" i="3" l="1"/>
  <c r="A83" i="3"/>
  <c r="A92" i="4"/>
  <c r="D83" i="3" l="1"/>
  <c r="A84" i="3"/>
  <c r="A93" i="4"/>
  <c r="D84" i="3" l="1"/>
  <c r="A85" i="3"/>
  <c r="A94" i="4"/>
  <c r="D85" i="3" l="1"/>
  <c r="A86" i="3"/>
  <c r="A95" i="4"/>
  <c r="D86" i="3" l="1"/>
  <c r="A87" i="3"/>
  <c r="A96" i="4"/>
  <c r="D87" i="3" l="1"/>
  <c r="A88" i="3"/>
  <c r="A97" i="4"/>
  <c r="D88" i="3" l="1"/>
  <c r="A89" i="3"/>
  <c r="A98" i="4"/>
  <c r="D89" i="3" l="1"/>
  <c r="A90" i="3"/>
  <c r="A99" i="4"/>
  <c r="D90" i="3" l="1"/>
  <c r="A91" i="3"/>
  <c r="A100" i="4"/>
  <c r="D91" i="3" l="1"/>
  <c r="A92" i="3"/>
  <c r="A101" i="4"/>
  <c r="D92" i="3" l="1"/>
  <c r="A93" i="3"/>
  <c r="D94" i="3" s="1"/>
  <c r="A102" i="4"/>
  <c r="D93" i="3" l="1"/>
  <c r="A94" i="3"/>
  <c r="K5" i="4"/>
  <c r="K7" i="4" s="1"/>
  <c r="A95" i="3" l="1"/>
  <c r="A96" i="3" s="1"/>
  <c r="A97" i="3" s="1"/>
  <c r="A98" i="3" s="1"/>
  <c r="A99" i="3" s="1"/>
  <c r="A100" i="3" s="1"/>
  <c r="A101" i="3" s="1"/>
  <c r="A102" i="3" s="1"/>
  <c r="D95" i="3"/>
  <c r="K3" i="3" s="1"/>
  <c r="K5" i="3" s="1"/>
  <c r="K7" i="3" s="1"/>
  <c r="M9" i="23" a="1"/>
  <c r="M9" i="23" s="1"/>
  <c r="I5" i="23" a="1"/>
  <c r="I5" i="23" s="1"/>
  <c r="I3" i="23" a="1"/>
  <c r="I3" i="23" s="1"/>
  <c r="B8" i="23"/>
  <c r="B3" i="23" l="1"/>
  <c r="B4" i="23" s="1"/>
  <c r="B5" i="23" s="1"/>
  <c r="B6" i="23" s="1"/>
  <c r="B7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<sst xmlns="http://schemas.openxmlformats.org/spreadsheetml/2006/main" count="353" uniqueCount="94">
  <si>
    <t>tpx</t>
  </si>
  <si>
    <t>Edad</t>
  </si>
  <si>
    <t>t</t>
  </si>
  <si>
    <t>vt</t>
  </si>
  <si>
    <t>anualidad</t>
  </si>
  <si>
    <t>seguro</t>
  </si>
  <si>
    <t>Prima</t>
  </si>
  <si>
    <t>tasa</t>
  </si>
  <si>
    <t>t/qx</t>
  </si>
  <si>
    <t>inicio</t>
  </si>
  <si>
    <t>final</t>
  </si>
  <si>
    <t>intervalo</t>
  </si>
  <si>
    <t>lx</t>
  </si>
  <si>
    <t>dx</t>
  </si>
  <si>
    <t>Suma t/qx</t>
  </si>
  <si>
    <t>Suma lx</t>
  </si>
  <si>
    <t>tpx con lx</t>
  </si>
  <si>
    <t>Desref tpx</t>
  </si>
  <si>
    <t>Desref lx</t>
  </si>
  <si>
    <t>Solo hay que copiar y pegar las tpx o lx</t>
  </si>
  <si>
    <t>x</t>
  </si>
  <si>
    <t>Suma tpx</t>
  </si>
  <si>
    <t>px+t</t>
  </si>
  <si>
    <t>qx+t</t>
  </si>
  <si>
    <t>d</t>
  </si>
  <si>
    <t>Seguro dotal</t>
  </si>
  <si>
    <t>Dotal</t>
  </si>
  <si>
    <t>Seguro Tem</t>
  </si>
  <si>
    <t xml:space="preserve">Prima </t>
  </si>
  <si>
    <t>Prima más alta</t>
  </si>
  <si>
    <t>i</t>
  </si>
  <si>
    <t>m</t>
  </si>
  <si>
    <t>d^(m)</t>
  </si>
  <si>
    <t>i^(m)</t>
  </si>
  <si>
    <t>alpha(m)</t>
  </si>
  <si>
    <t>beta(m)</t>
  </si>
  <si>
    <t>(m-1)/2m</t>
  </si>
  <si>
    <t>Prima UDD</t>
  </si>
  <si>
    <t>Prima Wool</t>
  </si>
  <si>
    <t>n</t>
  </si>
  <si>
    <t>P|27:50 UDD</t>
  </si>
  <si>
    <t>Suma asegurada</t>
  </si>
  <si>
    <t>Seguro</t>
  </si>
  <si>
    <t>Prima anual</t>
  </si>
  <si>
    <t>Prima mensual</t>
  </si>
  <si>
    <t>Seguro a un año</t>
  </si>
  <si>
    <t>Diferencia</t>
  </si>
  <si>
    <t>Reserva</t>
  </si>
  <si>
    <t>seguro a un año</t>
  </si>
  <si>
    <t>Ingreso Primas</t>
  </si>
  <si>
    <t>Fondo al Inicio</t>
  </si>
  <si>
    <t>Intereses</t>
  </si>
  <si>
    <t>Defunciones</t>
  </si>
  <si>
    <t>indemnizacion</t>
  </si>
  <si>
    <t>Fondo al final</t>
  </si>
  <si>
    <t>lx+1</t>
  </si>
  <si>
    <t xml:space="preserve">Segura a </t>
  </si>
  <si>
    <t>años</t>
  </si>
  <si>
    <t>prima</t>
  </si>
  <si>
    <t>pago de la indemnizacion</t>
  </si>
  <si>
    <t>v</t>
  </si>
  <si>
    <t>Va de la diff</t>
  </si>
  <si>
    <t>Prima trimestral(4)</t>
  </si>
  <si>
    <t>Prima semanal(52)</t>
  </si>
  <si>
    <t>edad</t>
  </si>
  <si>
    <t>edad final</t>
  </si>
  <si>
    <t>Conocer la reserva a los</t>
  </si>
  <si>
    <t>lx+k</t>
  </si>
  <si>
    <t>Solo hay que copiar lx y meter datos</t>
  </si>
  <si>
    <t>Meter lx y datos</t>
  </si>
  <si>
    <t>meter qx+t y datos</t>
  </si>
  <si>
    <t>si hay que meter px (es el complemento)</t>
  </si>
  <si>
    <t>vt+1</t>
  </si>
  <si>
    <t>primer lx</t>
  </si>
  <si>
    <t>poner lx y llenar datos</t>
  </si>
  <si>
    <t>Dx</t>
  </si>
  <si>
    <t>Nx</t>
  </si>
  <si>
    <t>äx</t>
  </si>
  <si>
    <t>Cx</t>
  </si>
  <si>
    <t>Mx</t>
  </si>
  <si>
    <t>Ax</t>
  </si>
  <si>
    <t>Edad x</t>
  </si>
  <si>
    <t>Suma asgurada</t>
  </si>
  <si>
    <t>Ax+t</t>
  </si>
  <si>
    <t>äx+t</t>
  </si>
  <si>
    <t>SOLO HAY QUE METER LA EDAD</t>
  </si>
  <si>
    <t>Plazo</t>
  </si>
  <si>
    <t>Dx+n</t>
  </si>
  <si>
    <t>A|x+t:n-t</t>
  </si>
  <si>
    <t>äx+t:n-t</t>
  </si>
  <si>
    <t>Anualidad</t>
  </si>
  <si>
    <t>Solo hay que copiar y pegar lx y poner tasa</t>
  </si>
  <si>
    <t>Solo hay que copiar lx y n</t>
  </si>
  <si>
    <t>Solo hay que copiar y pegar lx, tasa y y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</si>
</sst>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164" formatCode="0.00000"/>
    <numFmt numFmtId="165" formatCode="0.000000"/>
    <numFmt numFmtId="166" formatCode="0.000%"/>
    <numFmt numFmtId="167" formatCode="0.0000"/>
    <numFmt numFmtId="168" formatCode="&quot;$&quot;#,##0.00"/>
    <numFmt numFmtId="169" formatCode="0.000000000"/>
    <numFmt numFmtId="170" formatCode="0.0000000000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8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0" fontId="2" fillId="0" borderId="1" xfId="0" applyNumberFormat="1" applyFont="1" applyBorder="1"/>
    <xf numFmtId="10" fontId="2" fillId="0" borderId="0" xfId="0" applyNumberFormat="1" applyFont="1"/>
    <xf numFmtId="166" fontId="1" fillId="0" borderId="1" xfId="0" applyNumberFormat="1" applyFont="1" applyBorder="1"/>
    <xf numFmtId="166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/>
    <xf numFmtId="0" fontId="3" fillId="0" borderId="0" xfId="1"/>
    <xf numFmtId="0" fontId="4" fillId="0" borderId="0" xfId="1" applyFont="1"/>
    <xf numFmtId="168" fontId="3" fillId="0" borderId="0" xfId="1" applyNumberFormat="1"/>
    <xf numFmtId="164" fontId="4" fillId="0" borderId="0" xfId="1" applyNumberFormat="1" applyFont="1" applyAlignment="1">
      <alignment horizontal="right"/>
    </xf>
    <xf numFmtId="0" fontId="4" fillId="2" borderId="0" xfId="1" applyFont="1" applyFill="1"/>
    <xf numFmtId="165" fontId="3" fillId="0" borderId="0" xfId="1" applyNumberFormat="1"/>
    <xf numFmtId="10" fontId="4" fillId="0" borderId="1" xfId="1" applyNumberFormat="1" applyFont="1" applyBorder="1"/>
    <xf numFmtId="10" fontId="4" fillId="0" borderId="0" xfId="1" applyNumberFormat="1" applyFont="1"/>
    <xf numFmtId="49" fontId="4" fillId="0" borderId="0" xfId="1" applyNumberFormat="1" applyFont="1"/>
    <xf numFmtId="167" fontId="4" fillId="0" borderId="0" xfId="1" applyNumberFormat="1" applyFont="1"/>
    <xf numFmtId="166" fontId="3" fillId="0" borderId="1" xfId="1" applyNumberFormat="1" applyBorder="1"/>
    <xf numFmtId="166" fontId="3" fillId="0" borderId="0" xfId="1" applyNumberFormat="1"/>
    <xf numFmtId="164" fontId="4" fillId="0" borderId="0" xfId="1" applyNumberFormat="1" applyFont="1"/>
    <xf numFmtId="167" fontId="4" fillId="3" borderId="1" xfId="1" applyNumberFormat="1" applyFont="1" applyFill="1" applyBorder="1"/>
    <xf numFmtId="0" fontId="4" fillId="0" borderId="12" xfId="1" applyFont="1" applyBorder="1"/>
    <xf numFmtId="0" fontId="3" fillId="0" borderId="12" xfId="1" applyBorder="1"/>
    <xf numFmtId="166" fontId="0" fillId="0" borderId="12" xfId="2" applyNumberFormat="1" applyFont="1" applyBorder="1"/>
    <xf numFmtId="164" fontId="3" fillId="0" borderId="12" xfId="1" applyNumberFormat="1" applyBorder="1"/>
    <xf numFmtId="167" fontId="3" fillId="0" borderId="12" xfId="1" applyNumberFormat="1" applyBorder="1"/>
    <xf numFmtId="2" fontId="3" fillId="0" borderId="0" xfId="1" applyNumberFormat="1"/>
    <xf numFmtId="166" fontId="0" fillId="0" borderId="0" xfId="2" applyNumberFormat="1" applyFont="1"/>
    <xf numFmtId="164" fontId="3" fillId="0" borderId="0" xfId="1" applyNumberFormat="1"/>
    <xf numFmtId="167" fontId="3" fillId="0" borderId="0" xfId="1" applyNumberFormat="1"/>
    <xf numFmtId="0" fontId="3" fillId="0" borderId="13" xfId="1" applyBorder="1"/>
    <xf numFmtId="166" fontId="0" fillId="0" borderId="13" xfId="2" applyNumberFormat="1" applyFont="1" applyBorder="1"/>
    <xf numFmtId="164" fontId="3" fillId="0" borderId="13" xfId="1" applyNumberFormat="1" applyBorder="1"/>
    <xf numFmtId="167" fontId="3" fillId="0" borderId="13" xfId="1" applyNumberFormat="1" applyBorder="1"/>
    <xf numFmtId="166" fontId="0" fillId="0" borderId="0" xfId="2" applyNumberFormat="1" applyFont="1" applyBorder="1"/>
    <xf numFmtId="169" fontId="0" fillId="0" borderId="0" xfId="0" applyNumberFormat="1"/>
    <xf numFmtId="170" fontId="0" fillId="0" borderId="0" xfId="0" applyNumberFormat="1"/>
    <xf numFmtId="0" fontId="4" fillId="0" borderId="12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0" fontId="0" fillId="0" borderId="12" xfId="0" applyBorder="1"/>
    <xf numFmtId="4" fontId="0" fillId="0" borderId="0" xfId="3" applyNumberFormat="1" applyFont="1"/>
    <xf numFmtId="0" fontId="7" fillId="0" borderId="1" xfId="0" applyFont="1" applyBorder="1"/>
    <xf numFmtId="0" fontId="7" fillId="2" borderId="1" xfId="0" applyFont="1" applyFill="1" applyBorder="1"/>
    <xf numFmtId="4" fontId="0" fillId="0" borderId="0" xfId="0" applyNumberFormat="1"/>
    <xf numFmtId="0" fontId="4" fillId="0" borderId="12" xfId="0" applyFont="1" applyBorder="1"/>
    <xf numFmtId="0" fontId="4" fillId="0" borderId="0" xfId="0" applyFont="1"/>
    <xf numFmtId="0" fontId="0" fillId="0" borderId="14" xfId="0" applyBorder="1"/>
    <xf numFmtId="0" fontId="0" fillId="2" borderId="14" xfId="0" applyFill="1" applyBorder="1"/>
    <xf numFmtId="0" fontId="0" fillId="0" borderId="13" xfId="0" applyBorder="1"/>
    <xf numFmtId="0" fontId="4" fillId="0" borderId="10" xfId="0" applyFont="1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5" xfId="1" applyFont="1" applyBorder="1"/>
    <xf numFmtId="0" fontId="3" fillId="0" borderId="12" xfId="1" applyBorder="1" applyAlignment="1">
      <alignment horizontal="center"/>
    </xf>
    <xf numFmtId="0" fontId="3" fillId="0" borderId="0" xfId="1" applyAlignment="1">
      <alignment horizontal="center"/>
    </xf>
    <xf numFmtId="0" fontId="4" fillId="0" borderId="16" xfId="0" applyFont="1" applyBorder="1"/>
    <xf numFmtId="0" fontId="2" fillId="0" borderId="12" xfId="0" applyFont="1" applyBorder="1"/>
    <xf numFmtId="0" fontId="1" fillId="0" borderId="17" xfId="0" applyFont="1" applyBorder="1"/>
    <xf numFmtId="0" fontId="6" fillId="0" borderId="0" xfId="0" applyFont="1"/>
    <xf numFmtId="2" fontId="0" fillId="0" borderId="0" xfId="0" applyNumberFormat="1"/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">
    <cellStyle name="Moneda" xfId="3" builtinId="4"/>
    <cellStyle name="Normal" xfId="0" builtinId="0"/>
    <cellStyle name="Normal 2" xfId="1" xr:uid="{FC93DFB7-71C3-3841-83D0-F35AAEDF79ED}"/>
    <cellStyle name="Porcentaje 2" xfId="2" xr:uid="{0AFBECDC-E919-664E-A814-B35BCC7F6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2</xdr:row>
      <xdr:rowOff>63500</xdr:rowOff>
    </xdr:from>
    <xdr:to>
      <xdr:col>18</xdr:col>
      <xdr:colOff>137160</xdr:colOff>
      <xdr:row>15</xdr:row>
      <xdr:rowOff>104140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C0DA3F7-2A19-D143-8BA1-39DBCAB2042C}"/>
            </a:ext>
          </a:extLst>
        </xdr:cNvPr>
        <xdr:cNvSpPr txBox="1"/>
      </xdr:nvSpPr>
      <xdr:spPr>
        <a:xfrm>
          <a:off x="10744200" y="482600"/>
          <a:ext cx="4251960" cy="282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600"/>
            <a:t>Lo</a:t>
          </a:r>
          <a:r>
            <a:rPr lang="es-MX" sz="1600" baseline="0"/>
            <a:t> que decia el excel</a:t>
          </a:r>
          <a:endParaRPr lang="es-MX" sz="1600"/>
        </a:p>
        <a:p>
          <a:r>
            <a:rPr lang="es-MX" sz="1600"/>
            <a:t>Este</a:t>
          </a:r>
          <a:r>
            <a:rPr lang="es-MX" sz="1600" baseline="0"/>
            <a:t> ejemplo calcula el costo de la prima asociada a un seguro de vida discreto el cual es amortizado mediante una anualidad vitalicia anticipada para una persona de 23 años.</a:t>
          </a:r>
        </a:p>
        <a:p>
          <a:endParaRPr lang="es-MX" sz="1600" baseline="0"/>
        </a:p>
        <a:p>
          <a:r>
            <a:rPr lang="es-MX" sz="1600" baseline="0"/>
            <a:t>La tasa de interés aplicable al problema es 4% anual.</a:t>
          </a:r>
          <a:endParaRPr lang="es-MX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596900</xdr:colOff>
      <xdr:row>1</xdr:row>
      <xdr:rowOff>114300</xdr:rowOff>
    </xdr:from>
    <xdr:to>
      <xdr:col>16</xdr:col>
      <xdr:colOff>736015</xdr:colOff>
      <xdr:row>14</xdr:row>
      <xdr:rowOff>129540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9B8EC7F-5BA1-D145-956D-FC9F4A85267C}"/>
            </a:ext>
          </a:extLst>
        </xdr:cNvPr>
        <xdr:cNvSpPr txBox="1"/>
      </xdr:nvSpPr>
      <xdr:spPr>
        <a:xfrm>
          <a:off x="9779000" y="317500"/>
          <a:ext cx="4266615" cy="280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600"/>
            <a:t>Este</a:t>
          </a:r>
          <a:r>
            <a:rPr lang="es-MX" sz="1600" baseline="0"/>
            <a:t> ejemplo calcula el costo de la prima asociada a un seguro de vida discreto el cual es amortizado mediante una anualidad anticipada temporal  a 8 años para una persona de 23 años.</a:t>
          </a:r>
        </a:p>
        <a:p>
          <a:endParaRPr lang="es-MX" sz="1600" baseline="0"/>
        </a:p>
        <a:p>
          <a:r>
            <a:rPr lang="es-MX" sz="1600" baseline="0"/>
            <a:t>La tasa de interés aplicable al problema es 4% anual.</a:t>
          </a:r>
          <a:endParaRPr lang="es-MX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31243</xdr:colOff>
      <xdr:row>3</xdr:row>
      <xdr:rowOff>0</xdr:rowOff>
    </xdr:from>
    <xdr:to>
      <xdr:col>14</xdr:col>
      <xdr:colOff>262626</xdr:colOff>
      <xdr:row>9</xdr:row>
      <xdr:rowOff>116753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290CB2-FC29-4D41-8ADC-C869BA4C8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1743" y="635000"/>
          <a:ext cx="2707883" cy="13359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200727</xdr:rowOff>
    </xdr:from>
    <xdr:to>
      <xdr:col>15</xdr:col>
      <xdr:colOff>79578</xdr:colOff>
      <xdr:row>17</xdr:row>
      <xdr:rowOff>46931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2D557-D470-D345-835D-B2956958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2054927"/>
          <a:ext cx="3381578" cy="14718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405063</xdr:colOff>
      <xdr:row>0</xdr:row>
      <xdr:rowOff>148187</xdr:rowOff>
    </xdr:from>
    <xdr:to>
      <xdr:col>14</xdr:col>
      <xdr:colOff>626420</xdr:colOff>
      <xdr:row>7</xdr:row>
      <xdr:rowOff>97835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88F180-3F72-B642-B572-363766C0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9263" y="148187"/>
          <a:ext cx="2697857" cy="1333948"/>
        </a:xfrm>
        <a:prstGeom prst="rect">
          <a:avLst/>
        </a:prstGeom>
      </xdr:spPr>
    </xdr:pic>
    <xdr:clientData/>
  </xdr:twoCellAnchor>
  <xdr:twoCellAnchor editAs="oneCell">
    <xdr:from>
      <xdr:col>11</xdr:col>
      <xdr:colOff>373820</xdr:colOff>
      <xdr:row>11</xdr:row>
      <xdr:rowOff>4009</xdr:rowOff>
    </xdr:from>
    <xdr:to>
      <xdr:col>15</xdr:col>
      <xdr:colOff>440030</xdr:colOff>
      <xdr:row>18</xdr:row>
      <xdr:rowOff>72129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3207CC-3549-4B40-9973-32DA95A0B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8020" y="2150309"/>
          <a:ext cx="3368210" cy="1448409"/>
        </a:xfrm>
        <a:prstGeom prst="rect">
          <a:avLst/>
        </a:prstGeom>
      </xdr:spPr>
    </xdr:pic>
    <xdr:clientData/>
  </xdr:twoCellAnchor>
  <xdr:twoCellAnchor editAs="oneCell">
    <xdr:from>
      <xdr:col>7</xdr:col>
      <xdr:colOff>1074821</xdr:colOff>
      <xdr:row>16</xdr:row>
      <xdr:rowOff>166596</xdr:rowOff>
    </xdr:from>
    <xdr:to>
      <xdr:col>9</xdr:col>
      <xdr:colOff>927254</xdr:colOff>
      <xdr:row>20</xdr:row>
      <xdr:rowOff>116560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4D3FE53-BE54-914B-9A05-85A213E41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39021" y="3265396"/>
          <a:ext cx="2798833" cy="738701"/>
        </a:xfrm>
        <a:prstGeom prst="rect">
          <a:avLst/>
        </a:prstGeom>
      </xdr:spPr>
    </xdr:pic>
    <xdr:clientData/>
  </xdr:twoCellAnchor>
  <xdr:twoCellAnchor editAs="oneCell">
    <xdr:from>
      <xdr:col>7</xdr:col>
      <xdr:colOff>954506</xdr:colOff>
      <xdr:row>4</xdr:row>
      <xdr:rowOff>164833</xdr:rowOff>
    </xdr:from>
    <xdr:to>
      <xdr:col>10</xdr:col>
      <xdr:colOff>435240</xdr:colOff>
      <xdr:row>8</xdr:row>
      <xdr:rowOff>172170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CFBF7D1-FFFF-7445-B936-CE7CFC243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8706" y="964933"/>
          <a:ext cx="3557434" cy="782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405063</xdr:colOff>
      <xdr:row>0</xdr:row>
      <xdr:rowOff>148187</xdr:rowOff>
    </xdr:from>
    <xdr:to>
      <xdr:col>14</xdr:col>
      <xdr:colOff>626420</xdr:colOff>
      <xdr:row>7</xdr:row>
      <xdr:rowOff>97835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45C615-748D-7849-9A70-2300231B4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9263" y="148187"/>
          <a:ext cx="2697857" cy="1333948"/>
        </a:xfrm>
        <a:prstGeom prst="rect">
          <a:avLst/>
        </a:prstGeom>
      </xdr:spPr>
    </xdr:pic>
    <xdr:clientData/>
  </xdr:twoCellAnchor>
  <xdr:twoCellAnchor editAs="oneCell">
    <xdr:from>
      <xdr:col>11</xdr:col>
      <xdr:colOff>373820</xdr:colOff>
      <xdr:row>11</xdr:row>
      <xdr:rowOff>4009</xdr:rowOff>
    </xdr:from>
    <xdr:to>
      <xdr:col>15</xdr:col>
      <xdr:colOff>440029</xdr:colOff>
      <xdr:row>18</xdr:row>
      <xdr:rowOff>72129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FE677-0C72-9B40-95E2-742E6C685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8020" y="2150309"/>
          <a:ext cx="3368210" cy="1448409"/>
        </a:xfrm>
        <a:prstGeom prst="rect">
          <a:avLst/>
        </a:prstGeom>
      </xdr:spPr>
    </xdr:pic>
    <xdr:clientData/>
  </xdr:twoCellAnchor>
  <xdr:twoCellAnchor editAs="oneCell">
    <xdr:from>
      <xdr:col>6</xdr:col>
      <xdr:colOff>124326</xdr:colOff>
      <xdr:row>5</xdr:row>
      <xdr:rowOff>48900</xdr:rowOff>
    </xdr:from>
    <xdr:to>
      <xdr:col>8</xdr:col>
      <xdr:colOff>1241193</xdr:colOff>
      <xdr:row>7</xdr:row>
      <xdr:rowOff>182999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EEAF219-5149-6543-8BB1-61CCB76A6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88426" y="1052200"/>
          <a:ext cx="3275867" cy="5150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139700</xdr:colOff>
      <xdr:row>1</xdr:row>
      <xdr:rowOff>0</xdr:rowOff>
    </xdr:from>
    <xdr:to>
      <xdr:col>16</xdr:col>
      <xdr:colOff>790645</xdr:colOff>
      <xdr:row>4</xdr:row>
      <xdr:rowOff>87664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74FDF3-2906-D54A-96FC-EEBDAD51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0" y="203200"/>
          <a:ext cx="4778445" cy="72266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762073</xdr:colOff>
      <xdr:row>7</xdr:row>
      <xdr:rowOff>21807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D677F-A85C-0C40-88BD-68BFED6D0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1054100"/>
          <a:ext cx="762073" cy="453607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635000</xdr:colOff>
      <xdr:row>4</xdr:row>
      <xdr:rowOff>152400</xdr:rowOff>
    </xdr:from>
    <xdr:to>
      <xdr:col>16</xdr:col>
      <xdr:colOff>348382</xdr:colOff>
      <xdr:row>6</xdr:row>
      <xdr:rowOff>202576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C6C8B4-2D58-984C-AAAB-F27CE522C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990600"/>
          <a:ext cx="3840882" cy="481976"/>
        </a:xfrm>
        <a:prstGeom prst="rect">
          <a:avLst/>
        </a:prstGeom>
      </xdr:spPr>
    </xdr:pic>
    <xdr:clientData/>
  </xdr:twoCellAnchor>
  <xdr:twoCellAnchor editAs="oneCell">
    <xdr:from>
      <xdr:col>12</xdr:col>
      <xdr:colOff>393700</xdr:colOff>
      <xdr:row>7</xdr:row>
      <xdr:rowOff>190500</xdr:rowOff>
    </xdr:from>
    <xdr:to>
      <xdr:col>16</xdr:col>
      <xdr:colOff>479182</xdr:colOff>
      <xdr:row>11</xdr:row>
      <xdr:rowOff>106311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954BDF-B33B-254F-AAE4-815999B0B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99700" y="1676400"/>
          <a:ext cx="3387482" cy="779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8D86-8B1A-D547-B758-118AAA4E1E4A}">
  <dimension ref="A1:M102"/>
  <sheetViews>
    <sheetView workbookViewId="0">
      <selection activeCell="K18" sqref="K18"/>
    </sheetView>
  </sheetViews>
  <sheetFormatPr baseColWidth="10" defaultRowHeight="16" x14ac:dyDescent="0.2"/>
  <sheetData>
    <row r="1" spans="1:13" x14ac:dyDescent="0.2">
      <c r="A1" t="s">
        <v>2</v>
      </c>
      <c r="B1" t="s">
        <v>1</v>
      </c>
      <c r="C1" t="s">
        <v>0</v>
      </c>
      <c r="D1" t="s">
        <v>3</v>
      </c>
      <c r="E1" t="s">
        <v>8</v>
      </c>
      <c r="F1" t="s">
        <v>12</v>
      </c>
      <c r="G1" t="s">
        <v>16</v>
      </c>
      <c r="H1" t="s">
        <v>13</v>
      </c>
      <c r="J1" s="54" t="s">
        <v>7</v>
      </c>
      <c r="K1" s="54">
        <v>0.04</v>
      </c>
      <c r="M1" t="s">
        <v>19</v>
      </c>
    </row>
    <row r="2" spans="1:13" ht="17" thickBot="1" x14ac:dyDescent="0.25">
      <c r="A2">
        <f>IF(AND(C2="",G2&lt;&gt;""),IF(C2="",0,1),IF(G2="",0,1))</f>
        <v>0</v>
      </c>
      <c r="B2">
        <v>0</v>
      </c>
      <c r="D2" t="str">
        <f>IF(OR($C$2=1,F2&lt;&gt;""),1,IF(C2&lt;&gt;"",IF(C2="","",POWER(1+$K$1,-A2)),IF(G2="","",POWER(1+$K$1,-A2))))</f>
        <v/>
      </c>
      <c r="E2" t="str">
        <f>IF(C2="","",C2-C3)</f>
        <v/>
      </c>
      <c r="G2" t="str">
        <f>IF(F2="","",1)</f>
        <v/>
      </c>
      <c r="H2" t="str">
        <f>IF(F2="","",F2-F3)</f>
        <v/>
      </c>
    </row>
    <row r="3" spans="1:13" ht="17" thickBot="1" x14ac:dyDescent="0.25">
      <c r="A3">
        <f>IF(AND(C3="",G3&lt;&gt;""),IF(AND(G3="",G2=0),0,A2+1),IF(AND(C3="",A2=0),0,A2+1))</f>
        <v>0</v>
      </c>
      <c r="B3">
        <f>B2+1</f>
        <v>1</v>
      </c>
      <c r="D3" t="str">
        <f>IF($D$2=1,IF(C3&lt;&gt;"",IF(C3="","",POWER(1+$K$1,-A3)),IF(G3="","",POWER(1+$K$1,-A3))),IF(C3&lt;&gt;"",IF(C3="","",POWER(1+$K$1,-A2)),IF(G3="","",POWER(1+$K$1,-A2))))</f>
        <v/>
      </c>
      <c r="E3" t="str">
        <f t="shared" ref="E3:E66" si="0">IF(C3="","",C3-C4)</f>
        <v/>
      </c>
      <c r="G3" t="str" cm="1">
        <f t="array" ref="G3">IF(F3="","",F3/INDEX($F$2:$F$102,MATCH(TRUE,$F$2:$F$102&lt;&gt;"",0)))</f>
        <v/>
      </c>
      <c r="H3" t="str">
        <f t="shared" ref="H3:H66" si="1">IF(F3="","",F3-F4)</f>
        <v/>
      </c>
      <c r="J3" s="10" t="s">
        <v>4</v>
      </c>
      <c r="K3" s="1">
        <f ca="1">IF(OR(K10="",K10=0),SUMPRODUCT(OFFSET(C1,K13,0,K15+1),OFFSET(D1,K13,0,K15+1)),SUMPRODUCT(OFFSET(G1,K18,0,K20+1),OFFSET(D1,K18,0,K20+1)))</f>
        <v>23.672354439671977</v>
      </c>
    </row>
    <row r="4" spans="1:13" ht="17" thickBot="1" x14ac:dyDescent="0.25">
      <c r="A4">
        <f t="shared" ref="A4:A67" si="2">IF(AND(C4="",G4&lt;&gt;""),IF(AND(G4="",G3=0),0,A3+1),IF(AND(C4="",A3=0),0,A3+1))</f>
        <v>0</v>
      </c>
      <c r="B4">
        <f t="shared" ref="B4:B67" si="3">B3+1</f>
        <v>2</v>
      </c>
      <c r="D4" t="str">
        <f>IF($D$2=1,IF(C4&lt;&gt;"",IF(C4="","",POWER(1+$K$1,-A4)),IF(G4="","",POWER(1+$K$1,-A4))),IF(C4&lt;&gt;"",IF(C4="","",POWER(1+$K$1,-A3)),IF(G4="","",POWER(1+$K$1,-A3))))</f>
        <v/>
      </c>
      <c r="E4" t="str">
        <f t="shared" si="0"/>
        <v/>
      </c>
      <c r="G4" t="str" cm="1">
        <f t="array" ref="G4">IF(F4="","",F4/INDEX($F$2:$F$102,MATCH(TRUE,$F$2:$F$102&lt;&gt;"",0)))</f>
        <v/>
      </c>
      <c r="H4" t="str">
        <f t="shared" si="1"/>
        <v/>
      </c>
    </row>
    <row r="5" spans="1:13" ht="17" thickBot="1" x14ac:dyDescent="0.25">
      <c r="A5">
        <f t="shared" si="2"/>
        <v>0</v>
      </c>
      <c r="B5">
        <f t="shared" si="3"/>
        <v>3</v>
      </c>
      <c r="D5" t="str">
        <f t="shared" ref="D5:D68" si="4">IF($D$2=1,IF(C5&lt;&gt;"",IF(C5="","",POWER(1+$K$1,-A5)),IF(G5="","",POWER(1+$K$1,-A5))),IF(C5&lt;&gt;"",IF(C5="","",POWER(1+$K$1,-A4)),IF(G5="","",POWER(1+$K$1,-A4))))</f>
        <v/>
      </c>
      <c r="E5" t="str">
        <f t="shared" si="0"/>
        <v/>
      </c>
      <c r="G5" t="str" cm="1">
        <f t="array" ref="G5">IF(F5="","",F5/INDEX($F$2:$F$102,MATCH(TRUE,$F$2:$F$102&lt;&gt;"",0)))</f>
        <v/>
      </c>
      <c r="H5" t="str">
        <f t="shared" si="1"/>
        <v/>
      </c>
      <c r="J5" s="10" t="s">
        <v>5</v>
      </c>
      <c r="K5" s="1">
        <f ca="1">IFERROR(IF(OR(K9=0,K9=""),SUMPRODUCT(OFFSET(E2,K13,0,K15+1),OFFSET(E1,K13,0,K15+1)),1-(K1/(K1+1))*K3),1-(K1/(K1+1))*K3)</f>
        <v>8.9524829243385451E-2</v>
      </c>
    </row>
    <row r="6" spans="1:13" ht="17" thickBot="1" x14ac:dyDescent="0.25">
      <c r="A6">
        <f t="shared" si="2"/>
        <v>0</v>
      </c>
      <c r="B6">
        <f t="shared" si="3"/>
        <v>4</v>
      </c>
      <c r="D6" t="str">
        <f t="shared" si="4"/>
        <v/>
      </c>
      <c r="E6" t="str">
        <f t="shared" si="0"/>
        <v/>
      </c>
      <c r="G6" t="str" cm="1">
        <f t="array" ref="G6">IF(F6="","",F6/INDEX($F$2:$F$102,MATCH(TRUE,$F$2:$F$102&lt;&gt;"",0)))</f>
        <v/>
      </c>
      <c r="H6" t="str">
        <f t="shared" si="1"/>
        <v/>
      </c>
    </row>
    <row r="7" spans="1:13" ht="17" thickBot="1" x14ac:dyDescent="0.25">
      <c r="A7">
        <f t="shared" si="2"/>
        <v>0</v>
      </c>
      <c r="B7">
        <f t="shared" si="3"/>
        <v>5</v>
      </c>
      <c r="D7" t="str">
        <f t="shared" si="4"/>
        <v/>
      </c>
      <c r="E7" t="str">
        <f t="shared" si="0"/>
        <v/>
      </c>
      <c r="G7" t="str" cm="1">
        <f t="array" ref="G7">IF(F7="","",F7/INDEX($F$2:$F$102,MATCH(TRUE,$F$2:$F$102&lt;&gt;"",0)))</f>
        <v/>
      </c>
      <c r="H7" t="str">
        <f t="shared" si="1"/>
        <v/>
      </c>
      <c r="J7" s="10" t="s">
        <v>6</v>
      </c>
      <c r="K7" s="1">
        <f ca="1">K5/K3</f>
        <v>3.7818303824208024E-3</v>
      </c>
    </row>
    <row r="8" spans="1:13" ht="17" thickBot="1" x14ac:dyDescent="0.25">
      <c r="A8">
        <f t="shared" si="2"/>
        <v>0</v>
      </c>
      <c r="B8">
        <f t="shared" si="3"/>
        <v>6</v>
      </c>
      <c r="D8" t="str">
        <f t="shared" si="4"/>
        <v/>
      </c>
      <c r="E8" t="str">
        <f t="shared" si="0"/>
        <v/>
      </c>
      <c r="G8" t="str" cm="1">
        <f t="array" ref="G8">IF(F8="","",F8/INDEX($F$2:$F$102,MATCH(TRUE,$F$2:$F$102&lt;&gt;"",0)))</f>
        <v/>
      </c>
      <c r="H8" t="str">
        <f t="shared" si="1"/>
        <v/>
      </c>
    </row>
    <row r="9" spans="1:13" ht="17" thickBot="1" x14ac:dyDescent="0.25">
      <c r="A9">
        <f t="shared" si="2"/>
        <v>0</v>
      </c>
      <c r="B9">
        <f t="shared" si="3"/>
        <v>7</v>
      </c>
      <c r="D9" t="str">
        <f t="shared" si="4"/>
        <v/>
      </c>
      <c r="E9" t="str">
        <f t="shared" si="0"/>
        <v/>
      </c>
      <c r="G9" t="str" cm="1">
        <f t="array" ref="G9">IF(F9="","",F9/INDEX($F$2:$F$102,MATCH(TRUE,$F$2:$F$102&lt;&gt;"",0)))</f>
        <v/>
      </c>
      <c r="H9" t="str">
        <f t="shared" si="1"/>
        <v/>
      </c>
      <c r="J9" s="8" t="s">
        <v>14</v>
      </c>
      <c r="K9" s="9">
        <f>SUM(E2:E102)</f>
        <v>1</v>
      </c>
    </row>
    <row r="10" spans="1:13" ht="17" thickBot="1" x14ac:dyDescent="0.25">
      <c r="A10">
        <f t="shared" si="2"/>
        <v>0</v>
      </c>
      <c r="B10">
        <f t="shared" si="3"/>
        <v>8</v>
      </c>
      <c r="D10" t="str">
        <f t="shared" si="4"/>
        <v/>
      </c>
      <c r="E10" t="str">
        <f t="shared" si="0"/>
        <v/>
      </c>
      <c r="G10" t="str" cm="1">
        <f t="array" ref="G10">IF(F10="","",F10/INDEX($F$2:$F$102,MATCH(TRUE,$F$2:$F$102&lt;&gt;"",0)))</f>
        <v/>
      </c>
      <c r="H10" t="str">
        <f t="shared" si="1"/>
        <v/>
      </c>
      <c r="J10" s="8" t="s">
        <v>15</v>
      </c>
      <c r="K10" s="9">
        <f>SUM(F2:F102)</f>
        <v>0</v>
      </c>
    </row>
    <row r="11" spans="1:13" ht="17" thickBot="1" x14ac:dyDescent="0.25">
      <c r="A11">
        <f t="shared" si="2"/>
        <v>0</v>
      </c>
      <c r="B11">
        <f t="shared" si="3"/>
        <v>9</v>
      </c>
      <c r="D11" t="str">
        <f t="shared" si="4"/>
        <v/>
      </c>
      <c r="E11" t="str">
        <f t="shared" si="0"/>
        <v/>
      </c>
      <c r="G11" t="str" cm="1">
        <f t="array" ref="G11">IF(F11="","",F11/INDEX($F$2:$F$102,MATCH(TRUE,$F$2:$F$102&lt;&gt;"",0)))</f>
        <v/>
      </c>
      <c r="H11" t="str">
        <f t="shared" si="1"/>
        <v/>
      </c>
    </row>
    <row r="12" spans="1:13" ht="17" thickBot="1" x14ac:dyDescent="0.25">
      <c r="A12">
        <f t="shared" si="2"/>
        <v>0</v>
      </c>
      <c r="B12">
        <f t="shared" si="3"/>
        <v>10</v>
      </c>
      <c r="D12" t="str">
        <f t="shared" si="4"/>
        <v/>
      </c>
      <c r="E12" t="str">
        <f t="shared" si="0"/>
        <v/>
      </c>
      <c r="G12" t="str" cm="1">
        <f t="array" ref="G12">IF(F12="","",F12/INDEX($F$2:$F$102,MATCH(TRUE,$F$2:$F$102&lt;&gt;"",0)))</f>
        <v/>
      </c>
      <c r="H12" t="str">
        <f t="shared" si="1"/>
        <v/>
      </c>
      <c r="J12" s="80" t="s">
        <v>17</v>
      </c>
      <c r="K12" s="81"/>
    </row>
    <row r="13" spans="1:13" x14ac:dyDescent="0.2">
      <c r="A13">
        <f t="shared" si="2"/>
        <v>0</v>
      </c>
      <c r="B13">
        <f t="shared" si="3"/>
        <v>11</v>
      </c>
      <c r="D13" t="str">
        <f t="shared" si="4"/>
        <v/>
      </c>
      <c r="E13" t="str">
        <f t="shared" si="0"/>
        <v/>
      </c>
      <c r="G13" t="str" cm="1">
        <f t="array" ref="G13">IF(F13="","",F13/INDEX($F$2:$F$102,MATCH(TRUE,$F$2:$F$102&lt;&gt;"",0)))</f>
        <v/>
      </c>
      <c r="H13" t="str">
        <f t="shared" si="1"/>
        <v/>
      </c>
      <c r="J13" s="6" t="s">
        <v>9</v>
      </c>
      <c r="K13" s="7" cm="1">
        <f t="array" ref="K13">MATCH(TRUE,C2:C102&lt;&gt;"",0)</f>
        <v>24</v>
      </c>
    </row>
    <row r="14" spans="1:13" x14ac:dyDescent="0.2">
      <c r="A14">
        <f t="shared" si="2"/>
        <v>0</v>
      </c>
      <c r="B14">
        <f t="shared" si="3"/>
        <v>12</v>
      </c>
      <c r="D14" t="str">
        <f t="shared" si="4"/>
        <v/>
      </c>
      <c r="E14" t="str">
        <f t="shared" si="0"/>
        <v/>
      </c>
      <c r="G14" t="str" cm="1">
        <f t="array" ref="G14">IF(F14="","",F14/INDEX($F$2:$F$102,MATCH(TRUE,$F$2:$F$102&lt;&gt;"",0)))</f>
        <v/>
      </c>
      <c r="H14" t="str">
        <f t="shared" si="1"/>
        <v/>
      </c>
      <c r="J14" s="2" t="s">
        <v>10</v>
      </c>
      <c r="K14" s="3" cm="1">
        <f t="array" ref="K14">LOOKUP(9.99E+307,C2:C102,ROW(C2:C102)-ROW(C2)+1)</f>
        <v>94</v>
      </c>
    </row>
    <row r="15" spans="1:13" ht="17" thickBot="1" x14ac:dyDescent="0.25">
      <c r="A15">
        <f t="shared" si="2"/>
        <v>0</v>
      </c>
      <c r="B15">
        <f t="shared" si="3"/>
        <v>13</v>
      </c>
      <c r="D15" t="str">
        <f t="shared" si="4"/>
        <v/>
      </c>
      <c r="E15" t="str">
        <f t="shared" si="0"/>
        <v/>
      </c>
      <c r="G15" t="str" cm="1">
        <f t="array" ref="G15">IF(F15="","",F15/INDEX($F$2:$F$102,MATCH(TRUE,$F$2:$F$102&lt;&gt;"",0)))</f>
        <v/>
      </c>
      <c r="H15" t="str">
        <f t="shared" si="1"/>
        <v/>
      </c>
      <c r="J15" s="4" t="s">
        <v>11</v>
      </c>
      <c r="K15" s="5">
        <f>K14-K13</f>
        <v>70</v>
      </c>
    </row>
    <row r="16" spans="1:13" ht="17" thickBot="1" x14ac:dyDescent="0.25">
      <c r="A16">
        <f t="shared" si="2"/>
        <v>0</v>
      </c>
      <c r="B16">
        <f t="shared" si="3"/>
        <v>14</v>
      </c>
      <c r="D16" t="str">
        <f t="shared" si="4"/>
        <v/>
      </c>
      <c r="E16" t="str">
        <f t="shared" si="0"/>
        <v/>
      </c>
      <c r="G16" t="str" cm="1">
        <f t="array" ref="G16">IF(F16="","",F16/INDEX($F$2:$F$102,MATCH(TRUE,$F$2:$F$102&lt;&gt;"",0)))</f>
        <v/>
      </c>
      <c r="H16" t="str">
        <f t="shared" si="1"/>
        <v/>
      </c>
    </row>
    <row r="17" spans="1:11" ht="17" thickBot="1" x14ac:dyDescent="0.25">
      <c r="A17">
        <f t="shared" si="2"/>
        <v>0</v>
      </c>
      <c r="B17">
        <f t="shared" si="3"/>
        <v>15</v>
      </c>
      <c r="D17" t="str">
        <f t="shared" si="4"/>
        <v/>
      </c>
      <c r="E17" t="str">
        <f t="shared" si="0"/>
        <v/>
      </c>
      <c r="G17" t="str" cm="1">
        <f t="array" ref="G17">IF(F17="","",F17/INDEX($F$2:$F$102,MATCH(TRUE,$F$2:$F$102&lt;&gt;"",0)))</f>
        <v/>
      </c>
      <c r="H17" t="str">
        <f t="shared" si="1"/>
        <v/>
      </c>
      <c r="J17" s="80" t="s">
        <v>18</v>
      </c>
      <c r="K17" s="81"/>
    </row>
    <row r="18" spans="1:11" x14ac:dyDescent="0.2">
      <c r="A18">
        <f t="shared" si="2"/>
        <v>0</v>
      </c>
      <c r="B18">
        <f t="shared" si="3"/>
        <v>16</v>
      </c>
      <c r="D18" t="str">
        <f t="shared" si="4"/>
        <v/>
      </c>
      <c r="E18" t="str">
        <f t="shared" si="0"/>
        <v/>
      </c>
      <c r="G18" t="str" cm="1">
        <f t="array" ref="G18">IF(F18="","",F18/INDEX($F$2:$F$102,MATCH(TRUE,$F$2:$F$102&lt;&gt;"",0)))</f>
        <v/>
      </c>
      <c r="H18" t="str">
        <f t="shared" si="1"/>
        <v/>
      </c>
      <c r="J18" s="6" t="s">
        <v>9</v>
      </c>
      <c r="K18" s="7" t="e" cm="1">
        <f t="array" ref="K18">MATCH(TRUE,G2:G102&lt;&gt;"",0)</f>
        <v>#N/A</v>
      </c>
    </row>
    <row r="19" spans="1:11" x14ac:dyDescent="0.2">
      <c r="A19">
        <f t="shared" si="2"/>
        <v>0</v>
      </c>
      <c r="B19">
        <f t="shared" si="3"/>
        <v>17</v>
      </c>
      <c r="D19" t="str">
        <f t="shared" si="4"/>
        <v/>
      </c>
      <c r="E19" t="str">
        <f t="shared" si="0"/>
        <v/>
      </c>
      <c r="G19" t="str" cm="1">
        <f t="array" ref="G19">IF(F19="","",F19/INDEX($F$2:$F$102,MATCH(TRUE,$F$2:$F$102&lt;&gt;"",0)))</f>
        <v/>
      </c>
      <c r="H19" t="str">
        <f t="shared" si="1"/>
        <v/>
      </c>
      <c r="J19" s="2" t="s">
        <v>10</v>
      </c>
      <c r="K19" s="3" t="e" cm="1">
        <f t="array" ref="K19">LOOKUP(9.99E+307,G2:G102,ROW(G2:G102)-ROW(G2)+1)</f>
        <v>#N/A</v>
      </c>
    </row>
    <row r="20" spans="1:11" ht="17" thickBot="1" x14ac:dyDescent="0.25">
      <c r="A20">
        <f t="shared" si="2"/>
        <v>0</v>
      </c>
      <c r="B20">
        <f t="shared" si="3"/>
        <v>18</v>
      </c>
      <c r="D20" t="str">
        <f t="shared" si="4"/>
        <v/>
      </c>
      <c r="E20" t="str">
        <f t="shared" si="0"/>
        <v/>
      </c>
      <c r="G20" t="str" cm="1">
        <f t="array" ref="G20">IF(F20="","",F20/INDEX($F$2:$F$102,MATCH(TRUE,$F$2:$F$102&lt;&gt;"",0)))</f>
        <v/>
      </c>
      <c r="H20" t="str">
        <f t="shared" si="1"/>
        <v/>
      </c>
      <c r="J20" s="4" t="s">
        <v>11</v>
      </c>
      <c r="K20" s="5" t="e">
        <f>K19-K18</f>
        <v>#N/A</v>
      </c>
    </row>
    <row r="21" spans="1:11" x14ac:dyDescent="0.2">
      <c r="A21">
        <f t="shared" si="2"/>
        <v>0</v>
      </c>
      <c r="B21">
        <f t="shared" si="3"/>
        <v>19</v>
      </c>
      <c r="D21" t="str">
        <f t="shared" si="4"/>
        <v/>
      </c>
      <c r="E21" t="str">
        <f t="shared" si="0"/>
        <v/>
      </c>
      <c r="G21" t="str" cm="1">
        <f t="array" ref="G21">IF(F21="","",F21/INDEX($F$2:$F$102,MATCH(TRUE,$F$2:$F$102&lt;&gt;"",0)))</f>
        <v/>
      </c>
      <c r="H21" t="str">
        <f t="shared" si="1"/>
        <v/>
      </c>
    </row>
    <row r="22" spans="1:11" x14ac:dyDescent="0.2">
      <c r="A22">
        <f t="shared" si="2"/>
        <v>0</v>
      </c>
      <c r="B22">
        <f t="shared" si="3"/>
        <v>20</v>
      </c>
      <c r="D22" t="str">
        <f t="shared" si="4"/>
        <v/>
      </c>
      <c r="E22" t="str">
        <f t="shared" si="0"/>
        <v/>
      </c>
      <c r="G22" t="str" cm="1">
        <f t="array" ref="G22">IF(F22="","",F22/INDEX($F$2:$F$102,MATCH(TRUE,$F$2:$F$102&lt;&gt;"",0)))</f>
        <v/>
      </c>
      <c r="H22" t="str">
        <f t="shared" si="1"/>
        <v/>
      </c>
    </row>
    <row r="23" spans="1:11" x14ac:dyDescent="0.2">
      <c r="A23">
        <f t="shared" si="2"/>
        <v>0</v>
      </c>
      <c r="B23">
        <f t="shared" si="3"/>
        <v>21</v>
      </c>
      <c r="D23" t="str">
        <f t="shared" si="4"/>
        <v/>
      </c>
      <c r="E23" t="str">
        <f t="shared" si="0"/>
        <v/>
      </c>
      <c r="G23" t="str" cm="1">
        <f t="array" ref="G23">IF(F23="","",F23/INDEX($F$2:$F$102,MATCH(TRUE,$F$2:$F$102&lt;&gt;"",0)))</f>
        <v/>
      </c>
      <c r="H23" t="str">
        <f t="shared" si="1"/>
        <v/>
      </c>
    </row>
    <row r="24" spans="1:11" x14ac:dyDescent="0.2">
      <c r="A24">
        <f t="shared" si="2"/>
        <v>0</v>
      </c>
      <c r="B24">
        <f t="shared" si="3"/>
        <v>22</v>
      </c>
      <c r="D24" t="str">
        <f t="shared" si="4"/>
        <v/>
      </c>
      <c r="E24" t="str">
        <f t="shared" si="0"/>
        <v/>
      </c>
      <c r="G24" t="str" cm="1">
        <f t="array" ref="G24">IF(F24="","",F24/INDEX($F$2:$F$102,MATCH(TRUE,$F$2:$F$102&lt;&gt;"",0)))</f>
        <v/>
      </c>
      <c r="H24" t="str">
        <f t="shared" si="1"/>
        <v/>
      </c>
    </row>
    <row r="25" spans="1:11" x14ac:dyDescent="0.2">
      <c r="A25">
        <f t="shared" si="2"/>
        <v>1</v>
      </c>
      <c r="B25">
        <f t="shared" si="3"/>
        <v>23</v>
      </c>
      <c r="C25">
        <v>1</v>
      </c>
      <c r="D25">
        <f t="shared" si="4"/>
        <v>1</v>
      </c>
      <c r="E25">
        <f t="shared" si="0"/>
        <v>1.4285714285714235E-2</v>
      </c>
      <c r="G25" t="str" cm="1">
        <f t="array" ref="G25">IF(F25="","",F25/INDEX($F$2:$F$102,MATCH(TRUE,$F$2:$F$102&lt;&gt;"",0)))</f>
        <v/>
      </c>
      <c r="H25" t="str">
        <f t="shared" si="1"/>
        <v/>
      </c>
    </row>
    <row r="26" spans="1:11" x14ac:dyDescent="0.2">
      <c r="A26">
        <f t="shared" si="2"/>
        <v>2</v>
      </c>
      <c r="B26">
        <f t="shared" si="3"/>
        <v>24</v>
      </c>
      <c r="C26">
        <v>0.98571428571428577</v>
      </c>
      <c r="D26">
        <f t="shared" si="4"/>
        <v>0.96153846153846145</v>
      </c>
      <c r="E26">
        <f t="shared" si="0"/>
        <v>2.070393374742352E-4</v>
      </c>
      <c r="G26" t="str" cm="1">
        <f t="array" ref="G26">IF(F26="","",F26/INDEX($F$2:$F$102,MATCH(TRUE,$F$2:$F$102&lt;&gt;"",0)))</f>
        <v/>
      </c>
      <c r="H26" t="str">
        <f t="shared" si="1"/>
        <v/>
      </c>
    </row>
    <row r="27" spans="1:11" x14ac:dyDescent="0.2">
      <c r="A27">
        <f t="shared" si="2"/>
        <v>3</v>
      </c>
      <c r="B27">
        <f t="shared" si="3"/>
        <v>25</v>
      </c>
      <c r="C27">
        <v>0.98550724637681153</v>
      </c>
      <c r="D27">
        <f t="shared" si="4"/>
        <v>0.92455621301775137</v>
      </c>
      <c r="E27">
        <f t="shared" si="0"/>
        <v>2.1312872975265407E-4</v>
      </c>
      <c r="G27" t="str" cm="1">
        <f t="array" ref="G27">IF(F27="","",F27/INDEX($F$2:$F$102,MATCH(TRUE,$F$2:$F$102&lt;&gt;"",0)))</f>
        <v/>
      </c>
      <c r="H27" t="str">
        <f t="shared" si="1"/>
        <v/>
      </c>
    </row>
    <row r="28" spans="1:11" x14ac:dyDescent="0.2">
      <c r="A28">
        <f t="shared" si="2"/>
        <v>4</v>
      </c>
      <c r="B28">
        <f t="shared" si="3"/>
        <v>26</v>
      </c>
      <c r="C28">
        <v>0.98529411764705888</v>
      </c>
      <c r="D28">
        <f t="shared" si="4"/>
        <v>0.88899635867091487</v>
      </c>
      <c r="E28">
        <f t="shared" si="0"/>
        <v>2.1949078138727707E-4</v>
      </c>
      <c r="G28" t="str" cm="1">
        <f t="array" ref="G28">IF(F28="","",F28/INDEX($F$2:$F$102,MATCH(TRUE,$F$2:$F$102&lt;&gt;"",0)))</f>
        <v/>
      </c>
      <c r="H28" t="str">
        <f t="shared" si="1"/>
        <v/>
      </c>
    </row>
    <row r="29" spans="1:11" x14ac:dyDescent="0.2">
      <c r="A29">
        <f t="shared" si="2"/>
        <v>5</v>
      </c>
      <c r="B29">
        <f t="shared" si="3"/>
        <v>27</v>
      </c>
      <c r="C29">
        <v>0.9850746268656716</v>
      </c>
      <c r="D29">
        <f t="shared" si="4"/>
        <v>0.85480419102972571</v>
      </c>
      <c r="E29">
        <f t="shared" si="0"/>
        <v>2.2614201718673677E-4</v>
      </c>
      <c r="G29" t="str" cm="1">
        <f t="array" ref="G29">IF(F29="","",F29/INDEX($F$2:$F$102,MATCH(TRUE,$F$2:$F$102&lt;&gt;"",0)))</f>
        <v/>
      </c>
      <c r="H29" t="str">
        <f t="shared" si="1"/>
        <v/>
      </c>
    </row>
    <row r="30" spans="1:11" x14ac:dyDescent="0.2">
      <c r="A30">
        <f t="shared" si="2"/>
        <v>6</v>
      </c>
      <c r="B30">
        <f t="shared" si="3"/>
        <v>28</v>
      </c>
      <c r="C30">
        <v>0.98484848484848486</v>
      </c>
      <c r="D30">
        <f t="shared" si="4"/>
        <v>0.82192710675935154</v>
      </c>
      <c r="E30">
        <f t="shared" si="0"/>
        <v>2.3310023310030292E-4</v>
      </c>
      <c r="G30" t="str" cm="1">
        <f t="array" ref="G30">IF(F30="","",F30/INDEX($F$2:$F$102,MATCH(TRUE,$F$2:$F$102&lt;&gt;"",0)))</f>
        <v/>
      </c>
      <c r="H30" t="str">
        <f t="shared" si="1"/>
        <v/>
      </c>
    </row>
    <row r="31" spans="1:11" x14ac:dyDescent="0.2">
      <c r="A31">
        <f t="shared" si="2"/>
        <v>7</v>
      </c>
      <c r="B31">
        <f t="shared" si="3"/>
        <v>29</v>
      </c>
      <c r="C31">
        <v>0.98461538461538456</v>
      </c>
      <c r="D31">
        <f t="shared" si="4"/>
        <v>0.79031452573014571</v>
      </c>
      <c r="E31">
        <f t="shared" si="0"/>
        <v>2.4038461538455902E-4</v>
      </c>
      <c r="G31" t="str" cm="1">
        <f t="array" ref="G31">IF(F31="","",F31/INDEX($F$2:$F$102,MATCH(TRUE,$F$2:$F$102&lt;&gt;"",0)))</f>
        <v/>
      </c>
      <c r="H31" t="str">
        <f t="shared" si="1"/>
        <v/>
      </c>
    </row>
    <row r="32" spans="1:11" x14ac:dyDescent="0.2">
      <c r="A32">
        <f t="shared" si="2"/>
        <v>8</v>
      </c>
      <c r="B32">
        <f t="shared" si="3"/>
        <v>30</v>
      </c>
      <c r="C32">
        <v>0.984375</v>
      </c>
      <c r="D32">
        <f t="shared" si="4"/>
        <v>0.75991781320206331</v>
      </c>
      <c r="E32">
        <f t="shared" si="0"/>
        <v>2.4801587301592765E-4</v>
      </c>
      <c r="G32" t="str" cm="1">
        <f t="array" ref="G32">IF(F32="","",F32/INDEX($F$2:$F$102,MATCH(TRUE,$F$2:$F$102&lt;&gt;"",0)))</f>
        <v/>
      </c>
      <c r="H32" t="str">
        <f t="shared" si="1"/>
        <v/>
      </c>
    </row>
    <row r="33" spans="1:8" x14ac:dyDescent="0.2">
      <c r="A33">
        <f t="shared" si="2"/>
        <v>9</v>
      </c>
      <c r="B33">
        <f t="shared" si="3"/>
        <v>31</v>
      </c>
      <c r="C33">
        <v>0.98412698412698407</v>
      </c>
      <c r="D33">
        <f t="shared" si="4"/>
        <v>0.73069020500198378</v>
      </c>
      <c r="E33">
        <f t="shared" si="0"/>
        <v>2.5601638504857416E-4</v>
      </c>
      <c r="G33" t="str" cm="1">
        <f t="array" ref="G33">IF(F33="","",F33/INDEX($F$2:$F$102,MATCH(TRUE,$F$2:$F$102&lt;&gt;"",0)))</f>
        <v/>
      </c>
      <c r="H33" t="str">
        <f t="shared" si="1"/>
        <v/>
      </c>
    </row>
    <row r="34" spans="1:8" x14ac:dyDescent="0.2">
      <c r="A34">
        <f t="shared" si="2"/>
        <v>10</v>
      </c>
      <c r="B34">
        <f t="shared" si="3"/>
        <v>32</v>
      </c>
      <c r="C34">
        <v>0.9838709677419355</v>
      </c>
      <c r="D34">
        <f t="shared" si="4"/>
        <v>0.70258673557883045</v>
      </c>
      <c r="E34">
        <f t="shared" si="0"/>
        <v>2.6441036488633607E-4</v>
      </c>
      <c r="G34" t="str" cm="1">
        <f t="array" ref="G34">IF(F34="","",F34/INDEX($F$2:$F$102,MATCH(TRUE,$F$2:$F$102&lt;&gt;"",0)))</f>
        <v/>
      </c>
      <c r="H34" t="str">
        <f t="shared" si="1"/>
        <v/>
      </c>
    </row>
    <row r="35" spans="1:8" x14ac:dyDescent="0.2">
      <c r="A35">
        <f t="shared" si="2"/>
        <v>11</v>
      </c>
      <c r="B35">
        <f t="shared" si="3"/>
        <v>33</v>
      </c>
      <c r="C35">
        <v>0.98360655737704916</v>
      </c>
      <c r="D35">
        <f t="shared" si="4"/>
        <v>0.67556416882579851</v>
      </c>
      <c r="E35">
        <f t="shared" si="0"/>
        <v>2.7322404371576958E-4</v>
      </c>
      <c r="G35" t="str" cm="1">
        <f t="array" ref="G35">IF(F35="","",F35/INDEX($F$2:$F$102,MATCH(TRUE,$F$2:$F$102&lt;&gt;"",0)))</f>
        <v/>
      </c>
      <c r="H35" t="str">
        <f t="shared" si="1"/>
        <v/>
      </c>
    </row>
    <row r="36" spans="1:8" x14ac:dyDescent="0.2">
      <c r="A36">
        <f t="shared" si="2"/>
        <v>12</v>
      </c>
      <c r="B36">
        <f t="shared" si="3"/>
        <v>34</v>
      </c>
      <c r="C36">
        <v>0.98333333333333339</v>
      </c>
      <c r="D36">
        <f t="shared" si="4"/>
        <v>0.6495809315632679</v>
      </c>
      <c r="E36">
        <f t="shared" si="0"/>
        <v>2.8248587570622874E-4</v>
      </c>
      <c r="G36" t="str" cm="1">
        <f t="array" ref="G36">IF(F36="","",F36/INDEX($F$2:$F$102,MATCH(TRUE,$F$2:$F$102&lt;&gt;"",0)))</f>
        <v/>
      </c>
      <c r="H36" t="str">
        <f t="shared" si="1"/>
        <v/>
      </c>
    </row>
    <row r="37" spans="1:8" x14ac:dyDescent="0.2">
      <c r="A37">
        <f t="shared" si="2"/>
        <v>13</v>
      </c>
      <c r="B37">
        <f t="shared" si="3"/>
        <v>35</v>
      </c>
      <c r="C37">
        <v>0.98305084745762716</v>
      </c>
      <c r="D37">
        <f t="shared" si="4"/>
        <v>0.62459704958006512</v>
      </c>
      <c r="E37">
        <f t="shared" si="0"/>
        <v>2.9222676797202585E-4</v>
      </c>
      <c r="G37" t="str" cm="1">
        <f t="array" ref="G37">IF(F37="","",F37/INDEX($F$2:$F$102,MATCH(TRUE,$F$2:$F$102&lt;&gt;"",0)))</f>
        <v/>
      </c>
      <c r="H37" t="str">
        <f t="shared" si="1"/>
        <v/>
      </c>
    </row>
    <row r="38" spans="1:8" x14ac:dyDescent="0.2">
      <c r="A38">
        <f t="shared" si="2"/>
        <v>14</v>
      </c>
      <c r="B38">
        <f t="shared" si="3"/>
        <v>36</v>
      </c>
      <c r="C38">
        <v>0.98275862068965514</v>
      </c>
      <c r="D38">
        <f t="shared" si="4"/>
        <v>0.600574086134678</v>
      </c>
      <c r="E38">
        <f t="shared" si="0"/>
        <v>3.0248033877788849E-4</v>
      </c>
      <c r="G38" t="str" cm="1">
        <f t="array" ref="G38">IF(F38="","",F38/INDEX($F$2:$F$102,MATCH(TRUE,$F$2:$F$102&lt;&gt;"",0)))</f>
        <v/>
      </c>
      <c r="H38" t="str">
        <f t="shared" si="1"/>
        <v/>
      </c>
    </row>
    <row r="39" spans="1:8" x14ac:dyDescent="0.2">
      <c r="A39">
        <f t="shared" si="2"/>
        <v>15</v>
      </c>
      <c r="B39">
        <f t="shared" si="3"/>
        <v>37</v>
      </c>
      <c r="C39">
        <v>0.98245614035087725</v>
      </c>
      <c r="D39">
        <f t="shared" si="4"/>
        <v>0.57747508282180582</v>
      </c>
      <c r="E39">
        <f t="shared" si="0"/>
        <v>3.1328320802015419E-4</v>
      </c>
      <c r="G39" t="str" cm="1">
        <f t="array" ref="G39">IF(F39="","",F39/INDEX($F$2:$F$102,MATCH(TRUE,$F$2:$F$102&lt;&gt;"",0)))</f>
        <v/>
      </c>
      <c r="H39" t="str">
        <f t="shared" si="1"/>
        <v/>
      </c>
    </row>
    <row r="40" spans="1:8" x14ac:dyDescent="0.2">
      <c r="A40">
        <f t="shared" si="2"/>
        <v>16</v>
      </c>
      <c r="B40">
        <f t="shared" si="3"/>
        <v>38</v>
      </c>
      <c r="C40">
        <v>0.9821428571428571</v>
      </c>
      <c r="D40">
        <f t="shared" si="4"/>
        <v>0.55526450271327477</v>
      </c>
      <c r="E40">
        <f t="shared" si="0"/>
        <v>3.2467532467517213E-4</v>
      </c>
      <c r="G40" t="str" cm="1">
        <f t="array" ref="G40">IF(F40="","",F40/INDEX($F$2:$F$102,MATCH(TRUE,$F$2:$F$102&lt;&gt;"",0)))</f>
        <v/>
      </c>
      <c r="H40" t="str">
        <f t="shared" si="1"/>
        <v/>
      </c>
    </row>
    <row r="41" spans="1:8" x14ac:dyDescent="0.2">
      <c r="A41">
        <f t="shared" si="2"/>
        <v>17</v>
      </c>
      <c r="B41">
        <f t="shared" si="3"/>
        <v>39</v>
      </c>
      <c r="C41">
        <v>0.98181818181818192</v>
      </c>
      <c r="D41">
        <f t="shared" si="4"/>
        <v>0.53390817568584104</v>
      </c>
      <c r="E41">
        <f t="shared" si="0"/>
        <v>3.3670033670052391E-4</v>
      </c>
      <c r="G41" t="str" cm="1">
        <f t="array" ref="G41">IF(F41="","",F41/INDEX($F$2:$F$102,MATCH(TRUE,$F$2:$F$102&lt;&gt;"",0)))</f>
        <v/>
      </c>
      <c r="H41" t="str">
        <f t="shared" si="1"/>
        <v/>
      </c>
    </row>
    <row r="42" spans="1:8" x14ac:dyDescent="0.2">
      <c r="A42">
        <f t="shared" si="2"/>
        <v>18</v>
      </c>
      <c r="B42">
        <f t="shared" si="3"/>
        <v>40</v>
      </c>
      <c r="C42">
        <v>0.9814814814814814</v>
      </c>
      <c r="D42">
        <f t="shared" si="4"/>
        <v>0.51337324585177024</v>
      </c>
      <c r="E42">
        <f t="shared" si="0"/>
        <v>3.4940600978317082E-4</v>
      </c>
      <c r="G42" t="str" cm="1">
        <f t="array" ref="G42">IF(F42="","",F42/INDEX($F$2:$F$102,MATCH(TRUE,$F$2:$F$102&lt;&gt;"",0)))</f>
        <v/>
      </c>
      <c r="H42" t="str">
        <f t="shared" si="1"/>
        <v/>
      </c>
    </row>
    <row r="43" spans="1:8" x14ac:dyDescent="0.2">
      <c r="A43">
        <f t="shared" si="2"/>
        <v>19</v>
      </c>
      <c r="B43">
        <f t="shared" si="3"/>
        <v>41</v>
      </c>
      <c r="C43">
        <v>0.98113207547169823</v>
      </c>
      <c r="D43">
        <f t="shared" si="4"/>
        <v>0.49362812101131748</v>
      </c>
      <c r="E43">
        <f t="shared" si="0"/>
        <v>3.6284470246750189E-4</v>
      </c>
      <c r="G43" t="str" cm="1">
        <f t="array" ref="G43">IF(F43="","",F43/INDEX($F$2:$F$102,MATCH(TRUE,$F$2:$F$102&lt;&gt;"",0)))</f>
        <v/>
      </c>
      <c r="H43" t="str">
        <f t="shared" si="1"/>
        <v/>
      </c>
    </row>
    <row r="44" spans="1:8" x14ac:dyDescent="0.2">
      <c r="A44">
        <f t="shared" si="2"/>
        <v>20</v>
      </c>
      <c r="B44">
        <f t="shared" si="3"/>
        <v>42</v>
      </c>
      <c r="C44">
        <v>0.98076923076923073</v>
      </c>
      <c r="D44">
        <f t="shared" si="4"/>
        <v>0.47464242404934376</v>
      </c>
      <c r="E44">
        <f t="shared" si="0"/>
        <v>3.7707390648555883E-4</v>
      </c>
      <c r="G44" t="str" cm="1">
        <f t="array" ref="G44">IF(F44="","",F44/INDEX($F$2:$F$102,MATCH(TRUE,$F$2:$F$102&lt;&gt;"",0)))</f>
        <v/>
      </c>
      <c r="H44" t="str">
        <f t="shared" si="1"/>
        <v/>
      </c>
    </row>
    <row r="45" spans="1:8" x14ac:dyDescent="0.2">
      <c r="A45">
        <f t="shared" si="2"/>
        <v>21</v>
      </c>
      <c r="B45">
        <f t="shared" si="3"/>
        <v>43</v>
      </c>
      <c r="C45">
        <v>0.98039215686274517</v>
      </c>
      <c r="D45">
        <f t="shared" si="4"/>
        <v>0.45638694620129205</v>
      </c>
      <c r="E45">
        <f t="shared" si="0"/>
        <v>3.9215686274529649E-4</v>
      </c>
      <c r="G45" t="str" cm="1">
        <f t="array" ref="G45">IF(F45="","",F45/INDEX($F$2:$F$102,MATCH(TRUE,$F$2:$F$102&lt;&gt;"",0)))</f>
        <v/>
      </c>
      <c r="H45" t="str">
        <f t="shared" si="1"/>
        <v/>
      </c>
    </row>
    <row r="46" spans="1:8" x14ac:dyDescent="0.2">
      <c r="A46">
        <f t="shared" si="2"/>
        <v>22</v>
      </c>
      <c r="B46">
        <f t="shared" si="3"/>
        <v>44</v>
      </c>
      <c r="C46">
        <v>0.97999999999999987</v>
      </c>
      <c r="D46">
        <f t="shared" si="4"/>
        <v>0.43883360211662686</v>
      </c>
      <c r="E46">
        <f t="shared" si="0"/>
        <v>4.081632653059053E-4</v>
      </c>
      <c r="G46" t="str" cm="1">
        <f t="array" ref="G46">IF(F46="","",F46/INDEX($F$2:$F$102,MATCH(TRUE,$F$2:$F$102&lt;&gt;"",0)))</f>
        <v/>
      </c>
      <c r="H46" t="str">
        <f t="shared" si="1"/>
        <v/>
      </c>
    </row>
    <row r="47" spans="1:8" x14ac:dyDescent="0.2">
      <c r="A47">
        <f t="shared" si="2"/>
        <v>23</v>
      </c>
      <c r="B47">
        <f t="shared" si="3"/>
        <v>45</v>
      </c>
      <c r="C47">
        <v>0.97959183673469397</v>
      </c>
      <c r="D47">
        <f t="shared" si="4"/>
        <v>0.42195538665060278</v>
      </c>
      <c r="E47">
        <f t="shared" si="0"/>
        <v>4.2517006802733626E-4</v>
      </c>
      <c r="G47" t="str" cm="1">
        <f t="array" ref="G47">IF(F47="","",F47/INDEX($F$2:$F$102,MATCH(TRUE,$F$2:$F$102&lt;&gt;"",0)))</f>
        <v/>
      </c>
      <c r="H47" t="str">
        <f t="shared" si="1"/>
        <v/>
      </c>
    </row>
    <row r="48" spans="1:8" x14ac:dyDescent="0.2">
      <c r="A48">
        <f t="shared" si="2"/>
        <v>24</v>
      </c>
      <c r="B48">
        <f t="shared" si="3"/>
        <v>46</v>
      </c>
      <c r="C48">
        <v>0.97916666666666663</v>
      </c>
      <c r="D48">
        <f t="shared" si="4"/>
        <v>0.40572633331788732</v>
      </c>
      <c r="E48">
        <f t="shared" si="0"/>
        <v>4.4326241134740041E-4</v>
      </c>
      <c r="G48" t="str" cm="1">
        <f t="array" ref="G48">IF(F48="","",F48/INDEX($F$2:$F$102,MATCH(TRUE,$F$2:$F$102&lt;&gt;"",0)))</f>
        <v/>
      </c>
      <c r="H48" t="str">
        <f t="shared" si="1"/>
        <v/>
      </c>
    </row>
    <row r="49" spans="1:8" x14ac:dyDescent="0.2">
      <c r="A49">
        <f t="shared" si="2"/>
        <v>25</v>
      </c>
      <c r="B49">
        <f t="shared" si="3"/>
        <v>47</v>
      </c>
      <c r="C49">
        <v>0.97872340425531923</v>
      </c>
      <c r="D49">
        <f t="shared" si="4"/>
        <v>0.39012147434412242</v>
      </c>
      <c r="E49">
        <f t="shared" si="0"/>
        <v>4.6253469010171244E-4</v>
      </c>
      <c r="G49" t="str" cm="1">
        <f t="array" ref="G49">IF(F49="","",F49/INDEX($F$2:$F$102,MATCH(TRUE,$F$2:$F$102&lt;&gt;"",0)))</f>
        <v/>
      </c>
      <c r="H49" t="str">
        <f t="shared" si="1"/>
        <v/>
      </c>
    </row>
    <row r="50" spans="1:8" x14ac:dyDescent="0.2">
      <c r="A50">
        <f t="shared" si="2"/>
        <v>26</v>
      </c>
      <c r="B50">
        <f t="shared" si="3"/>
        <v>48</v>
      </c>
      <c r="C50">
        <v>0.97826086956521752</v>
      </c>
      <c r="D50">
        <f t="shared" si="4"/>
        <v>0.37511680225396377</v>
      </c>
      <c r="E50">
        <f t="shared" si="0"/>
        <v>4.8309178743988213E-4</v>
      </c>
      <c r="G50" t="str" cm="1">
        <f t="array" ref="G50">IF(F50="","",F50/INDEX($F$2:$F$102,MATCH(TRUE,$F$2:$F$102&lt;&gt;"",0)))</f>
        <v/>
      </c>
      <c r="H50" t="str">
        <f t="shared" si="1"/>
        <v/>
      </c>
    </row>
    <row r="51" spans="1:8" x14ac:dyDescent="0.2">
      <c r="A51">
        <f t="shared" si="2"/>
        <v>27</v>
      </c>
      <c r="B51">
        <f t="shared" si="3"/>
        <v>49</v>
      </c>
      <c r="C51">
        <v>0.97777777777777763</v>
      </c>
      <c r="D51">
        <f t="shared" si="4"/>
        <v>0.36068923293650368</v>
      </c>
      <c r="E51">
        <f t="shared" si="0"/>
        <v>5.0505050505023075E-4</v>
      </c>
      <c r="G51" t="str" cm="1">
        <f t="array" ref="G51">IF(F51="","",F51/INDEX($F$2:$F$102,MATCH(TRUE,$F$2:$F$102&lt;&gt;"",0)))</f>
        <v/>
      </c>
      <c r="H51" t="str">
        <f t="shared" si="1"/>
        <v/>
      </c>
    </row>
    <row r="52" spans="1:8" x14ac:dyDescent="0.2">
      <c r="A52">
        <f t="shared" si="2"/>
        <v>28</v>
      </c>
      <c r="B52">
        <f t="shared" si="3"/>
        <v>50</v>
      </c>
      <c r="C52">
        <v>0.9772727272727274</v>
      </c>
      <c r="D52">
        <f t="shared" si="4"/>
        <v>0.3468165701312535</v>
      </c>
      <c r="E52">
        <f t="shared" si="0"/>
        <v>5.2854122621581734E-4</v>
      </c>
      <c r="G52" t="str" cm="1">
        <f t="array" ref="G52">IF(F52="","",F52/INDEX($F$2:$F$102,MATCH(TRUE,$F$2:$F$102&lt;&gt;"",0)))</f>
        <v/>
      </c>
      <c r="H52" t="str">
        <f t="shared" si="1"/>
        <v/>
      </c>
    </row>
    <row r="53" spans="1:8" x14ac:dyDescent="0.2">
      <c r="A53">
        <f t="shared" si="2"/>
        <v>29</v>
      </c>
      <c r="B53">
        <f t="shared" si="3"/>
        <v>51</v>
      </c>
      <c r="C53">
        <v>0.97674418604651159</v>
      </c>
      <c r="D53">
        <f t="shared" si="4"/>
        <v>0.3334774712800514</v>
      </c>
      <c r="E53">
        <f t="shared" si="0"/>
        <v>5.5370985603531153E-4</v>
      </c>
      <c r="G53" t="str" cm="1">
        <f t="array" ref="G53">IF(F53="","",F53/INDEX($F$2:$F$102,MATCH(TRUE,$F$2:$F$102&lt;&gt;"",0)))</f>
        <v/>
      </c>
      <c r="H53" t="str">
        <f t="shared" si="1"/>
        <v/>
      </c>
    </row>
    <row r="54" spans="1:8" x14ac:dyDescent="0.2">
      <c r="A54">
        <f t="shared" si="2"/>
        <v>30</v>
      </c>
      <c r="B54">
        <f t="shared" si="3"/>
        <v>52</v>
      </c>
      <c r="C54">
        <v>0.97619047619047628</v>
      </c>
      <c r="D54">
        <f t="shared" si="4"/>
        <v>0.32065141469235708</v>
      </c>
      <c r="E54">
        <f t="shared" si="0"/>
        <v>5.8072009291543214E-4</v>
      </c>
      <c r="G54" t="str" cm="1">
        <f t="array" ref="G54">IF(F54="","",F54/INDEX($F$2:$F$102,MATCH(TRUE,$F$2:$F$102&lt;&gt;"",0)))</f>
        <v/>
      </c>
      <c r="H54" t="str">
        <f t="shared" si="1"/>
        <v/>
      </c>
    </row>
    <row r="55" spans="1:8" x14ac:dyDescent="0.2">
      <c r="A55">
        <f t="shared" si="2"/>
        <v>31</v>
      </c>
      <c r="B55">
        <f t="shared" si="3"/>
        <v>53</v>
      </c>
      <c r="C55">
        <v>0.97560975609756084</v>
      </c>
      <c r="D55">
        <f t="shared" si="4"/>
        <v>0.30831866797342034</v>
      </c>
      <c r="E55">
        <f t="shared" si="0"/>
        <v>6.0975609756075411E-4</v>
      </c>
      <c r="G55" t="str" cm="1">
        <f t="array" ref="G55">IF(F55="","",F55/INDEX($F$2:$F$102,MATCH(TRUE,$F$2:$F$102&lt;&gt;"",0)))</f>
        <v/>
      </c>
      <c r="H55" t="str">
        <f t="shared" si="1"/>
        <v/>
      </c>
    </row>
    <row r="56" spans="1:8" x14ac:dyDescent="0.2">
      <c r="A56">
        <f t="shared" si="2"/>
        <v>32</v>
      </c>
      <c r="B56">
        <f t="shared" si="3"/>
        <v>54</v>
      </c>
      <c r="C56">
        <v>0.97500000000000009</v>
      </c>
      <c r="D56">
        <f t="shared" si="4"/>
        <v>0.29646025766675027</v>
      </c>
      <c r="E56">
        <f t="shared" si="0"/>
        <v>6.4102564102586079E-4</v>
      </c>
      <c r="G56" t="str" cm="1">
        <f t="array" ref="G56">IF(F56="","",F56/INDEX($F$2:$F$102,MATCH(TRUE,$F$2:$F$102&lt;&gt;"",0)))</f>
        <v/>
      </c>
      <c r="H56" t="str">
        <f t="shared" si="1"/>
        <v/>
      </c>
    </row>
    <row r="57" spans="1:8" x14ac:dyDescent="0.2">
      <c r="A57">
        <f t="shared" si="2"/>
        <v>33</v>
      </c>
      <c r="B57">
        <f t="shared" si="3"/>
        <v>55</v>
      </c>
      <c r="C57">
        <v>0.97435897435897423</v>
      </c>
      <c r="D57">
        <f t="shared" si="4"/>
        <v>0.28505794006418295</v>
      </c>
      <c r="E57">
        <f t="shared" si="0"/>
        <v>6.7476383265829831E-4</v>
      </c>
      <c r="G57" t="str" cm="1">
        <f t="array" ref="G57">IF(F57="","",F57/INDEX($F$2:$F$102,MATCH(TRUE,$F$2:$F$102&lt;&gt;"",0)))</f>
        <v/>
      </c>
      <c r="H57" t="str">
        <f t="shared" si="1"/>
        <v/>
      </c>
    </row>
    <row r="58" spans="1:8" x14ac:dyDescent="0.2">
      <c r="A58">
        <f t="shared" si="2"/>
        <v>34</v>
      </c>
      <c r="B58">
        <f t="shared" si="3"/>
        <v>56</v>
      </c>
      <c r="C58">
        <v>0.97368421052631593</v>
      </c>
      <c r="D58">
        <f t="shared" si="4"/>
        <v>0.27409417313863743</v>
      </c>
      <c r="E58">
        <f t="shared" si="0"/>
        <v>7.1123755334312477E-4</v>
      </c>
      <c r="G58" t="str" cm="1">
        <f t="array" ref="G58">IF(F58="","",F58/INDEX($F$2:$F$102,MATCH(TRUE,$F$2:$F$102&lt;&gt;"",0)))</f>
        <v/>
      </c>
      <c r="H58" t="str">
        <f t="shared" si="1"/>
        <v/>
      </c>
    </row>
    <row r="59" spans="1:8" x14ac:dyDescent="0.2">
      <c r="A59">
        <f t="shared" si="2"/>
        <v>35</v>
      </c>
      <c r="B59">
        <f t="shared" si="3"/>
        <v>57</v>
      </c>
      <c r="C59">
        <v>0.9729729729729728</v>
      </c>
      <c r="D59">
        <f t="shared" si="4"/>
        <v>0.26355208955638215</v>
      </c>
      <c r="E59">
        <f t="shared" si="0"/>
        <v>7.5075075075048403E-4</v>
      </c>
      <c r="G59" t="str" cm="1">
        <f t="array" ref="G59">IF(F59="","",F59/INDEX($F$2:$F$102,MATCH(TRUE,$F$2:$F$102&lt;&gt;"",0)))</f>
        <v/>
      </c>
      <c r="H59" t="str">
        <f t="shared" si="1"/>
        <v/>
      </c>
    </row>
    <row r="60" spans="1:8" x14ac:dyDescent="0.2">
      <c r="A60">
        <f t="shared" si="2"/>
        <v>36</v>
      </c>
      <c r="B60">
        <f t="shared" si="3"/>
        <v>58</v>
      </c>
      <c r="C60">
        <v>0.97222222222222232</v>
      </c>
      <c r="D60">
        <f t="shared" si="4"/>
        <v>0.25341547072729048</v>
      </c>
      <c r="E60">
        <f t="shared" si="0"/>
        <v>7.9365079365090185E-4</v>
      </c>
      <c r="G60" t="str" cm="1">
        <f t="array" ref="G60">IF(F60="","",F60/INDEX($F$2:$F$102,MATCH(TRUE,$F$2:$F$102&lt;&gt;"",0)))</f>
        <v/>
      </c>
      <c r="H60" t="str">
        <f t="shared" si="1"/>
        <v/>
      </c>
    </row>
    <row r="61" spans="1:8" x14ac:dyDescent="0.2">
      <c r="A61">
        <f t="shared" si="2"/>
        <v>37</v>
      </c>
      <c r="B61">
        <f t="shared" si="3"/>
        <v>59</v>
      </c>
      <c r="C61">
        <v>0.97142857142857142</v>
      </c>
      <c r="D61">
        <f t="shared" si="4"/>
        <v>0.24366872185316396</v>
      </c>
      <c r="E61">
        <f t="shared" si="0"/>
        <v>8.4033613445377853E-4</v>
      </c>
      <c r="G61" t="str" cm="1">
        <f t="array" ref="G61">IF(F61="","",F61/INDEX($F$2:$F$102,MATCH(TRUE,$F$2:$F$102&lt;&gt;"",0)))</f>
        <v/>
      </c>
      <c r="H61" t="str">
        <f t="shared" si="1"/>
        <v/>
      </c>
    </row>
    <row r="62" spans="1:8" x14ac:dyDescent="0.2">
      <c r="A62">
        <f t="shared" si="2"/>
        <v>38</v>
      </c>
      <c r="B62">
        <f t="shared" si="3"/>
        <v>60</v>
      </c>
      <c r="C62">
        <v>0.97058823529411764</v>
      </c>
      <c r="D62">
        <f t="shared" si="4"/>
        <v>0.23429684793573452</v>
      </c>
      <c r="E62">
        <f t="shared" si="0"/>
        <v>8.9126559714791664E-4</v>
      </c>
      <c r="G62" t="str" cm="1">
        <f t="array" ref="G62">IF(F62="","",F62/INDEX($F$2:$F$102,MATCH(TRUE,$F$2:$F$102&lt;&gt;"",0)))</f>
        <v/>
      </c>
      <c r="H62" t="str">
        <f t="shared" si="1"/>
        <v/>
      </c>
    </row>
    <row r="63" spans="1:8" x14ac:dyDescent="0.2">
      <c r="A63">
        <f t="shared" si="2"/>
        <v>39</v>
      </c>
      <c r="B63">
        <f t="shared" si="3"/>
        <v>61</v>
      </c>
      <c r="C63">
        <v>0.96969696969696972</v>
      </c>
      <c r="D63">
        <f t="shared" si="4"/>
        <v>0.22528543070743706</v>
      </c>
      <c r="E63">
        <f t="shared" si="0"/>
        <v>9.4696969696972388E-4</v>
      </c>
      <c r="G63" t="str" cm="1">
        <f t="array" ref="G63">IF(F63="","",F63/INDEX($F$2:$F$102,MATCH(TRUE,$F$2:$F$102&lt;&gt;"",0)))</f>
        <v/>
      </c>
      <c r="H63" t="str">
        <f t="shared" si="1"/>
        <v/>
      </c>
    </row>
    <row r="64" spans="1:8" x14ac:dyDescent="0.2">
      <c r="A64">
        <f t="shared" si="2"/>
        <v>40</v>
      </c>
      <c r="B64">
        <f t="shared" si="3"/>
        <v>62</v>
      </c>
      <c r="C64">
        <v>0.96875</v>
      </c>
      <c r="D64">
        <f t="shared" si="4"/>
        <v>0.21662060644945874</v>
      </c>
      <c r="E64">
        <f t="shared" si="0"/>
        <v>1.0080645161290036E-3</v>
      </c>
      <c r="G64" t="str" cm="1">
        <f t="array" ref="G64">IF(F64="","",F64/INDEX($F$2:$F$102,MATCH(TRUE,$F$2:$F$102&lt;&gt;"",0)))</f>
        <v/>
      </c>
      <c r="H64" t="str">
        <f t="shared" si="1"/>
        <v/>
      </c>
    </row>
    <row r="65" spans="1:8" x14ac:dyDescent="0.2">
      <c r="A65">
        <f t="shared" si="2"/>
        <v>41</v>
      </c>
      <c r="B65">
        <f t="shared" si="3"/>
        <v>63</v>
      </c>
      <c r="C65">
        <v>0.967741935483871</v>
      </c>
      <c r="D65">
        <f t="shared" si="4"/>
        <v>0.20828904466294101</v>
      </c>
      <c r="E65">
        <f t="shared" si="0"/>
        <v>1.0752688172042113E-3</v>
      </c>
      <c r="G65" t="str" cm="1">
        <f t="array" ref="G65">IF(F65="","",F65/INDEX($F$2:$F$102,MATCH(TRUE,$F$2:$F$102&lt;&gt;"",0)))</f>
        <v/>
      </c>
      <c r="H65" t="str">
        <f t="shared" si="1"/>
        <v/>
      </c>
    </row>
    <row r="66" spans="1:8" x14ac:dyDescent="0.2">
      <c r="A66">
        <f t="shared" si="2"/>
        <v>42</v>
      </c>
      <c r="B66">
        <f t="shared" si="3"/>
        <v>64</v>
      </c>
      <c r="C66">
        <v>0.96666666666666679</v>
      </c>
      <c r="D66">
        <f t="shared" si="4"/>
        <v>0.20027792756052021</v>
      </c>
      <c r="E66">
        <f t="shared" si="0"/>
        <v>1.1494252873563982E-3</v>
      </c>
      <c r="G66" t="str" cm="1">
        <f t="array" ref="G66">IF(F66="","",F66/INDEX($F$2:$F$102,MATCH(TRUE,$F$2:$F$102&lt;&gt;"",0)))</f>
        <v/>
      </c>
      <c r="H66" t="str">
        <f t="shared" si="1"/>
        <v/>
      </c>
    </row>
    <row r="67" spans="1:8" x14ac:dyDescent="0.2">
      <c r="A67">
        <f t="shared" si="2"/>
        <v>43</v>
      </c>
      <c r="B67">
        <f t="shared" si="3"/>
        <v>65</v>
      </c>
      <c r="C67">
        <v>0.96551724137931039</v>
      </c>
      <c r="D67">
        <f t="shared" si="4"/>
        <v>0.19257493034665407</v>
      </c>
      <c r="E67">
        <f t="shared" ref="E67:E102" si="5">IF(C67="","",C67-C68)</f>
        <v>1.2315270935960854E-3</v>
      </c>
      <c r="G67" t="str" cm="1">
        <f t="array" ref="G67">IF(F67="","",F67/INDEX($F$2:$F$102,MATCH(TRUE,$F$2:$F$102&lt;&gt;"",0)))</f>
        <v/>
      </c>
      <c r="H67" t="str">
        <f t="shared" ref="H67:H102" si="6">IF(F67="","",F67-F68)</f>
        <v/>
      </c>
    </row>
    <row r="68" spans="1:8" x14ac:dyDescent="0.2">
      <c r="A68">
        <f t="shared" ref="A68:A102" si="7">IF(AND(C68="",G68&lt;&gt;""),IF(AND(G68="",G67=0),0,A67+1),IF(AND(C68="",A67=0),0,A67+1))</f>
        <v>44</v>
      </c>
      <c r="B68">
        <f t="shared" ref="B68:B102" si="8">B67+1</f>
        <v>66</v>
      </c>
      <c r="C68">
        <v>0.9642857142857143</v>
      </c>
      <c r="D68">
        <f t="shared" si="4"/>
        <v>0.18516820225639813</v>
      </c>
      <c r="E68">
        <f t="shared" si="5"/>
        <v>1.3227513227513921E-3</v>
      </c>
      <c r="G68" t="str" cm="1">
        <f t="array" ref="G68">IF(F68="","",F68/INDEX($F$2:$F$102,MATCH(TRUE,$F$2:$F$102&lt;&gt;"",0)))</f>
        <v/>
      </c>
      <c r="H68" t="str">
        <f t="shared" si="6"/>
        <v/>
      </c>
    </row>
    <row r="69" spans="1:8" x14ac:dyDescent="0.2">
      <c r="A69">
        <f t="shared" si="7"/>
        <v>45</v>
      </c>
      <c r="B69">
        <f t="shared" si="8"/>
        <v>67</v>
      </c>
      <c r="C69">
        <v>0.96296296296296291</v>
      </c>
      <c r="D69">
        <f t="shared" ref="D69:D102" si="9">IF($D$2=1,IF(C69&lt;&gt;"",IF(C69="","",POWER(1+$K$1,-A69)),IF(G69="","",POWER(1+$K$1,-A69))),IF(C69&lt;&gt;"",IF(C69="","",POWER(1+$K$1,-A68)),IF(G69="","",POWER(1+$K$1,-A68))))</f>
        <v>0.17804634832345972</v>
      </c>
      <c r="E69">
        <f t="shared" si="5"/>
        <v>1.4245014245013454E-3</v>
      </c>
      <c r="G69" t="str" cm="1">
        <f t="array" ref="G69">IF(F69="","",F69/INDEX($F$2:$F$102,MATCH(TRUE,$F$2:$F$102&lt;&gt;"",0)))</f>
        <v/>
      </c>
      <c r="H69" t="str">
        <f t="shared" si="6"/>
        <v/>
      </c>
    </row>
    <row r="70" spans="1:8" x14ac:dyDescent="0.2">
      <c r="A70">
        <f t="shared" si="7"/>
        <v>46</v>
      </c>
      <c r="B70">
        <f t="shared" si="8"/>
        <v>68</v>
      </c>
      <c r="C70">
        <v>0.96153846153846156</v>
      </c>
      <c r="D70">
        <f t="shared" si="9"/>
        <v>0.17119841184948048</v>
      </c>
      <c r="E70">
        <f t="shared" si="5"/>
        <v>1.5384615384615996E-3</v>
      </c>
      <c r="G70" t="str" cm="1">
        <f t="array" ref="G70">IF(F70="","",F70/INDEX($F$2:$F$102,MATCH(TRUE,$F$2:$F$102&lt;&gt;"",0)))</f>
        <v/>
      </c>
      <c r="H70" t="str">
        <f t="shared" si="6"/>
        <v/>
      </c>
    </row>
    <row r="71" spans="1:8" x14ac:dyDescent="0.2">
      <c r="A71">
        <f t="shared" si="7"/>
        <v>47</v>
      </c>
      <c r="B71">
        <f t="shared" si="8"/>
        <v>69</v>
      </c>
      <c r="C71">
        <v>0.96</v>
      </c>
      <c r="D71">
        <f t="shared" si="9"/>
        <v>0.1646138575475774</v>
      </c>
      <c r="E71">
        <f t="shared" si="5"/>
        <v>1.6666666666665941E-3</v>
      </c>
      <c r="G71" t="str" cm="1">
        <f t="array" ref="G71">IF(F71="","",F71/INDEX($F$2:$F$102,MATCH(TRUE,$F$2:$F$102&lt;&gt;"",0)))</f>
        <v/>
      </c>
      <c r="H71" t="str">
        <f t="shared" si="6"/>
        <v/>
      </c>
    </row>
    <row r="72" spans="1:8" x14ac:dyDescent="0.2">
      <c r="A72">
        <f t="shared" si="7"/>
        <v>48</v>
      </c>
      <c r="B72">
        <f t="shared" si="8"/>
        <v>70</v>
      </c>
      <c r="C72">
        <v>0.95833333333333337</v>
      </c>
      <c r="D72">
        <f t="shared" si="9"/>
        <v>0.15828255533420904</v>
      </c>
      <c r="E72">
        <f t="shared" si="5"/>
        <v>1.8115942028985588E-3</v>
      </c>
      <c r="G72" t="str" cm="1">
        <f t="array" ref="G72">IF(F72="","",F72/INDEX($F$2:$F$102,MATCH(TRUE,$F$2:$F$102&lt;&gt;"",0)))</f>
        <v/>
      </c>
      <c r="H72" t="str">
        <f t="shared" si="6"/>
        <v/>
      </c>
    </row>
    <row r="73" spans="1:8" x14ac:dyDescent="0.2">
      <c r="A73">
        <f t="shared" si="7"/>
        <v>49</v>
      </c>
      <c r="B73">
        <f t="shared" si="8"/>
        <v>71</v>
      </c>
      <c r="C73">
        <v>0.95652173913043481</v>
      </c>
      <c r="D73">
        <f t="shared" si="9"/>
        <v>0.15219476474443175</v>
      </c>
      <c r="E73">
        <f t="shared" si="5"/>
        <v>1.9762845849803368E-3</v>
      </c>
      <c r="G73" t="str" cm="1">
        <f t="array" ref="G73">IF(F73="","",F73/INDEX($F$2:$F$102,MATCH(TRUE,$F$2:$F$102&lt;&gt;"",0)))</f>
        <v/>
      </c>
      <c r="H73" t="str">
        <f t="shared" si="6"/>
        <v/>
      </c>
    </row>
    <row r="74" spans="1:8" x14ac:dyDescent="0.2">
      <c r="A74">
        <f t="shared" si="7"/>
        <v>50</v>
      </c>
      <c r="B74">
        <f t="shared" si="8"/>
        <v>72</v>
      </c>
      <c r="C74">
        <v>0.95454545454545447</v>
      </c>
      <c r="D74">
        <f t="shared" si="9"/>
        <v>0.14634111994656898</v>
      </c>
      <c r="E74">
        <f t="shared" si="5"/>
        <v>2.1645021645021467E-3</v>
      </c>
      <c r="G74" t="str" cm="1">
        <f t="array" ref="G74">IF(F74="","",F74/INDEX($F$2:$F$102,MATCH(TRUE,$F$2:$F$102&lt;&gt;"",0)))</f>
        <v/>
      </c>
      <c r="H74" t="str">
        <f t="shared" si="6"/>
        <v/>
      </c>
    </row>
    <row r="75" spans="1:8" x14ac:dyDescent="0.2">
      <c r="A75">
        <f t="shared" si="7"/>
        <v>51</v>
      </c>
      <c r="B75">
        <f t="shared" si="8"/>
        <v>73</v>
      </c>
      <c r="C75">
        <v>0.95238095238095233</v>
      </c>
      <c r="D75">
        <f t="shared" si="9"/>
        <v>0.14071261533323939</v>
      </c>
      <c r="E75">
        <f t="shared" si="5"/>
        <v>2.3809523809523725E-3</v>
      </c>
      <c r="G75" t="str" cm="1">
        <f t="array" ref="G75">IF(F75="","",F75/INDEX($F$2:$F$102,MATCH(TRUE,$F$2:$F$102&lt;&gt;"",0)))</f>
        <v/>
      </c>
      <c r="H75" t="str">
        <f t="shared" si="6"/>
        <v/>
      </c>
    </row>
    <row r="76" spans="1:8" x14ac:dyDescent="0.2">
      <c r="A76">
        <f t="shared" si="7"/>
        <v>52</v>
      </c>
      <c r="B76">
        <f t="shared" si="8"/>
        <v>74</v>
      </c>
      <c r="C76">
        <v>0.95</v>
      </c>
      <c r="D76">
        <f t="shared" si="9"/>
        <v>0.13530059166657632</v>
      </c>
      <c r="E76">
        <f t="shared" si="5"/>
        <v>2.6315789473684292E-3</v>
      </c>
      <c r="G76" t="str" cm="1">
        <f t="array" ref="G76">IF(F76="","",F76/INDEX($F$2:$F$102,MATCH(TRUE,$F$2:$F$102&lt;&gt;"",0)))</f>
        <v/>
      </c>
      <c r="H76" t="str">
        <f t="shared" si="6"/>
        <v/>
      </c>
    </row>
    <row r="77" spans="1:8" x14ac:dyDescent="0.2">
      <c r="A77">
        <f t="shared" si="7"/>
        <v>53</v>
      </c>
      <c r="B77">
        <f t="shared" si="8"/>
        <v>75</v>
      </c>
      <c r="C77">
        <v>0.94736842105263153</v>
      </c>
      <c r="D77">
        <f t="shared" si="9"/>
        <v>0.13009672275632339</v>
      </c>
      <c r="E77">
        <f t="shared" si="5"/>
        <v>2.9239766081869956E-3</v>
      </c>
      <c r="G77" t="str" cm="1">
        <f t="array" ref="G77">IF(F77="","",F77/INDEX($F$2:$F$102,MATCH(TRUE,$F$2:$F$102&lt;&gt;"",0)))</f>
        <v/>
      </c>
      <c r="H77" t="str">
        <f t="shared" si="6"/>
        <v/>
      </c>
    </row>
    <row r="78" spans="1:8" x14ac:dyDescent="0.2">
      <c r="A78">
        <f t="shared" si="7"/>
        <v>54</v>
      </c>
      <c r="B78">
        <f t="shared" si="8"/>
        <v>76</v>
      </c>
      <c r="C78">
        <v>0.94444444444444453</v>
      </c>
      <c r="D78">
        <f t="shared" si="9"/>
        <v>0.12509300265031092</v>
      </c>
      <c r="E78">
        <f t="shared" si="5"/>
        <v>3.2679738562092497E-3</v>
      </c>
      <c r="G78" t="str" cm="1">
        <f t="array" ref="G78">IF(F78="","",F78/INDEX($F$2:$F$102,MATCH(TRUE,$F$2:$F$102&lt;&gt;"",0)))</f>
        <v/>
      </c>
      <c r="H78" t="str">
        <f t="shared" si="6"/>
        <v/>
      </c>
    </row>
    <row r="79" spans="1:8" x14ac:dyDescent="0.2">
      <c r="A79">
        <f t="shared" si="7"/>
        <v>55</v>
      </c>
      <c r="B79">
        <f t="shared" si="8"/>
        <v>77</v>
      </c>
      <c r="C79">
        <v>0.94117647058823528</v>
      </c>
      <c r="D79">
        <f t="shared" si="9"/>
        <v>0.12028173331760666</v>
      </c>
      <c r="E79">
        <f t="shared" si="5"/>
        <v>3.6764705882352811E-3</v>
      </c>
      <c r="G79" t="str" cm="1">
        <f t="array" ref="G79">IF(F79="","",F79/INDEX($F$2:$F$102,MATCH(TRUE,$F$2:$F$102&lt;&gt;"",0)))</f>
        <v/>
      </c>
      <c r="H79" t="str">
        <f t="shared" si="6"/>
        <v/>
      </c>
    </row>
    <row r="80" spans="1:8" x14ac:dyDescent="0.2">
      <c r="A80">
        <f t="shared" si="7"/>
        <v>56</v>
      </c>
      <c r="B80">
        <f t="shared" si="8"/>
        <v>78</v>
      </c>
      <c r="C80">
        <v>0.9375</v>
      </c>
      <c r="D80">
        <f t="shared" si="9"/>
        <v>0.11565551280539103</v>
      </c>
      <c r="E80">
        <f t="shared" si="5"/>
        <v>4.1666666666665408E-3</v>
      </c>
      <c r="G80" t="str" cm="1">
        <f t="array" ref="G80">IF(F80="","",F80/INDEX($F$2:$F$102,MATCH(TRUE,$F$2:$F$102&lt;&gt;"",0)))</f>
        <v/>
      </c>
      <c r="H80" t="str">
        <f t="shared" si="6"/>
        <v/>
      </c>
    </row>
    <row r="81" spans="1:8" x14ac:dyDescent="0.2">
      <c r="A81">
        <f t="shared" si="7"/>
        <v>57</v>
      </c>
      <c r="B81">
        <f t="shared" si="8"/>
        <v>79</v>
      </c>
      <c r="C81">
        <v>0.93333333333333346</v>
      </c>
      <c r="D81">
        <f t="shared" si="9"/>
        <v>0.11120722385133754</v>
      </c>
      <c r="E81">
        <f t="shared" si="5"/>
        <v>4.761904761904856E-3</v>
      </c>
      <c r="G81" t="str" cm="1">
        <f t="array" ref="G81">IF(F81="","",F81/INDEX($F$2:$F$102,MATCH(TRUE,$F$2:$F$102&lt;&gt;"",0)))</f>
        <v/>
      </c>
      <c r="H81" t="str">
        <f t="shared" si="6"/>
        <v/>
      </c>
    </row>
    <row r="82" spans="1:8" x14ac:dyDescent="0.2">
      <c r="A82">
        <f t="shared" si="7"/>
        <v>58</v>
      </c>
      <c r="B82">
        <f t="shared" si="8"/>
        <v>80</v>
      </c>
      <c r="C82">
        <v>0.9285714285714286</v>
      </c>
      <c r="D82">
        <f t="shared" si="9"/>
        <v>0.10693002293397837</v>
      </c>
      <c r="E82">
        <f t="shared" si="5"/>
        <v>5.494505494505586E-3</v>
      </c>
      <c r="G82" t="str" cm="1">
        <f t="array" ref="G82">IF(F82="","",F82/INDEX($F$2:$F$102,MATCH(TRUE,$F$2:$F$102&lt;&gt;"",0)))</f>
        <v/>
      </c>
      <c r="H82" t="str">
        <f t="shared" si="6"/>
        <v/>
      </c>
    </row>
    <row r="83" spans="1:8" x14ac:dyDescent="0.2">
      <c r="A83">
        <f t="shared" si="7"/>
        <v>59</v>
      </c>
      <c r="B83">
        <f t="shared" si="8"/>
        <v>81</v>
      </c>
      <c r="C83">
        <v>0.92307692307692302</v>
      </c>
      <c r="D83">
        <f t="shared" si="9"/>
        <v>0.10281732974420998</v>
      </c>
      <c r="E83">
        <f t="shared" si="5"/>
        <v>6.4102564102563875E-3</v>
      </c>
      <c r="G83" t="str" cm="1">
        <f t="array" ref="G83">IF(F83="","",F83/INDEX($F$2:$F$102,MATCH(TRUE,$F$2:$F$102&lt;&gt;"",0)))</f>
        <v/>
      </c>
      <c r="H83" t="str">
        <f t="shared" si="6"/>
        <v/>
      </c>
    </row>
    <row r="84" spans="1:8" x14ac:dyDescent="0.2">
      <c r="A84">
        <f t="shared" si="7"/>
        <v>60</v>
      </c>
      <c r="B84">
        <f t="shared" si="8"/>
        <v>82</v>
      </c>
      <c r="C84">
        <v>0.91666666666666663</v>
      </c>
      <c r="D84">
        <f t="shared" si="9"/>
        <v>9.8862817061740368E-2</v>
      </c>
      <c r="E84">
        <f t="shared" si="5"/>
        <v>7.575757575757569E-3</v>
      </c>
      <c r="G84" t="str" cm="1">
        <f t="array" ref="G84">IF(F84="","",F84/INDEX($F$2:$F$102,MATCH(TRUE,$F$2:$F$102&lt;&gt;"",0)))</f>
        <v/>
      </c>
      <c r="H84" t="str">
        <f t="shared" si="6"/>
        <v/>
      </c>
    </row>
    <row r="85" spans="1:8" x14ac:dyDescent="0.2">
      <c r="A85">
        <f t="shared" si="7"/>
        <v>61</v>
      </c>
      <c r="B85">
        <f t="shared" si="8"/>
        <v>83</v>
      </c>
      <c r="C85">
        <v>0.90909090909090906</v>
      </c>
      <c r="D85">
        <f t="shared" si="9"/>
        <v>9.506040102090417E-2</v>
      </c>
      <c r="E85">
        <f t="shared" si="5"/>
        <v>9.0909090909091494E-3</v>
      </c>
      <c r="G85" t="str" cm="1">
        <f t="array" ref="G85">IF(F85="","",F85/INDEX($F$2:$F$102,MATCH(TRUE,$F$2:$F$102&lt;&gt;"",0)))</f>
        <v/>
      </c>
      <c r="H85" t="str">
        <f t="shared" si="6"/>
        <v/>
      </c>
    </row>
    <row r="86" spans="1:8" x14ac:dyDescent="0.2">
      <c r="A86">
        <f t="shared" si="7"/>
        <v>62</v>
      </c>
      <c r="B86">
        <f t="shared" si="8"/>
        <v>84</v>
      </c>
      <c r="C86">
        <v>0.89999999999999991</v>
      </c>
      <c r="D86">
        <f t="shared" si="9"/>
        <v>9.1404231750869397E-2</v>
      </c>
      <c r="E86">
        <f t="shared" si="5"/>
        <v>1.1111111111110961E-2</v>
      </c>
      <c r="G86" t="str" cm="1">
        <f t="array" ref="G86">IF(F86="","",F86/INDEX($F$2:$F$102,MATCH(TRUE,$F$2:$F$102&lt;&gt;"",0)))</f>
        <v/>
      </c>
      <c r="H86" t="str">
        <f t="shared" si="6"/>
        <v/>
      </c>
    </row>
    <row r="87" spans="1:8" x14ac:dyDescent="0.2">
      <c r="A87">
        <f t="shared" si="7"/>
        <v>63</v>
      </c>
      <c r="B87">
        <f t="shared" si="8"/>
        <v>85</v>
      </c>
      <c r="C87">
        <v>0.88888888888888895</v>
      </c>
      <c r="D87">
        <f t="shared" si="9"/>
        <v>8.7888684375835968E-2</v>
      </c>
      <c r="E87">
        <f t="shared" si="5"/>
        <v>1.388888888888884E-2</v>
      </c>
      <c r="G87" t="str" cm="1">
        <f t="array" ref="G87">IF(F87="","",F87/INDEX($F$2:$F$102,MATCH(TRUE,$F$2:$F$102&lt;&gt;"",0)))</f>
        <v/>
      </c>
      <c r="H87" t="str">
        <f t="shared" si="6"/>
        <v/>
      </c>
    </row>
    <row r="88" spans="1:8" x14ac:dyDescent="0.2">
      <c r="A88">
        <f t="shared" si="7"/>
        <v>64</v>
      </c>
      <c r="B88">
        <f t="shared" si="8"/>
        <v>86</v>
      </c>
      <c r="C88">
        <v>0.87500000000000011</v>
      </c>
      <c r="D88">
        <f t="shared" si="9"/>
        <v>8.4508350361380741E-2</v>
      </c>
      <c r="E88">
        <f t="shared" si="5"/>
        <v>1.7857142857143016E-2</v>
      </c>
      <c r="G88" t="str" cm="1">
        <f t="array" ref="G88">IF(F88="","",F88/INDEX($F$2:$F$102,MATCH(TRUE,$F$2:$F$102&lt;&gt;"",0)))</f>
        <v/>
      </c>
      <c r="H88" t="str">
        <f t="shared" si="6"/>
        <v/>
      </c>
    </row>
    <row r="89" spans="1:8" x14ac:dyDescent="0.2">
      <c r="A89">
        <f t="shared" si="7"/>
        <v>65</v>
      </c>
      <c r="B89">
        <f t="shared" si="8"/>
        <v>87</v>
      </c>
      <c r="C89">
        <v>0.8571428571428571</v>
      </c>
      <c r="D89">
        <f t="shared" si="9"/>
        <v>8.1258029193635312E-2</v>
      </c>
      <c r="E89">
        <f t="shared" si="5"/>
        <v>2.3809523809523836E-2</v>
      </c>
      <c r="G89" t="str" cm="1">
        <f t="array" ref="G89">IF(F89="","",F89/INDEX($F$2:$F$102,MATCH(TRUE,$F$2:$F$102&lt;&gt;"",0)))</f>
        <v/>
      </c>
      <c r="H89" t="str">
        <f t="shared" si="6"/>
        <v/>
      </c>
    </row>
    <row r="90" spans="1:8" x14ac:dyDescent="0.2">
      <c r="A90">
        <f t="shared" si="7"/>
        <v>66</v>
      </c>
      <c r="B90">
        <f t="shared" si="8"/>
        <v>88</v>
      </c>
      <c r="C90">
        <v>0.83333333333333326</v>
      </c>
      <c r="D90">
        <f t="shared" si="9"/>
        <v>7.8132720378495488E-2</v>
      </c>
      <c r="E90">
        <f t="shared" si="5"/>
        <v>3.3333333333333215E-2</v>
      </c>
      <c r="G90" t="str" cm="1">
        <f t="array" ref="G90">IF(F90="","",F90/INDEX($F$2:$F$102,MATCH(TRUE,$F$2:$F$102&lt;&gt;"",0)))</f>
        <v/>
      </c>
      <c r="H90" t="str">
        <f t="shared" si="6"/>
        <v/>
      </c>
    </row>
    <row r="91" spans="1:8" x14ac:dyDescent="0.2">
      <c r="A91">
        <f t="shared" si="7"/>
        <v>67</v>
      </c>
      <c r="B91">
        <f t="shared" si="8"/>
        <v>89</v>
      </c>
      <c r="C91">
        <v>0.8</v>
      </c>
      <c r="D91">
        <f t="shared" si="9"/>
        <v>7.5127615748553353E-2</v>
      </c>
      <c r="E91">
        <f t="shared" si="5"/>
        <v>5.0000000000000044E-2</v>
      </c>
      <c r="G91" t="str" cm="1">
        <f t="array" ref="G91">IF(F91="","",F91/INDEX($F$2:$F$102,MATCH(TRUE,$F$2:$F$102&lt;&gt;"",0)))</f>
        <v/>
      </c>
      <c r="H91" t="str">
        <f t="shared" si="6"/>
        <v/>
      </c>
    </row>
    <row r="92" spans="1:8" x14ac:dyDescent="0.2">
      <c r="A92">
        <f t="shared" si="7"/>
        <v>68</v>
      </c>
      <c r="B92">
        <f t="shared" si="8"/>
        <v>90</v>
      </c>
      <c r="C92">
        <v>0.75</v>
      </c>
      <c r="D92">
        <f t="shared" si="9"/>
        <v>7.2238092065916693E-2</v>
      </c>
      <c r="E92">
        <f t="shared" si="5"/>
        <v>8.333333333333337E-2</v>
      </c>
      <c r="G92" t="str" cm="1">
        <f t="array" ref="G92">IF(F92="","",F92/INDEX($F$2:$F$102,MATCH(TRUE,$F$2:$F$102&lt;&gt;"",0)))</f>
        <v/>
      </c>
      <c r="H92" t="str">
        <f t="shared" si="6"/>
        <v/>
      </c>
    </row>
    <row r="93" spans="1:8" x14ac:dyDescent="0.2">
      <c r="A93">
        <f t="shared" si="7"/>
        <v>69</v>
      </c>
      <c r="B93">
        <f t="shared" si="8"/>
        <v>91</v>
      </c>
      <c r="C93">
        <v>0.66666666666666663</v>
      </c>
      <c r="D93">
        <f t="shared" si="9"/>
        <v>6.9459703909535264E-2</v>
      </c>
      <c r="E93">
        <f t="shared" si="5"/>
        <v>0.16666666666666663</v>
      </c>
      <c r="G93" t="str" cm="1">
        <f t="array" ref="G93">IF(F93="","",F93/INDEX($F$2:$F$102,MATCH(TRUE,$F$2:$F$102&lt;&gt;"",0)))</f>
        <v/>
      </c>
      <c r="H93" t="str">
        <f t="shared" si="6"/>
        <v/>
      </c>
    </row>
    <row r="94" spans="1:8" x14ac:dyDescent="0.2">
      <c r="A94">
        <f t="shared" si="7"/>
        <v>70</v>
      </c>
      <c r="B94">
        <f t="shared" si="8"/>
        <v>92</v>
      </c>
      <c r="C94">
        <v>0.5</v>
      </c>
      <c r="D94">
        <f t="shared" si="9"/>
        <v>6.6788176836091603E-2</v>
      </c>
      <c r="E94">
        <f t="shared" si="5"/>
        <v>0.5</v>
      </c>
      <c r="G94" t="str" cm="1">
        <f t="array" ref="G94">IF(F94="","",F94/INDEX($F$2:$F$102,MATCH(TRUE,$F$2:$F$102&lt;&gt;"",0)))</f>
        <v/>
      </c>
      <c r="H94" t="str">
        <f t="shared" si="6"/>
        <v/>
      </c>
    </row>
    <row r="95" spans="1:8" x14ac:dyDescent="0.2">
      <c r="A95">
        <f t="shared" si="7"/>
        <v>71</v>
      </c>
      <c r="B95">
        <f t="shared" si="8"/>
        <v>93</v>
      </c>
      <c r="C95">
        <v>0</v>
      </c>
      <c r="D95">
        <f t="shared" si="9"/>
        <v>6.4219400803934235E-2</v>
      </c>
      <c r="E95">
        <f t="shared" si="5"/>
        <v>0</v>
      </c>
      <c r="G95" t="str" cm="1">
        <f t="array" ref="G95">IF(F95="","",F95/INDEX($F$2:$F$102,MATCH(TRUE,$F$2:$F$102&lt;&gt;"",0)))</f>
        <v/>
      </c>
      <c r="H95" t="str">
        <f t="shared" si="6"/>
        <v/>
      </c>
    </row>
    <row r="96" spans="1:8" x14ac:dyDescent="0.2">
      <c r="A96">
        <f t="shared" si="7"/>
        <v>72</v>
      </c>
      <c r="B96">
        <f t="shared" si="8"/>
        <v>94</v>
      </c>
      <c r="D96" t="str">
        <f t="shared" si="9"/>
        <v/>
      </c>
      <c r="E96" t="str">
        <f t="shared" si="5"/>
        <v/>
      </c>
      <c r="G96" t="str" cm="1">
        <f t="array" ref="G96">IF(F96="","",F96/INDEX($F$2:$F$102,MATCH(TRUE,$F$2:$F$102&lt;&gt;"",0)))</f>
        <v/>
      </c>
      <c r="H96" t="str">
        <f t="shared" si="6"/>
        <v/>
      </c>
    </row>
    <row r="97" spans="1:8" x14ac:dyDescent="0.2">
      <c r="A97">
        <f t="shared" si="7"/>
        <v>73</v>
      </c>
      <c r="B97">
        <f t="shared" si="8"/>
        <v>95</v>
      </c>
      <c r="D97" t="str">
        <f t="shared" si="9"/>
        <v/>
      </c>
      <c r="E97" t="str">
        <f t="shared" si="5"/>
        <v/>
      </c>
      <c r="G97" t="str" cm="1">
        <f t="array" ref="G97">IF(F97="","",F97/INDEX($F$2:$F$102,MATCH(TRUE,$F$2:$F$102&lt;&gt;"",0)))</f>
        <v/>
      </c>
      <c r="H97" t="str">
        <f t="shared" si="6"/>
        <v/>
      </c>
    </row>
    <row r="98" spans="1:8" x14ac:dyDescent="0.2">
      <c r="A98">
        <f t="shared" si="7"/>
        <v>74</v>
      </c>
      <c r="B98">
        <f t="shared" si="8"/>
        <v>96</v>
      </c>
      <c r="D98" t="str">
        <f t="shared" si="9"/>
        <v/>
      </c>
      <c r="E98" t="str">
        <f t="shared" si="5"/>
        <v/>
      </c>
      <c r="G98" t="str" cm="1">
        <f t="array" ref="G98">IF(F98="","",F98/INDEX($F$2:$F$102,MATCH(TRUE,$F$2:$F$102&lt;&gt;"",0)))</f>
        <v/>
      </c>
      <c r="H98" t="str">
        <f t="shared" si="6"/>
        <v/>
      </c>
    </row>
    <row r="99" spans="1:8" x14ac:dyDescent="0.2">
      <c r="A99">
        <f t="shared" si="7"/>
        <v>75</v>
      </c>
      <c r="B99">
        <f t="shared" si="8"/>
        <v>97</v>
      </c>
      <c r="D99" t="str">
        <f t="shared" si="9"/>
        <v/>
      </c>
      <c r="E99" t="str">
        <f t="shared" si="5"/>
        <v/>
      </c>
      <c r="G99" t="str" cm="1">
        <f t="array" ref="G99">IF(F99="","",F99/INDEX($F$2:$F$102,MATCH(TRUE,$F$2:$F$102&lt;&gt;"",0)))</f>
        <v/>
      </c>
      <c r="H99" t="str">
        <f t="shared" si="6"/>
        <v/>
      </c>
    </row>
    <row r="100" spans="1:8" x14ac:dyDescent="0.2">
      <c r="A100">
        <f t="shared" si="7"/>
        <v>76</v>
      </c>
      <c r="B100">
        <f t="shared" si="8"/>
        <v>98</v>
      </c>
      <c r="D100" t="str">
        <f t="shared" si="9"/>
        <v/>
      </c>
      <c r="E100" t="str">
        <f t="shared" si="5"/>
        <v/>
      </c>
      <c r="G100" t="str" cm="1">
        <f t="array" ref="G100">IF(F100="","",F100/INDEX($F$2:$F$102,MATCH(TRUE,$F$2:$F$102&lt;&gt;"",0)))</f>
        <v/>
      </c>
      <c r="H100" t="str">
        <f t="shared" si="6"/>
        <v/>
      </c>
    </row>
    <row r="101" spans="1:8" x14ac:dyDescent="0.2">
      <c r="A101">
        <f t="shared" si="7"/>
        <v>77</v>
      </c>
      <c r="B101">
        <f t="shared" si="8"/>
        <v>99</v>
      </c>
      <c r="D101" t="str">
        <f t="shared" si="9"/>
        <v/>
      </c>
      <c r="E101" t="str">
        <f t="shared" si="5"/>
        <v/>
      </c>
      <c r="G101" t="str" cm="1">
        <f t="array" ref="G101">IF(F101="","",F101/INDEX($F$2:$F$102,MATCH(TRUE,$F$2:$F$102&lt;&gt;"",0)))</f>
        <v/>
      </c>
      <c r="H101" t="str">
        <f t="shared" si="6"/>
        <v/>
      </c>
    </row>
    <row r="102" spans="1:8" x14ac:dyDescent="0.2">
      <c r="A102">
        <f t="shared" si="7"/>
        <v>78</v>
      </c>
      <c r="B102">
        <f t="shared" si="8"/>
        <v>100</v>
      </c>
      <c r="D102" t="str">
        <f t="shared" si="9"/>
        <v/>
      </c>
      <c r="E102" t="str">
        <f t="shared" si="5"/>
        <v/>
      </c>
      <c r="G102" t="str" cm="1">
        <f t="array" ref="G102">IF(F102="","",F102/INDEX($F$2:$F$102,MATCH(TRUE,$F$2:$F$102&lt;&gt;"",0)))</f>
        <v/>
      </c>
      <c r="H102" t="str">
        <f t="shared" si="6"/>
        <v/>
      </c>
    </row>
  </sheetData>
  <mergeCells count="2">
    <mergeCell ref="J12:K12"/>
    <mergeCell ref="J17:K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A6D3-3530-E049-89FB-677DDBB54D7D}">
  <dimension ref="A1:M102"/>
  <sheetViews>
    <sheetView workbookViewId="0">
      <selection activeCell="K2" sqref="K2"/>
    </sheetView>
  </sheetViews>
  <sheetFormatPr baseColWidth="10" defaultRowHeight="16" x14ac:dyDescent="0.2"/>
  <cols>
    <col min="11" max="11" width="12.1640625" bestFit="1" customWidth="1"/>
  </cols>
  <sheetData>
    <row r="1" spans="1:13" x14ac:dyDescent="0.2">
      <c r="A1" t="s">
        <v>2</v>
      </c>
      <c r="B1" t="s">
        <v>1</v>
      </c>
      <c r="C1" t="s">
        <v>0</v>
      </c>
      <c r="D1" t="s">
        <v>3</v>
      </c>
      <c r="E1" t="s">
        <v>8</v>
      </c>
      <c r="F1" t="s">
        <v>12</v>
      </c>
      <c r="G1" t="s">
        <v>16</v>
      </c>
      <c r="H1" t="s">
        <v>13</v>
      </c>
      <c r="J1" s="54" t="s">
        <v>7</v>
      </c>
      <c r="K1" s="54">
        <v>0.04</v>
      </c>
      <c r="M1" t="s">
        <v>19</v>
      </c>
    </row>
    <row r="2" spans="1:13" x14ac:dyDescent="0.2">
      <c r="A2">
        <f>IF(AND(C2="",G2&lt;&gt;""),IF(C2="",0,1),IF(G2="",0,1))</f>
        <v>0</v>
      </c>
      <c r="B2">
        <v>0</v>
      </c>
      <c r="D2" t="str">
        <f>IF(OR($C$2=1,F2&lt;&gt;""),1,IF(C2&lt;&gt;"",IF(C2="","",POWER(1+$K$1,-A2)),IF(G2="","",POWER(1+$K$1,-A2))))</f>
        <v/>
      </c>
      <c r="E2" t="str">
        <f>IF(AND(C2="",G2&lt;&gt;""),IF(G2="","",G2-G3),IF(C2="","",C2-C3))</f>
        <v/>
      </c>
      <c r="H2" t="str">
        <f>IF(F2="","",F2-F3)</f>
        <v/>
      </c>
      <c r="J2" s="54" t="s">
        <v>20</v>
      </c>
      <c r="K2" s="54">
        <v>8</v>
      </c>
    </row>
    <row r="3" spans="1:13" ht="17" thickBot="1" x14ac:dyDescent="0.25">
      <c r="A3">
        <f>IF(AND(C3="",G3&lt;&gt;""),IF(AND(G3="",G2=0),0,A2+1),IF(AND(C3="",A2=0),0,A2+1))</f>
        <v>0</v>
      </c>
      <c r="B3">
        <f>B2+1</f>
        <v>1</v>
      </c>
      <c r="D3" t="str">
        <f>IF($D$2=1,IF(C3&lt;&gt;"",IF(C3="","",POWER(1+$K$1,-A3)),IF(G3="","",POWER(1+$K$1,-A3))),IF(C3&lt;&gt;"",IF(C3="","",POWER(1+$K$1,-A2)),IF(G3="","",POWER(1+$K$1,-A2))))</f>
        <v/>
      </c>
      <c r="E3" t="str">
        <f t="shared" ref="E3:E66" si="0">IF(AND(C3="",G3&lt;&gt;""),IF(G3="","",G3-G4),IF(C3="","",C3-C4))</f>
        <v/>
      </c>
      <c r="G3" t="str" cm="1">
        <f t="array" ref="G3">IF(F3="","",F3/INDEX($F$2:$F$102,MATCH(TRUE,$F$2:$F$102&lt;&gt;"",0)))</f>
        <v/>
      </c>
      <c r="H3" t="str">
        <f t="shared" ref="H3:H66" si="1">IF(F3="","",F3-F4)</f>
        <v/>
      </c>
      <c r="J3" s="61" t="s">
        <v>4</v>
      </c>
      <c r="K3" s="62">
        <f ca="1">IF(OR(K10="",K10=0),SUMPRODUCT(OFFSET(C1,K15,0,K2),OFFSET(D1,K15,0,K2)),SUMPRODUCT(OFFSET(G1,K20,0,K2),OFFSET(D1,K20,0,K2)))</f>
        <v>6.9126014515813603</v>
      </c>
    </row>
    <row r="4" spans="1:13" ht="17" thickBot="1" x14ac:dyDescent="0.25">
      <c r="A4">
        <f t="shared" ref="A4:A67" si="2">IF(AND(C4="",G4&lt;&gt;""),IF(AND(G4="",G3=0),0,A3+1),IF(AND(C4="",A3=0),0,A3+1))</f>
        <v>0</v>
      </c>
      <c r="B4">
        <f t="shared" ref="B4:B67" si="3">B3+1</f>
        <v>2</v>
      </c>
      <c r="D4" t="str">
        <f t="shared" ref="D4:D67" si="4">IF($D$2=1,IF(C4&lt;&gt;"",IF(C4="","",POWER(1+$K$1,-A4)),IF(G4="","",POWER(1+$K$1,-A4))),IF(C4&lt;&gt;"",IF(C4="","",POWER(1+$K$1,-A3)),IF(G4="","",POWER(1+$K$1,-A3))))</f>
        <v/>
      </c>
      <c r="E4" t="str">
        <f t="shared" si="0"/>
        <v/>
      </c>
      <c r="G4" t="str" cm="1">
        <f t="array" ref="G4">IF(F4="","",F4/INDEX($F$2:$F$102,MATCH(TRUE,$F$2:$F$102&lt;&gt;"",0)))</f>
        <v/>
      </c>
      <c r="H4" t="str">
        <f t="shared" si="1"/>
        <v/>
      </c>
    </row>
    <row r="5" spans="1:13" ht="17" thickBot="1" x14ac:dyDescent="0.25">
      <c r="A5">
        <f t="shared" si="2"/>
        <v>0</v>
      </c>
      <c r="B5">
        <f t="shared" si="3"/>
        <v>3</v>
      </c>
      <c r="D5" t="str">
        <f t="shared" si="4"/>
        <v/>
      </c>
      <c r="E5" t="str">
        <f t="shared" si="0"/>
        <v/>
      </c>
      <c r="G5" t="str" cm="1">
        <f t="array" ref="G5">IF(F5="","",F5/INDEX($F$2:$F$102,MATCH(TRUE,$F$2:$F$102&lt;&gt;"",0)))</f>
        <v/>
      </c>
      <c r="H5" t="str">
        <f t="shared" si="1"/>
        <v/>
      </c>
      <c r="J5" s="10" t="s">
        <v>5</v>
      </c>
      <c r="K5" s="1">
        <f ca="1">IF(OR(K11="",K11=0),SUMPRODUCT(OFFSET(D2,K20,0,K22),OFFSET(E1,K20,0,K22)),SUMPRODUCT(OFFSET(D2,K15,0,K17),OFFSET(E1,K15,0,K17)))</f>
        <v>8.9524829243383661E-2</v>
      </c>
    </row>
    <row r="6" spans="1:13" ht="17" thickBot="1" x14ac:dyDescent="0.25">
      <c r="A6">
        <f t="shared" si="2"/>
        <v>0</v>
      </c>
      <c r="B6">
        <f t="shared" si="3"/>
        <v>4</v>
      </c>
      <c r="D6" t="str">
        <f t="shared" si="4"/>
        <v/>
      </c>
      <c r="E6" t="str">
        <f t="shared" si="0"/>
        <v/>
      </c>
      <c r="G6" t="str" cm="1">
        <f t="array" ref="G6">IF(F6="","",F6/INDEX($F$2:$F$102,MATCH(TRUE,$F$2:$F$102&lt;&gt;"",0)))</f>
        <v/>
      </c>
      <c r="H6" t="str">
        <f t="shared" si="1"/>
        <v/>
      </c>
    </row>
    <row r="7" spans="1:13" ht="17" thickBot="1" x14ac:dyDescent="0.25">
      <c r="A7">
        <f t="shared" si="2"/>
        <v>0</v>
      </c>
      <c r="B7">
        <f t="shared" si="3"/>
        <v>5</v>
      </c>
      <c r="D7" t="str">
        <f t="shared" si="4"/>
        <v/>
      </c>
      <c r="E7" t="str">
        <f t="shared" si="0"/>
        <v/>
      </c>
      <c r="G7" t="str" cm="1">
        <f t="array" ref="G7">IF(F7="","",F7/INDEX($F$2:$F$102,MATCH(TRUE,$F$2:$F$102&lt;&gt;"",0)))</f>
        <v/>
      </c>
      <c r="H7" t="str">
        <f t="shared" si="1"/>
        <v/>
      </c>
      <c r="J7" s="10" t="s">
        <v>6</v>
      </c>
      <c r="K7" s="1">
        <f ca="1">K5/K3</f>
        <v>1.2950960628997862E-2</v>
      </c>
    </row>
    <row r="8" spans="1:13" ht="17" thickBot="1" x14ac:dyDescent="0.25">
      <c r="A8">
        <f t="shared" si="2"/>
        <v>0</v>
      </c>
      <c r="B8">
        <f t="shared" si="3"/>
        <v>6</v>
      </c>
      <c r="D8" t="str">
        <f t="shared" si="4"/>
        <v/>
      </c>
      <c r="E8" t="str">
        <f t="shared" si="0"/>
        <v/>
      </c>
      <c r="G8" t="str" cm="1">
        <f t="array" ref="G8">IF(F8="","",F8/INDEX($F$2:$F$102,MATCH(TRUE,$F$2:$F$102&lt;&gt;"",0)))</f>
        <v/>
      </c>
      <c r="H8" t="str">
        <f t="shared" si="1"/>
        <v/>
      </c>
    </row>
    <row r="9" spans="1:13" ht="17" thickBot="1" x14ac:dyDescent="0.25">
      <c r="A9">
        <f t="shared" si="2"/>
        <v>0</v>
      </c>
      <c r="B9">
        <f t="shared" si="3"/>
        <v>7</v>
      </c>
      <c r="D9" t="str">
        <f t="shared" si="4"/>
        <v/>
      </c>
      <c r="E9" t="str">
        <f t="shared" si="0"/>
        <v/>
      </c>
      <c r="G9" t="str" cm="1">
        <f t="array" ref="G9">IF(F9="","",F9/INDEX($F$2:$F$102,MATCH(TRUE,$F$2:$F$102&lt;&gt;"",0)))</f>
        <v/>
      </c>
      <c r="H9" t="str">
        <f t="shared" si="1"/>
        <v/>
      </c>
      <c r="J9" s="8" t="s">
        <v>14</v>
      </c>
      <c r="K9" s="9">
        <f>SUM(E2:E102)</f>
        <v>1</v>
      </c>
    </row>
    <row r="10" spans="1:13" ht="17" thickBot="1" x14ac:dyDescent="0.25">
      <c r="A10">
        <f t="shared" si="2"/>
        <v>0</v>
      </c>
      <c r="B10">
        <f t="shared" si="3"/>
        <v>8</v>
      </c>
      <c r="D10" t="str">
        <f t="shared" si="4"/>
        <v/>
      </c>
      <c r="E10" t="str">
        <f t="shared" si="0"/>
        <v/>
      </c>
      <c r="G10" t="str" cm="1">
        <f t="array" ref="G10">IF(F10="","",F10/INDEX($F$2:$F$102,MATCH(TRUE,$F$2:$F$102&lt;&gt;"",0)))</f>
        <v/>
      </c>
      <c r="H10" t="str">
        <f t="shared" si="1"/>
        <v/>
      </c>
      <c r="J10" s="8" t="s">
        <v>15</v>
      </c>
      <c r="K10" s="9">
        <f>SUM(F2:F102)</f>
        <v>0</v>
      </c>
    </row>
    <row r="11" spans="1:13" ht="17" thickBot="1" x14ac:dyDescent="0.25">
      <c r="A11">
        <f t="shared" si="2"/>
        <v>0</v>
      </c>
      <c r="B11">
        <f t="shared" si="3"/>
        <v>9</v>
      </c>
      <c r="D11" t="str">
        <f t="shared" si="4"/>
        <v/>
      </c>
      <c r="E11" t="str">
        <f t="shared" si="0"/>
        <v/>
      </c>
      <c r="G11" t="str" cm="1">
        <f t="array" ref="G11">IF(F11="","",F11/INDEX($F$2:$F$102,MATCH(TRUE,$F$2:$F$102&lt;&gt;"",0)))</f>
        <v/>
      </c>
      <c r="H11" t="str">
        <f t="shared" si="1"/>
        <v/>
      </c>
      <c r="J11" s="8" t="s">
        <v>21</v>
      </c>
      <c r="K11" s="9">
        <f>SUM(C2:C102)</f>
        <v>66.167163242361909</v>
      </c>
    </row>
    <row r="12" spans="1:13" x14ac:dyDescent="0.2">
      <c r="A12">
        <f t="shared" si="2"/>
        <v>0</v>
      </c>
      <c r="B12">
        <f t="shared" si="3"/>
        <v>10</v>
      </c>
      <c r="D12" t="str">
        <f t="shared" si="4"/>
        <v/>
      </c>
      <c r="E12" t="str">
        <f t="shared" si="0"/>
        <v/>
      </c>
      <c r="G12" t="str" cm="1">
        <f t="array" ref="G12">IF(F12="","",F12/INDEX($F$2:$F$102,MATCH(TRUE,$F$2:$F$102&lt;&gt;"",0)))</f>
        <v/>
      </c>
      <c r="H12" t="str">
        <f t="shared" si="1"/>
        <v/>
      </c>
    </row>
    <row r="13" spans="1:13" ht="17" thickBot="1" x14ac:dyDescent="0.25">
      <c r="A13">
        <f t="shared" si="2"/>
        <v>0</v>
      </c>
      <c r="B13">
        <f t="shared" si="3"/>
        <v>11</v>
      </c>
      <c r="D13" t="str">
        <f t="shared" si="4"/>
        <v/>
      </c>
      <c r="E13" t="str">
        <f t="shared" si="0"/>
        <v/>
      </c>
      <c r="G13" t="str" cm="1">
        <f t="array" ref="G13">IF(F13="","",F13/INDEX($F$2:$F$102,MATCH(TRUE,$F$2:$F$102&lt;&gt;"",0)))</f>
        <v/>
      </c>
      <c r="H13" t="str">
        <f t="shared" si="1"/>
        <v/>
      </c>
    </row>
    <row r="14" spans="1:13" ht="17" thickBot="1" x14ac:dyDescent="0.25">
      <c r="A14">
        <f t="shared" si="2"/>
        <v>0</v>
      </c>
      <c r="B14">
        <f t="shared" si="3"/>
        <v>12</v>
      </c>
      <c r="D14" t="str">
        <f t="shared" si="4"/>
        <v/>
      </c>
      <c r="E14" t="str">
        <f t="shared" si="0"/>
        <v/>
      </c>
      <c r="G14" t="str" cm="1">
        <f t="array" ref="G14">IF(F14="","",F14/INDEX($F$2:$F$102,MATCH(TRUE,$F$2:$F$102&lt;&gt;"",0)))</f>
        <v/>
      </c>
      <c r="H14" t="str">
        <f t="shared" si="1"/>
        <v/>
      </c>
      <c r="J14" s="80" t="s">
        <v>17</v>
      </c>
      <c r="K14" s="81"/>
    </row>
    <row r="15" spans="1:13" x14ac:dyDescent="0.2">
      <c r="A15">
        <f t="shared" si="2"/>
        <v>0</v>
      </c>
      <c r="B15">
        <f t="shared" si="3"/>
        <v>13</v>
      </c>
      <c r="D15" t="str">
        <f t="shared" si="4"/>
        <v/>
      </c>
      <c r="E15" t="str">
        <f t="shared" si="0"/>
        <v/>
      </c>
      <c r="G15" t="str" cm="1">
        <f t="array" ref="G15">IF(F15="","",F15/INDEX($F$2:$F$102,MATCH(TRUE,$F$2:$F$102&lt;&gt;"",0)))</f>
        <v/>
      </c>
      <c r="H15" t="str">
        <f t="shared" si="1"/>
        <v/>
      </c>
      <c r="J15" s="6" t="s">
        <v>9</v>
      </c>
      <c r="K15" s="7" cm="1">
        <f t="array" ref="K15">MATCH(TRUE,C2:C102&lt;&gt;"",0)</f>
        <v>24</v>
      </c>
    </row>
    <row r="16" spans="1:13" x14ac:dyDescent="0.2">
      <c r="A16">
        <f t="shared" si="2"/>
        <v>0</v>
      </c>
      <c r="B16">
        <f t="shared" si="3"/>
        <v>14</v>
      </c>
      <c r="D16" t="str">
        <f t="shared" si="4"/>
        <v/>
      </c>
      <c r="E16" t="str">
        <f t="shared" si="0"/>
        <v/>
      </c>
      <c r="G16" t="str" cm="1">
        <f t="array" ref="G16">IF(F16="","",F16/INDEX($F$2:$F$102,MATCH(TRUE,$F$2:$F$102&lt;&gt;"",0)))</f>
        <v/>
      </c>
      <c r="H16" t="str">
        <f t="shared" si="1"/>
        <v/>
      </c>
      <c r="J16" s="2" t="s">
        <v>10</v>
      </c>
      <c r="K16" s="3" cm="1">
        <f t="array" ref="K16">LOOKUP(9.99E+307,C2:C102,ROW(C2:C102)-ROW(C2)+1)</f>
        <v>94</v>
      </c>
    </row>
    <row r="17" spans="1:11" ht="17" thickBot="1" x14ac:dyDescent="0.25">
      <c r="A17">
        <f t="shared" si="2"/>
        <v>0</v>
      </c>
      <c r="B17">
        <f t="shared" si="3"/>
        <v>15</v>
      </c>
      <c r="D17" t="str">
        <f t="shared" si="4"/>
        <v/>
      </c>
      <c r="E17" t="str">
        <f t="shared" si="0"/>
        <v/>
      </c>
      <c r="G17" t="str" cm="1">
        <f t="array" ref="G17">IF(F17="","",F17/INDEX($F$2:$F$102,MATCH(TRUE,$F$2:$F$102&lt;&gt;"",0)))</f>
        <v/>
      </c>
      <c r="H17" t="str">
        <f t="shared" si="1"/>
        <v/>
      </c>
      <c r="J17" s="4" t="s">
        <v>11</v>
      </c>
      <c r="K17" s="5">
        <f>K16-K15</f>
        <v>70</v>
      </c>
    </row>
    <row r="18" spans="1:11" ht="17" thickBot="1" x14ac:dyDescent="0.25">
      <c r="A18">
        <f t="shared" si="2"/>
        <v>0</v>
      </c>
      <c r="B18">
        <f t="shared" si="3"/>
        <v>16</v>
      </c>
      <c r="D18" t="str">
        <f t="shared" si="4"/>
        <v/>
      </c>
      <c r="E18" t="str">
        <f t="shared" si="0"/>
        <v/>
      </c>
      <c r="G18" t="str" cm="1">
        <f t="array" ref="G18">IF(F18="","",F18/INDEX($F$2:$F$102,MATCH(TRUE,$F$2:$F$102&lt;&gt;"",0)))</f>
        <v/>
      </c>
      <c r="H18" t="str">
        <f t="shared" si="1"/>
        <v/>
      </c>
    </row>
    <row r="19" spans="1:11" ht="17" thickBot="1" x14ac:dyDescent="0.25">
      <c r="A19">
        <f t="shared" si="2"/>
        <v>0</v>
      </c>
      <c r="B19">
        <f t="shared" si="3"/>
        <v>17</v>
      </c>
      <c r="D19" t="str">
        <f t="shared" si="4"/>
        <v/>
      </c>
      <c r="E19" t="str">
        <f t="shared" si="0"/>
        <v/>
      </c>
      <c r="G19" t="str" cm="1">
        <f t="array" ref="G19">IF(F19="","",F19/INDEX($F$2:$F$102,MATCH(TRUE,$F$2:$F$102&lt;&gt;"",0)))</f>
        <v/>
      </c>
      <c r="H19" t="str">
        <f t="shared" si="1"/>
        <v/>
      </c>
      <c r="J19" s="82" t="s">
        <v>18</v>
      </c>
      <c r="K19" s="83"/>
    </row>
    <row r="20" spans="1:11" x14ac:dyDescent="0.2">
      <c r="A20">
        <f t="shared" si="2"/>
        <v>0</v>
      </c>
      <c r="B20">
        <f t="shared" si="3"/>
        <v>18</v>
      </c>
      <c r="D20" t="str">
        <f t="shared" si="4"/>
        <v/>
      </c>
      <c r="E20" t="str">
        <f t="shared" si="0"/>
        <v/>
      </c>
      <c r="G20" t="str" cm="1">
        <f t="array" ref="G20">IF(F20="","",F20/INDEX($F$2:$F$102,MATCH(TRUE,$F$2:$F$102&lt;&gt;"",0)))</f>
        <v/>
      </c>
      <c r="H20" t="str">
        <f t="shared" si="1"/>
        <v/>
      </c>
      <c r="J20" s="6" t="s">
        <v>9</v>
      </c>
      <c r="K20" s="7" t="e" cm="1">
        <f t="array" ref="K20">MATCH(TRUE,G2:G102&lt;&gt;"",0)</f>
        <v>#N/A</v>
      </c>
    </row>
    <row r="21" spans="1:11" x14ac:dyDescent="0.2">
      <c r="A21">
        <f t="shared" si="2"/>
        <v>0</v>
      </c>
      <c r="B21">
        <f t="shared" si="3"/>
        <v>19</v>
      </c>
      <c r="D21" t="str">
        <f t="shared" si="4"/>
        <v/>
      </c>
      <c r="E21" t="str">
        <f t="shared" si="0"/>
        <v/>
      </c>
      <c r="G21" t="str" cm="1">
        <f t="array" ref="G21">IF(F21="","",F21/INDEX($F$2:$F$102,MATCH(TRUE,$F$2:$F$102&lt;&gt;"",0)))</f>
        <v/>
      </c>
      <c r="H21" t="str">
        <f t="shared" si="1"/>
        <v/>
      </c>
      <c r="J21" s="2" t="s">
        <v>10</v>
      </c>
      <c r="K21" s="3" t="e" cm="1">
        <f t="array" ref="K21">LOOKUP(9.99E+307,G2:G102,ROW(G2:G102)-ROW(G2)+1)</f>
        <v>#N/A</v>
      </c>
    </row>
    <row r="22" spans="1:11" ht="17" thickBot="1" x14ac:dyDescent="0.25">
      <c r="A22">
        <f t="shared" si="2"/>
        <v>0</v>
      </c>
      <c r="B22">
        <f t="shared" si="3"/>
        <v>20</v>
      </c>
      <c r="D22" t="str">
        <f t="shared" si="4"/>
        <v/>
      </c>
      <c r="E22" t="str">
        <f t="shared" si="0"/>
        <v/>
      </c>
      <c r="G22" t="str" cm="1">
        <f t="array" ref="G22">IF(F22="","",F22/INDEX($F$2:$F$102,MATCH(TRUE,$F$2:$F$102&lt;&gt;"",0)))</f>
        <v/>
      </c>
      <c r="H22" t="str">
        <f t="shared" si="1"/>
        <v/>
      </c>
      <c r="J22" s="4" t="s">
        <v>11</v>
      </c>
      <c r="K22" s="5" t="e">
        <f>K21-K20</f>
        <v>#N/A</v>
      </c>
    </row>
    <row r="23" spans="1:11" x14ac:dyDescent="0.2">
      <c r="A23">
        <f t="shared" si="2"/>
        <v>0</v>
      </c>
      <c r="B23">
        <f t="shared" si="3"/>
        <v>21</v>
      </c>
      <c r="D23" t="str">
        <f t="shared" si="4"/>
        <v/>
      </c>
      <c r="E23" t="str">
        <f t="shared" si="0"/>
        <v/>
      </c>
      <c r="G23" t="str" cm="1">
        <f t="array" ref="G23">IF(F23="","",F23/INDEX($F$2:$F$102,MATCH(TRUE,$F$2:$F$102&lt;&gt;"",0)))</f>
        <v/>
      </c>
      <c r="H23" t="str">
        <f t="shared" si="1"/>
        <v/>
      </c>
    </row>
    <row r="24" spans="1:11" x14ac:dyDescent="0.2">
      <c r="A24">
        <f t="shared" si="2"/>
        <v>0</v>
      </c>
      <c r="B24">
        <f t="shared" si="3"/>
        <v>22</v>
      </c>
      <c r="D24" t="str">
        <f t="shared" si="4"/>
        <v/>
      </c>
      <c r="E24" t="str">
        <f t="shared" si="0"/>
        <v/>
      </c>
      <c r="G24" t="str" cm="1">
        <f t="array" ref="G24">IF(F24="","",F24/INDEX($F$2:$F$102,MATCH(TRUE,$F$2:$F$102&lt;&gt;"",0)))</f>
        <v/>
      </c>
      <c r="H24" t="str">
        <f t="shared" si="1"/>
        <v/>
      </c>
    </row>
    <row r="25" spans="1:11" x14ac:dyDescent="0.2">
      <c r="A25">
        <f t="shared" si="2"/>
        <v>1</v>
      </c>
      <c r="B25">
        <f t="shared" si="3"/>
        <v>23</v>
      </c>
      <c r="C25">
        <v>1</v>
      </c>
      <c r="D25">
        <f t="shared" si="4"/>
        <v>1</v>
      </c>
      <c r="E25">
        <f t="shared" si="0"/>
        <v>1.4285714285714235E-2</v>
      </c>
      <c r="G25" t="str" cm="1">
        <f t="array" ref="G25">IF(F25="","",F25/INDEX($F$2:$F$102,MATCH(TRUE,$F$2:$F$102&lt;&gt;"",0)))</f>
        <v/>
      </c>
      <c r="H25" t="str">
        <f t="shared" si="1"/>
        <v/>
      </c>
    </row>
    <row r="26" spans="1:11" x14ac:dyDescent="0.2">
      <c r="A26">
        <f t="shared" si="2"/>
        <v>2</v>
      </c>
      <c r="B26">
        <f t="shared" si="3"/>
        <v>24</v>
      </c>
      <c r="C26">
        <v>0.98571428571428577</v>
      </c>
      <c r="D26">
        <f t="shared" si="4"/>
        <v>0.96153846153846145</v>
      </c>
      <c r="E26">
        <f t="shared" si="0"/>
        <v>2.070393374742352E-4</v>
      </c>
      <c r="G26" t="str" cm="1">
        <f t="array" ref="G26">IF(F26="","",F26/INDEX($F$2:$F$102,MATCH(TRUE,$F$2:$F$102&lt;&gt;"",0)))</f>
        <v/>
      </c>
      <c r="H26" t="str">
        <f t="shared" si="1"/>
        <v/>
      </c>
    </row>
    <row r="27" spans="1:11" x14ac:dyDescent="0.2">
      <c r="A27">
        <f t="shared" si="2"/>
        <v>3</v>
      </c>
      <c r="B27">
        <f t="shared" si="3"/>
        <v>25</v>
      </c>
      <c r="C27">
        <v>0.98550724637681153</v>
      </c>
      <c r="D27">
        <f t="shared" si="4"/>
        <v>0.92455621301775137</v>
      </c>
      <c r="E27">
        <f t="shared" si="0"/>
        <v>2.1312872975265407E-4</v>
      </c>
      <c r="G27" t="str" cm="1">
        <f t="array" ref="G27">IF(F27="","",F27/INDEX($F$2:$F$102,MATCH(TRUE,$F$2:$F$102&lt;&gt;"",0)))</f>
        <v/>
      </c>
      <c r="H27" t="str">
        <f t="shared" si="1"/>
        <v/>
      </c>
    </row>
    <row r="28" spans="1:11" x14ac:dyDescent="0.2">
      <c r="A28">
        <f t="shared" si="2"/>
        <v>4</v>
      </c>
      <c r="B28">
        <f t="shared" si="3"/>
        <v>26</v>
      </c>
      <c r="C28">
        <v>0.98529411764705888</v>
      </c>
      <c r="D28">
        <f t="shared" si="4"/>
        <v>0.88899635867091487</v>
      </c>
      <c r="E28">
        <f t="shared" si="0"/>
        <v>2.1949078138727707E-4</v>
      </c>
      <c r="G28" t="str" cm="1">
        <f t="array" ref="G28">IF(F28="","",F28/INDEX($F$2:$F$102,MATCH(TRUE,$F$2:$F$102&lt;&gt;"",0)))</f>
        <v/>
      </c>
      <c r="H28" t="str">
        <f t="shared" si="1"/>
        <v/>
      </c>
    </row>
    <row r="29" spans="1:11" x14ac:dyDescent="0.2">
      <c r="A29">
        <f t="shared" si="2"/>
        <v>5</v>
      </c>
      <c r="B29">
        <f t="shared" si="3"/>
        <v>27</v>
      </c>
      <c r="C29">
        <v>0.9850746268656716</v>
      </c>
      <c r="D29">
        <f t="shared" si="4"/>
        <v>0.85480419102972571</v>
      </c>
      <c r="E29">
        <f t="shared" si="0"/>
        <v>2.2614201718673677E-4</v>
      </c>
      <c r="G29" t="str" cm="1">
        <f t="array" ref="G29">IF(F29="","",F29/INDEX($F$2:$F$102,MATCH(TRUE,$F$2:$F$102&lt;&gt;"",0)))</f>
        <v/>
      </c>
      <c r="H29" t="str">
        <f t="shared" si="1"/>
        <v/>
      </c>
    </row>
    <row r="30" spans="1:11" x14ac:dyDescent="0.2">
      <c r="A30">
        <f t="shared" si="2"/>
        <v>6</v>
      </c>
      <c r="B30">
        <f t="shared" si="3"/>
        <v>28</v>
      </c>
      <c r="C30">
        <v>0.98484848484848486</v>
      </c>
      <c r="D30">
        <f t="shared" si="4"/>
        <v>0.82192710675935154</v>
      </c>
      <c r="E30">
        <f t="shared" si="0"/>
        <v>2.3310023310030292E-4</v>
      </c>
      <c r="G30" t="str" cm="1">
        <f t="array" ref="G30">IF(F30="","",F30/INDEX($F$2:$F$102,MATCH(TRUE,$F$2:$F$102&lt;&gt;"",0)))</f>
        <v/>
      </c>
      <c r="H30" t="str">
        <f t="shared" si="1"/>
        <v/>
      </c>
    </row>
    <row r="31" spans="1:11" x14ac:dyDescent="0.2">
      <c r="A31">
        <f t="shared" si="2"/>
        <v>7</v>
      </c>
      <c r="B31">
        <f t="shared" si="3"/>
        <v>29</v>
      </c>
      <c r="C31">
        <v>0.98461538461538456</v>
      </c>
      <c r="D31">
        <f t="shared" si="4"/>
        <v>0.79031452573014571</v>
      </c>
      <c r="E31">
        <f t="shared" si="0"/>
        <v>2.4038461538455902E-4</v>
      </c>
      <c r="G31" t="str" cm="1">
        <f t="array" ref="G31">IF(F31="","",F31/INDEX($F$2:$F$102,MATCH(TRUE,$F$2:$F$102&lt;&gt;"",0)))</f>
        <v/>
      </c>
      <c r="H31" t="str">
        <f t="shared" si="1"/>
        <v/>
      </c>
    </row>
    <row r="32" spans="1:11" x14ac:dyDescent="0.2">
      <c r="A32">
        <f t="shared" si="2"/>
        <v>8</v>
      </c>
      <c r="B32">
        <f t="shared" si="3"/>
        <v>30</v>
      </c>
      <c r="C32">
        <v>0.984375</v>
      </c>
      <c r="D32">
        <f t="shared" si="4"/>
        <v>0.75991781320206331</v>
      </c>
      <c r="E32">
        <f t="shared" si="0"/>
        <v>2.4801587301592765E-4</v>
      </c>
      <c r="G32" t="str" cm="1">
        <f t="array" ref="G32">IF(F32="","",F32/INDEX($F$2:$F$102,MATCH(TRUE,$F$2:$F$102&lt;&gt;"",0)))</f>
        <v/>
      </c>
      <c r="H32" t="str">
        <f t="shared" si="1"/>
        <v/>
      </c>
    </row>
    <row r="33" spans="1:8" x14ac:dyDescent="0.2">
      <c r="A33">
        <f t="shared" si="2"/>
        <v>9</v>
      </c>
      <c r="B33">
        <f t="shared" si="3"/>
        <v>31</v>
      </c>
      <c r="C33">
        <v>0.98412698412698407</v>
      </c>
      <c r="D33">
        <f t="shared" si="4"/>
        <v>0.73069020500198378</v>
      </c>
      <c r="E33">
        <f t="shared" si="0"/>
        <v>2.5601638504857416E-4</v>
      </c>
      <c r="G33" t="str" cm="1">
        <f t="array" ref="G33">IF(F33="","",F33/INDEX($F$2:$F$102,MATCH(TRUE,$F$2:$F$102&lt;&gt;"",0)))</f>
        <v/>
      </c>
      <c r="H33" t="str">
        <f t="shared" si="1"/>
        <v/>
      </c>
    </row>
    <row r="34" spans="1:8" x14ac:dyDescent="0.2">
      <c r="A34">
        <f t="shared" si="2"/>
        <v>10</v>
      </c>
      <c r="B34">
        <f t="shared" si="3"/>
        <v>32</v>
      </c>
      <c r="C34">
        <v>0.9838709677419355</v>
      </c>
      <c r="D34">
        <f t="shared" si="4"/>
        <v>0.70258673557883045</v>
      </c>
      <c r="E34">
        <f t="shared" si="0"/>
        <v>2.6441036488633607E-4</v>
      </c>
      <c r="G34" t="str" cm="1">
        <f t="array" ref="G34">IF(F34="","",F34/INDEX($F$2:$F$102,MATCH(TRUE,$F$2:$F$102&lt;&gt;"",0)))</f>
        <v/>
      </c>
      <c r="H34" t="str">
        <f t="shared" si="1"/>
        <v/>
      </c>
    </row>
    <row r="35" spans="1:8" x14ac:dyDescent="0.2">
      <c r="A35">
        <f t="shared" si="2"/>
        <v>11</v>
      </c>
      <c r="B35">
        <f t="shared" si="3"/>
        <v>33</v>
      </c>
      <c r="C35">
        <v>0.98360655737704916</v>
      </c>
      <c r="D35">
        <f t="shared" si="4"/>
        <v>0.67556416882579851</v>
      </c>
      <c r="E35">
        <f t="shared" si="0"/>
        <v>2.7322404371576958E-4</v>
      </c>
      <c r="G35" t="str" cm="1">
        <f t="array" ref="G35">IF(F35="","",F35/INDEX($F$2:$F$102,MATCH(TRUE,$F$2:$F$102&lt;&gt;"",0)))</f>
        <v/>
      </c>
      <c r="H35" t="str">
        <f t="shared" si="1"/>
        <v/>
      </c>
    </row>
    <row r="36" spans="1:8" x14ac:dyDescent="0.2">
      <c r="A36">
        <f t="shared" si="2"/>
        <v>12</v>
      </c>
      <c r="B36">
        <f t="shared" si="3"/>
        <v>34</v>
      </c>
      <c r="C36">
        <v>0.98333333333333339</v>
      </c>
      <c r="D36">
        <f t="shared" si="4"/>
        <v>0.6495809315632679</v>
      </c>
      <c r="E36">
        <f t="shared" si="0"/>
        <v>2.8248587570622874E-4</v>
      </c>
      <c r="G36" t="str" cm="1">
        <f t="array" ref="G36">IF(F36="","",F36/INDEX($F$2:$F$102,MATCH(TRUE,$F$2:$F$102&lt;&gt;"",0)))</f>
        <v/>
      </c>
      <c r="H36" t="str">
        <f t="shared" si="1"/>
        <v/>
      </c>
    </row>
    <row r="37" spans="1:8" x14ac:dyDescent="0.2">
      <c r="A37">
        <f t="shared" si="2"/>
        <v>13</v>
      </c>
      <c r="B37">
        <f t="shared" si="3"/>
        <v>35</v>
      </c>
      <c r="C37">
        <v>0.98305084745762716</v>
      </c>
      <c r="D37">
        <f t="shared" si="4"/>
        <v>0.62459704958006512</v>
      </c>
      <c r="E37">
        <f t="shared" si="0"/>
        <v>2.9222676797202585E-4</v>
      </c>
      <c r="G37" t="str" cm="1">
        <f t="array" ref="G37">IF(F37="","",F37/INDEX($F$2:$F$102,MATCH(TRUE,$F$2:$F$102&lt;&gt;"",0)))</f>
        <v/>
      </c>
      <c r="H37" t="str">
        <f t="shared" si="1"/>
        <v/>
      </c>
    </row>
    <row r="38" spans="1:8" x14ac:dyDescent="0.2">
      <c r="A38">
        <f t="shared" si="2"/>
        <v>14</v>
      </c>
      <c r="B38">
        <f t="shared" si="3"/>
        <v>36</v>
      </c>
      <c r="C38">
        <v>0.98275862068965514</v>
      </c>
      <c r="D38">
        <f t="shared" si="4"/>
        <v>0.600574086134678</v>
      </c>
      <c r="E38">
        <f t="shared" si="0"/>
        <v>3.0248033877788849E-4</v>
      </c>
      <c r="G38" t="str" cm="1">
        <f t="array" ref="G38">IF(F38="","",F38/INDEX($F$2:$F$102,MATCH(TRUE,$F$2:$F$102&lt;&gt;"",0)))</f>
        <v/>
      </c>
      <c r="H38" t="str">
        <f t="shared" si="1"/>
        <v/>
      </c>
    </row>
    <row r="39" spans="1:8" x14ac:dyDescent="0.2">
      <c r="A39">
        <f t="shared" si="2"/>
        <v>15</v>
      </c>
      <c r="B39">
        <f t="shared" si="3"/>
        <v>37</v>
      </c>
      <c r="C39">
        <v>0.98245614035087725</v>
      </c>
      <c r="D39">
        <f t="shared" si="4"/>
        <v>0.57747508282180582</v>
      </c>
      <c r="E39">
        <f t="shared" si="0"/>
        <v>3.1328320802015419E-4</v>
      </c>
      <c r="G39" t="str" cm="1">
        <f t="array" ref="G39">IF(F39="","",F39/INDEX($F$2:$F$102,MATCH(TRUE,$F$2:$F$102&lt;&gt;"",0)))</f>
        <v/>
      </c>
      <c r="H39" t="str">
        <f t="shared" si="1"/>
        <v/>
      </c>
    </row>
    <row r="40" spans="1:8" x14ac:dyDescent="0.2">
      <c r="A40">
        <f t="shared" si="2"/>
        <v>16</v>
      </c>
      <c r="B40">
        <f t="shared" si="3"/>
        <v>38</v>
      </c>
      <c r="C40">
        <v>0.9821428571428571</v>
      </c>
      <c r="D40">
        <f t="shared" si="4"/>
        <v>0.55526450271327477</v>
      </c>
      <c r="E40">
        <f t="shared" si="0"/>
        <v>3.2467532467517213E-4</v>
      </c>
      <c r="G40" t="str" cm="1">
        <f t="array" ref="G40">IF(F40="","",F40/INDEX($F$2:$F$102,MATCH(TRUE,$F$2:$F$102&lt;&gt;"",0)))</f>
        <v/>
      </c>
      <c r="H40" t="str">
        <f t="shared" si="1"/>
        <v/>
      </c>
    </row>
    <row r="41" spans="1:8" x14ac:dyDescent="0.2">
      <c r="A41">
        <f t="shared" si="2"/>
        <v>17</v>
      </c>
      <c r="B41">
        <f t="shared" si="3"/>
        <v>39</v>
      </c>
      <c r="C41">
        <v>0.98181818181818192</v>
      </c>
      <c r="D41">
        <f t="shared" si="4"/>
        <v>0.53390817568584104</v>
      </c>
      <c r="E41">
        <f t="shared" si="0"/>
        <v>3.3670033670052391E-4</v>
      </c>
      <c r="G41" t="str" cm="1">
        <f t="array" ref="G41">IF(F41="","",F41/INDEX($F$2:$F$102,MATCH(TRUE,$F$2:$F$102&lt;&gt;"",0)))</f>
        <v/>
      </c>
      <c r="H41" t="str">
        <f t="shared" si="1"/>
        <v/>
      </c>
    </row>
    <row r="42" spans="1:8" x14ac:dyDescent="0.2">
      <c r="A42">
        <f t="shared" si="2"/>
        <v>18</v>
      </c>
      <c r="B42">
        <f t="shared" si="3"/>
        <v>40</v>
      </c>
      <c r="C42">
        <v>0.9814814814814814</v>
      </c>
      <c r="D42">
        <f t="shared" si="4"/>
        <v>0.51337324585177024</v>
      </c>
      <c r="E42">
        <f t="shared" si="0"/>
        <v>3.4940600978317082E-4</v>
      </c>
      <c r="G42" t="str" cm="1">
        <f t="array" ref="G42">IF(F42="","",F42/INDEX($F$2:$F$102,MATCH(TRUE,$F$2:$F$102&lt;&gt;"",0)))</f>
        <v/>
      </c>
      <c r="H42" t="str">
        <f t="shared" si="1"/>
        <v/>
      </c>
    </row>
    <row r="43" spans="1:8" x14ac:dyDescent="0.2">
      <c r="A43">
        <f t="shared" si="2"/>
        <v>19</v>
      </c>
      <c r="B43">
        <f t="shared" si="3"/>
        <v>41</v>
      </c>
      <c r="C43">
        <v>0.98113207547169823</v>
      </c>
      <c r="D43">
        <f t="shared" si="4"/>
        <v>0.49362812101131748</v>
      </c>
      <c r="E43">
        <f t="shared" si="0"/>
        <v>3.6284470246750189E-4</v>
      </c>
      <c r="G43" t="str" cm="1">
        <f t="array" ref="G43">IF(F43="","",F43/INDEX($F$2:$F$102,MATCH(TRUE,$F$2:$F$102&lt;&gt;"",0)))</f>
        <v/>
      </c>
      <c r="H43" t="str">
        <f t="shared" si="1"/>
        <v/>
      </c>
    </row>
    <row r="44" spans="1:8" x14ac:dyDescent="0.2">
      <c r="A44">
        <f t="shared" si="2"/>
        <v>20</v>
      </c>
      <c r="B44">
        <f t="shared" si="3"/>
        <v>42</v>
      </c>
      <c r="C44">
        <v>0.98076923076923073</v>
      </c>
      <c r="D44">
        <f t="shared" si="4"/>
        <v>0.47464242404934376</v>
      </c>
      <c r="E44">
        <f t="shared" si="0"/>
        <v>3.7707390648555883E-4</v>
      </c>
      <c r="G44" t="str" cm="1">
        <f t="array" ref="G44">IF(F44="","",F44/INDEX($F$2:$F$102,MATCH(TRUE,$F$2:$F$102&lt;&gt;"",0)))</f>
        <v/>
      </c>
      <c r="H44" t="str">
        <f t="shared" si="1"/>
        <v/>
      </c>
    </row>
    <row r="45" spans="1:8" x14ac:dyDescent="0.2">
      <c r="A45">
        <f t="shared" si="2"/>
        <v>21</v>
      </c>
      <c r="B45">
        <f t="shared" si="3"/>
        <v>43</v>
      </c>
      <c r="C45">
        <v>0.98039215686274517</v>
      </c>
      <c r="D45">
        <f t="shared" si="4"/>
        <v>0.45638694620129205</v>
      </c>
      <c r="E45">
        <f t="shared" si="0"/>
        <v>3.9215686274529649E-4</v>
      </c>
      <c r="G45" t="str" cm="1">
        <f t="array" ref="G45">IF(F45="","",F45/INDEX($F$2:$F$102,MATCH(TRUE,$F$2:$F$102&lt;&gt;"",0)))</f>
        <v/>
      </c>
      <c r="H45" t="str">
        <f t="shared" si="1"/>
        <v/>
      </c>
    </row>
    <row r="46" spans="1:8" x14ac:dyDescent="0.2">
      <c r="A46">
        <f t="shared" si="2"/>
        <v>22</v>
      </c>
      <c r="B46">
        <f t="shared" si="3"/>
        <v>44</v>
      </c>
      <c r="C46">
        <v>0.97999999999999987</v>
      </c>
      <c r="D46">
        <f t="shared" si="4"/>
        <v>0.43883360211662686</v>
      </c>
      <c r="E46">
        <f t="shared" si="0"/>
        <v>4.081632653059053E-4</v>
      </c>
      <c r="G46" t="str" cm="1">
        <f t="array" ref="G46">IF(F46="","",F46/INDEX($F$2:$F$102,MATCH(TRUE,$F$2:$F$102&lt;&gt;"",0)))</f>
        <v/>
      </c>
      <c r="H46" t="str">
        <f t="shared" si="1"/>
        <v/>
      </c>
    </row>
    <row r="47" spans="1:8" x14ac:dyDescent="0.2">
      <c r="A47">
        <f t="shared" si="2"/>
        <v>23</v>
      </c>
      <c r="B47">
        <f t="shared" si="3"/>
        <v>45</v>
      </c>
      <c r="C47">
        <v>0.97959183673469397</v>
      </c>
      <c r="D47">
        <f t="shared" si="4"/>
        <v>0.42195538665060278</v>
      </c>
      <c r="E47">
        <f t="shared" si="0"/>
        <v>4.2517006802733626E-4</v>
      </c>
      <c r="G47" t="str" cm="1">
        <f t="array" ref="G47">IF(F47="","",F47/INDEX($F$2:$F$102,MATCH(TRUE,$F$2:$F$102&lt;&gt;"",0)))</f>
        <v/>
      </c>
      <c r="H47" t="str">
        <f t="shared" si="1"/>
        <v/>
      </c>
    </row>
    <row r="48" spans="1:8" x14ac:dyDescent="0.2">
      <c r="A48">
        <f t="shared" si="2"/>
        <v>24</v>
      </c>
      <c r="B48">
        <f t="shared" si="3"/>
        <v>46</v>
      </c>
      <c r="C48">
        <v>0.97916666666666663</v>
      </c>
      <c r="D48">
        <f t="shared" si="4"/>
        <v>0.40572633331788732</v>
      </c>
      <c r="E48">
        <f t="shared" si="0"/>
        <v>4.4326241134740041E-4</v>
      </c>
      <c r="G48" t="str" cm="1">
        <f t="array" ref="G48">IF(F48="","",F48/INDEX($F$2:$F$102,MATCH(TRUE,$F$2:$F$102&lt;&gt;"",0)))</f>
        <v/>
      </c>
      <c r="H48" t="str">
        <f t="shared" si="1"/>
        <v/>
      </c>
    </row>
    <row r="49" spans="1:8" x14ac:dyDescent="0.2">
      <c r="A49">
        <f t="shared" si="2"/>
        <v>25</v>
      </c>
      <c r="B49">
        <f t="shared" si="3"/>
        <v>47</v>
      </c>
      <c r="C49">
        <v>0.97872340425531923</v>
      </c>
      <c r="D49">
        <f t="shared" si="4"/>
        <v>0.39012147434412242</v>
      </c>
      <c r="E49">
        <f t="shared" si="0"/>
        <v>4.6253469010171244E-4</v>
      </c>
      <c r="G49" t="str" cm="1">
        <f t="array" ref="G49">IF(F49="","",F49/INDEX($F$2:$F$102,MATCH(TRUE,$F$2:$F$102&lt;&gt;"",0)))</f>
        <v/>
      </c>
      <c r="H49" t="str">
        <f t="shared" si="1"/>
        <v/>
      </c>
    </row>
    <row r="50" spans="1:8" x14ac:dyDescent="0.2">
      <c r="A50">
        <f t="shared" si="2"/>
        <v>26</v>
      </c>
      <c r="B50">
        <f t="shared" si="3"/>
        <v>48</v>
      </c>
      <c r="C50">
        <v>0.97826086956521752</v>
      </c>
      <c r="D50">
        <f t="shared" si="4"/>
        <v>0.37511680225396377</v>
      </c>
      <c r="E50">
        <f t="shared" si="0"/>
        <v>4.8309178743988213E-4</v>
      </c>
      <c r="G50" t="str" cm="1">
        <f t="array" ref="G50">IF(F50="","",F50/INDEX($F$2:$F$102,MATCH(TRUE,$F$2:$F$102&lt;&gt;"",0)))</f>
        <v/>
      </c>
      <c r="H50" t="str">
        <f t="shared" si="1"/>
        <v/>
      </c>
    </row>
    <row r="51" spans="1:8" x14ac:dyDescent="0.2">
      <c r="A51">
        <f t="shared" si="2"/>
        <v>27</v>
      </c>
      <c r="B51">
        <f t="shared" si="3"/>
        <v>49</v>
      </c>
      <c r="C51">
        <v>0.97777777777777763</v>
      </c>
      <c r="D51">
        <f t="shared" si="4"/>
        <v>0.36068923293650368</v>
      </c>
      <c r="E51">
        <f t="shared" si="0"/>
        <v>5.0505050505023075E-4</v>
      </c>
      <c r="G51" t="str" cm="1">
        <f t="array" ref="G51">IF(F51="","",F51/INDEX($F$2:$F$102,MATCH(TRUE,$F$2:$F$102&lt;&gt;"",0)))</f>
        <v/>
      </c>
      <c r="H51" t="str">
        <f t="shared" si="1"/>
        <v/>
      </c>
    </row>
    <row r="52" spans="1:8" x14ac:dyDescent="0.2">
      <c r="A52">
        <f t="shared" si="2"/>
        <v>28</v>
      </c>
      <c r="B52">
        <f t="shared" si="3"/>
        <v>50</v>
      </c>
      <c r="C52">
        <v>0.9772727272727274</v>
      </c>
      <c r="D52">
        <f t="shared" si="4"/>
        <v>0.3468165701312535</v>
      </c>
      <c r="E52">
        <f t="shared" si="0"/>
        <v>5.2854122621581734E-4</v>
      </c>
      <c r="G52" t="str" cm="1">
        <f t="array" ref="G52">IF(F52="","",F52/INDEX($F$2:$F$102,MATCH(TRUE,$F$2:$F$102&lt;&gt;"",0)))</f>
        <v/>
      </c>
      <c r="H52" t="str">
        <f t="shared" si="1"/>
        <v/>
      </c>
    </row>
    <row r="53" spans="1:8" x14ac:dyDescent="0.2">
      <c r="A53">
        <f t="shared" si="2"/>
        <v>29</v>
      </c>
      <c r="B53">
        <f t="shared" si="3"/>
        <v>51</v>
      </c>
      <c r="C53">
        <v>0.97674418604651159</v>
      </c>
      <c r="D53">
        <f t="shared" si="4"/>
        <v>0.3334774712800514</v>
      </c>
      <c r="E53">
        <f t="shared" si="0"/>
        <v>5.5370985603531153E-4</v>
      </c>
      <c r="G53" t="str" cm="1">
        <f t="array" ref="G53">IF(F53="","",F53/INDEX($F$2:$F$102,MATCH(TRUE,$F$2:$F$102&lt;&gt;"",0)))</f>
        <v/>
      </c>
      <c r="H53" t="str">
        <f t="shared" si="1"/>
        <v/>
      </c>
    </row>
    <row r="54" spans="1:8" x14ac:dyDescent="0.2">
      <c r="A54">
        <f t="shared" si="2"/>
        <v>30</v>
      </c>
      <c r="B54">
        <f t="shared" si="3"/>
        <v>52</v>
      </c>
      <c r="C54">
        <v>0.97619047619047628</v>
      </c>
      <c r="D54">
        <f t="shared" si="4"/>
        <v>0.32065141469235708</v>
      </c>
      <c r="E54">
        <f t="shared" si="0"/>
        <v>5.8072009291543214E-4</v>
      </c>
      <c r="G54" t="str" cm="1">
        <f t="array" ref="G54">IF(F54="","",F54/INDEX($F$2:$F$102,MATCH(TRUE,$F$2:$F$102&lt;&gt;"",0)))</f>
        <v/>
      </c>
      <c r="H54" t="str">
        <f t="shared" si="1"/>
        <v/>
      </c>
    </row>
    <row r="55" spans="1:8" x14ac:dyDescent="0.2">
      <c r="A55">
        <f t="shared" si="2"/>
        <v>31</v>
      </c>
      <c r="B55">
        <f t="shared" si="3"/>
        <v>53</v>
      </c>
      <c r="C55">
        <v>0.97560975609756084</v>
      </c>
      <c r="D55">
        <f t="shared" si="4"/>
        <v>0.30831866797342034</v>
      </c>
      <c r="E55">
        <f t="shared" si="0"/>
        <v>6.0975609756075411E-4</v>
      </c>
      <c r="G55" t="str" cm="1">
        <f t="array" ref="G55">IF(F55="","",F55/INDEX($F$2:$F$102,MATCH(TRUE,$F$2:$F$102&lt;&gt;"",0)))</f>
        <v/>
      </c>
      <c r="H55" t="str">
        <f t="shared" si="1"/>
        <v/>
      </c>
    </row>
    <row r="56" spans="1:8" x14ac:dyDescent="0.2">
      <c r="A56">
        <f t="shared" si="2"/>
        <v>32</v>
      </c>
      <c r="B56">
        <f t="shared" si="3"/>
        <v>54</v>
      </c>
      <c r="C56">
        <v>0.97500000000000009</v>
      </c>
      <c r="D56">
        <f t="shared" si="4"/>
        <v>0.29646025766675027</v>
      </c>
      <c r="E56">
        <f t="shared" si="0"/>
        <v>6.4102564102586079E-4</v>
      </c>
      <c r="G56" t="str" cm="1">
        <f t="array" ref="G56">IF(F56="","",F56/INDEX($F$2:$F$102,MATCH(TRUE,$F$2:$F$102&lt;&gt;"",0)))</f>
        <v/>
      </c>
      <c r="H56" t="str">
        <f t="shared" si="1"/>
        <v/>
      </c>
    </row>
    <row r="57" spans="1:8" x14ac:dyDescent="0.2">
      <c r="A57">
        <f t="shared" si="2"/>
        <v>33</v>
      </c>
      <c r="B57">
        <f t="shared" si="3"/>
        <v>55</v>
      </c>
      <c r="C57">
        <v>0.97435897435897423</v>
      </c>
      <c r="D57">
        <f t="shared" si="4"/>
        <v>0.28505794006418295</v>
      </c>
      <c r="E57">
        <f t="shared" si="0"/>
        <v>6.7476383265829831E-4</v>
      </c>
      <c r="G57" t="str" cm="1">
        <f t="array" ref="G57">IF(F57="","",F57/INDEX($F$2:$F$102,MATCH(TRUE,$F$2:$F$102&lt;&gt;"",0)))</f>
        <v/>
      </c>
      <c r="H57" t="str">
        <f t="shared" si="1"/>
        <v/>
      </c>
    </row>
    <row r="58" spans="1:8" x14ac:dyDescent="0.2">
      <c r="A58">
        <f t="shared" si="2"/>
        <v>34</v>
      </c>
      <c r="B58">
        <f t="shared" si="3"/>
        <v>56</v>
      </c>
      <c r="C58">
        <v>0.97368421052631593</v>
      </c>
      <c r="D58">
        <f t="shared" si="4"/>
        <v>0.27409417313863743</v>
      </c>
      <c r="E58">
        <f t="shared" si="0"/>
        <v>7.1123755334312477E-4</v>
      </c>
      <c r="G58" t="str" cm="1">
        <f t="array" ref="G58">IF(F58="","",F58/INDEX($F$2:$F$102,MATCH(TRUE,$F$2:$F$102&lt;&gt;"",0)))</f>
        <v/>
      </c>
      <c r="H58" t="str">
        <f t="shared" si="1"/>
        <v/>
      </c>
    </row>
    <row r="59" spans="1:8" x14ac:dyDescent="0.2">
      <c r="A59">
        <f t="shared" si="2"/>
        <v>35</v>
      </c>
      <c r="B59">
        <f t="shared" si="3"/>
        <v>57</v>
      </c>
      <c r="C59">
        <v>0.9729729729729728</v>
      </c>
      <c r="D59">
        <f t="shared" si="4"/>
        <v>0.26355208955638215</v>
      </c>
      <c r="E59">
        <f t="shared" si="0"/>
        <v>7.5075075075048403E-4</v>
      </c>
      <c r="G59" t="str" cm="1">
        <f t="array" ref="G59">IF(F59="","",F59/INDEX($F$2:$F$102,MATCH(TRUE,$F$2:$F$102&lt;&gt;"",0)))</f>
        <v/>
      </c>
      <c r="H59" t="str">
        <f t="shared" si="1"/>
        <v/>
      </c>
    </row>
    <row r="60" spans="1:8" x14ac:dyDescent="0.2">
      <c r="A60">
        <f t="shared" si="2"/>
        <v>36</v>
      </c>
      <c r="B60">
        <f t="shared" si="3"/>
        <v>58</v>
      </c>
      <c r="C60">
        <v>0.97222222222222232</v>
      </c>
      <c r="D60">
        <f t="shared" si="4"/>
        <v>0.25341547072729048</v>
      </c>
      <c r="E60">
        <f t="shared" si="0"/>
        <v>7.9365079365090185E-4</v>
      </c>
      <c r="G60" t="str" cm="1">
        <f t="array" ref="G60">IF(F60="","",F60/INDEX($F$2:$F$102,MATCH(TRUE,$F$2:$F$102&lt;&gt;"",0)))</f>
        <v/>
      </c>
      <c r="H60" t="str">
        <f t="shared" si="1"/>
        <v/>
      </c>
    </row>
    <row r="61" spans="1:8" x14ac:dyDescent="0.2">
      <c r="A61">
        <f t="shared" si="2"/>
        <v>37</v>
      </c>
      <c r="B61">
        <f t="shared" si="3"/>
        <v>59</v>
      </c>
      <c r="C61">
        <v>0.97142857142857142</v>
      </c>
      <c r="D61">
        <f t="shared" si="4"/>
        <v>0.24366872185316396</v>
      </c>
      <c r="E61">
        <f t="shared" si="0"/>
        <v>8.4033613445377853E-4</v>
      </c>
      <c r="G61" t="str" cm="1">
        <f t="array" ref="G61">IF(F61="","",F61/INDEX($F$2:$F$102,MATCH(TRUE,$F$2:$F$102&lt;&gt;"",0)))</f>
        <v/>
      </c>
      <c r="H61" t="str">
        <f t="shared" si="1"/>
        <v/>
      </c>
    </row>
    <row r="62" spans="1:8" x14ac:dyDescent="0.2">
      <c r="A62">
        <f t="shared" si="2"/>
        <v>38</v>
      </c>
      <c r="B62">
        <f t="shared" si="3"/>
        <v>60</v>
      </c>
      <c r="C62">
        <v>0.97058823529411764</v>
      </c>
      <c r="D62">
        <f t="shared" si="4"/>
        <v>0.23429684793573452</v>
      </c>
      <c r="E62">
        <f t="shared" si="0"/>
        <v>8.9126559714791664E-4</v>
      </c>
      <c r="G62" t="str" cm="1">
        <f t="array" ref="G62">IF(F62="","",F62/INDEX($F$2:$F$102,MATCH(TRUE,$F$2:$F$102&lt;&gt;"",0)))</f>
        <v/>
      </c>
      <c r="H62" t="str">
        <f t="shared" si="1"/>
        <v/>
      </c>
    </row>
    <row r="63" spans="1:8" x14ac:dyDescent="0.2">
      <c r="A63">
        <f t="shared" si="2"/>
        <v>39</v>
      </c>
      <c r="B63">
        <f t="shared" si="3"/>
        <v>61</v>
      </c>
      <c r="C63">
        <v>0.96969696969696972</v>
      </c>
      <c r="D63">
        <f t="shared" si="4"/>
        <v>0.22528543070743706</v>
      </c>
      <c r="E63">
        <f t="shared" si="0"/>
        <v>9.4696969696972388E-4</v>
      </c>
      <c r="G63" t="str" cm="1">
        <f t="array" ref="G63">IF(F63="","",F63/INDEX($F$2:$F$102,MATCH(TRUE,$F$2:$F$102&lt;&gt;"",0)))</f>
        <v/>
      </c>
      <c r="H63" t="str">
        <f t="shared" si="1"/>
        <v/>
      </c>
    </row>
    <row r="64" spans="1:8" x14ac:dyDescent="0.2">
      <c r="A64">
        <f t="shared" si="2"/>
        <v>40</v>
      </c>
      <c r="B64">
        <f t="shared" si="3"/>
        <v>62</v>
      </c>
      <c r="C64">
        <v>0.96875</v>
      </c>
      <c r="D64">
        <f t="shared" si="4"/>
        <v>0.21662060644945874</v>
      </c>
      <c r="E64">
        <f t="shared" si="0"/>
        <v>1.0080645161290036E-3</v>
      </c>
      <c r="G64" t="str" cm="1">
        <f t="array" ref="G64">IF(F64="","",F64/INDEX($F$2:$F$102,MATCH(TRUE,$F$2:$F$102&lt;&gt;"",0)))</f>
        <v/>
      </c>
      <c r="H64" t="str">
        <f t="shared" si="1"/>
        <v/>
      </c>
    </row>
    <row r="65" spans="1:8" x14ac:dyDescent="0.2">
      <c r="A65">
        <f t="shared" si="2"/>
        <v>41</v>
      </c>
      <c r="B65">
        <f t="shared" si="3"/>
        <v>63</v>
      </c>
      <c r="C65">
        <v>0.967741935483871</v>
      </c>
      <c r="D65">
        <f t="shared" si="4"/>
        <v>0.20828904466294101</v>
      </c>
      <c r="E65">
        <f t="shared" si="0"/>
        <v>1.0752688172042113E-3</v>
      </c>
      <c r="G65" t="str" cm="1">
        <f t="array" ref="G65">IF(F65="","",F65/INDEX($F$2:$F$102,MATCH(TRUE,$F$2:$F$102&lt;&gt;"",0)))</f>
        <v/>
      </c>
      <c r="H65" t="str">
        <f t="shared" si="1"/>
        <v/>
      </c>
    </row>
    <row r="66" spans="1:8" x14ac:dyDescent="0.2">
      <c r="A66">
        <f t="shared" si="2"/>
        <v>42</v>
      </c>
      <c r="B66">
        <f t="shared" si="3"/>
        <v>64</v>
      </c>
      <c r="C66">
        <v>0.96666666666666679</v>
      </c>
      <c r="D66">
        <f t="shared" si="4"/>
        <v>0.20027792756052021</v>
      </c>
      <c r="E66">
        <f t="shared" si="0"/>
        <v>1.1494252873563982E-3</v>
      </c>
      <c r="G66" t="str" cm="1">
        <f t="array" ref="G66">IF(F66="","",F66/INDEX($F$2:$F$102,MATCH(TRUE,$F$2:$F$102&lt;&gt;"",0)))</f>
        <v/>
      </c>
      <c r="H66" t="str">
        <f t="shared" si="1"/>
        <v/>
      </c>
    </row>
    <row r="67" spans="1:8" x14ac:dyDescent="0.2">
      <c r="A67">
        <f t="shared" si="2"/>
        <v>43</v>
      </c>
      <c r="B67">
        <f t="shared" si="3"/>
        <v>65</v>
      </c>
      <c r="C67">
        <v>0.96551724137931039</v>
      </c>
      <c r="D67">
        <f t="shared" si="4"/>
        <v>0.19257493034665407</v>
      </c>
      <c r="E67">
        <f t="shared" ref="E67:E102" si="5">IF(AND(C67="",G67&lt;&gt;""),IF(G67="","",G67-G68),IF(C67="","",C67-C68))</f>
        <v>1.2315270935960854E-3</v>
      </c>
      <c r="G67" t="str" cm="1">
        <f t="array" ref="G67">IF(F67="","",F67/INDEX($F$2:$F$102,MATCH(TRUE,$F$2:$F$102&lt;&gt;"",0)))</f>
        <v/>
      </c>
      <c r="H67" t="str">
        <f t="shared" ref="H67:H82" si="6">IF(F67="","",F67-F68)</f>
        <v/>
      </c>
    </row>
    <row r="68" spans="1:8" x14ac:dyDescent="0.2">
      <c r="A68">
        <f t="shared" ref="A68:A102" si="7">IF(AND(C68="",G68&lt;&gt;""),IF(AND(G68="",G67=0),0,A67+1),IF(AND(C68="",A67=0),0,A67+1))</f>
        <v>44</v>
      </c>
      <c r="B68">
        <f t="shared" ref="B68:B102" si="8">B67+1</f>
        <v>66</v>
      </c>
      <c r="C68">
        <v>0.9642857142857143</v>
      </c>
      <c r="D68">
        <f t="shared" ref="D68:D102" si="9">IF($D$2=1,IF(C68&lt;&gt;"",IF(C68="","",POWER(1+$K$1,-A68)),IF(G68="","",POWER(1+$K$1,-A68))),IF(C68&lt;&gt;"",IF(C68="","",POWER(1+$K$1,-A67)),IF(G68="","",POWER(1+$K$1,-A67))))</f>
        <v>0.18516820225639813</v>
      </c>
      <c r="E68">
        <f t="shared" si="5"/>
        <v>1.3227513227513921E-3</v>
      </c>
      <c r="G68" t="str" cm="1">
        <f t="array" ref="G68">IF(F68="","",F68/INDEX($F$2:$F$102,MATCH(TRUE,$F$2:$F$102&lt;&gt;"",0)))</f>
        <v/>
      </c>
      <c r="H68" t="str">
        <f t="shared" si="6"/>
        <v/>
      </c>
    </row>
    <row r="69" spans="1:8" x14ac:dyDescent="0.2">
      <c r="A69">
        <f t="shared" si="7"/>
        <v>45</v>
      </c>
      <c r="B69">
        <f t="shared" si="8"/>
        <v>67</v>
      </c>
      <c r="C69">
        <v>0.96296296296296291</v>
      </c>
      <c r="D69">
        <f t="shared" si="9"/>
        <v>0.17804634832345972</v>
      </c>
      <c r="E69">
        <f t="shared" si="5"/>
        <v>1.4245014245013454E-3</v>
      </c>
      <c r="G69" t="str" cm="1">
        <f t="array" ref="G69">IF(F69="","",F69/INDEX($F$2:$F$102,MATCH(TRUE,$F$2:$F$102&lt;&gt;"",0)))</f>
        <v/>
      </c>
      <c r="H69" t="str">
        <f t="shared" si="6"/>
        <v/>
      </c>
    </row>
    <row r="70" spans="1:8" x14ac:dyDescent="0.2">
      <c r="A70">
        <f t="shared" si="7"/>
        <v>46</v>
      </c>
      <c r="B70">
        <f t="shared" si="8"/>
        <v>68</v>
      </c>
      <c r="C70">
        <v>0.96153846153846156</v>
      </c>
      <c r="D70">
        <f t="shared" si="9"/>
        <v>0.17119841184948048</v>
      </c>
      <c r="E70">
        <f t="shared" si="5"/>
        <v>1.5384615384615996E-3</v>
      </c>
      <c r="G70" t="str" cm="1">
        <f t="array" ref="G70">IF(F70="","",F70/INDEX($F$2:$F$102,MATCH(TRUE,$F$2:$F$102&lt;&gt;"",0)))</f>
        <v/>
      </c>
      <c r="H70" t="str">
        <f t="shared" si="6"/>
        <v/>
      </c>
    </row>
    <row r="71" spans="1:8" x14ac:dyDescent="0.2">
      <c r="A71">
        <f t="shared" si="7"/>
        <v>47</v>
      </c>
      <c r="B71">
        <f t="shared" si="8"/>
        <v>69</v>
      </c>
      <c r="C71">
        <v>0.96</v>
      </c>
      <c r="D71">
        <f t="shared" si="9"/>
        <v>0.1646138575475774</v>
      </c>
      <c r="E71">
        <f t="shared" si="5"/>
        <v>1.6666666666665941E-3</v>
      </c>
      <c r="G71" t="str" cm="1">
        <f t="array" ref="G71">IF(F71="","",F71/INDEX($F$2:$F$102,MATCH(TRUE,$F$2:$F$102&lt;&gt;"",0)))</f>
        <v/>
      </c>
      <c r="H71" t="str">
        <f t="shared" si="6"/>
        <v/>
      </c>
    </row>
    <row r="72" spans="1:8" x14ac:dyDescent="0.2">
      <c r="A72">
        <f t="shared" si="7"/>
        <v>48</v>
      </c>
      <c r="B72">
        <f t="shared" si="8"/>
        <v>70</v>
      </c>
      <c r="C72">
        <v>0.95833333333333337</v>
      </c>
      <c r="D72">
        <f t="shared" si="9"/>
        <v>0.15828255533420904</v>
      </c>
      <c r="E72">
        <f t="shared" si="5"/>
        <v>1.8115942028985588E-3</v>
      </c>
      <c r="G72" t="str" cm="1">
        <f t="array" ref="G72">IF(F72="","",F72/INDEX($F$2:$F$102,MATCH(TRUE,$F$2:$F$102&lt;&gt;"",0)))</f>
        <v/>
      </c>
      <c r="H72" t="str">
        <f t="shared" si="6"/>
        <v/>
      </c>
    </row>
    <row r="73" spans="1:8" x14ac:dyDescent="0.2">
      <c r="A73">
        <f t="shared" si="7"/>
        <v>49</v>
      </c>
      <c r="B73">
        <f t="shared" si="8"/>
        <v>71</v>
      </c>
      <c r="C73">
        <v>0.95652173913043481</v>
      </c>
      <c r="D73">
        <f t="shared" si="9"/>
        <v>0.15219476474443175</v>
      </c>
      <c r="E73">
        <f t="shared" si="5"/>
        <v>1.9762845849803368E-3</v>
      </c>
      <c r="G73" t="str" cm="1">
        <f t="array" ref="G73">IF(F73="","",F73/INDEX($F$2:$F$102,MATCH(TRUE,$F$2:$F$102&lt;&gt;"",0)))</f>
        <v/>
      </c>
      <c r="H73" t="str">
        <f t="shared" si="6"/>
        <v/>
      </c>
    </row>
    <row r="74" spans="1:8" x14ac:dyDescent="0.2">
      <c r="A74">
        <f t="shared" si="7"/>
        <v>50</v>
      </c>
      <c r="B74">
        <f t="shared" si="8"/>
        <v>72</v>
      </c>
      <c r="C74">
        <v>0.95454545454545447</v>
      </c>
      <c r="D74">
        <f t="shared" si="9"/>
        <v>0.14634111994656898</v>
      </c>
      <c r="E74">
        <f t="shared" si="5"/>
        <v>2.1645021645021467E-3</v>
      </c>
      <c r="G74" t="str" cm="1">
        <f t="array" ref="G74">IF(F74="","",F74/INDEX($F$2:$F$102,MATCH(TRUE,$F$2:$F$102&lt;&gt;"",0)))</f>
        <v/>
      </c>
      <c r="H74" t="str">
        <f t="shared" si="6"/>
        <v/>
      </c>
    </row>
    <row r="75" spans="1:8" x14ac:dyDescent="0.2">
      <c r="A75">
        <f t="shared" si="7"/>
        <v>51</v>
      </c>
      <c r="B75">
        <f t="shared" si="8"/>
        <v>73</v>
      </c>
      <c r="C75">
        <v>0.95238095238095233</v>
      </c>
      <c r="D75">
        <f t="shared" si="9"/>
        <v>0.14071261533323939</v>
      </c>
      <c r="E75">
        <f t="shared" si="5"/>
        <v>2.3809523809523725E-3</v>
      </c>
      <c r="G75" t="str" cm="1">
        <f t="array" ref="G75">IF(F75="","",F75/INDEX($F$2:$F$102,MATCH(TRUE,$F$2:$F$102&lt;&gt;"",0)))</f>
        <v/>
      </c>
      <c r="H75" t="str">
        <f t="shared" si="6"/>
        <v/>
      </c>
    </row>
    <row r="76" spans="1:8" x14ac:dyDescent="0.2">
      <c r="A76">
        <f t="shared" si="7"/>
        <v>52</v>
      </c>
      <c r="B76">
        <f t="shared" si="8"/>
        <v>74</v>
      </c>
      <c r="C76">
        <v>0.95</v>
      </c>
      <c r="D76">
        <f t="shared" si="9"/>
        <v>0.13530059166657632</v>
      </c>
      <c r="E76">
        <f t="shared" si="5"/>
        <v>2.6315789473684292E-3</v>
      </c>
      <c r="G76" t="str" cm="1">
        <f t="array" ref="G76">IF(F76="","",F76/INDEX($F$2:$F$102,MATCH(TRUE,$F$2:$F$102&lt;&gt;"",0)))</f>
        <v/>
      </c>
      <c r="H76" t="str">
        <f t="shared" si="6"/>
        <v/>
      </c>
    </row>
    <row r="77" spans="1:8" x14ac:dyDescent="0.2">
      <c r="A77">
        <f t="shared" si="7"/>
        <v>53</v>
      </c>
      <c r="B77">
        <f t="shared" si="8"/>
        <v>75</v>
      </c>
      <c r="C77">
        <v>0.94736842105263153</v>
      </c>
      <c r="D77">
        <f t="shared" si="9"/>
        <v>0.13009672275632339</v>
      </c>
      <c r="E77">
        <f t="shared" si="5"/>
        <v>2.9239766081869956E-3</v>
      </c>
      <c r="G77" t="str" cm="1">
        <f t="array" ref="G77">IF(F77="","",F77/INDEX($F$2:$F$102,MATCH(TRUE,$F$2:$F$102&lt;&gt;"",0)))</f>
        <v/>
      </c>
      <c r="H77" t="str">
        <f t="shared" si="6"/>
        <v/>
      </c>
    </row>
    <row r="78" spans="1:8" x14ac:dyDescent="0.2">
      <c r="A78">
        <f t="shared" si="7"/>
        <v>54</v>
      </c>
      <c r="B78">
        <f t="shared" si="8"/>
        <v>76</v>
      </c>
      <c r="C78">
        <v>0.94444444444444453</v>
      </c>
      <c r="D78">
        <f t="shared" si="9"/>
        <v>0.12509300265031092</v>
      </c>
      <c r="E78">
        <f t="shared" si="5"/>
        <v>3.2679738562092497E-3</v>
      </c>
      <c r="G78" t="str" cm="1">
        <f t="array" ref="G78">IF(F78="","",F78/INDEX($F$2:$F$102,MATCH(TRUE,$F$2:$F$102&lt;&gt;"",0)))</f>
        <v/>
      </c>
      <c r="H78" t="str">
        <f t="shared" si="6"/>
        <v/>
      </c>
    </row>
    <row r="79" spans="1:8" x14ac:dyDescent="0.2">
      <c r="A79">
        <f t="shared" si="7"/>
        <v>55</v>
      </c>
      <c r="B79">
        <f t="shared" si="8"/>
        <v>77</v>
      </c>
      <c r="C79">
        <v>0.94117647058823528</v>
      </c>
      <c r="D79">
        <f t="shared" si="9"/>
        <v>0.12028173331760666</v>
      </c>
      <c r="E79">
        <f t="shared" si="5"/>
        <v>3.6764705882352811E-3</v>
      </c>
      <c r="G79" t="str" cm="1">
        <f t="array" ref="G79">IF(F79="","",F79/INDEX($F$2:$F$102,MATCH(TRUE,$F$2:$F$102&lt;&gt;"",0)))</f>
        <v/>
      </c>
      <c r="H79" t="str">
        <f t="shared" si="6"/>
        <v/>
      </c>
    </row>
    <row r="80" spans="1:8" x14ac:dyDescent="0.2">
      <c r="A80">
        <f t="shared" si="7"/>
        <v>56</v>
      </c>
      <c r="B80">
        <f t="shared" si="8"/>
        <v>78</v>
      </c>
      <c r="C80">
        <v>0.9375</v>
      </c>
      <c r="D80">
        <f t="shared" si="9"/>
        <v>0.11565551280539103</v>
      </c>
      <c r="E80">
        <f t="shared" si="5"/>
        <v>4.1666666666665408E-3</v>
      </c>
      <c r="G80" t="str" cm="1">
        <f t="array" ref="G80">IF(F80="","",F80/INDEX($F$2:$F$102,MATCH(TRUE,$F$2:$F$102&lt;&gt;"",0)))</f>
        <v/>
      </c>
      <c r="H80" t="str">
        <f t="shared" si="6"/>
        <v/>
      </c>
    </row>
    <row r="81" spans="1:8" x14ac:dyDescent="0.2">
      <c r="A81">
        <f t="shared" si="7"/>
        <v>57</v>
      </c>
      <c r="B81">
        <f t="shared" si="8"/>
        <v>79</v>
      </c>
      <c r="C81">
        <v>0.93333333333333346</v>
      </c>
      <c r="D81">
        <f t="shared" si="9"/>
        <v>0.11120722385133754</v>
      </c>
      <c r="E81">
        <f t="shared" si="5"/>
        <v>4.761904761904856E-3</v>
      </c>
      <c r="G81" t="str" cm="1">
        <f t="array" ref="G81">IF(F81="","",F81/INDEX($F$2:$F$102,MATCH(TRUE,$F$2:$F$102&lt;&gt;"",0)))</f>
        <v/>
      </c>
      <c r="H81" t="str">
        <f t="shared" si="6"/>
        <v/>
      </c>
    </row>
    <row r="82" spans="1:8" x14ac:dyDescent="0.2">
      <c r="A82">
        <f t="shared" si="7"/>
        <v>58</v>
      </c>
      <c r="B82">
        <f t="shared" si="8"/>
        <v>80</v>
      </c>
      <c r="C82">
        <v>0.9285714285714286</v>
      </c>
      <c r="D82">
        <f t="shared" si="9"/>
        <v>0.10693002293397837</v>
      </c>
      <c r="E82">
        <f t="shared" si="5"/>
        <v>5.494505494505586E-3</v>
      </c>
      <c r="G82" t="str" cm="1">
        <f t="array" ref="G82">IF(F82="","",F82/INDEX($F$2:$F$102,MATCH(TRUE,$F$2:$F$102&lt;&gt;"",0)))</f>
        <v/>
      </c>
      <c r="H82" t="str">
        <f t="shared" si="6"/>
        <v/>
      </c>
    </row>
    <row r="83" spans="1:8" x14ac:dyDescent="0.2">
      <c r="A83">
        <f t="shared" si="7"/>
        <v>59</v>
      </c>
      <c r="B83">
        <f t="shared" si="8"/>
        <v>81</v>
      </c>
      <c r="C83">
        <v>0.92307692307692302</v>
      </c>
      <c r="D83">
        <f t="shared" si="9"/>
        <v>0.10281732974420998</v>
      </c>
      <c r="E83">
        <f t="shared" si="5"/>
        <v>6.4102564102563875E-3</v>
      </c>
      <c r="G83" t="str" cm="1">
        <f t="array" ref="G83">IF(F83="","",F83/INDEX($F$2:$F$102,MATCH(TRUE,$F$2:$F$102&lt;&gt;"",0)))</f>
        <v/>
      </c>
      <c r="H83" t="str">
        <f t="shared" ref="H83:H98" si="10">IF(F83="","",F83-F84)</f>
        <v/>
      </c>
    </row>
    <row r="84" spans="1:8" x14ac:dyDescent="0.2">
      <c r="A84">
        <f t="shared" si="7"/>
        <v>60</v>
      </c>
      <c r="B84">
        <f t="shared" si="8"/>
        <v>82</v>
      </c>
      <c r="C84">
        <v>0.91666666666666663</v>
      </c>
      <c r="D84">
        <f t="shared" si="9"/>
        <v>9.8862817061740368E-2</v>
      </c>
      <c r="E84">
        <f t="shared" si="5"/>
        <v>7.575757575757569E-3</v>
      </c>
      <c r="G84" t="str" cm="1">
        <f t="array" ref="G84">IF(F84="","",F84/INDEX($F$2:$F$102,MATCH(TRUE,$F$2:$F$102&lt;&gt;"",0)))</f>
        <v/>
      </c>
      <c r="H84" t="str">
        <f t="shared" si="10"/>
        <v/>
      </c>
    </row>
    <row r="85" spans="1:8" x14ac:dyDescent="0.2">
      <c r="A85">
        <f t="shared" si="7"/>
        <v>61</v>
      </c>
      <c r="B85">
        <f t="shared" si="8"/>
        <v>83</v>
      </c>
      <c r="C85">
        <v>0.90909090909090906</v>
      </c>
      <c r="D85">
        <f t="shared" si="9"/>
        <v>9.506040102090417E-2</v>
      </c>
      <c r="E85">
        <f t="shared" si="5"/>
        <v>9.0909090909091494E-3</v>
      </c>
      <c r="G85" t="str" cm="1">
        <f t="array" ref="G85">IF(F85="","",F85/INDEX($F$2:$F$102,MATCH(TRUE,$F$2:$F$102&lt;&gt;"",0)))</f>
        <v/>
      </c>
      <c r="H85" t="str">
        <f t="shared" si="10"/>
        <v/>
      </c>
    </row>
    <row r="86" spans="1:8" x14ac:dyDescent="0.2">
      <c r="A86">
        <f t="shared" si="7"/>
        <v>62</v>
      </c>
      <c r="B86">
        <f t="shared" si="8"/>
        <v>84</v>
      </c>
      <c r="C86">
        <v>0.89999999999999991</v>
      </c>
      <c r="D86">
        <f t="shared" si="9"/>
        <v>9.1404231750869397E-2</v>
      </c>
      <c r="E86">
        <f t="shared" si="5"/>
        <v>1.1111111111110961E-2</v>
      </c>
      <c r="G86" t="str" cm="1">
        <f t="array" ref="G86">IF(F86="","",F86/INDEX($F$2:$F$102,MATCH(TRUE,$F$2:$F$102&lt;&gt;"",0)))</f>
        <v/>
      </c>
      <c r="H86" t="str">
        <f t="shared" si="10"/>
        <v/>
      </c>
    </row>
    <row r="87" spans="1:8" x14ac:dyDescent="0.2">
      <c r="A87">
        <f t="shared" si="7"/>
        <v>63</v>
      </c>
      <c r="B87">
        <f t="shared" si="8"/>
        <v>85</v>
      </c>
      <c r="C87">
        <v>0.88888888888888895</v>
      </c>
      <c r="D87">
        <f t="shared" si="9"/>
        <v>8.7888684375835968E-2</v>
      </c>
      <c r="E87">
        <f t="shared" si="5"/>
        <v>1.388888888888884E-2</v>
      </c>
      <c r="G87" t="str" cm="1">
        <f t="array" ref="G87">IF(F87="","",F87/INDEX($F$2:$F$102,MATCH(TRUE,$F$2:$F$102&lt;&gt;"",0)))</f>
        <v/>
      </c>
      <c r="H87" t="str">
        <f t="shared" si="10"/>
        <v/>
      </c>
    </row>
    <row r="88" spans="1:8" x14ac:dyDescent="0.2">
      <c r="A88">
        <f t="shared" si="7"/>
        <v>64</v>
      </c>
      <c r="B88">
        <f t="shared" si="8"/>
        <v>86</v>
      </c>
      <c r="C88">
        <v>0.87500000000000011</v>
      </c>
      <c r="D88">
        <f t="shared" si="9"/>
        <v>8.4508350361380741E-2</v>
      </c>
      <c r="E88">
        <f t="shared" si="5"/>
        <v>1.7857142857143016E-2</v>
      </c>
      <c r="G88" t="str" cm="1">
        <f t="array" ref="G88">IF(F88="","",F88/INDEX($F$2:$F$102,MATCH(TRUE,$F$2:$F$102&lt;&gt;"",0)))</f>
        <v/>
      </c>
      <c r="H88" t="str">
        <f t="shared" si="10"/>
        <v/>
      </c>
    </row>
    <row r="89" spans="1:8" x14ac:dyDescent="0.2">
      <c r="A89">
        <f t="shared" si="7"/>
        <v>65</v>
      </c>
      <c r="B89">
        <f t="shared" si="8"/>
        <v>87</v>
      </c>
      <c r="C89">
        <v>0.8571428571428571</v>
      </c>
      <c r="D89">
        <f t="shared" si="9"/>
        <v>8.1258029193635312E-2</v>
      </c>
      <c r="E89">
        <f t="shared" si="5"/>
        <v>2.3809523809523836E-2</v>
      </c>
      <c r="G89" t="str" cm="1">
        <f t="array" ref="G89">IF(F89="","",F89/INDEX($F$2:$F$102,MATCH(TRUE,$F$2:$F$102&lt;&gt;"",0)))</f>
        <v/>
      </c>
      <c r="H89" t="str">
        <f t="shared" si="10"/>
        <v/>
      </c>
    </row>
    <row r="90" spans="1:8" x14ac:dyDescent="0.2">
      <c r="A90">
        <f t="shared" si="7"/>
        <v>66</v>
      </c>
      <c r="B90">
        <f t="shared" si="8"/>
        <v>88</v>
      </c>
      <c r="C90">
        <v>0.83333333333333326</v>
      </c>
      <c r="D90">
        <f t="shared" si="9"/>
        <v>7.8132720378495488E-2</v>
      </c>
      <c r="E90">
        <f t="shared" si="5"/>
        <v>3.3333333333333215E-2</v>
      </c>
      <c r="G90" t="str" cm="1">
        <f t="array" ref="G90">IF(F90="","",F90/INDEX($F$2:$F$102,MATCH(TRUE,$F$2:$F$102&lt;&gt;"",0)))</f>
        <v/>
      </c>
      <c r="H90" t="str">
        <f t="shared" si="10"/>
        <v/>
      </c>
    </row>
    <row r="91" spans="1:8" x14ac:dyDescent="0.2">
      <c r="A91">
        <f t="shared" si="7"/>
        <v>67</v>
      </c>
      <c r="B91">
        <f t="shared" si="8"/>
        <v>89</v>
      </c>
      <c r="C91">
        <v>0.8</v>
      </c>
      <c r="D91">
        <f t="shared" si="9"/>
        <v>7.5127615748553353E-2</v>
      </c>
      <c r="E91">
        <f t="shared" si="5"/>
        <v>5.0000000000000044E-2</v>
      </c>
      <c r="G91" t="str" cm="1">
        <f t="array" ref="G91">IF(F91="","",F91/INDEX($F$2:$F$102,MATCH(TRUE,$F$2:$F$102&lt;&gt;"",0)))</f>
        <v/>
      </c>
      <c r="H91" t="str">
        <f t="shared" si="10"/>
        <v/>
      </c>
    </row>
    <row r="92" spans="1:8" x14ac:dyDescent="0.2">
      <c r="A92">
        <f t="shared" si="7"/>
        <v>68</v>
      </c>
      <c r="B92">
        <f t="shared" si="8"/>
        <v>90</v>
      </c>
      <c r="C92">
        <v>0.75</v>
      </c>
      <c r="D92">
        <f t="shared" si="9"/>
        <v>7.2238092065916693E-2</v>
      </c>
      <c r="E92">
        <f t="shared" si="5"/>
        <v>8.333333333333337E-2</v>
      </c>
      <c r="G92" t="str" cm="1">
        <f t="array" ref="G92">IF(F92="","",F92/INDEX($F$2:$F$102,MATCH(TRUE,$F$2:$F$102&lt;&gt;"",0)))</f>
        <v/>
      </c>
      <c r="H92" t="str">
        <f t="shared" si="10"/>
        <v/>
      </c>
    </row>
    <row r="93" spans="1:8" x14ac:dyDescent="0.2">
      <c r="A93">
        <f t="shared" si="7"/>
        <v>69</v>
      </c>
      <c r="B93">
        <f t="shared" si="8"/>
        <v>91</v>
      </c>
      <c r="C93">
        <v>0.66666666666666663</v>
      </c>
      <c r="D93">
        <f t="shared" si="9"/>
        <v>6.9459703909535264E-2</v>
      </c>
      <c r="E93">
        <f t="shared" si="5"/>
        <v>0.16666666666666663</v>
      </c>
      <c r="G93" t="str" cm="1">
        <f t="array" ref="G93">IF(F93="","",F93/INDEX($F$2:$F$102,MATCH(TRUE,$F$2:$F$102&lt;&gt;"",0)))</f>
        <v/>
      </c>
      <c r="H93" t="str">
        <f t="shared" si="10"/>
        <v/>
      </c>
    </row>
    <row r="94" spans="1:8" x14ac:dyDescent="0.2">
      <c r="A94">
        <f t="shared" si="7"/>
        <v>70</v>
      </c>
      <c r="B94">
        <f t="shared" si="8"/>
        <v>92</v>
      </c>
      <c r="C94">
        <v>0.5</v>
      </c>
      <c r="D94">
        <f t="shared" si="9"/>
        <v>6.6788176836091603E-2</v>
      </c>
      <c r="E94">
        <f t="shared" si="5"/>
        <v>0.5</v>
      </c>
      <c r="G94" t="str" cm="1">
        <f t="array" ref="G94">IF(F94="","",F94/INDEX($F$2:$F$102,MATCH(TRUE,$F$2:$F$102&lt;&gt;"",0)))</f>
        <v/>
      </c>
      <c r="H94" t="str">
        <f t="shared" si="10"/>
        <v/>
      </c>
    </row>
    <row r="95" spans="1:8" x14ac:dyDescent="0.2">
      <c r="A95">
        <f t="shared" si="7"/>
        <v>71</v>
      </c>
      <c r="B95">
        <f t="shared" si="8"/>
        <v>93</v>
      </c>
      <c r="C95">
        <v>0</v>
      </c>
      <c r="D95">
        <f t="shared" si="9"/>
        <v>6.4219400803934235E-2</v>
      </c>
      <c r="E95">
        <f t="shared" si="5"/>
        <v>0</v>
      </c>
      <c r="G95" t="str" cm="1">
        <f t="array" ref="G95">IF(F95="","",F95/INDEX($F$2:$F$102,MATCH(TRUE,$F$2:$F$102&lt;&gt;"",0)))</f>
        <v/>
      </c>
      <c r="H95" t="str">
        <f t="shared" si="10"/>
        <v/>
      </c>
    </row>
    <row r="96" spans="1:8" x14ac:dyDescent="0.2">
      <c r="A96">
        <f t="shared" si="7"/>
        <v>72</v>
      </c>
      <c r="B96">
        <f t="shared" si="8"/>
        <v>94</v>
      </c>
      <c r="D96" t="str">
        <f t="shared" si="9"/>
        <v/>
      </c>
      <c r="E96" t="str">
        <f t="shared" si="5"/>
        <v/>
      </c>
      <c r="G96" t="str" cm="1">
        <f t="array" ref="G96">IF(F96="","",F96/INDEX($F$2:$F$102,MATCH(TRUE,$F$2:$F$102&lt;&gt;"",0)))</f>
        <v/>
      </c>
      <c r="H96" t="str">
        <f t="shared" si="10"/>
        <v/>
      </c>
    </row>
    <row r="97" spans="1:8" x14ac:dyDescent="0.2">
      <c r="A97">
        <f t="shared" si="7"/>
        <v>73</v>
      </c>
      <c r="B97">
        <f t="shared" si="8"/>
        <v>95</v>
      </c>
      <c r="D97" t="str">
        <f t="shared" si="9"/>
        <v/>
      </c>
      <c r="E97" t="str">
        <f t="shared" si="5"/>
        <v/>
      </c>
      <c r="G97" t="str" cm="1">
        <f t="array" ref="G97">IF(F97="","",F97/INDEX($F$2:$F$102,MATCH(TRUE,$F$2:$F$102&lt;&gt;"",0)))</f>
        <v/>
      </c>
      <c r="H97" t="str">
        <f t="shared" si="10"/>
        <v/>
      </c>
    </row>
    <row r="98" spans="1:8" x14ac:dyDescent="0.2">
      <c r="A98">
        <f t="shared" si="7"/>
        <v>74</v>
      </c>
      <c r="B98">
        <f t="shared" si="8"/>
        <v>96</v>
      </c>
      <c r="D98" t="str">
        <f t="shared" si="9"/>
        <v/>
      </c>
      <c r="E98" t="str">
        <f t="shared" si="5"/>
        <v/>
      </c>
      <c r="G98" t="str" cm="1">
        <f t="array" ref="G98">IF(F98="","",F98/INDEX($F$2:$F$102,MATCH(TRUE,$F$2:$F$102&lt;&gt;"",0)))</f>
        <v/>
      </c>
      <c r="H98" t="str">
        <f t="shared" si="10"/>
        <v/>
      </c>
    </row>
    <row r="99" spans="1:8" x14ac:dyDescent="0.2">
      <c r="A99">
        <f t="shared" si="7"/>
        <v>75</v>
      </c>
      <c r="B99">
        <f t="shared" si="8"/>
        <v>97</v>
      </c>
      <c r="D99" t="str">
        <f t="shared" si="9"/>
        <v/>
      </c>
      <c r="E99" t="str">
        <f t="shared" si="5"/>
        <v/>
      </c>
      <c r="G99" t="str" cm="1">
        <f t="array" ref="G99">IF(F99="","",F99/INDEX($F$2:$F$102,MATCH(TRUE,$F$2:$F$102&lt;&gt;"",0)))</f>
        <v/>
      </c>
      <c r="H99" t="str">
        <f t="shared" ref="H99:H102" si="11">IF(F99="","",F99-F100)</f>
        <v/>
      </c>
    </row>
    <row r="100" spans="1:8" x14ac:dyDescent="0.2">
      <c r="A100">
        <f t="shared" si="7"/>
        <v>76</v>
      </c>
      <c r="B100">
        <f t="shared" si="8"/>
        <v>98</v>
      </c>
      <c r="D100" t="str">
        <f t="shared" si="9"/>
        <v/>
      </c>
      <c r="E100" t="str">
        <f t="shared" si="5"/>
        <v/>
      </c>
      <c r="G100" t="str" cm="1">
        <f t="array" ref="G100">IF(F100="","",F100/INDEX($F$2:$F$102,MATCH(TRUE,$F$2:$F$102&lt;&gt;"",0)))</f>
        <v/>
      </c>
      <c r="H100" t="str">
        <f t="shared" si="11"/>
        <v/>
      </c>
    </row>
    <row r="101" spans="1:8" x14ac:dyDescent="0.2">
      <c r="A101">
        <f t="shared" si="7"/>
        <v>77</v>
      </c>
      <c r="B101">
        <f t="shared" si="8"/>
        <v>99</v>
      </c>
      <c r="D101" t="str">
        <f t="shared" si="9"/>
        <v/>
      </c>
      <c r="E101" t="str">
        <f t="shared" si="5"/>
        <v/>
      </c>
      <c r="G101" t="str" cm="1">
        <f t="array" ref="G101">IF(F101="","",F101/INDEX($F$2:$F$102,MATCH(TRUE,$F$2:$F$102&lt;&gt;"",0)))</f>
        <v/>
      </c>
      <c r="H101" t="str">
        <f t="shared" si="11"/>
        <v/>
      </c>
    </row>
    <row r="102" spans="1:8" x14ac:dyDescent="0.2">
      <c r="A102">
        <f t="shared" si="7"/>
        <v>78</v>
      </c>
      <c r="B102">
        <f t="shared" si="8"/>
        <v>100</v>
      </c>
      <c r="D102" t="str">
        <f t="shared" si="9"/>
        <v/>
      </c>
      <c r="E102" t="str">
        <f t="shared" si="5"/>
        <v/>
      </c>
      <c r="G102" t="str" cm="1">
        <f t="array" ref="G102">IF(F102="","",F102/INDEX($F$2:$F$102,MATCH(TRUE,$F$2:$F$102&lt;&gt;"",0)))</f>
        <v/>
      </c>
      <c r="H102" t="str">
        <f t="shared" si="11"/>
        <v/>
      </c>
    </row>
  </sheetData>
  <mergeCells count="2">
    <mergeCell ref="J14:K14"/>
    <mergeCell ref="J19:K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25DF-BF39-3442-B52B-78B16B303EA9}">
  <dimension ref="A1:R102"/>
  <sheetViews>
    <sheetView workbookViewId="0">
      <selection activeCell="R6" sqref="R6"/>
    </sheetView>
  </sheetViews>
  <sheetFormatPr baseColWidth="10" defaultRowHeight="16" x14ac:dyDescent="0.2"/>
  <cols>
    <col min="15" max="15" width="12.1640625" bestFit="1" customWidth="1"/>
  </cols>
  <sheetData>
    <row r="1" spans="1:18" x14ac:dyDescent="0.2">
      <c r="A1" t="s">
        <v>2</v>
      </c>
      <c r="B1" t="s">
        <v>1</v>
      </c>
      <c r="C1" t="s">
        <v>0</v>
      </c>
      <c r="D1" t="s">
        <v>3</v>
      </c>
      <c r="E1" t="s">
        <v>8</v>
      </c>
      <c r="F1" t="s">
        <v>12</v>
      </c>
      <c r="G1" t="s">
        <v>16</v>
      </c>
      <c r="H1" t="s">
        <v>13</v>
      </c>
      <c r="I1" t="s">
        <v>22</v>
      </c>
      <c r="J1" t="s">
        <v>23</v>
      </c>
      <c r="N1" t="s">
        <v>7</v>
      </c>
      <c r="O1">
        <v>0.05</v>
      </c>
      <c r="Q1" t="s">
        <v>19</v>
      </c>
    </row>
    <row r="2" spans="1:18" ht="17" thickBot="1" x14ac:dyDescent="0.25">
      <c r="A2">
        <f>IF(AND(C2="",G2&lt;&gt;""),IF(C2="",0,1),IF(G2="",0,1))</f>
        <v>0</v>
      </c>
      <c r="B2">
        <v>0</v>
      </c>
      <c r="D2" t="str">
        <f>IF(F2&lt;&gt;"",1,IF(C2="","",IF(F2="","",1)))</f>
        <v/>
      </c>
      <c r="E2" t="str">
        <f>IF(AND(C2="",G2&lt;&gt;""),IF(G2="","",G2-G3),IF(C2="","",C2-C3))</f>
        <v/>
      </c>
      <c r="H2" t="str">
        <f>IF(F2="","",F2-F3)</f>
        <v/>
      </c>
      <c r="I2" t="str">
        <f>IF(F2="","",F3/F2)</f>
        <v/>
      </c>
      <c r="N2" t="s">
        <v>20</v>
      </c>
      <c r="O2">
        <v>10</v>
      </c>
    </row>
    <row r="3" spans="1:18" ht="17" thickBot="1" x14ac:dyDescent="0.25">
      <c r="A3">
        <f>IF(AND(C3="",G3&lt;&gt;""),IF(AND(G3="",G2=0),0,A2+1),IF(AND(C3="",A2=0),0,A2+1))</f>
        <v>0</v>
      </c>
      <c r="B3">
        <f>B2+1</f>
        <v>1</v>
      </c>
      <c r="D3" t="str">
        <f>IF($D$2=1,IF(C3&lt;&gt;"",IF(C3="","",POWER(1+$O$1,-A3)),IF(G3="","",POWER(1+$O$1,-A3))),IF(C3&lt;&gt;"",IF(C3="","",POWER(1+$O$1,-A2)),IF(G3="","",POWER(1+$O$1,-A2))))</f>
        <v/>
      </c>
      <c r="E3" t="str">
        <f t="shared" ref="E3:E66" si="0">IF(AND(C3="",G3&lt;&gt;""),IF(G3="","",G3-G4),IF(C3="","",C3-C4))</f>
        <v/>
      </c>
      <c r="G3" t="str" cm="1">
        <f t="array" ref="G3">IF(F3="","",F3/INDEX($F$2:$F$102,MATCH(TRUE,$F$2:$F$102&lt;&gt;"",0)))</f>
        <v/>
      </c>
      <c r="H3" t="str">
        <f t="shared" ref="H3:H66" si="1">IF(F3="","",F3-F4)</f>
        <v/>
      </c>
      <c r="I3" t="str">
        <f t="shared" ref="I3:I66" si="2">IF(F3="","",F4/F3)</f>
        <v/>
      </c>
      <c r="N3" s="10" t="s">
        <v>4</v>
      </c>
      <c r="O3" s="1">
        <f ca="1">IF(OR(O10="",O10=0),SUMPRODUCT(OFFSET(C1,O15,0,O2),OFFSET(D1,O15,0,O2)),SUMPRODUCT(OFFSET(G1,O20,0,O2),OFFSET(D1,O20,0,O2)))</f>
        <v>7.633040957510886</v>
      </c>
    </row>
    <row r="4" spans="1:18" ht="17" thickBot="1" x14ac:dyDescent="0.25">
      <c r="A4">
        <f t="shared" ref="A4:A67" si="3">IF(AND(C4="",G4&lt;&gt;""),IF(AND(G4="",G3=0),0,A3+1),IF(AND(C4="",A3=0),0,A3+1))</f>
        <v>0</v>
      </c>
      <c r="B4">
        <f t="shared" ref="B4:B67" si="4">B3+1</f>
        <v>2</v>
      </c>
      <c r="D4" t="str">
        <f t="shared" ref="D4:D67" si="5">IF($D$2=1,IF(C4&lt;&gt;"",IF(C4="","",POWER(1+$O$1,-A4)),IF(G4="","",POWER(1+$O$1,-A4))),IF(C4&lt;&gt;"",IF(C4="","",POWER(1+$O$1,-A3)),IF(G4="","",POWER(1+$O$1,-A3))))</f>
        <v/>
      </c>
      <c r="E4" t="str">
        <f t="shared" si="0"/>
        <v/>
      </c>
      <c r="G4" t="str" cm="1">
        <f t="array" ref="G4">IF(F4="","",F4/INDEX($F$2:$F$102,MATCH(TRUE,$F$2:$F$102&lt;&gt;"",0)))</f>
        <v/>
      </c>
      <c r="H4" t="str">
        <f t="shared" si="1"/>
        <v/>
      </c>
      <c r="I4" t="str">
        <f t="shared" si="2"/>
        <v/>
      </c>
    </row>
    <row r="5" spans="1:18" ht="17" thickBot="1" x14ac:dyDescent="0.25">
      <c r="A5">
        <f t="shared" si="3"/>
        <v>0</v>
      </c>
      <c r="B5">
        <f t="shared" si="4"/>
        <v>3</v>
      </c>
      <c r="D5" t="str">
        <f t="shared" si="5"/>
        <v/>
      </c>
      <c r="E5" t="str">
        <f t="shared" si="0"/>
        <v/>
      </c>
      <c r="G5" t="str" cm="1">
        <f t="array" ref="G5">IF(F5="","",F5/INDEX($F$2:$F$102,MATCH(TRUE,$F$2:$F$102&lt;&gt;"",0)))</f>
        <v/>
      </c>
      <c r="H5" t="str">
        <f t="shared" si="1"/>
        <v/>
      </c>
      <c r="I5" t="str">
        <f t="shared" si="2"/>
        <v/>
      </c>
      <c r="N5" s="10" t="s">
        <v>5</v>
      </c>
      <c r="O5" s="1">
        <f ca="1">IF(OR(O11="",O11=0),SUMPRODUCT(OFFSET(D2,O20,0,O22),OFFSET(E1,O20,0,O22)),SUMPRODUCT(OFFSET(D2,O15,0,O17),OFFSET(E1,O15,0,O17)))</f>
        <v>0.11031049898835463</v>
      </c>
      <c r="Q5" t="s">
        <v>24</v>
      </c>
      <c r="R5">
        <f>O1/(1+O1)</f>
        <v>4.7619047619047616E-2</v>
      </c>
    </row>
    <row r="6" spans="1:18" ht="17" thickBot="1" x14ac:dyDescent="0.25">
      <c r="A6">
        <f t="shared" si="3"/>
        <v>0</v>
      </c>
      <c r="B6">
        <f t="shared" si="4"/>
        <v>4</v>
      </c>
      <c r="D6" t="str">
        <f t="shared" si="5"/>
        <v/>
      </c>
      <c r="E6" t="str">
        <f t="shared" si="0"/>
        <v/>
      </c>
      <c r="G6" t="str" cm="1">
        <f t="array" ref="G6">IF(F6="","",F6/INDEX($F$2:$F$102,MATCH(TRUE,$F$2:$F$102&lt;&gt;"",0)))</f>
        <v/>
      </c>
      <c r="H6" t="str">
        <f t="shared" si="1"/>
        <v/>
      </c>
      <c r="I6" t="str">
        <f t="shared" si="2"/>
        <v/>
      </c>
      <c r="Q6" s="10" t="s">
        <v>25</v>
      </c>
      <c r="R6" s="1">
        <f ca="1">1-R5*O3</f>
        <v>0.63652185916614834</v>
      </c>
    </row>
    <row r="7" spans="1:18" ht="17" thickBot="1" x14ac:dyDescent="0.25">
      <c r="A7">
        <f t="shared" si="3"/>
        <v>0</v>
      </c>
      <c r="B7">
        <f t="shared" si="4"/>
        <v>5</v>
      </c>
      <c r="D7" t="str">
        <f t="shared" si="5"/>
        <v/>
      </c>
      <c r="E7" t="str">
        <f t="shared" si="0"/>
        <v/>
      </c>
      <c r="G7" t="str" cm="1">
        <f t="array" ref="G7">IF(F7="","",F7/INDEX($F$2:$F$102,MATCH(TRUE,$F$2:$F$102&lt;&gt;"",0)))</f>
        <v/>
      </c>
      <c r="H7" t="str">
        <f t="shared" si="1"/>
        <v/>
      </c>
      <c r="I7" t="str">
        <f t="shared" si="2"/>
        <v/>
      </c>
      <c r="N7" s="10" t="s">
        <v>6</v>
      </c>
      <c r="O7" s="1">
        <f ca="1">O5/O3</f>
        <v>1.4451710609492994E-2</v>
      </c>
      <c r="Q7" s="10" t="s">
        <v>26</v>
      </c>
      <c r="R7" s="1">
        <f>IF(O11&lt;&gt;0,LOOKUP(9E+99+307,D2:D102)*LOOKUP(9E+99+307,C2:C102),LOOKUP(9E+99+307,G2:G102)*LOOKUP(9E+99+307,D2:D102))</f>
        <v>0.52621136017779357</v>
      </c>
    </row>
    <row r="8" spans="1:18" ht="17" thickBot="1" x14ac:dyDescent="0.25">
      <c r="A8">
        <f t="shared" si="3"/>
        <v>0</v>
      </c>
      <c r="B8">
        <f t="shared" si="4"/>
        <v>6</v>
      </c>
      <c r="D8" t="str">
        <f t="shared" si="5"/>
        <v/>
      </c>
      <c r="E8" t="str">
        <f t="shared" si="0"/>
        <v/>
      </c>
      <c r="G8" t="str" cm="1">
        <f t="array" ref="G8">IF(F8="","",F8/INDEX($F$2:$F$102,MATCH(TRUE,$F$2:$F$102&lt;&gt;"",0)))</f>
        <v/>
      </c>
      <c r="H8" t="str">
        <f t="shared" si="1"/>
        <v/>
      </c>
      <c r="I8" t="str">
        <f t="shared" si="2"/>
        <v/>
      </c>
      <c r="Q8" s="10" t="s">
        <v>27</v>
      </c>
      <c r="R8" s="1">
        <f ca="1">R6-R7</f>
        <v>0.11031049898835477</v>
      </c>
    </row>
    <row r="9" spans="1:18" ht="17" thickBot="1" x14ac:dyDescent="0.25">
      <c r="A9">
        <f t="shared" si="3"/>
        <v>0</v>
      </c>
      <c r="B9">
        <f t="shared" si="4"/>
        <v>7</v>
      </c>
      <c r="D9" t="str">
        <f t="shared" si="5"/>
        <v/>
      </c>
      <c r="E9" t="str">
        <f t="shared" si="0"/>
        <v/>
      </c>
      <c r="G9" t="str" cm="1">
        <f t="array" ref="G9">IF(F9="","",F9/INDEX($F$2:$F$102,MATCH(TRUE,$F$2:$F$102&lt;&gt;"",0)))</f>
        <v/>
      </c>
      <c r="H9" t="str">
        <f t="shared" si="1"/>
        <v/>
      </c>
      <c r="I9" t="str">
        <f t="shared" si="2"/>
        <v/>
      </c>
      <c r="N9" s="8" t="s">
        <v>14</v>
      </c>
      <c r="O9" s="9" t="e">
        <f>SUM(E2:E102)</f>
        <v>#VALUE!</v>
      </c>
    </row>
    <row r="10" spans="1:18" ht="17" thickBot="1" x14ac:dyDescent="0.25">
      <c r="A10">
        <f t="shared" si="3"/>
        <v>0</v>
      </c>
      <c r="B10">
        <f t="shared" si="4"/>
        <v>8</v>
      </c>
      <c r="D10" t="str">
        <f t="shared" si="5"/>
        <v/>
      </c>
      <c r="E10" t="str">
        <f t="shared" si="0"/>
        <v/>
      </c>
      <c r="G10" t="str" cm="1">
        <f t="array" ref="G10">IF(F10="","",F10/INDEX($F$2:$F$102,MATCH(TRUE,$F$2:$F$102&lt;&gt;"",0)))</f>
        <v/>
      </c>
      <c r="H10" t="str">
        <f t="shared" si="1"/>
        <v/>
      </c>
      <c r="I10" t="str">
        <f t="shared" si="2"/>
        <v/>
      </c>
      <c r="N10" s="8" t="s">
        <v>15</v>
      </c>
      <c r="O10" s="9">
        <f>SUM(F2:F102)</f>
        <v>102142857.14285713</v>
      </c>
    </row>
    <row r="11" spans="1:18" ht="17" thickBot="1" x14ac:dyDescent="0.25">
      <c r="A11">
        <f t="shared" si="3"/>
        <v>0</v>
      </c>
      <c r="B11">
        <f t="shared" si="4"/>
        <v>9</v>
      </c>
      <c r="D11" t="str">
        <f t="shared" si="5"/>
        <v/>
      </c>
      <c r="E11" t="str">
        <f t="shared" si="0"/>
        <v/>
      </c>
      <c r="G11" t="str" cm="1">
        <f t="array" ref="G11">IF(F11="","",F11/INDEX($F$2:$F$102,MATCH(TRUE,$F$2:$F$102&lt;&gt;"",0)))</f>
        <v/>
      </c>
      <c r="H11" t="str">
        <f t="shared" si="1"/>
        <v/>
      </c>
      <c r="I11" t="str">
        <f t="shared" si="2"/>
        <v/>
      </c>
      <c r="N11" s="8" t="s">
        <v>21</v>
      </c>
      <c r="O11" s="9">
        <f>SUM(C2:C102)</f>
        <v>0</v>
      </c>
    </row>
    <row r="12" spans="1:18" x14ac:dyDescent="0.2">
      <c r="A12">
        <f t="shared" si="3"/>
        <v>0</v>
      </c>
      <c r="B12">
        <f t="shared" si="4"/>
        <v>10</v>
      </c>
      <c r="D12" t="str">
        <f t="shared" si="5"/>
        <v/>
      </c>
      <c r="E12" t="str">
        <f t="shared" si="0"/>
        <v/>
      </c>
      <c r="G12" t="str" cm="1">
        <f t="array" ref="G12">IF(F12="","",F12/INDEX($F$2:$F$102,MATCH(TRUE,$F$2:$F$102&lt;&gt;"",0)))</f>
        <v/>
      </c>
      <c r="H12" t="str">
        <f t="shared" si="1"/>
        <v/>
      </c>
      <c r="I12" t="str">
        <f t="shared" si="2"/>
        <v/>
      </c>
    </row>
    <row r="13" spans="1:18" ht="17" thickBot="1" x14ac:dyDescent="0.25">
      <c r="A13">
        <f t="shared" si="3"/>
        <v>0</v>
      </c>
      <c r="B13">
        <f t="shared" si="4"/>
        <v>11</v>
      </c>
      <c r="D13" t="str">
        <f t="shared" si="5"/>
        <v/>
      </c>
      <c r="E13" t="str">
        <f t="shared" si="0"/>
        <v/>
      </c>
      <c r="G13" t="str" cm="1">
        <f t="array" ref="G13">IF(F13="","",F13/INDEX($F$2:$F$102,MATCH(TRUE,$F$2:$F$102&lt;&gt;"",0)))</f>
        <v/>
      </c>
      <c r="H13" t="str">
        <f t="shared" si="1"/>
        <v/>
      </c>
      <c r="I13" t="str">
        <f t="shared" si="2"/>
        <v/>
      </c>
    </row>
    <row r="14" spans="1:18" ht="17" thickBot="1" x14ac:dyDescent="0.25">
      <c r="A14">
        <f t="shared" si="3"/>
        <v>0</v>
      </c>
      <c r="B14">
        <f t="shared" si="4"/>
        <v>12</v>
      </c>
      <c r="D14" t="str">
        <f t="shared" si="5"/>
        <v/>
      </c>
      <c r="E14" t="str">
        <f t="shared" si="0"/>
        <v/>
      </c>
      <c r="G14" t="str" cm="1">
        <f t="array" ref="G14">IF(F14="","",F14/INDEX($F$2:$F$102,MATCH(TRUE,$F$2:$F$102&lt;&gt;"",0)))</f>
        <v/>
      </c>
      <c r="H14" t="str">
        <f t="shared" si="1"/>
        <v/>
      </c>
      <c r="I14" t="str">
        <f t="shared" si="2"/>
        <v/>
      </c>
      <c r="N14" s="80" t="s">
        <v>17</v>
      </c>
      <c r="O14" s="81"/>
    </row>
    <row r="15" spans="1:18" x14ac:dyDescent="0.2">
      <c r="A15">
        <f t="shared" si="3"/>
        <v>0</v>
      </c>
      <c r="B15">
        <f t="shared" si="4"/>
        <v>13</v>
      </c>
      <c r="D15" t="str">
        <f t="shared" si="5"/>
        <v/>
      </c>
      <c r="E15" t="str">
        <f t="shared" si="0"/>
        <v/>
      </c>
      <c r="G15" t="str" cm="1">
        <f t="array" ref="G15">IF(F15="","",F15/INDEX($F$2:$F$102,MATCH(TRUE,$F$2:$F$102&lt;&gt;"",0)))</f>
        <v/>
      </c>
      <c r="H15" t="str">
        <f t="shared" si="1"/>
        <v/>
      </c>
      <c r="I15" t="str">
        <f t="shared" si="2"/>
        <v/>
      </c>
      <c r="N15" s="6" t="s">
        <v>9</v>
      </c>
      <c r="O15" s="7" t="e" cm="1">
        <f t="array" ref="O15">MATCH(TRUE,C2:C102&lt;&gt;"",0)</f>
        <v>#N/A</v>
      </c>
    </row>
    <row r="16" spans="1:18" x14ac:dyDescent="0.2">
      <c r="A16">
        <f t="shared" si="3"/>
        <v>0</v>
      </c>
      <c r="B16">
        <f t="shared" si="4"/>
        <v>14</v>
      </c>
      <c r="D16" t="str">
        <f t="shared" si="5"/>
        <v/>
      </c>
      <c r="E16" t="str">
        <f t="shared" si="0"/>
        <v/>
      </c>
      <c r="G16" t="str" cm="1">
        <f t="array" ref="G16">IF(F16="","",F16/INDEX($F$2:$F$102,MATCH(TRUE,$F$2:$F$102&lt;&gt;"",0)))</f>
        <v/>
      </c>
      <c r="H16" t="str">
        <f t="shared" si="1"/>
        <v/>
      </c>
      <c r="I16" t="str">
        <f t="shared" si="2"/>
        <v/>
      </c>
      <c r="N16" s="2" t="s">
        <v>10</v>
      </c>
      <c r="O16" s="3" t="e" cm="1">
        <f t="array" ref="O16">LOOKUP(9.99E+307,C2:C102,ROW(C2:C102)-ROW(C2)+1)</f>
        <v>#N/A</v>
      </c>
    </row>
    <row r="17" spans="1:15" ht="17" thickBot="1" x14ac:dyDescent="0.25">
      <c r="A17">
        <f t="shared" si="3"/>
        <v>0</v>
      </c>
      <c r="B17">
        <f t="shared" si="4"/>
        <v>15</v>
      </c>
      <c r="D17" t="str">
        <f t="shared" si="5"/>
        <v/>
      </c>
      <c r="E17" t="str">
        <f t="shared" si="0"/>
        <v/>
      </c>
      <c r="G17" t="str" cm="1">
        <f t="array" ref="G17">IF(F17="","",F17/INDEX($F$2:$F$102,MATCH(TRUE,$F$2:$F$102&lt;&gt;"",0)))</f>
        <v/>
      </c>
      <c r="H17" t="str">
        <f t="shared" si="1"/>
        <v/>
      </c>
      <c r="I17" t="str">
        <f t="shared" si="2"/>
        <v/>
      </c>
      <c r="N17" s="4" t="s">
        <v>11</v>
      </c>
      <c r="O17" s="5" t="e">
        <f>O16-O15</f>
        <v>#N/A</v>
      </c>
    </row>
    <row r="18" spans="1:15" ht="17" thickBot="1" x14ac:dyDescent="0.25">
      <c r="A18">
        <f t="shared" si="3"/>
        <v>0</v>
      </c>
      <c r="B18">
        <f t="shared" si="4"/>
        <v>16</v>
      </c>
      <c r="D18" t="str">
        <f t="shared" si="5"/>
        <v/>
      </c>
      <c r="E18" t="str">
        <f t="shared" si="0"/>
        <v/>
      </c>
      <c r="G18" t="str" cm="1">
        <f t="array" ref="G18">IF(F18="","",F18/INDEX($F$2:$F$102,MATCH(TRUE,$F$2:$F$102&lt;&gt;"",0)))</f>
        <v/>
      </c>
      <c r="H18" t="str">
        <f t="shared" si="1"/>
        <v/>
      </c>
      <c r="I18" t="str">
        <f t="shared" si="2"/>
        <v/>
      </c>
    </row>
    <row r="19" spans="1:15" ht="17" thickBot="1" x14ac:dyDescent="0.25">
      <c r="A19">
        <f t="shared" si="3"/>
        <v>0</v>
      </c>
      <c r="B19">
        <f t="shared" si="4"/>
        <v>17</v>
      </c>
      <c r="D19" t="str">
        <f t="shared" si="5"/>
        <v/>
      </c>
      <c r="E19" t="str">
        <f t="shared" si="0"/>
        <v/>
      </c>
      <c r="G19" t="str" cm="1">
        <f t="array" ref="G19">IF(F19="","",F19/INDEX($F$2:$F$102,MATCH(TRUE,$F$2:$F$102&lt;&gt;"",0)))</f>
        <v/>
      </c>
      <c r="H19" t="str">
        <f t="shared" si="1"/>
        <v/>
      </c>
      <c r="I19" t="str">
        <f t="shared" si="2"/>
        <v/>
      </c>
      <c r="N19" s="82" t="s">
        <v>18</v>
      </c>
      <c r="O19" s="83"/>
    </row>
    <row r="20" spans="1:15" x14ac:dyDescent="0.2">
      <c r="A20">
        <f t="shared" si="3"/>
        <v>0</v>
      </c>
      <c r="B20">
        <f t="shared" si="4"/>
        <v>18</v>
      </c>
      <c r="D20" t="str">
        <f t="shared" si="5"/>
        <v/>
      </c>
      <c r="E20" t="str">
        <f t="shared" si="0"/>
        <v/>
      </c>
      <c r="G20" t="str" cm="1">
        <f t="array" ref="G20">IF(F20="","",F20/INDEX($F$2:$F$102,MATCH(TRUE,$F$2:$F$102&lt;&gt;"",0)))</f>
        <v/>
      </c>
      <c r="H20" t="str">
        <f t="shared" si="1"/>
        <v/>
      </c>
      <c r="I20" t="str">
        <f t="shared" si="2"/>
        <v/>
      </c>
      <c r="N20" s="6" t="s">
        <v>9</v>
      </c>
      <c r="O20" s="7" cm="1">
        <f t="array" ref="O20">MATCH(TRUE,G2:G102&lt;&gt;"",0)</f>
        <v>24</v>
      </c>
    </row>
    <row r="21" spans="1:15" x14ac:dyDescent="0.2">
      <c r="A21">
        <f t="shared" si="3"/>
        <v>0</v>
      </c>
      <c r="B21">
        <f t="shared" si="4"/>
        <v>19</v>
      </c>
      <c r="D21" t="str">
        <f t="shared" si="5"/>
        <v/>
      </c>
      <c r="E21" t="str">
        <f t="shared" si="0"/>
        <v/>
      </c>
      <c r="G21" t="str" cm="1">
        <f t="array" ref="G21">IF(F21="","",F21/INDEX($F$2:$F$102,MATCH(TRUE,$F$2:$F$102&lt;&gt;"",0)))</f>
        <v/>
      </c>
      <c r="H21" t="str">
        <f t="shared" si="1"/>
        <v/>
      </c>
      <c r="I21" t="str">
        <f t="shared" si="2"/>
        <v/>
      </c>
      <c r="N21" s="2" t="s">
        <v>10</v>
      </c>
      <c r="O21" s="3" cm="1">
        <f t="array" ref="O21">LOOKUP(9.99E+307,G2:G102,ROW(G2:G102)-ROW(G2)+1)</f>
        <v>34</v>
      </c>
    </row>
    <row r="22" spans="1:15" ht="17" thickBot="1" x14ac:dyDescent="0.25">
      <c r="A22">
        <f t="shared" si="3"/>
        <v>0</v>
      </c>
      <c r="B22">
        <f t="shared" si="4"/>
        <v>20</v>
      </c>
      <c r="D22" t="str">
        <f t="shared" si="5"/>
        <v/>
      </c>
      <c r="E22" t="str">
        <f t="shared" si="0"/>
        <v/>
      </c>
      <c r="G22" t="str" cm="1">
        <f t="array" ref="G22">IF(F22="","",F22/INDEX($F$2:$F$102,MATCH(TRUE,$F$2:$F$102&lt;&gt;"",0)))</f>
        <v/>
      </c>
      <c r="H22" t="str">
        <f t="shared" si="1"/>
        <v/>
      </c>
      <c r="I22" t="str">
        <f t="shared" si="2"/>
        <v/>
      </c>
      <c r="N22" s="4" t="s">
        <v>11</v>
      </c>
      <c r="O22" s="5">
        <f>O21-O20</f>
        <v>10</v>
      </c>
    </row>
    <row r="23" spans="1:15" x14ac:dyDescent="0.2">
      <c r="A23">
        <f t="shared" si="3"/>
        <v>0</v>
      </c>
      <c r="B23">
        <f t="shared" si="4"/>
        <v>21</v>
      </c>
      <c r="D23" t="str">
        <f t="shared" si="5"/>
        <v/>
      </c>
      <c r="E23" t="str">
        <f t="shared" si="0"/>
        <v/>
      </c>
      <c r="G23" t="str" cm="1">
        <f t="array" ref="G23">IF(F23="","",F23/INDEX($F$2:$F$102,MATCH(TRUE,$F$2:$F$102&lt;&gt;"",0)))</f>
        <v/>
      </c>
      <c r="H23" t="str">
        <f t="shared" si="1"/>
        <v/>
      </c>
      <c r="I23" t="str">
        <f t="shared" si="2"/>
        <v/>
      </c>
    </row>
    <row r="24" spans="1:15" x14ac:dyDescent="0.2">
      <c r="A24">
        <f t="shared" si="3"/>
        <v>0</v>
      </c>
      <c r="B24">
        <f t="shared" si="4"/>
        <v>22</v>
      </c>
      <c r="D24" t="str">
        <f t="shared" si="5"/>
        <v/>
      </c>
      <c r="E24" t="str">
        <f t="shared" si="0"/>
        <v/>
      </c>
      <c r="G24" t="str" cm="1">
        <f t="array" ref="G24">IF(F24="","",F24/INDEX($F$2:$F$102,MATCH(TRUE,$F$2:$F$102&lt;&gt;"",0)))</f>
        <v/>
      </c>
      <c r="H24" t="str">
        <f t="shared" si="1"/>
        <v/>
      </c>
      <c r="I24" t="str">
        <f t="shared" si="2"/>
        <v/>
      </c>
    </row>
    <row r="25" spans="1:15" x14ac:dyDescent="0.2">
      <c r="A25">
        <f t="shared" si="3"/>
        <v>1</v>
      </c>
      <c r="B25">
        <f t="shared" si="4"/>
        <v>23</v>
      </c>
      <c r="D25">
        <f t="shared" si="5"/>
        <v>1</v>
      </c>
      <c r="E25">
        <f t="shared" si="0"/>
        <v>1.4285714285714124E-2</v>
      </c>
      <c r="F25">
        <v>10000000</v>
      </c>
      <c r="G25" cm="1">
        <f t="array" ref="G25">IF(F25="","",F25/INDEX($F$2:$F$102,MATCH(TRUE,$F$2:$F$102&lt;&gt;"",0)))</f>
        <v>1</v>
      </c>
      <c r="H25">
        <f t="shared" si="1"/>
        <v>142857.14285714179</v>
      </c>
      <c r="I25">
        <f t="shared" si="2"/>
        <v>0.98571428571428588</v>
      </c>
    </row>
    <row r="26" spans="1:15" x14ac:dyDescent="0.2">
      <c r="A26">
        <f t="shared" si="3"/>
        <v>2</v>
      </c>
      <c r="B26">
        <f t="shared" si="4"/>
        <v>24</v>
      </c>
      <c r="D26">
        <f t="shared" si="5"/>
        <v>0.95238095238095233</v>
      </c>
      <c r="E26">
        <f t="shared" si="0"/>
        <v>1.4285714285714457E-2</v>
      </c>
      <c r="F26">
        <v>9857142.8571428582</v>
      </c>
      <c r="G26" cm="1">
        <f t="array" ref="G26">IF(F26="","",F26/INDEX($F$2:$F$102,MATCH(TRUE,$F$2:$F$102&lt;&gt;"",0)))</f>
        <v>0.98571428571428588</v>
      </c>
      <c r="H26">
        <f t="shared" si="1"/>
        <v>142857.14285714366</v>
      </c>
      <c r="I26">
        <f t="shared" si="2"/>
        <v>0.98550724637681153</v>
      </c>
    </row>
    <row r="27" spans="1:15" x14ac:dyDescent="0.2">
      <c r="A27">
        <f t="shared" si="3"/>
        <v>3</v>
      </c>
      <c r="B27">
        <f t="shared" si="4"/>
        <v>25</v>
      </c>
      <c r="D27">
        <f t="shared" si="5"/>
        <v>0.90702947845804982</v>
      </c>
      <c r="E27">
        <f t="shared" si="0"/>
        <v>1.4285714285714124E-2</v>
      </c>
      <c r="F27">
        <v>9714285.7142857146</v>
      </c>
      <c r="G27" cm="1">
        <f t="array" ref="G27">IF(F27="","",F27/INDEX($F$2:$F$102,MATCH(TRUE,$F$2:$F$102&lt;&gt;"",0)))</f>
        <v>0.97142857142857142</v>
      </c>
      <c r="H27">
        <f t="shared" si="1"/>
        <v>142857.14285714179</v>
      </c>
      <c r="I27">
        <f t="shared" si="2"/>
        <v>0.98529411764705899</v>
      </c>
    </row>
    <row r="28" spans="1:15" x14ac:dyDescent="0.2">
      <c r="A28">
        <f t="shared" si="3"/>
        <v>4</v>
      </c>
      <c r="B28">
        <f t="shared" si="4"/>
        <v>26</v>
      </c>
      <c r="D28">
        <f t="shared" si="5"/>
        <v>0.86383759853147601</v>
      </c>
      <c r="E28">
        <f t="shared" si="0"/>
        <v>1.4285714285714346E-2</v>
      </c>
      <c r="F28">
        <v>9571428.5714285728</v>
      </c>
      <c r="G28" cm="1">
        <f t="array" ref="G28">IF(F28="","",F28/INDEX($F$2:$F$102,MATCH(TRUE,$F$2:$F$102&lt;&gt;"",0)))</f>
        <v>0.9571428571428573</v>
      </c>
      <c r="H28">
        <f t="shared" si="1"/>
        <v>142857.14285714366</v>
      </c>
      <c r="I28">
        <f t="shared" si="2"/>
        <v>0.9850746268656716</v>
      </c>
    </row>
    <row r="29" spans="1:15" x14ac:dyDescent="0.2">
      <c r="A29">
        <f t="shared" si="3"/>
        <v>5</v>
      </c>
      <c r="B29">
        <f t="shared" si="4"/>
        <v>27</v>
      </c>
      <c r="D29">
        <f t="shared" si="5"/>
        <v>0.82270247479188197</v>
      </c>
      <c r="E29">
        <f t="shared" si="0"/>
        <v>1.4285714285714457E-2</v>
      </c>
      <c r="F29">
        <v>9428571.4285714291</v>
      </c>
      <c r="G29" cm="1">
        <f t="array" ref="G29">IF(F29="","",F29/INDEX($F$2:$F$102,MATCH(TRUE,$F$2:$F$102&lt;&gt;"",0)))</f>
        <v>0.94285714285714295</v>
      </c>
      <c r="H29">
        <f t="shared" si="1"/>
        <v>142857.14285714366</v>
      </c>
      <c r="I29">
        <f t="shared" si="2"/>
        <v>0.98484848484848475</v>
      </c>
    </row>
    <row r="30" spans="1:15" x14ac:dyDescent="0.2">
      <c r="A30">
        <f t="shared" si="3"/>
        <v>6</v>
      </c>
      <c r="B30">
        <f t="shared" si="4"/>
        <v>28</v>
      </c>
      <c r="D30">
        <f t="shared" si="5"/>
        <v>0.78352616646845896</v>
      </c>
      <c r="E30">
        <f t="shared" si="0"/>
        <v>1.4285714285714346E-2</v>
      </c>
      <c r="F30">
        <v>9285714.2857142854</v>
      </c>
      <c r="G30" cm="1">
        <f t="array" ref="G30">IF(F30="","",F30/INDEX($F$2:$F$102,MATCH(TRUE,$F$2:$F$102&lt;&gt;"",0)))</f>
        <v>0.92857142857142849</v>
      </c>
      <c r="H30">
        <f t="shared" si="1"/>
        <v>142857.14285714366</v>
      </c>
      <c r="I30">
        <f t="shared" si="2"/>
        <v>0.98461538461538456</v>
      </c>
    </row>
    <row r="31" spans="1:15" x14ac:dyDescent="0.2">
      <c r="A31">
        <f t="shared" si="3"/>
        <v>7</v>
      </c>
      <c r="B31">
        <f t="shared" si="4"/>
        <v>29</v>
      </c>
      <c r="D31">
        <f t="shared" si="5"/>
        <v>0.74621539663662761</v>
      </c>
      <c r="E31">
        <f t="shared" si="0"/>
        <v>1.4285714285714346E-2</v>
      </c>
      <c r="F31">
        <v>9142857.1428571418</v>
      </c>
      <c r="G31" cm="1">
        <f t="array" ref="G31">IF(F31="","",F31/INDEX($F$2:$F$102,MATCH(TRUE,$F$2:$F$102&lt;&gt;"",0)))</f>
        <v>0.91428571428571415</v>
      </c>
      <c r="H31">
        <f t="shared" si="1"/>
        <v>142857.14285714366</v>
      </c>
      <c r="I31">
        <f t="shared" si="2"/>
        <v>0.98437499999999989</v>
      </c>
    </row>
    <row r="32" spans="1:15" x14ac:dyDescent="0.2">
      <c r="A32">
        <f t="shared" si="3"/>
        <v>8</v>
      </c>
      <c r="B32">
        <f t="shared" si="4"/>
        <v>30</v>
      </c>
      <c r="D32">
        <f t="shared" si="5"/>
        <v>0.71068133013012147</v>
      </c>
      <c r="E32">
        <f t="shared" si="0"/>
        <v>1.4285714285714346E-2</v>
      </c>
      <c r="F32">
        <v>8999999.9999999981</v>
      </c>
      <c r="G32" cm="1">
        <f t="array" ref="G32">IF(F32="","",F32/INDEX($F$2:$F$102,MATCH(TRUE,$F$2:$F$102&lt;&gt;"",0)))</f>
        <v>0.8999999999999998</v>
      </c>
      <c r="H32">
        <f t="shared" si="1"/>
        <v>142857.14285714366</v>
      </c>
      <c r="I32">
        <f t="shared" si="2"/>
        <v>0.98412698412698407</v>
      </c>
    </row>
    <row r="33" spans="1:9" x14ac:dyDescent="0.2">
      <c r="A33">
        <f t="shared" si="3"/>
        <v>9</v>
      </c>
      <c r="B33">
        <f t="shared" si="4"/>
        <v>31</v>
      </c>
      <c r="D33">
        <f t="shared" si="5"/>
        <v>0.67683936202868722</v>
      </c>
      <c r="E33">
        <f t="shared" si="0"/>
        <v>1.4285714285714235E-2</v>
      </c>
      <c r="F33">
        <v>8857142.8571428545</v>
      </c>
      <c r="G33" cm="1">
        <f t="array" ref="G33">IF(F33="","",F33/INDEX($F$2:$F$102,MATCH(TRUE,$F$2:$F$102&lt;&gt;"",0)))</f>
        <v>0.88571428571428545</v>
      </c>
      <c r="H33">
        <f t="shared" si="1"/>
        <v>142857.14285714179</v>
      </c>
      <c r="I33">
        <f t="shared" si="2"/>
        <v>0.98387096774193561</v>
      </c>
    </row>
    <row r="34" spans="1:9" x14ac:dyDescent="0.2">
      <c r="A34">
        <f t="shared" si="3"/>
        <v>10</v>
      </c>
      <c r="B34">
        <f t="shared" si="4"/>
        <v>32</v>
      </c>
      <c r="D34">
        <f t="shared" si="5"/>
        <v>0.64460891621779726</v>
      </c>
      <c r="E34">
        <f t="shared" si="0"/>
        <v>1.4285714285714346E-2</v>
      </c>
      <c r="F34">
        <v>8714285.7142857127</v>
      </c>
      <c r="G34" cm="1">
        <f t="array" ref="G34">IF(F34="","",F34/INDEX($F$2:$F$102,MATCH(TRUE,$F$2:$F$102&lt;&gt;"",0)))</f>
        <v>0.87142857142857122</v>
      </c>
      <c r="H34">
        <f t="shared" si="1"/>
        <v>142857.14285714366</v>
      </c>
      <c r="I34">
        <f t="shared" si="2"/>
        <v>0.98360655737704905</v>
      </c>
    </row>
    <row r="35" spans="1:9" x14ac:dyDescent="0.2">
      <c r="A35">
        <f t="shared" si="3"/>
        <v>11</v>
      </c>
      <c r="B35">
        <f t="shared" si="4"/>
        <v>33</v>
      </c>
      <c r="D35">
        <f t="shared" si="5"/>
        <v>0.61391325354075932</v>
      </c>
      <c r="E35" t="e">
        <f t="shared" si="0"/>
        <v>#VALUE!</v>
      </c>
      <c r="F35">
        <v>8571428.571428569</v>
      </c>
      <c r="G35" cm="1">
        <f t="array" ref="G35">IF(F35="","",F35/INDEX($F$2:$F$102,MATCH(TRUE,$F$2:$F$102&lt;&gt;"",0)))</f>
        <v>0.85714285714285687</v>
      </c>
      <c r="H35">
        <f t="shared" si="1"/>
        <v>8571428.571428569</v>
      </c>
      <c r="I35">
        <f t="shared" si="2"/>
        <v>0</v>
      </c>
    </row>
    <row r="36" spans="1:9" x14ac:dyDescent="0.2">
      <c r="A36">
        <f t="shared" si="3"/>
        <v>12</v>
      </c>
      <c r="B36">
        <f t="shared" si="4"/>
        <v>34</v>
      </c>
      <c r="D36" t="str">
        <f t="shared" si="5"/>
        <v/>
      </c>
      <c r="E36" t="str">
        <f t="shared" si="0"/>
        <v/>
      </c>
      <c r="G36" t="str" cm="1">
        <f t="array" ref="G36">IF(F36="","",F36/INDEX($F$2:$F$102,MATCH(TRUE,$F$2:$F$102&lt;&gt;"",0)))</f>
        <v/>
      </c>
      <c r="H36" t="str">
        <f t="shared" si="1"/>
        <v/>
      </c>
      <c r="I36" t="str">
        <f t="shared" si="2"/>
        <v/>
      </c>
    </row>
    <row r="37" spans="1:9" x14ac:dyDescent="0.2">
      <c r="A37">
        <f t="shared" si="3"/>
        <v>13</v>
      </c>
      <c r="B37">
        <f t="shared" si="4"/>
        <v>35</v>
      </c>
      <c r="D37" t="str">
        <f t="shared" si="5"/>
        <v/>
      </c>
      <c r="E37" t="str">
        <f t="shared" si="0"/>
        <v/>
      </c>
      <c r="G37" t="str" cm="1">
        <f t="array" ref="G37">IF(F37="","",F37/INDEX($F$2:$F$102,MATCH(TRUE,$F$2:$F$102&lt;&gt;"",0)))</f>
        <v/>
      </c>
      <c r="H37" t="str">
        <f t="shared" si="1"/>
        <v/>
      </c>
      <c r="I37" t="str">
        <f t="shared" si="2"/>
        <v/>
      </c>
    </row>
    <row r="38" spans="1:9" x14ac:dyDescent="0.2">
      <c r="A38">
        <f t="shared" si="3"/>
        <v>14</v>
      </c>
      <c r="B38">
        <f t="shared" si="4"/>
        <v>36</v>
      </c>
      <c r="D38" t="str">
        <f t="shared" si="5"/>
        <v/>
      </c>
      <c r="E38" t="str">
        <f t="shared" si="0"/>
        <v/>
      </c>
      <c r="G38" t="str" cm="1">
        <f t="array" ref="G38">IF(F38="","",F38/INDEX($F$2:$F$102,MATCH(TRUE,$F$2:$F$102&lt;&gt;"",0)))</f>
        <v/>
      </c>
      <c r="H38" t="str">
        <f t="shared" si="1"/>
        <v/>
      </c>
      <c r="I38" t="str">
        <f t="shared" si="2"/>
        <v/>
      </c>
    </row>
    <row r="39" spans="1:9" x14ac:dyDescent="0.2">
      <c r="A39">
        <f t="shared" si="3"/>
        <v>15</v>
      </c>
      <c r="B39">
        <f t="shared" si="4"/>
        <v>37</v>
      </c>
      <c r="D39" t="str">
        <f t="shared" si="5"/>
        <v/>
      </c>
      <c r="E39" t="str">
        <f t="shared" si="0"/>
        <v/>
      </c>
      <c r="G39" t="str" cm="1">
        <f t="array" ref="G39">IF(F39="","",F39/INDEX($F$2:$F$102,MATCH(TRUE,$F$2:$F$102&lt;&gt;"",0)))</f>
        <v/>
      </c>
      <c r="H39" t="str">
        <f t="shared" si="1"/>
        <v/>
      </c>
      <c r="I39" t="str">
        <f t="shared" si="2"/>
        <v/>
      </c>
    </row>
    <row r="40" spans="1:9" x14ac:dyDescent="0.2">
      <c r="A40">
        <f t="shared" si="3"/>
        <v>16</v>
      </c>
      <c r="B40">
        <f t="shared" si="4"/>
        <v>38</v>
      </c>
      <c r="D40" t="str">
        <f t="shared" si="5"/>
        <v/>
      </c>
      <c r="E40" t="str">
        <f t="shared" si="0"/>
        <v/>
      </c>
      <c r="G40" t="str" cm="1">
        <f t="array" ref="G40">IF(F40="","",F40/INDEX($F$2:$F$102,MATCH(TRUE,$F$2:$F$102&lt;&gt;"",0)))</f>
        <v/>
      </c>
      <c r="H40" t="str">
        <f t="shared" si="1"/>
        <v/>
      </c>
      <c r="I40" t="str">
        <f t="shared" si="2"/>
        <v/>
      </c>
    </row>
    <row r="41" spans="1:9" x14ac:dyDescent="0.2">
      <c r="A41">
        <f t="shared" si="3"/>
        <v>17</v>
      </c>
      <c r="B41">
        <f t="shared" si="4"/>
        <v>39</v>
      </c>
      <c r="D41" t="str">
        <f t="shared" si="5"/>
        <v/>
      </c>
      <c r="E41" t="str">
        <f t="shared" si="0"/>
        <v/>
      </c>
      <c r="G41" t="str" cm="1">
        <f t="array" ref="G41">IF(F41="","",F41/INDEX($F$2:$F$102,MATCH(TRUE,$F$2:$F$102&lt;&gt;"",0)))</f>
        <v/>
      </c>
      <c r="H41" t="str">
        <f t="shared" si="1"/>
        <v/>
      </c>
      <c r="I41" t="str">
        <f t="shared" si="2"/>
        <v/>
      </c>
    </row>
    <row r="42" spans="1:9" x14ac:dyDescent="0.2">
      <c r="A42">
        <f t="shared" si="3"/>
        <v>18</v>
      </c>
      <c r="B42">
        <f t="shared" si="4"/>
        <v>40</v>
      </c>
      <c r="D42" t="str">
        <f t="shared" si="5"/>
        <v/>
      </c>
      <c r="E42" t="str">
        <f t="shared" si="0"/>
        <v/>
      </c>
      <c r="G42" t="str" cm="1">
        <f t="array" ref="G42">IF(F42="","",F42/INDEX($F$2:$F$102,MATCH(TRUE,$F$2:$F$102&lt;&gt;"",0)))</f>
        <v/>
      </c>
      <c r="H42" t="str">
        <f t="shared" si="1"/>
        <v/>
      </c>
      <c r="I42" t="str">
        <f t="shared" si="2"/>
        <v/>
      </c>
    </row>
    <row r="43" spans="1:9" x14ac:dyDescent="0.2">
      <c r="A43">
        <f t="shared" si="3"/>
        <v>19</v>
      </c>
      <c r="B43">
        <f t="shared" si="4"/>
        <v>41</v>
      </c>
      <c r="D43" t="str">
        <f t="shared" si="5"/>
        <v/>
      </c>
      <c r="E43" t="str">
        <f t="shared" si="0"/>
        <v/>
      </c>
      <c r="G43" t="str" cm="1">
        <f t="array" ref="G43">IF(F43="","",F43/INDEX($F$2:$F$102,MATCH(TRUE,$F$2:$F$102&lt;&gt;"",0)))</f>
        <v/>
      </c>
      <c r="H43" t="str">
        <f t="shared" si="1"/>
        <v/>
      </c>
      <c r="I43" t="str">
        <f t="shared" si="2"/>
        <v/>
      </c>
    </row>
    <row r="44" spans="1:9" x14ac:dyDescent="0.2">
      <c r="A44">
        <f t="shared" si="3"/>
        <v>20</v>
      </c>
      <c r="B44">
        <f t="shared" si="4"/>
        <v>42</v>
      </c>
      <c r="D44" t="str">
        <f t="shared" si="5"/>
        <v/>
      </c>
      <c r="E44" t="str">
        <f t="shared" si="0"/>
        <v/>
      </c>
      <c r="G44" t="str" cm="1">
        <f t="array" ref="G44">IF(F44="","",F44/INDEX($F$2:$F$102,MATCH(TRUE,$F$2:$F$102&lt;&gt;"",0)))</f>
        <v/>
      </c>
      <c r="H44" t="str">
        <f t="shared" si="1"/>
        <v/>
      </c>
      <c r="I44" t="str">
        <f t="shared" si="2"/>
        <v/>
      </c>
    </row>
    <row r="45" spans="1:9" x14ac:dyDescent="0.2">
      <c r="A45">
        <f t="shared" si="3"/>
        <v>21</v>
      </c>
      <c r="B45">
        <f t="shared" si="4"/>
        <v>43</v>
      </c>
      <c r="D45" t="str">
        <f t="shared" si="5"/>
        <v/>
      </c>
      <c r="E45" t="str">
        <f t="shared" si="0"/>
        <v/>
      </c>
      <c r="G45" t="str" cm="1">
        <f t="array" ref="G45">IF(F45="","",F45/INDEX($F$2:$F$102,MATCH(TRUE,$F$2:$F$102&lt;&gt;"",0)))</f>
        <v/>
      </c>
      <c r="H45" t="str">
        <f t="shared" si="1"/>
        <v/>
      </c>
      <c r="I45" t="str">
        <f t="shared" si="2"/>
        <v/>
      </c>
    </row>
    <row r="46" spans="1:9" x14ac:dyDescent="0.2">
      <c r="A46">
        <f t="shared" si="3"/>
        <v>22</v>
      </c>
      <c r="B46">
        <f t="shared" si="4"/>
        <v>44</v>
      </c>
      <c r="D46" t="str">
        <f t="shared" si="5"/>
        <v/>
      </c>
      <c r="E46" t="str">
        <f t="shared" si="0"/>
        <v/>
      </c>
      <c r="G46" t="str" cm="1">
        <f t="array" ref="G46">IF(F46="","",F46/INDEX($F$2:$F$102,MATCH(TRUE,$F$2:$F$102&lt;&gt;"",0)))</f>
        <v/>
      </c>
      <c r="H46" t="str">
        <f t="shared" si="1"/>
        <v/>
      </c>
      <c r="I46" t="str">
        <f t="shared" si="2"/>
        <v/>
      </c>
    </row>
    <row r="47" spans="1:9" x14ac:dyDescent="0.2">
      <c r="A47">
        <f t="shared" si="3"/>
        <v>23</v>
      </c>
      <c r="B47">
        <f t="shared" si="4"/>
        <v>45</v>
      </c>
      <c r="D47" t="str">
        <f t="shared" si="5"/>
        <v/>
      </c>
      <c r="E47" t="str">
        <f t="shared" si="0"/>
        <v/>
      </c>
      <c r="G47" t="str" cm="1">
        <f t="array" ref="G47">IF(F47="","",F47/INDEX($F$2:$F$102,MATCH(TRUE,$F$2:$F$102&lt;&gt;"",0)))</f>
        <v/>
      </c>
      <c r="H47" t="str">
        <f t="shared" si="1"/>
        <v/>
      </c>
      <c r="I47" t="str">
        <f t="shared" si="2"/>
        <v/>
      </c>
    </row>
    <row r="48" spans="1:9" x14ac:dyDescent="0.2">
      <c r="A48">
        <f t="shared" si="3"/>
        <v>24</v>
      </c>
      <c r="B48">
        <f t="shared" si="4"/>
        <v>46</v>
      </c>
      <c r="D48" t="str">
        <f t="shared" si="5"/>
        <v/>
      </c>
      <c r="E48" t="str">
        <f t="shared" si="0"/>
        <v/>
      </c>
      <c r="G48" t="str" cm="1">
        <f t="array" ref="G48">IF(F48="","",F48/INDEX($F$2:$F$102,MATCH(TRUE,$F$2:$F$102&lt;&gt;"",0)))</f>
        <v/>
      </c>
      <c r="H48" t="str">
        <f t="shared" si="1"/>
        <v/>
      </c>
      <c r="I48" t="str">
        <f t="shared" si="2"/>
        <v/>
      </c>
    </row>
    <row r="49" spans="1:9" x14ac:dyDescent="0.2">
      <c r="A49">
        <f t="shared" si="3"/>
        <v>25</v>
      </c>
      <c r="B49">
        <f t="shared" si="4"/>
        <v>47</v>
      </c>
      <c r="D49" t="str">
        <f t="shared" si="5"/>
        <v/>
      </c>
      <c r="E49" t="str">
        <f t="shared" si="0"/>
        <v/>
      </c>
      <c r="G49" t="str" cm="1">
        <f t="array" ref="G49">IF(F49="","",F49/INDEX($F$2:$F$102,MATCH(TRUE,$F$2:$F$102&lt;&gt;"",0)))</f>
        <v/>
      </c>
      <c r="H49" t="str">
        <f t="shared" si="1"/>
        <v/>
      </c>
      <c r="I49" t="str">
        <f t="shared" si="2"/>
        <v/>
      </c>
    </row>
    <row r="50" spans="1:9" x14ac:dyDescent="0.2">
      <c r="A50">
        <f t="shared" si="3"/>
        <v>26</v>
      </c>
      <c r="B50">
        <f t="shared" si="4"/>
        <v>48</v>
      </c>
      <c r="D50" t="str">
        <f t="shared" si="5"/>
        <v/>
      </c>
      <c r="E50" t="str">
        <f t="shared" si="0"/>
        <v/>
      </c>
      <c r="G50" t="str" cm="1">
        <f t="array" ref="G50">IF(F50="","",F50/INDEX($F$2:$F$102,MATCH(TRUE,$F$2:$F$102&lt;&gt;"",0)))</f>
        <v/>
      </c>
      <c r="H50" t="str">
        <f t="shared" si="1"/>
        <v/>
      </c>
      <c r="I50" t="str">
        <f t="shared" si="2"/>
        <v/>
      </c>
    </row>
    <row r="51" spans="1:9" x14ac:dyDescent="0.2">
      <c r="A51">
        <f t="shared" si="3"/>
        <v>27</v>
      </c>
      <c r="B51">
        <f t="shared" si="4"/>
        <v>49</v>
      </c>
      <c r="D51" t="str">
        <f t="shared" si="5"/>
        <v/>
      </c>
      <c r="E51" t="str">
        <f t="shared" si="0"/>
        <v/>
      </c>
      <c r="G51" t="str" cm="1">
        <f t="array" ref="G51">IF(F51="","",F51/INDEX($F$2:$F$102,MATCH(TRUE,$F$2:$F$102&lt;&gt;"",0)))</f>
        <v/>
      </c>
      <c r="H51" t="str">
        <f t="shared" si="1"/>
        <v/>
      </c>
      <c r="I51" t="str">
        <f t="shared" si="2"/>
        <v/>
      </c>
    </row>
    <row r="52" spans="1:9" x14ac:dyDescent="0.2">
      <c r="A52">
        <f t="shared" si="3"/>
        <v>28</v>
      </c>
      <c r="B52">
        <f t="shared" si="4"/>
        <v>50</v>
      </c>
      <c r="D52" t="str">
        <f t="shared" si="5"/>
        <v/>
      </c>
      <c r="E52" t="str">
        <f t="shared" si="0"/>
        <v/>
      </c>
      <c r="G52" t="str" cm="1">
        <f t="array" ref="G52">IF(F52="","",F52/INDEX($F$2:$F$102,MATCH(TRUE,$F$2:$F$102&lt;&gt;"",0)))</f>
        <v/>
      </c>
      <c r="H52" t="str">
        <f t="shared" si="1"/>
        <v/>
      </c>
      <c r="I52" t="str">
        <f t="shared" si="2"/>
        <v/>
      </c>
    </row>
    <row r="53" spans="1:9" x14ac:dyDescent="0.2">
      <c r="A53">
        <f t="shared" si="3"/>
        <v>29</v>
      </c>
      <c r="B53">
        <f t="shared" si="4"/>
        <v>51</v>
      </c>
      <c r="D53" t="str">
        <f t="shared" si="5"/>
        <v/>
      </c>
      <c r="E53" t="str">
        <f t="shared" si="0"/>
        <v/>
      </c>
      <c r="G53" t="str" cm="1">
        <f t="array" ref="G53">IF(F53="","",F53/INDEX($F$2:$F$102,MATCH(TRUE,$F$2:$F$102&lt;&gt;"",0)))</f>
        <v/>
      </c>
      <c r="H53" t="str">
        <f t="shared" si="1"/>
        <v/>
      </c>
      <c r="I53" t="str">
        <f t="shared" si="2"/>
        <v/>
      </c>
    </row>
    <row r="54" spans="1:9" x14ac:dyDescent="0.2">
      <c r="A54">
        <f t="shared" si="3"/>
        <v>30</v>
      </c>
      <c r="B54">
        <f t="shared" si="4"/>
        <v>52</v>
      </c>
      <c r="D54" t="str">
        <f t="shared" si="5"/>
        <v/>
      </c>
      <c r="E54" t="str">
        <f t="shared" si="0"/>
        <v/>
      </c>
      <c r="G54" t="str" cm="1">
        <f t="array" ref="G54">IF(F54="","",F54/INDEX($F$2:$F$102,MATCH(TRUE,$F$2:$F$102&lt;&gt;"",0)))</f>
        <v/>
      </c>
      <c r="H54" t="str">
        <f t="shared" si="1"/>
        <v/>
      </c>
      <c r="I54" t="str">
        <f t="shared" si="2"/>
        <v/>
      </c>
    </row>
    <row r="55" spans="1:9" x14ac:dyDescent="0.2">
      <c r="A55">
        <f t="shared" si="3"/>
        <v>31</v>
      </c>
      <c r="B55">
        <f t="shared" si="4"/>
        <v>53</v>
      </c>
      <c r="D55" t="str">
        <f t="shared" si="5"/>
        <v/>
      </c>
      <c r="E55" t="str">
        <f t="shared" si="0"/>
        <v/>
      </c>
      <c r="G55" t="str" cm="1">
        <f t="array" ref="G55">IF(F55="","",F55/INDEX($F$2:$F$102,MATCH(TRUE,$F$2:$F$102&lt;&gt;"",0)))</f>
        <v/>
      </c>
      <c r="H55" t="str">
        <f t="shared" si="1"/>
        <v/>
      </c>
      <c r="I55" t="str">
        <f t="shared" si="2"/>
        <v/>
      </c>
    </row>
    <row r="56" spans="1:9" x14ac:dyDescent="0.2">
      <c r="A56">
        <f t="shared" si="3"/>
        <v>32</v>
      </c>
      <c r="B56">
        <f t="shared" si="4"/>
        <v>54</v>
      </c>
      <c r="D56" t="str">
        <f t="shared" si="5"/>
        <v/>
      </c>
      <c r="E56" t="str">
        <f t="shared" si="0"/>
        <v/>
      </c>
      <c r="G56" t="str" cm="1">
        <f t="array" ref="G56">IF(F56="","",F56/INDEX($F$2:$F$102,MATCH(TRUE,$F$2:$F$102&lt;&gt;"",0)))</f>
        <v/>
      </c>
      <c r="H56" t="str">
        <f t="shared" si="1"/>
        <v/>
      </c>
      <c r="I56" t="str">
        <f t="shared" si="2"/>
        <v/>
      </c>
    </row>
    <row r="57" spans="1:9" x14ac:dyDescent="0.2">
      <c r="A57">
        <f t="shared" si="3"/>
        <v>33</v>
      </c>
      <c r="B57">
        <f t="shared" si="4"/>
        <v>55</v>
      </c>
      <c r="D57" t="str">
        <f t="shared" si="5"/>
        <v/>
      </c>
      <c r="E57" t="str">
        <f t="shared" si="0"/>
        <v/>
      </c>
      <c r="G57" t="str" cm="1">
        <f t="array" ref="G57">IF(F57="","",F57/INDEX($F$2:$F$102,MATCH(TRUE,$F$2:$F$102&lt;&gt;"",0)))</f>
        <v/>
      </c>
      <c r="H57" t="str">
        <f t="shared" si="1"/>
        <v/>
      </c>
      <c r="I57" t="str">
        <f t="shared" si="2"/>
        <v/>
      </c>
    </row>
    <row r="58" spans="1:9" x14ac:dyDescent="0.2">
      <c r="A58">
        <f t="shared" si="3"/>
        <v>34</v>
      </c>
      <c r="B58">
        <f t="shared" si="4"/>
        <v>56</v>
      </c>
      <c r="D58" t="str">
        <f t="shared" si="5"/>
        <v/>
      </c>
      <c r="E58" t="str">
        <f t="shared" si="0"/>
        <v/>
      </c>
      <c r="G58" t="str" cm="1">
        <f t="array" ref="G58">IF(F58="","",F58/INDEX($F$2:$F$102,MATCH(TRUE,$F$2:$F$102&lt;&gt;"",0)))</f>
        <v/>
      </c>
      <c r="H58" t="str">
        <f t="shared" si="1"/>
        <v/>
      </c>
      <c r="I58" t="str">
        <f t="shared" si="2"/>
        <v/>
      </c>
    </row>
    <row r="59" spans="1:9" x14ac:dyDescent="0.2">
      <c r="A59">
        <f t="shared" si="3"/>
        <v>35</v>
      </c>
      <c r="B59">
        <f t="shared" si="4"/>
        <v>57</v>
      </c>
      <c r="D59" t="str">
        <f t="shared" si="5"/>
        <v/>
      </c>
      <c r="E59" t="str">
        <f t="shared" si="0"/>
        <v/>
      </c>
      <c r="G59" t="str" cm="1">
        <f t="array" ref="G59">IF(F59="","",F59/INDEX($F$2:$F$102,MATCH(TRUE,$F$2:$F$102&lt;&gt;"",0)))</f>
        <v/>
      </c>
      <c r="H59" t="str">
        <f t="shared" si="1"/>
        <v/>
      </c>
      <c r="I59" t="str">
        <f t="shared" si="2"/>
        <v/>
      </c>
    </row>
    <row r="60" spans="1:9" x14ac:dyDescent="0.2">
      <c r="A60">
        <f t="shared" si="3"/>
        <v>36</v>
      </c>
      <c r="B60">
        <f t="shared" si="4"/>
        <v>58</v>
      </c>
      <c r="D60" t="str">
        <f t="shared" si="5"/>
        <v/>
      </c>
      <c r="E60" t="str">
        <f t="shared" si="0"/>
        <v/>
      </c>
      <c r="G60" t="str" cm="1">
        <f t="array" ref="G60">IF(F60="","",F60/INDEX($F$2:$F$102,MATCH(TRUE,$F$2:$F$102&lt;&gt;"",0)))</f>
        <v/>
      </c>
      <c r="H60" t="str">
        <f t="shared" si="1"/>
        <v/>
      </c>
      <c r="I60" t="str">
        <f t="shared" si="2"/>
        <v/>
      </c>
    </row>
    <row r="61" spans="1:9" x14ac:dyDescent="0.2">
      <c r="A61">
        <f t="shared" si="3"/>
        <v>37</v>
      </c>
      <c r="B61">
        <f t="shared" si="4"/>
        <v>59</v>
      </c>
      <c r="D61" t="str">
        <f t="shared" si="5"/>
        <v/>
      </c>
      <c r="E61" t="str">
        <f t="shared" si="0"/>
        <v/>
      </c>
      <c r="G61" t="str" cm="1">
        <f t="array" ref="G61">IF(F61="","",F61/INDEX($F$2:$F$102,MATCH(TRUE,$F$2:$F$102&lt;&gt;"",0)))</f>
        <v/>
      </c>
      <c r="H61" t="str">
        <f t="shared" si="1"/>
        <v/>
      </c>
      <c r="I61" t="str">
        <f t="shared" si="2"/>
        <v/>
      </c>
    </row>
    <row r="62" spans="1:9" x14ac:dyDescent="0.2">
      <c r="A62">
        <f t="shared" si="3"/>
        <v>38</v>
      </c>
      <c r="B62">
        <f t="shared" si="4"/>
        <v>60</v>
      </c>
      <c r="D62" t="str">
        <f t="shared" si="5"/>
        <v/>
      </c>
      <c r="E62" t="str">
        <f t="shared" si="0"/>
        <v/>
      </c>
      <c r="G62" t="str" cm="1">
        <f t="array" ref="G62">IF(F62="","",F62/INDEX($F$2:$F$102,MATCH(TRUE,$F$2:$F$102&lt;&gt;"",0)))</f>
        <v/>
      </c>
      <c r="H62" t="str">
        <f t="shared" si="1"/>
        <v/>
      </c>
      <c r="I62" t="str">
        <f t="shared" si="2"/>
        <v/>
      </c>
    </row>
    <row r="63" spans="1:9" x14ac:dyDescent="0.2">
      <c r="A63">
        <f t="shared" si="3"/>
        <v>39</v>
      </c>
      <c r="B63">
        <f t="shared" si="4"/>
        <v>61</v>
      </c>
      <c r="D63" t="str">
        <f t="shared" si="5"/>
        <v/>
      </c>
      <c r="E63" t="str">
        <f t="shared" si="0"/>
        <v/>
      </c>
      <c r="G63" t="str" cm="1">
        <f t="array" ref="G63">IF(F63="","",F63/INDEX($F$2:$F$102,MATCH(TRUE,$F$2:$F$102&lt;&gt;"",0)))</f>
        <v/>
      </c>
      <c r="H63" t="str">
        <f t="shared" si="1"/>
        <v/>
      </c>
      <c r="I63" t="str">
        <f t="shared" si="2"/>
        <v/>
      </c>
    </row>
    <row r="64" spans="1:9" x14ac:dyDescent="0.2">
      <c r="A64">
        <f t="shared" si="3"/>
        <v>40</v>
      </c>
      <c r="B64">
        <f t="shared" si="4"/>
        <v>62</v>
      </c>
      <c r="D64" t="str">
        <f t="shared" si="5"/>
        <v/>
      </c>
      <c r="E64" t="str">
        <f t="shared" si="0"/>
        <v/>
      </c>
      <c r="G64" t="str" cm="1">
        <f t="array" ref="G64">IF(F64="","",F64/INDEX($F$2:$F$102,MATCH(TRUE,$F$2:$F$102&lt;&gt;"",0)))</f>
        <v/>
      </c>
      <c r="H64" t="str">
        <f t="shared" si="1"/>
        <v/>
      </c>
      <c r="I64" t="str">
        <f t="shared" si="2"/>
        <v/>
      </c>
    </row>
    <row r="65" spans="1:9" x14ac:dyDescent="0.2">
      <c r="A65">
        <f t="shared" si="3"/>
        <v>41</v>
      </c>
      <c r="B65">
        <f t="shared" si="4"/>
        <v>63</v>
      </c>
      <c r="D65" t="str">
        <f t="shared" si="5"/>
        <v/>
      </c>
      <c r="E65" t="str">
        <f t="shared" si="0"/>
        <v/>
      </c>
      <c r="G65" t="str" cm="1">
        <f t="array" ref="G65">IF(F65="","",F65/INDEX($F$2:$F$102,MATCH(TRUE,$F$2:$F$102&lt;&gt;"",0)))</f>
        <v/>
      </c>
      <c r="H65" t="str">
        <f t="shared" si="1"/>
        <v/>
      </c>
      <c r="I65" t="str">
        <f t="shared" si="2"/>
        <v/>
      </c>
    </row>
    <row r="66" spans="1:9" x14ac:dyDescent="0.2">
      <c r="A66">
        <f t="shared" si="3"/>
        <v>42</v>
      </c>
      <c r="B66">
        <f t="shared" si="4"/>
        <v>64</v>
      </c>
      <c r="D66" t="str">
        <f t="shared" si="5"/>
        <v/>
      </c>
      <c r="E66" t="str">
        <f t="shared" si="0"/>
        <v/>
      </c>
      <c r="G66" t="str" cm="1">
        <f t="array" ref="G66">IF(F66="","",F66/INDEX($F$2:$F$102,MATCH(TRUE,$F$2:$F$102&lt;&gt;"",0)))</f>
        <v/>
      </c>
      <c r="H66" t="str">
        <f t="shared" si="1"/>
        <v/>
      </c>
      <c r="I66" t="str">
        <f t="shared" si="2"/>
        <v/>
      </c>
    </row>
    <row r="67" spans="1:9" x14ac:dyDescent="0.2">
      <c r="A67">
        <f t="shared" si="3"/>
        <v>43</v>
      </c>
      <c r="B67">
        <f t="shared" si="4"/>
        <v>65</v>
      </c>
      <c r="D67" t="str">
        <f t="shared" si="5"/>
        <v/>
      </c>
      <c r="E67" t="str">
        <f t="shared" ref="E67:E102" si="6">IF(AND(C67="",G67&lt;&gt;""),IF(G67="","",G67-G68),IF(C67="","",C67-C68))</f>
        <v/>
      </c>
      <c r="G67" t="str" cm="1">
        <f t="array" ref="G67">IF(F67="","",F67/INDEX($F$2:$F$102,MATCH(TRUE,$F$2:$F$102&lt;&gt;"",0)))</f>
        <v/>
      </c>
      <c r="H67" t="str">
        <f t="shared" ref="H67:H82" si="7">IF(F67="","",F67-F68)</f>
        <v/>
      </c>
      <c r="I67" t="str">
        <f t="shared" ref="I67:I102" si="8">IF(F67="","",F68/F67)</f>
        <v/>
      </c>
    </row>
    <row r="68" spans="1:9" x14ac:dyDescent="0.2">
      <c r="A68">
        <f t="shared" ref="A68:A102" si="9">IF(AND(C68="",G68&lt;&gt;""),IF(AND(G68="",G67=0),0,A67+1),IF(AND(C68="",A67=0),0,A67+1))</f>
        <v>44</v>
      </c>
      <c r="B68">
        <f t="shared" ref="B68:B102" si="10">B67+1</f>
        <v>66</v>
      </c>
      <c r="D68" t="str">
        <f t="shared" ref="D68:D102" si="11">IF($D$2=1,IF(C68&lt;&gt;"",IF(C68="","",POWER(1+$O$1,-A68)),IF(G68="","",POWER(1+$O$1,-A68))),IF(C68&lt;&gt;"",IF(C68="","",POWER(1+$O$1,-A67)),IF(G68="","",POWER(1+$O$1,-A67))))</f>
        <v/>
      </c>
      <c r="E68" t="str">
        <f t="shared" si="6"/>
        <v/>
      </c>
      <c r="G68" t="str" cm="1">
        <f t="array" ref="G68">IF(F68="","",F68/INDEX($F$2:$F$102,MATCH(TRUE,$F$2:$F$102&lt;&gt;"",0)))</f>
        <v/>
      </c>
      <c r="H68" t="str">
        <f t="shared" si="7"/>
        <v/>
      </c>
      <c r="I68" t="str">
        <f t="shared" si="8"/>
        <v/>
      </c>
    </row>
    <row r="69" spans="1:9" x14ac:dyDescent="0.2">
      <c r="A69">
        <f t="shared" si="9"/>
        <v>45</v>
      </c>
      <c r="B69">
        <f t="shared" si="10"/>
        <v>67</v>
      </c>
      <c r="D69" t="str">
        <f t="shared" si="11"/>
        <v/>
      </c>
      <c r="E69" t="str">
        <f t="shared" si="6"/>
        <v/>
      </c>
      <c r="G69" t="str" cm="1">
        <f t="array" ref="G69">IF(F69="","",F69/INDEX($F$2:$F$102,MATCH(TRUE,$F$2:$F$102&lt;&gt;"",0)))</f>
        <v/>
      </c>
      <c r="H69" t="str">
        <f t="shared" si="7"/>
        <v/>
      </c>
      <c r="I69" t="str">
        <f t="shared" si="8"/>
        <v/>
      </c>
    </row>
    <row r="70" spans="1:9" x14ac:dyDescent="0.2">
      <c r="A70">
        <f t="shared" si="9"/>
        <v>46</v>
      </c>
      <c r="B70">
        <f t="shared" si="10"/>
        <v>68</v>
      </c>
      <c r="D70" t="str">
        <f t="shared" si="11"/>
        <v/>
      </c>
      <c r="E70" t="str">
        <f t="shared" si="6"/>
        <v/>
      </c>
      <c r="G70" t="str" cm="1">
        <f t="array" ref="G70">IF(F70="","",F70/INDEX($F$2:$F$102,MATCH(TRUE,$F$2:$F$102&lt;&gt;"",0)))</f>
        <v/>
      </c>
      <c r="H70" t="str">
        <f t="shared" si="7"/>
        <v/>
      </c>
      <c r="I70" t="str">
        <f t="shared" si="8"/>
        <v/>
      </c>
    </row>
    <row r="71" spans="1:9" x14ac:dyDescent="0.2">
      <c r="A71">
        <f t="shared" si="9"/>
        <v>47</v>
      </c>
      <c r="B71">
        <f t="shared" si="10"/>
        <v>69</v>
      </c>
      <c r="D71" t="str">
        <f t="shared" si="11"/>
        <v/>
      </c>
      <c r="E71" t="str">
        <f t="shared" si="6"/>
        <v/>
      </c>
      <c r="G71" t="str" cm="1">
        <f t="array" ref="G71">IF(F71="","",F71/INDEX($F$2:$F$102,MATCH(TRUE,$F$2:$F$102&lt;&gt;"",0)))</f>
        <v/>
      </c>
      <c r="H71" t="str">
        <f t="shared" si="7"/>
        <v/>
      </c>
      <c r="I71" t="str">
        <f t="shared" si="8"/>
        <v/>
      </c>
    </row>
    <row r="72" spans="1:9" x14ac:dyDescent="0.2">
      <c r="A72">
        <f t="shared" si="9"/>
        <v>48</v>
      </c>
      <c r="B72">
        <f t="shared" si="10"/>
        <v>70</v>
      </c>
      <c r="D72" t="str">
        <f t="shared" si="11"/>
        <v/>
      </c>
      <c r="E72" t="str">
        <f t="shared" si="6"/>
        <v/>
      </c>
      <c r="G72" t="str" cm="1">
        <f t="array" ref="G72">IF(F72="","",F72/INDEX($F$2:$F$102,MATCH(TRUE,$F$2:$F$102&lt;&gt;"",0)))</f>
        <v/>
      </c>
      <c r="H72" t="str">
        <f t="shared" si="7"/>
        <v/>
      </c>
      <c r="I72" t="str">
        <f t="shared" si="8"/>
        <v/>
      </c>
    </row>
    <row r="73" spans="1:9" x14ac:dyDescent="0.2">
      <c r="A73">
        <f t="shared" si="9"/>
        <v>49</v>
      </c>
      <c r="B73">
        <f t="shared" si="10"/>
        <v>71</v>
      </c>
      <c r="D73" t="str">
        <f t="shared" si="11"/>
        <v/>
      </c>
      <c r="E73" t="str">
        <f t="shared" si="6"/>
        <v/>
      </c>
      <c r="G73" t="str" cm="1">
        <f t="array" ref="G73">IF(F73="","",F73/INDEX($F$2:$F$102,MATCH(TRUE,$F$2:$F$102&lt;&gt;"",0)))</f>
        <v/>
      </c>
      <c r="H73" t="str">
        <f t="shared" si="7"/>
        <v/>
      </c>
      <c r="I73" t="str">
        <f t="shared" si="8"/>
        <v/>
      </c>
    </row>
    <row r="74" spans="1:9" x14ac:dyDescent="0.2">
      <c r="A74">
        <f t="shared" si="9"/>
        <v>50</v>
      </c>
      <c r="B74">
        <f t="shared" si="10"/>
        <v>72</v>
      </c>
      <c r="D74" t="str">
        <f t="shared" si="11"/>
        <v/>
      </c>
      <c r="E74" t="str">
        <f t="shared" si="6"/>
        <v/>
      </c>
      <c r="G74" t="str" cm="1">
        <f t="array" ref="G74">IF(F74="","",F74/INDEX($F$2:$F$102,MATCH(TRUE,$F$2:$F$102&lt;&gt;"",0)))</f>
        <v/>
      </c>
      <c r="H74" t="str">
        <f t="shared" si="7"/>
        <v/>
      </c>
      <c r="I74" t="str">
        <f t="shared" si="8"/>
        <v/>
      </c>
    </row>
    <row r="75" spans="1:9" x14ac:dyDescent="0.2">
      <c r="A75">
        <f t="shared" si="9"/>
        <v>51</v>
      </c>
      <c r="B75">
        <f t="shared" si="10"/>
        <v>73</v>
      </c>
      <c r="D75" t="str">
        <f t="shared" si="11"/>
        <v/>
      </c>
      <c r="E75" t="str">
        <f t="shared" si="6"/>
        <v/>
      </c>
      <c r="G75" t="str" cm="1">
        <f t="array" ref="G75">IF(F75="","",F75/INDEX($F$2:$F$102,MATCH(TRUE,$F$2:$F$102&lt;&gt;"",0)))</f>
        <v/>
      </c>
      <c r="H75" t="str">
        <f t="shared" si="7"/>
        <v/>
      </c>
      <c r="I75" t="str">
        <f t="shared" si="8"/>
        <v/>
      </c>
    </row>
    <row r="76" spans="1:9" x14ac:dyDescent="0.2">
      <c r="A76">
        <f t="shared" si="9"/>
        <v>52</v>
      </c>
      <c r="B76">
        <f t="shared" si="10"/>
        <v>74</v>
      </c>
      <c r="D76" t="str">
        <f t="shared" si="11"/>
        <v/>
      </c>
      <c r="E76" t="str">
        <f t="shared" si="6"/>
        <v/>
      </c>
      <c r="G76" t="str" cm="1">
        <f t="array" ref="G76">IF(F76="","",F76/INDEX($F$2:$F$102,MATCH(TRUE,$F$2:$F$102&lt;&gt;"",0)))</f>
        <v/>
      </c>
      <c r="H76" t="str">
        <f t="shared" si="7"/>
        <v/>
      </c>
      <c r="I76" t="str">
        <f t="shared" si="8"/>
        <v/>
      </c>
    </row>
    <row r="77" spans="1:9" x14ac:dyDescent="0.2">
      <c r="A77">
        <f t="shared" si="9"/>
        <v>53</v>
      </c>
      <c r="B77">
        <f t="shared" si="10"/>
        <v>75</v>
      </c>
      <c r="D77" t="str">
        <f t="shared" si="11"/>
        <v/>
      </c>
      <c r="E77" t="str">
        <f t="shared" si="6"/>
        <v/>
      </c>
      <c r="G77" t="str" cm="1">
        <f t="array" ref="G77">IF(F77="","",F77/INDEX($F$2:$F$102,MATCH(TRUE,$F$2:$F$102&lt;&gt;"",0)))</f>
        <v/>
      </c>
      <c r="H77" t="str">
        <f t="shared" si="7"/>
        <v/>
      </c>
      <c r="I77" t="str">
        <f t="shared" si="8"/>
        <v/>
      </c>
    </row>
    <row r="78" spans="1:9" x14ac:dyDescent="0.2">
      <c r="A78">
        <f t="shared" si="9"/>
        <v>54</v>
      </c>
      <c r="B78">
        <f t="shared" si="10"/>
        <v>76</v>
      </c>
      <c r="D78" t="str">
        <f t="shared" si="11"/>
        <v/>
      </c>
      <c r="E78" t="str">
        <f t="shared" si="6"/>
        <v/>
      </c>
      <c r="G78" t="str" cm="1">
        <f t="array" ref="G78">IF(F78="","",F78/INDEX($F$2:$F$102,MATCH(TRUE,$F$2:$F$102&lt;&gt;"",0)))</f>
        <v/>
      </c>
      <c r="H78" t="str">
        <f t="shared" si="7"/>
        <v/>
      </c>
      <c r="I78" t="str">
        <f t="shared" si="8"/>
        <v/>
      </c>
    </row>
    <row r="79" spans="1:9" x14ac:dyDescent="0.2">
      <c r="A79">
        <f t="shared" si="9"/>
        <v>55</v>
      </c>
      <c r="B79">
        <f t="shared" si="10"/>
        <v>77</v>
      </c>
      <c r="D79" t="str">
        <f t="shared" si="11"/>
        <v/>
      </c>
      <c r="E79" t="str">
        <f t="shared" si="6"/>
        <v/>
      </c>
      <c r="G79" t="str" cm="1">
        <f t="array" ref="G79">IF(F79="","",F79/INDEX($F$2:$F$102,MATCH(TRUE,$F$2:$F$102&lt;&gt;"",0)))</f>
        <v/>
      </c>
      <c r="H79" t="str">
        <f t="shared" si="7"/>
        <v/>
      </c>
      <c r="I79" t="str">
        <f t="shared" si="8"/>
        <v/>
      </c>
    </row>
    <row r="80" spans="1:9" x14ac:dyDescent="0.2">
      <c r="A80">
        <f t="shared" si="9"/>
        <v>56</v>
      </c>
      <c r="B80">
        <f t="shared" si="10"/>
        <v>78</v>
      </c>
      <c r="D80" t="str">
        <f t="shared" si="11"/>
        <v/>
      </c>
      <c r="E80" t="str">
        <f t="shared" si="6"/>
        <v/>
      </c>
      <c r="G80" t="str" cm="1">
        <f t="array" ref="G80">IF(F80="","",F80/INDEX($F$2:$F$102,MATCH(TRUE,$F$2:$F$102&lt;&gt;"",0)))</f>
        <v/>
      </c>
      <c r="H80" t="str">
        <f t="shared" si="7"/>
        <v/>
      </c>
      <c r="I80" t="str">
        <f t="shared" si="8"/>
        <v/>
      </c>
    </row>
    <row r="81" spans="1:9" x14ac:dyDescent="0.2">
      <c r="A81">
        <f t="shared" si="9"/>
        <v>57</v>
      </c>
      <c r="B81">
        <f t="shared" si="10"/>
        <v>79</v>
      </c>
      <c r="D81" t="str">
        <f t="shared" si="11"/>
        <v/>
      </c>
      <c r="E81" t="str">
        <f t="shared" si="6"/>
        <v/>
      </c>
      <c r="G81" t="str" cm="1">
        <f t="array" ref="G81">IF(F81="","",F81/INDEX($F$2:$F$102,MATCH(TRUE,$F$2:$F$102&lt;&gt;"",0)))</f>
        <v/>
      </c>
      <c r="H81" t="str">
        <f t="shared" si="7"/>
        <v/>
      </c>
      <c r="I81" t="str">
        <f t="shared" si="8"/>
        <v/>
      </c>
    </row>
    <row r="82" spans="1:9" x14ac:dyDescent="0.2">
      <c r="A82">
        <f t="shared" si="9"/>
        <v>58</v>
      </c>
      <c r="B82">
        <f t="shared" si="10"/>
        <v>80</v>
      </c>
      <c r="D82" t="str">
        <f t="shared" si="11"/>
        <v/>
      </c>
      <c r="E82" t="str">
        <f t="shared" si="6"/>
        <v/>
      </c>
      <c r="G82" t="str" cm="1">
        <f t="array" ref="G82">IF(F82="","",F82/INDEX($F$2:$F$102,MATCH(TRUE,$F$2:$F$102&lt;&gt;"",0)))</f>
        <v/>
      </c>
      <c r="H82" t="str">
        <f t="shared" si="7"/>
        <v/>
      </c>
      <c r="I82" t="str">
        <f t="shared" si="8"/>
        <v/>
      </c>
    </row>
    <row r="83" spans="1:9" x14ac:dyDescent="0.2">
      <c r="A83">
        <f t="shared" si="9"/>
        <v>59</v>
      </c>
      <c r="B83">
        <f t="shared" si="10"/>
        <v>81</v>
      </c>
      <c r="D83" t="str">
        <f t="shared" si="11"/>
        <v/>
      </c>
      <c r="E83" t="str">
        <f t="shared" si="6"/>
        <v/>
      </c>
      <c r="G83" t="str" cm="1">
        <f t="array" ref="G83">IF(F83="","",F83/INDEX($F$2:$F$102,MATCH(TRUE,$F$2:$F$102&lt;&gt;"",0)))</f>
        <v/>
      </c>
      <c r="H83" t="str">
        <f t="shared" ref="H83:H98" si="12">IF(F83="","",F83-F84)</f>
        <v/>
      </c>
      <c r="I83" t="str">
        <f t="shared" si="8"/>
        <v/>
      </c>
    </row>
    <row r="84" spans="1:9" x14ac:dyDescent="0.2">
      <c r="A84">
        <f t="shared" si="9"/>
        <v>60</v>
      </c>
      <c r="B84">
        <f t="shared" si="10"/>
        <v>82</v>
      </c>
      <c r="D84" t="str">
        <f t="shared" si="11"/>
        <v/>
      </c>
      <c r="E84" t="str">
        <f t="shared" si="6"/>
        <v/>
      </c>
      <c r="G84" t="str" cm="1">
        <f t="array" ref="G84">IF(F84="","",F84/INDEX($F$2:$F$102,MATCH(TRUE,$F$2:$F$102&lt;&gt;"",0)))</f>
        <v/>
      </c>
      <c r="H84" t="str">
        <f t="shared" si="12"/>
        <v/>
      </c>
      <c r="I84" t="str">
        <f t="shared" si="8"/>
        <v/>
      </c>
    </row>
    <row r="85" spans="1:9" x14ac:dyDescent="0.2">
      <c r="A85">
        <f t="shared" si="9"/>
        <v>61</v>
      </c>
      <c r="B85">
        <f t="shared" si="10"/>
        <v>83</v>
      </c>
      <c r="D85" t="str">
        <f t="shared" si="11"/>
        <v/>
      </c>
      <c r="E85" t="str">
        <f t="shared" si="6"/>
        <v/>
      </c>
      <c r="G85" t="str" cm="1">
        <f t="array" ref="G85">IF(F85="","",F85/INDEX($F$2:$F$102,MATCH(TRUE,$F$2:$F$102&lt;&gt;"",0)))</f>
        <v/>
      </c>
      <c r="H85" t="str">
        <f t="shared" si="12"/>
        <v/>
      </c>
      <c r="I85" t="str">
        <f t="shared" si="8"/>
        <v/>
      </c>
    </row>
    <row r="86" spans="1:9" x14ac:dyDescent="0.2">
      <c r="A86">
        <f t="shared" si="9"/>
        <v>62</v>
      </c>
      <c r="B86">
        <f t="shared" si="10"/>
        <v>84</v>
      </c>
      <c r="D86" t="str">
        <f t="shared" si="11"/>
        <v/>
      </c>
      <c r="E86" t="str">
        <f t="shared" si="6"/>
        <v/>
      </c>
      <c r="G86" t="str" cm="1">
        <f t="array" ref="G86">IF(F86="","",F86/INDEX($F$2:$F$102,MATCH(TRUE,$F$2:$F$102&lt;&gt;"",0)))</f>
        <v/>
      </c>
      <c r="H86" t="str">
        <f t="shared" si="12"/>
        <v/>
      </c>
      <c r="I86" t="str">
        <f t="shared" si="8"/>
        <v/>
      </c>
    </row>
    <row r="87" spans="1:9" x14ac:dyDescent="0.2">
      <c r="A87">
        <f t="shared" si="9"/>
        <v>63</v>
      </c>
      <c r="B87">
        <f t="shared" si="10"/>
        <v>85</v>
      </c>
      <c r="D87" t="str">
        <f t="shared" si="11"/>
        <v/>
      </c>
      <c r="E87" t="str">
        <f t="shared" si="6"/>
        <v/>
      </c>
      <c r="G87" t="str" cm="1">
        <f t="array" ref="G87">IF(F87="","",F87/INDEX($F$2:$F$102,MATCH(TRUE,$F$2:$F$102&lt;&gt;"",0)))</f>
        <v/>
      </c>
      <c r="H87" t="str">
        <f t="shared" si="12"/>
        <v/>
      </c>
      <c r="I87" t="str">
        <f t="shared" si="8"/>
        <v/>
      </c>
    </row>
    <row r="88" spans="1:9" x14ac:dyDescent="0.2">
      <c r="A88">
        <f t="shared" si="9"/>
        <v>64</v>
      </c>
      <c r="B88">
        <f t="shared" si="10"/>
        <v>86</v>
      </c>
      <c r="D88" t="str">
        <f t="shared" si="11"/>
        <v/>
      </c>
      <c r="E88" t="str">
        <f t="shared" si="6"/>
        <v/>
      </c>
      <c r="G88" t="str" cm="1">
        <f t="array" ref="G88">IF(F88="","",F88/INDEX($F$2:$F$102,MATCH(TRUE,$F$2:$F$102&lt;&gt;"",0)))</f>
        <v/>
      </c>
      <c r="H88" t="str">
        <f t="shared" si="12"/>
        <v/>
      </c>
      <c r="I88" t="str">
        <f t="shared" si="8"/>
        <v/>
      </c>
    </row>
    <row r="89" spans="1:9" x14ac:dyDescent="0.2">
      <c r="A89">
        <f t="shared" si="9"/>
        <v>65</v>
      </c>
      <c r="B89">
        <f t="shared" si="10"/>
        <v>87</v>
      </c>
      <c r="D89" t="str">
        <f t="shared" si="11"/>
        <v/>
      </c>
      <c r="E89" t="str">
        <f t="shared" si="6"/>
        <v/>
      </c>
      <c r="G89" t="str" cm="1">
        <f t="array" ref="G89">IF(F89="","",F89/INDEX($F$2:$F$102,MATCH(TRUE,$F$2:$F$102&lt;&gt;"",0)))</f>
        <v/>
      </c>
      <c r="H89" t="str">
        <f t="shared" si="12"/>
        <v/>
      </c>
      <c r="I89" t="str">
        <f t="shared" si="8"/>
        <v/>
      </c>
    </row>
    <row r="90" spans="1:9" x14ac:dyDescent="0.2">
      <c r="A90">
        <f t="shared" si="9"/>
        <v>66</v>
      </c>
      <c r="B90">
        <f t="shared" si="10"/>
        <v>88</v>
      </c>
      <c r="D90" t="str">
        <f t="shared" si="11"/>
        <v/>
      </c>
      <c r="E90" t="str">
        <f t="shared" si="6"/>
        <v/>
      </c>
      <c r="G90" t="str" cm="1">
        <f t="array" ref="G90">IF(F90="","",F90/INDEX($F$2:$F$102,MATCH(TRUE,$F$2:$F$102&lt;&gt;"",0)))</f>
        <v/>
      </c>
      <c r="H90" t="str">
        <f t="shared" si="12"/>
        <v/>
      </c>
      <c r="I90" t="str">
        <f t="shared" si="8"/>
        <v/>
      </c>
    </row>
    <row r="91" spans="1:9" x14ac:dyDescent="0.2">
      <c r="A91">
        <f t="shared" si="9"/>
        <v>67</v>
      </c>
      <c r="B91">
        <f t="shared" si="10"/>
        <v>89</v>
      </c>
      <c r="D91" t="str">
        <f t="shared" si="11"/>
        <v/>
      </c>
      <c r="E91" t="str">
        <f t="shared" si="6"/>
        <v/>
      </c>
      <c r="G91" t="str" cm="1">
        <f t="array" ref="G91">IF(F91="","",F91/INDEX($F$2:$F$102,MATCH(TRUE,$F$2:$F$102&lt;&gt;"",0)))</f>
        <v/>
      </c>
      <c r="H91" t="str">
        <f t="shared" si="12"/>
        <v/>
      </c>
      <c r="I91" t="str">
        <f t="shared" si="8"/>
        <v/>
      </c>
    </row>
    <row r="92" spans="1:9" x14ac:dyDescent="0.2">
      <c r="A92">
        <f t="shared" si="9"/>
        <v>68</v>
      </c>
      <c r="B92">
        <f t="shared" si="10"/>
        <v>90</v>
      </c>
      <c r="D92" t="str">
        <f t="shared" si="11"/>
        <v/>
      </c>
      <c r="E92" t="str">
        <f t="shared" si="6"/>
        <v/>
      </c>
      <c r="G92" t="str" cm="1">
        <f t="array" ref="G92">IF(F92="","",F92/INDEX($F$2:$F$102,MATCH(TRUE,$F$2:$F$102&lt;&gt;"",0)))</f>
        <v/>
      </c>
      <c r="H92" t="str">
        <f t="shared" si="12"/>
        <v/>
      </c>
      <c r="I92" t="str">
        <f t="shared" si="8"/>
        <v/>
      </c>
    </row>
    <row r="93" spans="1:9" x14ac:dyDescent="0.2">
      <c r="A93">
        <f t="shared" si="9"/>
        <v>69</v>
      </c>
      <c r="B93">
        <f t="shared" si="10"/>
        <v>91</v>
      </c>
      <c r="D93" t="str">
        <f t="shared" si="11"/>
        <v/>
      </c>
      <c r="E93" t="str">
        <f t="shared" si="6"/>
        <v/>
      </c>
      <c r="G93" t="str" cm="1">
        <f t="array" ref="G93">IF(F93="","",F93/INDEX($F$2:$F$102,MATCH(TRUE,$F$2:$F$102&lt;&gt;"",0)))</f>
        <v/>
      </c>
      <c r="H93" t="str">
        <f t="shared" si="12"/>
        <v/>
      </c>
      <c r="I93" t="str">
        <f t="shared" si="8"/>
        <v/>
      </c>
    </row>
    <row r="94" spans="1:9" x14ac:dyDescent="0.2">
      <c r="A94">
        <f t="shared" si="9"/>
        <v>70</v>
      </c>
      <c r="B94">
        <f t="shared" si="10"/>
        <v>92</v>
      </c>
      <c r="D94" t="str">
        <f t="shared" si="11"/>
        <v/>
      </c>
      <c r="E94" t="str">
        <f t="shared" si="6"/>
        <v/>
      </c>
      <c r="G94" t="str" cm="1">
        <f t="array" ref="G94">IF(F94="","",F94/INDEX($F$2:$F$102,MATCH(TRUE,$F$2:$F$102&lt;&gt;"",0)))</f>
        <v/>
      </c>
      <c r="H94" t="str">
        <f t="shared" si="12"/>
        <v/>
      </c>
      <c r="I94" t="str">
        <f t="shared" si="8"/>
        <v/>
      </c>
    </row>
    <row r="95" spans="1:9" x14ac:dyDescent="0.2">
      <c r="A95">
        <f t="shared" si="9"/>
        <v>71</v>
      </c>
      <c r="B95">
        <f t="shared" si="10"/>
        <v>93</v>
      </c>
      <c r="D95" t="str">
        <f t="shared" si="11"/>
        <v/>
      </c>
      <c r="E95" t="str">
        <f t="shared" si="6"/>
        <v/>
      </c>
      <c r="G95" t="str" cm="1">
        <f t="array" ref="G95">IF(F95="","",F95/INDEX($F$2:$F$102,MATCH(TRUE,$F$2:$F$102&lt;&gt;"",0)))</f>
        <v/>
      </c>
      <c r="H95" t="str">
        <f t="shared" si="12"/>
        <v/>
      </c>
      <c r="I95" t="str">
        <f t="shared" si="8"/>
        <v/>
      </c>
    </row>
    <row r="96" spans="1:9" x14ac:dyDescent="0.2">
      <c r="A96">
        <f t="shared" si="9"/>
        <v>72</v>
      </c>
      <c r="B96">
        <f t="shared" si="10"/>
        <v>94</v>
      </c>
      <c r="D96" t="str">
        <f t="shared" si="11"/>
        <v/>
      </c>
      <c r="E96" t="str">
        <f t="shared" si="6"/>
        <v/>
      </c>
      <c r="G96" t="str" cm="1">
        <f t="array" ref="G96">IF(F96="","",F96/INDEX($F$2:$F$102,MATCH(TRUE,$F$2:$F$102&lt;&gt;"",0)))</f>
        <v/>
      </c>
      <c r="H96" t="str">
        <f t="shared" si="12"/>
        <v/>
      </c>
      <c r="I96" t="str">
        <f t="shared" si="8"/>
        <v/>
      </c>
    </row>
    <row r="97" spans="1:9" x14ac:dyDescent="0.2">
      <c r="A97">
        <f t="shared" si="9"/>
        <v>73</v>
      </c>
      <c r="B97">
        <f t="shared" si="10"/>
        <v>95</v>
      </c>
      <c r="D97" t="str">
        <f t="shared" si="11"/>
        <v/>
      </c>
      <c r="E97" t="str">
        <f t="shared" si="6"/>
        <v/>
      </c>
      <c r="G97" t="str" cm="1">
        <f t="array" ref="G97">IF(F97="","",F97/INDEX($F$2:$F$102,MATCH(TRUE,$F$2:$F$102&lt;&gt;"",0)))</f>
        <v/>
      </c>
      <c r="H97" t="str">
        <f t="shared" si="12"/>
        <v/>
      </c>
      <c r="I97" t="str">
        <f t="shared" si="8"/>
        <v/>
      </c>
    </row>
    <row r="98" spans="1:9" x14ac:dyDescent="0.2">
      <c r="A98">
        <f t="shared" si="9"/>
        <v>74</v>
      </c>
      <c r="B98">
        <f t="shared" si="10"/>
        <v>96</v>
      </c>
      <c r="D98" t="str">
        <f t="shared" si="11"/>
        <v/>
      </c>
      <c r="E98" t="str">
        <f t="shared" si="6"/>
        <v/>
      </c>
      <c r="G98" t="str" cm="1">
        <f t="array" ref="G98">IF(F98="","",F98/INDEX($F$2:$F$102,MATCH(TRUE,$F$2:$F$102&lt;&gt;"",0)))</f>
        <v/>
      </c>
      <c r="H98" t="str">
        <f t="shared" si="12"/>
        <v/>
      </c>
      <c r="I98" t="str">
        <f t="shared" si="8"/>
        <v/>
      </c>
    </row>
    <row r="99" spans="1:9" x14ac:dyDescent="0.2">
      <c r="A99">
        <f t="shared" si="9"/>
        <v>75</v>
      </c>
      <c r="B99">
        <f t="shared" si="10"/>
        <v>97</v>
      </c>
      <c r="D99" t="str">
        <f t="shared" si="11"/>
        <v/>
      </c>
      <c r="E99" t="str">
        <f t="shared" si="6"/>
        <v/>
      </c>
      <c r="G99" t="str" cm="1">
        <f t="array" ref="G99">IF(F99="","",F99/INDEX($F$2:$F$102,MATCH(TRUE,$F$2:$F$102&lt;&gt;"",0)))</f>
        <v/>
      </c>
      <c r="H99" t="str">
        <f t="shared" ref="H99:H102" si="13">IF(F99="","",F99-F100)</f>
        <v/>
      </c>
      <c r="I99" t="str">
        <f t="shared" si="8"/>
        <v/>
      </c>
    </row>
    <row r="100" spans="1:9" x14ac:dyDescent="0.2">
      <c r="A100">
        <f t="shared" si="9"/>
        <v>76</v>
      </c>
      <c r="B100">
        <f t="shared" si="10"/>
        <v>98</v>
      </c>
      <c r="D100" t="str">
        <f t="shared" si="11"/>
        <v/>
      </c>
      <c r="E100" t="str">
        <f t="shared" si="6"/>
        <v/>
      </c>
      <c r="G100" t="str" cm="1">
        <f t="array" ref="G100">IF(F100="","",F100/INDEX($F$2:$F$102,MATCH(TRUE,$F$2:$F$102&lt;&gt;"",0)))</f>
        <v/>
      </c>
      <c r="H100" t="str">
        <f t="shared" si="13"/>
        <v/>
      </c>
      <c r="I100" t="str">
        <f t="shared" si="8"/>
        <v/>
      </c>
    </row>
    <row r="101" spans="1:9" x14ac:dyDescent="0.2">
      <c r="A101">
        <f t="shared" si="9"/>
        <v>77</v>
      </c>
      <c r="B101">
        <f t="shared" si="10"/>
        <v>99</v>
      </c>
      <c r="D101" t="str">
        <f t="shared" si="11"/>
        <v/>
      </c>
      <c r="E101" t="str">
        <f t="shared" si="6"/>
        <v/>
      </c>
      <c r="G101" t="str" cm="1">
        <f t="array" ref="G101">IF(F101="","",F101/INDEX($F$2:$F$102,MATCH(TRUE,$F$2:$F$102&lt;&gt;"",0)))</f>
        <v/>
      </c>
      <c r="H101" t="str">
        <f t="shared" si="13"/>
        <v/>
      </c>
      <c r="I101" t="str">
        <f t="shared" si="8"/>
        <v/>
      </c>
    </row>
    <row r="102" spans="1:9" x14ac:dyDescent="0.2">
      <c r="A102">
        <f t="shared" si="9"/>
        <v>78</v>
      </c>
      <c r="B102">
        <f t="shared" si="10"/>
        <v>100</v>
      </c>
      <c r="D102" t="str">
        <f t="shared" si="11"/>
        <v/>
      </c>
      <c r="E102" t="str">
        <f t="shared" si="6"/>
        <v/>
      </c>
      <c r="G102" t="str" cm="1">
        <f t="array" ref="G102">IF(F102="","",F102/INDEX($F$2:$F$102,MATCH(TRUE,$F$2:$F$102&lt;&gt;"",0)))</f>
        <v/>
      </c>
      <c r="H102" t="str">
        <f t="shared" si="13"/>
        <v/>
      </c>
      <c r="I102" t="str">
        <f t="shared" si="8"/>
        <v/>
      </c>
    </row>
  </sheetData>
  <mergeCells count="2">
    <mergeCell ref="N14:O14"/>
    <mergeCell ref="N19:O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25FA-EB54-314E-9C37-1BF96D0CDC26}">
  <dimension ref="A1:J28"/>
  <sheetViews>
    <sheetView workbookViewId="0">
      <selection activeCell="E9" sqref="E9"/>
    </sheetView>
  </sheetViews>
  <sheetFormatPr baseColWidth="10" defaultRowHeight="16" x14ac:dyDescent="0.2"/>
  <sheetData>
    <row r="1" spans="1:10" x14ac:dyDescent="0.2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ht="17" thickBot="1" x14ac:dyDescent="0.25">
      <c r="A2" s="11">
        <v>53</v>
      </c>
      <c r="B2" s="12" t="str">
        <f>"ä"&amp;A2</f>
        <v>ä53</v>
      </c>
      <c r="C2" s="11">
        <v>12.6896</v>
      </c>
      <c r="D2" s="11"/>
      <c r="E2" s="12" t="s">
        <v>28</v>
      </c>
      <c r="F2" s="13">
        <f>1/C2-H3</f>
        <v>4.4988265334402942E-2</v>
      </c>
      <c r="G2" s="12" t="s">
        <v>29</v>
      </c>
      <c r="H2" s="14">
        <f>1/(C2-C3)-LN(1+C3)</f>
        <v>4.4621221173553202E-2</v>
      </c>
      <c r="I2" s="11"/>
      <c r="J2" s="11"/>
    </row>
    <row r="3" spans="1:10" ht="17" thickBot="1" x14ac:dyDescent="0.25">
      <c r="A3" s="11"/>
      <c r="B3" s="12" t="s">
        <v>30</v>
      </c>
      <c r="C3" s="15">
        <v>3.5000000000000003E-2</v>
      </c>
      <c r="D3" s="16"/>
      <c r="E3" s="16"/>
      <c r="F3" s="16"/>
      <c r="G3" s="12" t="s">
        <v>24</v>
      </c>
      <c r="H3" s="17">
        <f>C3/(1+C3)</f>
        <v>3.3816425120772951E-2</v>
      </c>
      <c r="I3" s="11"/>
      <c r="J3" s="11"/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">
      <c r="A5" s="11" t="s">
        <v>31</v>
      </c>
      <c r="B5" s="11" t="s">
        <v>32</v>
      </c>
      <c r="C5" s="11" t="s">
        <v>33</v>
      </c>
      <c r="D5" s="11" t="s">
        <v>34</v>
      </c>
      <c r="E5" s="11" t="s">
        <v>35</v>
      </c>
      <c r="F5" s="11" t="s">
        <v>36</v>
      </c>
      <c r="G5" s="11" t="str">
        <f>"ä"&amp;A2&amp;"^(m) UDD"</f>
        <v>ä53^(m) UDD</v>
      </c>
      <c r="H5" s="11" t="str">
        <f>"ä"&amp;A2&amp;"^(m) Wool"</f>
        <v>ä53^(m) Wool</v>
      </c>
      <c r="I5" s="11" t="s">
        <v>37</v>
      </c>
      <c r="J5" s="11" t="s">
        <v>38</v>
      </c>
    </row>
    <row r="6" spans="1:10" x14ac:dyDescent="0.2">
      <c r="A6" s="11">
        <v>2</v>
      </c>
      <c r="B6" s="18">
        <f>(1-(1+$C$3)^(-1/A6))*A6</f>
        <v>3.4107251268038263E-2</v>
      </c>
      <c r="C6" s="18">
        <f>A6*((1+$C$3)^(1/A6)-1)</f>
        <v>3.4698994937580441E-2</v>
      </c>
      <c r="D6" s="13">
        <f>($C$3*$H$3)/(B6*C6)</f>
        <v>1.0000739679586919</v>
      </c>
      <c r="E6" s="19">
        <f>($C$3-C6)/(B6*C6)</f>
        <v>0.25433737436720089</v>
      </c>
      <c r="F6" s="11">
        <f>(A6-1)/(2*A6)</f>
        <v>0.25</v>
      </c>
      <c r="G6" s="11">
        <v>7</v>
      </c>
      <c r="H6" s="11">
        <f>$C$2-F6</f>
        <v>12.4396</v>
      </c>
      <c r="I6" s="14">
        <f>1/G6-B6</f>
        <v>0.10874989158910459</v>
      </c>
      <c r="J6" s="20">
        <f>1/H6-B6</f>
        <v>4.6281185659194118E-2</v>
      </c>
    </row>
    <row r="7" spans="1:10" x14ac:dyDescent="0.2">
      <c r="A7" s="11">
        <v>3</v>
      </c>
      <c r="B7" s="18">
        <f t="shared" ref="B7:B28" si="0">(1-(1+$C$3)^(-1/A7))*A7</f>
        <v>3.4204935472150866E-2</v>
      </c>
      <c r="C7" s="18">
        <f t="shared" ref="C7:C28" si="1">A7*((1+$C$3)^(1/A7)-1)</f>
        <v>3.4599425848322651E-2</v>
      </c>
      <c r="D7" s="13">
        <f t="shared" ref="D7:D28" si="2">($C$3*$H$3)/(B7*C7)</f>
        <v>1.0000876664493188</v>
      </c>
      <c r="E7" s="19">
        <f t="shared" ref="E7:E28" si="3">($C$3-C7)/(B7*C7)</f>
        <v>0.33847395346253106</v>
      </c>
      <c r="F7" s="11">
        <f t="shared" ref="F7:F28" si="4">(A7-1)/(2*A7)</f>
        <v>0.33333333333333331</v>
      </c>
      <c r="G7" s="11">
        <f t="shared" ref="G7:G28" si="5">D7*$C$2-E7</f>
        <v>12.352238498712746</v>
      </c>
      <c r="H7" s="11">
        <f t="shared" ref="H7:H28" si="6">$C$2-F7</f>
        <v>12.356266666666667</v>
      </c>
      <c r="I7" s="14">
        <f t="shared" ref="I7:I28" si="7">1/G7-B7</f>
        <v>4.6752050591890262E-2</v>
      </c>
      <c r="J7" s="20">
        <f t="shared" ref="J7:J28" si="8">1/H7-B7</f>
        <v>4.672565845050107E-2</v>
      </c>
    </row>
    <row r="8" spans="1:10" x14ac:dyDescent="0.2">
      <c r="A8" s="11">
        <v>4</v>
      </c>
      <c r="B8" s="18">
        <f t="shared" si="0"/>
        <v>3.4253917627139252E-2</v>
      </c>
      <c r="C8" s="18">
        <f t="shared" si="1"/>
        <v>3.4549783990853733E-2</v>
      </c>
      <c r="D8" s="13">
        <f t="shared" si="2"/>
        <v>1.0000924609742059</v>
      </c>
      <c r="E8" s="19">
        <f t="shared" si="3"/>
        <v>0.38042175823394025</v>
      </c>
      <c r="F8" s="11">
        <f t="shared" si="4"/>
        <v>0.375</v>
      </c>
      <c r="G8" s="11">
        <f t="shared" si="5"/>
        <v>12.310351534544344</v>
      </c>
      <c r="H8" s="11">
        <f t="shared" si="6"/>
        <v>12.3146</v>
      </c>
      <c r="I8" s="14">
        <f t="shared" si="7"/>
        <v>4.6978531112758903E-2</v>
      </c>
      <c r="J8" s="20">
        <f t="shared" si="8"/>
        <v>4.6950506389881186E-2</v>
      </c>
    </row>
    <row r="9" spans="1:10" x14ac:dyDescent="0.2">
      <c r="A9" s="11">
        <v>5</v>
      </c>
      <c r="B9" s="18">
        <f t="shared" si="0"/>
        <v>3.4283351852759103E-2</v>
      </c>
      <c r="C9" s="18">
        <f t="shared" si="1"/>
        <v>3.4520044418513418E-2</v>
      </c>
      <c r="D9" s="13">
        <f t="shared" si="2"/>
        <v>1.0000946801636357</v>
      </c>
      <c r="E9" s="19">
        <f t="shared" si="3"/>
        <v>0.40555188538054154</v>
      </c>
      <c r="F9" s="11">
        <f t="shared" si="4"/>
        <v>0.4</v>
      </c>
      <c r="G9" s="11">
        <f t="shared" si="5"/>
        <v>12.28524956802393</v>
      </c>
      <c r="H9" s="11">
        <f t="shared" si="6"/>
        <v>12.2896</v>
      </c>
      <c r="I9" s="14">
        <f t="shared" si="7"/>
        <v>4.7115075949863791E-2</v>
      </c>
      <c r="J9" s="20">
        <f t="shared" si="8"/>
        <v>4.7086261478838348E-2</v>
      </c>
    </row>
    <row r="10" spans="1:10" x14ac:dyDescent="0.2">
      <c r="A10" s="11">
        <v>6</v>
      </c>
      <c r="B10" s="18">
        <f t="shared" si="0"/>
        <v>3.4302993418607208E-2</v>
      </c>
      <c r="C10" s="18">
        <f t="shared" si="1"/>
        <v>3.4500236985650634E-2</v>
      </c>
      <c r="D10" s="13">
        <f t="shared" si="2"/>
        <v>1.0000958856517619</v>
      </c>
      <c r="E10" s="19">
        <f t="shared" si="3"/>
        <v>0.42228923849594852</v>
      </c>
      <c r="F10" s="11">
        <f t="shared" si="4"/>
        <v>0.41666666666666669</v>
      </c>
      <c r="G10" s="11">
        <f t="shared" si="5"/>
        <v>12.268527512070648</v>
      </c>
      <c r="H10" s="11">
        <f t="shared" si="6"/>
        <v>12.272933333333334</v>
      </c>
      <c r="I10" s="14">
        <f t="shared" si="7"/>
        <v>4.7206380792448599E-2</v>
      </c>
      <c r="J10" s="20">
        <f t="shared" si="8"/>
        <v>4.7177120001710662E-2</v>
      </c>
    </row>
    <row r="11" spans="1:10" x14ac:dyDescent="0.2">
      <c r="A11" s="11">
        <v>7</v>
      </c>
      <c r="B11" s="18">
        <f t="shared" si="0"/>
        <v>3.4317032300032468E-2</v>
      </c>
      <c r="C11" s="18">
        <f t="shared" si="1"/>
        <v>3.4486098091763173E-2</v>
      </c>
      <c r="D11" s="13">
        <f t="shared" si="2"/>
        <v>1.0000966125239155</v>
      </c>
      <c r="E11" s="19">
        <f t="shared" si="3"/>
        <v>0.43423662213316966</v>
      </c>
      <c r="F11" s="11">
        <f t="shared" si="4"/>
        <v>0.42857142857142855</v>
      </c>
      <c r="G11" s="11">
        <f t="shared" si="5"/>
        <v>12.256589352150307</v>
      </c>
      <c r="H11" s="11">
        <f t="shared" si="6"/>
        <v>12.261028571428572</v>
      </c>
      <c r="I11" s="14">
        <f t="shared" si="7"/>
        <v>4.7271733650142658E-2</v>
      </c>
      <c r="J11" s="20">
        <f t="shared" si="8"/>
        <v>4.7242193679610342E-2</v>
      </c>
    </row>
    <row r="12" spans="1:10" x14ac:dyDescent="0.2">
      <c r="A12" s="11">
        <v>8</v>
      </c>
      <c r="B12" s="18">
        <f t="shared" si="0"/>
        <v>3.432756649096369E-2</v>
      </c>
      <c r="C12" s="18">
        <f t="shared" si="1"/>
        <v>3.4475498988944864E-2</v>
      </c>
      <c r="D12" s="13">
        <f t="shared" si="2"/>
        <v>1.000097084292215</v>
      </c>
      <c r="E12" s="19">
        <f t="shared" si="3"/>
        <v>0.44319285671822334</v>
      </c>
      <c r="F12" s="11">
        <f t="shared" si="4"/>
        <v>0.4375</v>
      </c>
      <c r="G12" s="11">
        <f t="shared" si="5"/>
        <v>12.247639104116269</v>
      </c>
      <c r="H12" s="11">
        <f t="shared" si="6"/>
        <v>12.2521</v>
      </c>
      <c r="I12" s="14">
        <f t="shared" si="7"/>
        <v>4.7320822353537226E-2</v>
      </c>
      <c r="J12" s="20">
        <f t="shared" si="8"/>
        <v>4.7291094799753811E-2</v>
      </c>
    </row>
    <row r="13" spans="1:10" x14ac:dyDescent="0.2">
      <c r="A13" s="11">
        <v>9</v>
      </c>
      <c r="B13" s="18">
        <f t="shared" si="0"/>
        <v>3.4335762732660147E-2</v>
      </c>
      <c r="C13" s="18">
        <f t="shared" si="1"/>
        <v>3.446725824389385E-2</v>
      </c>
      <c r="D13" s="13">
        <f t="shared" si="2"/>
        <v>1.0000974077351537</v>
      </c>
      <c r="E13" s="19">
        <f t="shared" si="3"/>
        <v>0.45015626693765587</v>
      </c>
      <c r="F13" s="11">
        <f t="shared" si="4"/>
        <v>0.44444444444444442</v>
      </c>
      <c r="G13" s="11">
        <f t="shared" si="5"/>
        <v>12.24067979825835</v>
      </c>
      <c r="H13" s="11">
        <f t="shared" si="6"/>
        <v>12.245155555555556</v>
      </c>
      <c r="I13" s="14">
        <f t="shared" si="7"/>
        <v>4.7359046418567197E-2</v>
      </c>
      <c r="J13" s="20">
        <f t="shared" si="8"/>
        <v>4.7329185945456542E-2</v>
      </c>
    </row>
    <row r="14" spans="1:10" x14ac:dyDescent="0.2">
      <c r="A14" s="11">
        <v>10</v>
      </c>
      <c r="B14" s="18">
        <f t="shared" si="0"/>
        <v>3.4342321605420612E-2</v>
      </c>
      <c r="C14" s="18">
        <f t="shared" si="1"/>
        <v>3.4460667538154244E-2</v>
      </c>
      <c r="D14" s="13">
        <f t="shared" si="2"/>
        <v>1.0000976390921203</v>
      </c>
      <c r="E14" s="19">
        <f t="shared" si="3"/>
        <v>0.45572538860400336</v>
      </c>
      <c r="F14" s="11">
        <f t="shared" si="4"/>
        <v>0.45</v>
      </c>
      <c r="G14" s="11">
        <f t="shared" si="5"/>
        <v>12.235113612419367</v>
      </c>
      <c r="H14" s="11">
        <f t="shared" si="6"/>
        <v>12.239600000000001</v>
      </c>
      <c r="I14" s="14">
        <f t="shared" si="7"/>
        <v>4.7389653403372159E-2</v>
      </c>
      <c r="J14" s="20">
        <f t="shared" si="8"/>
        <v>4.7359694800344271E-2</v>
      </c>
    </row>
    <row r="15" spans="1:10" x14ac:dyDescent="0.2">
      <c r="A15" s="11">
        <v>11</v>
      </c>
      <c r="B15" s="18">
        <f t="shared" si="0"/>
        <v>3.434768919880693E-2</v>
      </c>
      <c r="C15" s="18">
        <f t="shared" si="1"/>
        <v>3.4455276391968326E-2</v>
      </c>
      <c r="D15" s="13">
        <f t="shared" si="2"/>
        <v>1.0000978102701754</v>
      </c>
      <c r="E15" s="19">
        <f t="shared" si="3"/>
        <v>0.46028088053940669</v>
      </c>
      <c r="F15" s="11">
        <f t="shared" si="4"/>
        <v>0.45454545454545453</v>
      </c>
      <c r="G15" s="11">
        <f t="shared" si="5"/>
        <v>12.230560292665013</v>
      </c>
      <c r="H15" s="11">
        <f t="shared" si="6"/>
        <v>12.235054545454545</v>
      </c>
      <c r="I15" s="14">
        <f t="shared" si="7"/>
        <v>4.7414713836786318E-2</v>
      </c>
      <c r="J15" s="20">
        <f t="shared" si="8"/>
        <v>4.7384680386052078E-2</v>
      </c>
    </row>
    <row r="16" spans="1:10" x14ac:dyDescent="0.2">
      <c r="A16" s="11">
        <v>12</v>
      </c>
      <c r="B16" s="18">
        <f t="shared" si="0"/>
        <v>3.435216304802724E-2</v>
      </c>
      <c r="C16" s="18">
        <f t="shared" si="1"/>
        <v>3.4450784628919706E-2</v>
      </c>
      <c r="D16" s="13">
        <f t="shared" si="2"/>
        <v>1.0000979404650285</v>
      </c>
      <c r="E16" s="19">
        <f t="shared" si="3"/>
        <v>0.46407639358470321</v>
      </c>
      <c r="F16" s="11">
        <f t="shared" si="4"/>
        <v>0.45833333333333331</v>
      </c>
      <c r="G16" s="11">
        <f t="shared" si="5"/>
        <v>12.226766431740323</v>
      </c>
      <c r="H16" s="11">
        <f t="shared" si="6"/>
        <v>12.231266666666667</v>
      </c>
      <c r="I16" s="14">
        <f t="shared" si="7"/>
        <v>4.7435610161087938E-2</v>
      </c>
      <c r="J16" s="20">
        <f t="shared" si="8"/>
        <v>4.7405518086115317E-2</v>
      </c>
    </row>
    <row r="17" spans="1:10" x14ac:dyDescent="0.2">
      <c r="A17" s="11">
        <v>13</v>
      </c>
      <c r="B17" s="18">
        <f t="shared" si="0"/>
        <v>3.4355949219779136E-2</v>
      </c>
      <c r="C17" s="18">
        <f t="shared" si="1"/>
        <v>3.4446984515995593E-2</v>
      </c>
      <c r="D17" s="13">
        <f t="shared" si="2"/>
        <v>1.000098041787352</v>
      </c>
      <c r="E17" s="19">
        <f t="shared" si="3"/>
        <v>0.4672874630391643</v>
      </c>
      <c r="F17" s="11">
        <f t="shared" si="4"/>
        <v>0.46153846153846156</v>
      </c>
      <c r="G17" s="11">
        <f t="shared" si="5"/>
        <v>12.223556648025617</v>
      </c>
      <c r="H17" s="11">
        <f t="shared" si="6"/>
        <v>12.228061538461539</v>
      </c>
      <c r="I17" s="14">
        <f t="shared" si="7"/>
        <v>4.7453300640532409E-2</v>
      </c>
      <c r="J17" s="20">
        <f t="shared" si="8"/>
        <v>4.7423161627402122E-2</v>
      </c>
    </row>
    <row r="18" spans="1:10" x14ac:dyDescent="0.2">
      <c r="A18" s="11">
        <v>14</v>
      </c>
      <c r="B18" s="18">
        <f t="shared" si="0"/>
        <v>3.4359194952810146E-2</v>
      </c>
      <c r="C18" s="18">
        <f t="shared" si="1"/>
        <v>3.4443727721072293E-2</v>
      </c>
      <c r="D18" s="13">
        <f t="shared" si="2"/>
        <v>1.0000981221835259</v>
      </c>
      <c r="E18" s="19">
        <f t="shared" si="3"/>
        <v>0.47003942998660936</v>
      </c>
      <c r="F18" s="11">
        <f t="shared" si="4"/>
        <v>0.4642857142857143</v>
      </c>
      <c r="G18" s="11">
        <f t="shared" si="5"/>
        <v>12.220805701273461</v>
      </c>
      <c r="H18" s="11">
        <f t="shared" si="6"/>
        <v>12.225314285714287</v>
      </c>
      <c r="I18" s="14">
        <f t="shared" si="7"/>
        <v>4.7468470460100859E-2</v>
      </c>
      <c r="J18" s="20">
        <f t="shared" si="8"/>
        <v>4.7438293163183362E-2</v>
      </c>
    </row>
    <row r="19" spans="1:10" x14ac:dyDescent="0.2">
      <c r="A19" s="11">
        <v>15</v>
      </c>
      <c r="B19" s="18">
        <f t="shared" si="0"/>
        <v>3.4362008252226128E-2</v>
      </c>
      <c r="C19" s="18">
        <f t="shared" si="1"/>
        <v>3.4440905497488128E-2</v>
      </c>
      <c r="D19" s="13">
        <f t="shared" si="2"/>
        <v>1.0000981870430257</v>
      </c>
      <c r="E19" s="19">
        <f t="shared" si="3"/>
        <v>0.47242418554287641</v>
      </c>
      <c r="F19" s="11">
        <f t="shared" si="4"/>
        <v>0.46666666666666667</v>
      </c>
      <c r="G19" s="11">
        <f t="shared" si="5"/>
        <v>12.218421768758303</v>
      </c>
      <c r="H19" s="11">
        <f t="shared" si="6"/>
        <v>12.222933333333334</v>
      </c>
      <c r="I19" s="14">
        <f t="shared" si="7"/>
        <v>4.7481622531328413E-2</v>
      </c>
      <c r="J19" s="20">
        <f t="shared" si="8"/>
        <v>4.7451413512325749E-2</v>
      </c>
    </row>
    <row r="20" spans="1:10" x14ac:dyDescent="0.2">
      <c r="A20" s="11">
        <v>16</v>
      </c>
      <c r="B20" s="18">
        <f t="shared" si="0"/>
        <v>3.4364470141214909E-2</v>
      </c>
      <c r="C20" s="18">
        <f t="shared" si="1"/>
        <v>3.4438436304721876E-2</v>
      </c>
      <c r="D20" s="13">
        <f t="shared" si="2"/>
        <v>1.0000982401257845</v>
      </c>
      <c r="E20" s="19">
        <f t="shared" si="3"/>
        <v>0.47451063149714651</v>
      </c>
      <c r="F20" s="11">
        <f t="shared" si="4"/>
        <v>0.46875</v>
      </c>
      <c r="G20" s="11">
        <f t="shared" si="5"/>
        <v>12.216335996403009</v>
      </c>
      <c r="H20" s="11">
        <f t="shared" si="6"/>
        <v>12.22085</v>
      </c>
      <c r="I20" s="14">
        <f t="shared" si="7"/>
        <v>4.7493134323367686E-2</v>
      </c>
      <c r="J20" s="20">
        <f t="shared" si="8"/>
        <v>4.7462898658827635E-2</v>
      </c>
    </row>
    <row r="21" spans="1:10" x14ac:dyDescent="0.2">
      <c r="A21" s="11">
        <v>17</v>
      </c>
      <c r="B21" s="18">
        <f t="shared" si="0"/>
        <v>3.4366642591548535E-2</v>
      </c>
      <c r="C21" s="18">
        <f t="shared" si="1"/>
        <v>3.44362578011983E-2</v>
      </c>
      <c r="D21" s="13">
        <f t="shared" si="2"/>
        <v>1.0000982841194277</v>
      </c>
      <c r="E21" s="19">
        <f t="shared" si="3"/>
        <v>0.47635144645473637</v>
      </c>
      <c r="F21" s="11">
        <f t="shared" si="4"/>
        <v>0.47058823529411764</v>
      </c>
      <c r="G21" s="11">
        <f t="shared" si="5"/>
        <v>12.214495739707154</v>
      </c>
      <c r="H21" s="11">
        <f t="shared" si="6"/>
        <v>12.219011764705883</v>
      </c>
      <c r="I21" s="14">
        <f t="shared" si="7"/>
        <v>4.7503294678901187E-2</v>
      </c>
      <c r="J21" s="20">
        <f t="shared" si="8"/>
        <v>4.7473036365833207E-2</v>
      </c>
    </row>
    <row r="22" spans="1:10" x14ac:dyDescent="0.2">
      <c r="A22" s="11">
        <v>18</v>
      </c>
      <c r="B22" s="18">
        <f t="shared" si="0"/>
        <v>3.4368573812267433E-2</v>
      </c>
      <c r="C22" s="18">
        <f t="shared" si="1"/>
        <v>3.4434321507845311E-2</v>
      </c>
      <c r="D22" s="13">
        <f t="shared" si="2"/>
        <v>1.0000983209865966</v>
      </c>
      <c r="E22" s="19">
        <f t="shared" si="3"/>
        <v>0.47798759516727501</v>
      </c>
      <c r="F22" s="11">
        <f t="shared" si="4"/>
        <v>0.47222222222222221</v>
      </c>
      <c r="G22" s="11">
        <f t="shared" si="5"/>
        <v>12.212860058824242</v>
      </c>
      <c r="H22" s="11">
        <f t="shared" si="6"/>
        <v>12.217377777777779</v>
      </c>
      <c r="I22" s="14">
        <f t="shared" si="7"/>
        <v>4.7512328382911903E-2</v>
      </c>
      <c r="J22" s="20">
        <f t="shared" si="8"/>
        <v>4.748205061705181E-2</v>
      </c>
    </row>
    <row r="23" spans="1:10" x14ac:dyDescent="0.2">
      <c r="A23" s="11">
        <v>19</v>
      </c>
      <c r="B23" s="18">
        <f t="shared" si="0"/>
        <v>3.437030186926715E-2</v>
      </c>
      <c r="C23" s="18">
        <f t="shared" si="1"/>
        <v>3.443258915787295E-2</v>
      </c>
      <c r="D23" s="13">
        <f t="shared" si="2"/>
        <v>1.0000983521873628</v>
      </c>
      <c r="E23" s="19">
        <f t="shared" si="3"/>
        <v>0.47945141298968752</v>
      </c>
      <c r="F23" s="11">
        <f t="shared" si="4"/>
        <v>0.47368421052631576</v>
      </c>
      <c r="G23" s="11">
        <f t="shared" si="5"/>
        <v>12.211396636927072</v>
      </c>
      <c r="H23" s="11">
        <f t="shared" si="6"/>
        <v>12.215915789473685</v>
      </c>
      <c r="I23" s="14">
        <f t="shared" si="7"/>
        <v>4.7520412987706345E-2</v>
      </c>
      <c r="J23" s="20">
        <f t="shared" si="8"/>
        <v>4.749011835904586E-2</v>
      </c>
    </row>
    <row r="24" spans="1:10" x14ac:dyDescent="0.2">
      <c r="A24" s="11">
        <v>20</v>
      </c>
      <c r="B24" s="18">
        <f t="shared" si="0"/>
        <v>3.4371857219637203E-2</v>
      </c>
      <c r="C24" s="18">
        <f t="shared" si="1"/>
        <v>3.4431030142236807E-2</v>
      </c>
      <c r="D24" s="13">
        <f t="shared" si="2"/>
        <v>1.0000983788259494</v>
      </c>
      <c r="E24" s="19">
        <f t="shared" si="3"/>
        <v>0.48076876447514011</v>
      </c>
      <c r="F24" s="11">
        <f t="shared" si="4"/>
        <v>0.47499999999999998</v>
      </c>
      <c r="G24" s="11">
        <f t="shared" si="5"/>
        <v>12.210079623474629</v>
      </c>
      <c r="H24" s="11">
        <f t="shared" si="6"/>
        <v>12.214600000000001</v>
      </c>
      <c r="I24" s="14">
        <f t="shared" si="7"/>
        <v>4.7527690599644706E-2</v>
      </c>
      <c r="J24" s="20">
        <f t="shared" si="8"/>
        <v>4.7497381232706706E-2</v>
      </c>
    </row>
    <row r="25" spans="1:10" x14ac:dyDescent="0.2">
      <c r="A25" s="11">
        <v>21</v>
      </c>
      <c r="B25" s="18">
        <f t="shared" si="0"/>
        <v>3.4373264522281177E-2</v>
      </c>
      <c r="C25" s="18">
        <f t="shared" si="1"/>
        <v>3.4429619685368618E-2</v>
      </c>
      <c r="D25" s="13">
        <f t="shared" si="2"/>
        <v>1.0000984017502377</v>
      </c>
      <c r="E25" s="19">
        <f t="shared" si="3"/>
        <v>0.48196058488937893</v>
      </c>
      <c r="F25" s="11">
        <f t="shared" si="4"/>
        <v>0.47619047619047616</v>
      </c>
      <c r="G25" s="11">
        <f t="shared" si="5"/>
        <v>12.208888093960438</v>
      </c>
      <c r="H25" s="11">
        <f t="shared" si="6"/>
        <v>12.213409523809524</v>
      </c>
      <c r="I25" s="14">
        <f t="shared" si="7"/>
        <v>4.7534276304035811E-2</v>
      </c>
      <c r="J25" s="20">
        <f t="shared" si="8"/>
        <v>4.7503953960448181E-2</v>
      </c>
    </row>
    <row r="26" spans="1:10" x14ac:dyDescent="0.2">
      <c r="A26" s="11">
        <v>22</v>
      </c>
      <c r="B26" s="18">
        <f t="shared" si="0"/>
        <v>3.4374543954991399E-2</v>
      </c>
      <c r="C26" s="18">
        <f t="shared" si="1"/>
        <v>3.4428337518688235E-2</v>
      </c>
      <c r="D26" s="13">
        <f t="shared" si="2"/>
        <v>1.000098421620476</v>
      </c>
      <c r="E26" s="19">
        <f t="shared" si="3"/>
        <v>0.48304400109683981</v>
      </c>
      <c r="F26" s="11">
        <f t="shared" si="4"/>
        <v>0.47727272727272729</v>
      </c>
      <c r="G26" s="11">
        <f t="shared" si="5"/>
        <v>12.207804929898353</v>
      </c>
      <c r="H26" s="11">
        <f t="shared" si="6"/>
        <v>12.212327272727274</v>
      </c>
      <c r="I26" s="14">
        <f t="shared" si="7"/>
        <v>4.7540264296153087E-2</v>
      </c>
      <c r="J26" s="20">
        <f t="shared" si="8"/>
        <v>4.7509930450899518E-2</v>
      </c>
    </row>
    <row r="27" spans="1:10" x14ac:dyDescent="0.2">
      <c r="A27" s="11">
        <v>23</v>
      </c>
      <c r="B27" s="18">
        <f t="shared" si="0"/>
        <v>3.4375712188149721E-2</v>
      </c>
      <c r="C27" s="18">
        <f t="shared" si="1"/>
        <v>3.4427166900360406E-2</v>
      </c>
      <c r="D27" s="13">
        <f t="shared" si="2"/>
        <v>1.0000984389554863</v>
      </c>
      <c r="E27" s="19">
        <f t="shared" si="3"/>
        <v>0.48403315986710133</v>
      </c>
      <c r="F27" s="11">
        <f t="shared" si="4"/>
        <v>0.47826086956521741</v>
      </c>
      <c r="G27" s="11">
        <f t="shared" si="5"/>
        <v>12.206815991102438</v>
      </c>
      <c r="H27" s="11">
        <f t="shared" si="6"/>
        <v>12.211339130434784</v>
      </c>
      <c r="I27" s="14">
        <f t="shared" si="7"/>
        <v>4.7545732415332553E-2</v>
      </c>
      <c r="J27" s="20">
        <f t="shared" si="8"/>
        <v>4.7515388314305587E-2</v>
      </c>
    </row>
    <row r="28" spans="1:10" x14ac:dyDescent="0.2">
      <c r="A28" s="11">
        <v>24</v>
      </c>
      <c r="B28" s="18">
        <f t="shared" si="0"/>
        <v>3.437678311505632E-2</v>
      </c>
      <c r="C28" s="18">
        <f t="shared" si="1"/>
        <v>3.4426093880172814E-2</v>
      </c>
      <c r="D28" s="13">
        <f t="shared" si="2"/>
        <v>1.0000984541691078</v>
      </c>
      <c r="E28" s="19">
        <f t="shared" si="3"/>
        <v>0.48493984905475096</v>
      </c>
      <c r="F28" s="11">
        <f t="shared" si="4"/>
        <v>0.47916666666666669</v>
      </c>
      <c r="G28" s="11">
        <f t="shared" si="5"/>
        <v>12.205909494969561</v>
      </c>
      <c r="H28" s="11">
        <f t="shared" si="6"/>
        <v>12.210433333333334</v>
      </c>
      <c r="I28" s="14">
        <f t="shared" si="7"/>
        <v>4.7550745547361786E-2</v>
      </c>
      <c r="J28" s="20">
        <f t="shared" si="8"/>
        <v>4.7520392251365284E-2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6A3F-3EDE-C247-926C-651932581C21}">
  <dimension ref="A1:K32"/>
  <sheetViews>
    <sheetView zoomScale="120" zoomScaleNormal="120" workbookViewId="0">
      <selection activeCell="I13" sqref="I13"/>
    </sheetView>
  </sheetViews>
  <sheetFormatPr baseColWidth="10" defaultRowHeight="15" x14ac:dyDescent="0.2"/>
  <cols>
    <col min="1" max="2" width="7.1640625" style="21" customWidth="1"/>
    <col min="3" max="3" width="14.33203125" style="21" customWidth="1"/>
    <col min="4" max="4" width="11.33203125" style="21" customWidth="1"/>
    <col min="5" max="5" width="10.5" style="21" customWidth="1"/>
    <col min="6" max="6" width="13.33203125" style="21" customWidth="1"/>
    <col min="7" max="7" width="10.5" style="21" customWidth="1"/>
    <col min="8" max="8" width="17.83203125" style="21" customWidth="1"/>
    <col min="9" max="9" width="20.83203125" style="21" bestFit="1" customWidth="1"/>
    <col min="10" max="10" width="14.83203125" style="23" customWidth="1"/>
    <col min="11" max="11" width="13.1640625" style="21" customWidth="1"/>
    <col min="12" max="16384" width="10.83203125" style="21"/>
  </cols>
  <sheetData>
    <row r="1" spans="1:11" x14ac:dyDescent="0.2">
      <c r="B1" s="22" t="s">
        <v>39</v>
      </c>
      <c r="C1" s="22">
        <v>50</v>
      </c>
      <c r="D1" s="21" t="s">
        <v>20</v>
      </c>
      <c r="E1" s="21">
        <v>27</v>
      </c>
    </row>
    <row r="2" spans="1:11" ht="16" thickBot="1" x14ac:dyDescent="0.25">
      <c r="B2" s="22" t="str">
        <f>"ä"&amp;E1</f>
        <v>ä27</v>
      </c>
      <c r="C2" s="21">
        <v>16.087299999999999</v>
      </c>
      <c r="E2" s="22" t="str">
        <f>"ä"&amp;E1+C1</f>
        <v>ä77</v>
      </c>
      <c r="F2" s="22">
        <v>6.6836000000000002</v>
      </c>
      <c r="G2" s="24" t="str">
        <f>"ä"&amp;E1&amp;":"&amp;C1</f>
        <v>ä27:50</v>
      </c>
      <c r="H2" s="25">
        <f>C2-F3*F2</f>
        <v>15.903688465751243</v>
      </c>
      <c r="I2" s="26"/>
    </row>
    <row r="3" spans="1:11" ht="16" thickBot="1" x14ac:dyDescent="0.25">
      <c r="B3" s="22" t="s">
        <v>30</v>
      </c>
      <c r="C3" s="27">
        <v>0.06</v>
      </c>
      <c r="D3" s="28"/>
      <c r="E3" s="22" t="str">
        <f>C1&amp;"E"&amp;E1</f>
        <v>50E27</v>
      </c>
      <c r="F3" s="30">
        <f>(1+C3)^-C1*(4828182/9541153)</f>
        <v>2.7471951380806214E-2</v>
      </c>
      <c r="G3" s="28"/>
      <c r="H3" s="22" t="s">
        <v>24</v>
      </c>
      <c r="I3" s="31">
        <f>C3/(1+C3)</f>
        <v>5.6603773584905655E-2</v>
      </c>
    </row>
    <row r="4" spans="1:11" ht="16" thickBot="1" x14ac:dyDescent="0.25">
      <c r="B4" s="22"/>
      <c r="C4" s="28"/>
      <c r="D4" s="28"/>
      <c r="E4" s="29"/>
      <c r="F4" s="30"/>
      <c r="G4" s="28"/>
      <c r="H4" s="22"/>
      <c r="I4" s="32"/>
    </row>
    <row r="5" spans="1:11" ht="16" thickBot="1" x14ac:dyDescent="0.25">
      <c r="B5" s="22" t="str">
        <f>"A"&amp;E1&amp;":"&amp;C1</f>
        <v>A27:50</v>
      </c>
      <c r="C5" s="33">
        <f>(1-I3*H2)</f>
        <v>9.9791218919741076E-2</v>
      </c>
      <c r="D5" s="28"/>
      <c r="E5" s="22" t="str">
        <f>"A|"&amp;E1&amp;":"&amp;C1</f>
        <v>A|27:50</v>
      </c>
      <c r="F5" s="34">
        <f>C5-F3</f>
        <v>7.2319267538934862E-2</v>
      </c>
      <c r="G5" s="28"/>
      <c r="H5" s="22"/>
      <c r="I5" s="32"/>
    </row>
    <row r="6" spans="1:11" x14ac:dyDescent="0.2">
      <c r="B6" s="22"/>
      <c r="C6" s="28"/>
      <c r="D6" s="28"/>
      <c r="F6" s="30"/>
      <c r="G6" s="28"/>
      <c r="H6" s="22"/>
      <c r="I6" s="32"/>
    </row>
    <row r="8" spans="1:11" x14ac:dyDescent="0.2">
      <c r="A8" s="35" t="s">
        <v>31</v>
      </c>
      <c r="B8" s="35" t="s">
        <v>32</v>
      </c>
      <c r="C8" s="35" t="s">
        <v>33</v>
      </c>
      <c r="D8" s="35" t="s">
        <v>34</v>
      </c>
      <c r="E8" s="35" t="s">
        <v>35</v>
      </c>
      <c r="F8" s="35" t="s">
        <v>40</v>
      </c>
    </row>
    <row r="9" spans="1:11" ht="16" x14ac:dyDescent="0.2">
      <c r="A9" s="36">
        <v>1</v>
      </c>
      <c r="B9" s="37">
        <f>(1-(1+$C$3)^(-1/A9))*A9</f>
        <v>5.6603773584905759E-2</v>
      </c>
      <c r="C9" s="37">
        <f>A9*((1+$C$3)^(1/A9)-1)</f>
        <v>6.0000000000000053E-2</v>
      </c>
      <c r="D9" s="38">
        <f>($C$3*$I$3)/(B9*C9)</f>
        <v>0.99999999999999722</v>
      </c>
      <c r="E9" s="39">
        <f>($C$3-C9)/(B9*C9)</f>
        <v>-1.6344950084759206E-14</v>
      </c>
      <c r="F9" s="39">
        <f>$F$5/(D9*$H$2-E9*(1-$F$3))</f>
        <v>4.5473267220164232E-3</v>
      </c>
      <c r="K9" s="40"/>
    </row>
    <row r="10" spans="1:11" ht="16" x14ac:dyDescent="0.2">
      <c r="A10" s="36">
        <f>A9+1</f>
        <v>2</v>
      </c>
      <c r="B10" s="37">
        <f t="shared" ref="B10:B31" si="0">(1-(1+$C$3)^(-1/A10))*A10</f>
        <v>5.7428275285471564E-2</v>
      </c>
      <c r="C10" s="37">
        <f t="shared" ref="C10:C31" si="1">A10*((1+$C$3)^(1/A10)-1)</f>
        <v>5.9126028197399982E-2</v>
      </c>
      <c r="D10" s="38">
        <f t="shared" ref="D10:D31" si="2">($C$3*$I$3)/(B10*C10)</f>
        <v>1.0002122191139937</v>
      </c>
      <c r="E10" s="39">
        <f t="shared" ref="E10:E31" si="3">($C$3-C10)/(B10*C10)</f>
        <v>0.25739075352469887</v>
      </c>
      <c r="F10" s="39">
        <f t="shared" ref="F10:F31" si="4">$F$5/(D10*$H$2-E10*(1-$F$3))</f>
        <v>4.6190490461407744E-3</v>
      </c>
      <c r="K10" s="40"/>
    </row>
    <row r="11" spans="1:11" ht="16" x14ac:dyDescent="0.2">
      <c r="A11" s="36">
        <f t="shared" ref="A11:A31" si="5">A10+1</f>
        <v>3</v>
      </c>
      <c r="B11" s="37">
        <f t="shared" si="0"/>
        <v>5.7706676468496032E-2</v>
      </c>
      <c r="C11" s="37">
        <f t="shared" si="1"/>
        <v>5.8838467266648875E-2</v>
      </c>
      <c r="D11" s="38">
        <f t="shared" si="2"/>
        <v>1.0002515248804615</v>
      </c>
      <c r="E11" s="39">
        <f t="shared" si="3"/>
        <v>0.3420928836102814</v>
      </c>
      <c r="F11" s="39">
        <f t="shared" si="4"/>
        <v>4.6432935296395464E-3</v>
      </c>
      <c r="H11" s="21" t="s">
        <v>41</v>
      </c>
      <c r="I11" s="21">
        <v>5000000</v>
      </c>
      <c r="K11" s="40"/>
    </row>
    <row r="12" spans="1:11" ht="16" x14ac:dyDescent="0.2">
      <c r="A12" s="36">
        <f t="shared" si="5"/>
        <v>4</v>
      </c>
      <c r="B12" s="37">
        <f t="shared" si="0"/>
        <v>5.7846553250846977E-2</v>
      </c>
      <c r="C12" s="37">
        <f t="shared" si="1"/>
        <v>5.8695384674637197E-2</v>
      </c>
      <c r="D12" s="38">
        <f t="shared" si="2"/>
        <v>1.0002652823366178</v>
      </c>
      <c r="E12" s="39">
        <f t="shared" si="3"/>
        <v>0.38423863938071756</v>
      </c>
      <c r="F12" s="39">
        <f t="shared" si="4"/>
        <v>4.6554797228592886E-3</v>
      </c>
      <c r="H12" s="21" t="s">
        <v>42</v>
      </c>
      <c r="I12" s="23">
        <f>I11*F5</f>
        <v>361596.33769467432</v>
      </c>
      <c r="K12" s="40"/>
    </row>
    <row r="13" spans="1:11" ht="16" x14ac:dyDescent="0.2">
      <c r="A13" s="36">
        <f t="shared" si="5"/>
        <v>5</v>
      </c>
      <c r="B13" s="37">
        <f t="shared" si="0"/>
        <v>5.7930696647724989E-2</v>
      </c>
      <c r="C13" s="37">
        <f t="shared" si="1"/>
        <v>5.8609757463771173E-2</v>
      </c>
      <c r="D13" s="38">
        <f t="shared" si="2"/>
        <v>1.0002716501503492</v>
      </c>
      <c r="E13" s="39">
        <f t="shared" si="3"/>
        <v>0.40946039099227294</v>
      </c>
      <c r="F13" s="39">
        <f t="shared" si="4"/>
        <v>4.6628120010346313E-3</v>
      </c>
      <c r="H13" s="21" t="s">
        <v>43</v>
      </c>
      <c r="I13" s="23">
        <f>I11*F9</f>
        <v>22736.633610082117</v>
      </c>
      <c r="K13" s="40"/>
    </row>
    <row r="14" spans="1:11" ht="16" x14ac:dyDescent="0.2">
      <c r="A14" s="36">
        <f t="shared" si="5"/>
        <v>6</v>
      </c>
      <c r="B14" s="37">
        <f t="shared" si="0"/>
        <v>5.7986883018681823E-2</v>
      </c>
      <c r="C14" s="37">
        <f t="shared" si="1"/>
        <v>5.8552765075154056E-2</v>
      </c>
      <c r="D14" s="38">
        <f t="shared" si="2"/>
        <v>1.0002751092300179</v>
      </c>
      <c r="E14" s="39">
        <f t="shared" si="3"/>
        <v>0.42624751580102155</v>
      </c>
      <c r="F14" s="39">
        <f t="shared" si="4"/>
        <v>4.6677087768159419E-3</v>
      </c>
      <c r="H14" s="21" t="s">
        <v>44</v>
      </c>
      <c r="I14" s="23">
        <f>I11*F20/A20</f>
        <v>1949.9920259318822</v>
      </c>
      <c r="K14" s="40"/>
    </row>
    <row r="15" spans="1:11" ht="16" x14ac:dyDescent="0.2">
      <c r="A15" s="36">
        <f t="shared" si="5"/>
        <v>7</v>
      </c>
      <c r="B15" s="37">
        <f t="shared" si="0"/>
        <v>5.8027060670456598E-2</v>
      </c>
      <c r="C15" s="37">
        <f t="shared" si="1"/>
        <v>5.8512101421764884E-2</v>
      </c>
      <c r="D15" s="38">
        <f t="shared" si="2"/>
        <v>1.0002771949529543</v>
      </c>
      <c r="E15" s="39">
        <f t="shared" si="3"/>
        <v>0.43822491032894428</v>
      </c>
      <c r="F15" s="39">
        <f t="shared" si="4"/>
        <v>4.6712106884858476E-3</v>
      </c>
      <c r="K15" s="40"/>
    </row>
    <row r="16" spans="1:11" ht="16" x14ac:dyDescent="0.2">
      <c r="A16" s="36">
        <f t="shared" si="5"/>
        <v>8</v>
      </c>
      <c r="B16" s="37">
        <f t="shared" si="0"/>
        <v>5.8057218288055878E-2</v>
      </c>
      <c r="C16" s="37">
        <f t="shared" si="1"/>
        <v>5.8481628371078287E-2</v>
      </c>
      <c r="D16" s="38">
        <f t="shared" si="2"/>
        <v>1.0002785486701182</v>
      </c>
      <c r="E16" s="39">
        <f t="shared" si="3"/>
        <v>0.44720062318857606</v>
      </c>
      <c r="F16" s="39">
        <f t="shared" si="4"/>
        <v>4.6738394298941922E-3</v>
      </c>
      <c r="K16" s="40"/>
    </row>
    <row r="17" spans="1:11" ht="16" x14ac:dyDescent="0.2">
      <c r="A17" s="36">
        <f t="shared" si="5"/>
        <v>9</v>
      </c>
      <c r="B17" s="37">
        <f t="shared" si="0"/>
        <v>5.8080688671223846E-2</v>
      </c>
      <c r="C17" s="37">
        <f t="shared" si="1"/>
        <v>5.8457941728322194E-2</v>
      </c>
      <c r="D17" s="38">
        <f t="shared" si="2"/>
        <v>1.0002794767753835</v>
      </c>
      <c r="E17" s="39">
        <f t="shared" si="3"/>
        <v>0.45417738767224669</v>
      </c>
      <c r="F17" s="39">
        <f t="shared" si="4"/>
        <v>4.6758853752537893E-3</v>
      </c>
      <c r="K17" s="40"/>
    </row>
    <row r="18" spans="1:11" ht="16" x14ac:dyDescent="0.2">
      <c r="A18" s="36">
        <f t="shared" si="5"/>
        <v>10</v>
      </c>
      <c r="B18" s="37">
        <f t="shared" si="0"/>
        <v>5.809947409221472E-2</v>
      </c>
      <c r="C18" s="37">
        <f t="shared" si="1"/>
        <v>5.8439001618264541E-2</v>
      </c>
      <c r="D18" s="38">
        <f t="shared" si="2"/>
        <v>1.0002801406443098</v>
      </c>
      <c r="E18" s="39">
        <f t="shared" si="3"/>
        <v>0.45975606157709886</v>
      </c>
      <c r="F18" s="39">
        <f t="shared" si="4"/>
        <v>4.6775229944157936E-3</v>
      </c>
      <c r="K18" s="40"/>
    </row>
    <row r="19" spans="1:11" ht="16" x14ac:dyDescent="0.2">
      <c r="A19" s="36">
        <f t="shared" si="5"/>
        <v>11</v>
      </c>
      <c r="B19" s="37">
        <f t="shared" si="0"/>
        <v>5.8114850011197539E-2</v>
      </c>
      <c r="C19" s="37">
        <f t="shared" si="1"/>
        <v>5.8423511246947557E-2</v>
      </c>
      <c r="D19" s="38">
        <f t="shared" si="2"/>
        <v>1.0002806318325468</v>
      </c>
      <c r="E19" s="39">
        <f t="shared" si="3"/>
        <v>0.46431862109416983</v>
      </c>
      <c r="F19" s="39">
        <f t="shared" si="4"/>
        <v>4.6788634354442667E-3</v>
      </c>
      <c r="K19" s="40"/>
    </row>
    <row r="20" spans="1:11" ht="16" x14ac:dyDescent="0.2">
      <c r="A20" s="36">
        <f t="shared" si="5"/>
        <v>12</v>
      </c>
      <c r="B20" s="37">
        <f t="shared" si="0"/>
        <v>5.8127667423686358E-2</v>
      </c>
      <c r="C20" s="37">
        <f t="shared" si="1"/>
        <v>5.8410606784116581E-2</v>
      </c>
      <c r="D20" s="38">
        <f t="shared" si="2"/>
        <v>1.0002810054216922</v>
      </c>
      <c r="E20" s="39">
        <f t="shared" si="3"/>
        <v>0.46811950962053833</v>
      </c>
      <c r="F20" s="39">
        <f t="shared" si="4"/>
        <v>4.6799808622365168E-3</v>
      </c>
      <c r="K20" s="40"/>
    </row>
    <row r="21" spans="1:11" ht="16" x14ac:dyDescent="0.2">
      <c r="A21" s="36">
        <f t="shared" si="5"/>
        <v>13</v>
      </c>
      <c r="B21" s="37">
        <f t="shared" si="0"/>
        <v>5.8138515871932195E-2</v>
      </c>
      <c r="C21" s="37">
        <f t="shared" si="1"/>
        <v>5.8399690590262399E-2</v>
      </c>
      <c r="D21" s="38">
        <f t="shared" si="2"/>
        <v>1.0002812961620082</v>
      </c>
      <c r="E21" s="39">
        <f t="shared" si="3"/>
        <v>0.47133476246403866</v>
      </c>
      <c r="F21" s="39">
        <f t="shared" si="4"/>
        <v>4.6809266560874788E-3</v>
      </c>
      <c r="K21" s="40"/>
    </row>
    <row r="22" spans="1:11" ht="16" x14ac:dyDescent="0.2">
      <c r="A22" s="36">
        <f t="shared" si="5"/>
        <v>14</v>
      </c>
      <c r="B22" s="37">
        <f t="shared" si="0"/>
        <v>5.8147816691384024E-2</v>
      </c>
      <c r="C22" s="37">
        <f t="shared" si="1"/>
        <v>5.839033601675947E-2</v>
      </c>
      <c r="D22" s="38">
        <f t="shared" si="2"/>
        <v>1.0002815268556471</v>
      </c>
      <c r="E22" s="39">
        <f t="shared" si="3"/>
        <v>0.47409004880366695</v>
      </c>
      <c r="F22" s="39">
        <f t="shared" si="4"/>
        <v>4.681737540057517E-3</v>
      </c>
      <c r="K22" s="40"/>
    </row>
    <row r="23" spans="1:11" ht="16" x14ac:dyDescent="0.2">
      <c r="A23" s="36">
        <f t="shared" si="5"/>
        <v>15</v>
      </c>
      <c r="B23" s="37">
        <f t="shared" si="0"/>
        <v>5.815587900694752E-2</v>
      </c>
      <c r="C23" s="37">
        <f t="shared" si="1"/>
        <v>5.8382230335183305E-2</v>
      </c>
      <c r="D23" s="38">
        <f t="shared" si="2"/>
        <v>1.0002817129675168</v>
      </c>
      <c r="E23" s="39">
        <f t="shared" si="3"/>
        <v>0.47647748227786413</v>
      </c>
      <c r="F23" s="39">
        <f t="shared" si="4"/>
        <v>4.6824404581717032E-3</v>
      </c>
      <c r="K23" s="40"/>
    </row>
    <row r="24" spans="1:11" ht="16" x14ac:dyDescent="0.2">
      <c r="A24" s="36">
        <f t="shared" si="5"/>
        <v>16</v>
      </c>
      <c r="B24" s="37">
        <f t="shared" si="0"/>
        <v>5.8162934756165185E-2</v>
      </c>
      <c r="C24" s="37">
        <f t="shared" si="1"/>
        <v>5.8375139094071216E-2</v>
      </c>
      <c r="D24" s="38">
        <f t="shared" si="2"/>
        <v>1.00028186528644</v>
      </c>
      <c r="E24" s="39">
        <f t="shared" si="3"/>
        <v>0.47856611991174025</v>
      </c>
      <c r="F24" s="39">
        <f t="shared" si="4"/>
        <v>4.6830556273347026E-3</v>
      </c>
      <c r="K24" s="40"/>
    </row>
    <row r="25" spans="1:11" ht="16" x14ac:dyDescent="0.2">
      <c r="A25" s="36">
        <f t="shared" si="5"/>
        <v>17</v>
      </c>
      <c r="B25" s="37">
        <f t="shared" si="0"/>
        <v>5.8169161365418165E-2</v>
      </c>
      <c r="C25" s="37">
        <f t="shared" si="1"/>
        <v>5.8368883070007094E-2</v>
      </c>
      <c r="D25" s="38">
        <f t="shared" si="2"/>
        <v>1.0002819915246983</v>
      </c>
      <c r="E25" s="39">
        <f t="shared" si="3"/>
        <v>0.48040875128098093</v>
      </c>
      <c r="F25" s="39">
        <f t="shared" si="4"/>
        <v>4.6835985134378796E-3</v>
      </c>
      <c r="K25" s="40"/>
    </row>
    <row r="26" spans="1:11" ht="16" x14ac:dyDescent="0.2">
      <c r="A26" s="36">
        <f t="shared" si="5"/>
        <v>18</v>
      </c>
      <c r="B26" s="37">
        <f t="shared" si="0"/>
        <v>5.8174696875571863E-2</v>
      </c>
      <c r="C26" s="37">
        <f t="shared" si="1"/>
        <v>5.8363322909957827E-2</v>
      </c>
      <c r="D26" s="38">
        <f t="shared" si="2"/>
        <v>1.0002820973136211</v>
      </c>
      <c r="E26" s="39">
        <f t="shared" si="3"/>
        <v>0.48204642216324711</v>
      </c>
      <c r="F26" s="39">
        <f t="shared" si="4"/>
        <v>4.6840811495379459E-3</v>
      </c>
      <c r="K26" s="40"/>
    </row>
    <row r="27" spans="1:11" ht="16" x14ac:dyDescent="0.2">
      <c r="A27" s="36">
        <f t="shared" si="5"/>
        <v>19</v>
      </c>
      <c r="B27" s="37">
        <f t="shared" si="0"/>
        <v>5.8179650295978047E-2</v>
      </c>
      <c r="C27" s="37">
        <f t="shared" si="1"/>
        <v>5.8358348628348988E-2</v>
      </c>
      <c r="D27" s="38">
        <f t="shared" si="2"/>
        <v>1.0002821868427831</v>
      </c>
      <c r="E27" s="39">
        <f t="shared" si="3"/>
        <v>0.48351152819795501</v>
      </c>
      <c r="F27" s="39">
        <f t="shared" si="4"/>
        <v>4.6845130382303828E-3</v>
      </c>
      <c r="K27" s="40"/>
    </row>
    <row r="28" spans="1:11" ht="16" x14ac:dyDescent="0.2">
      <c r="A28" s="36">
        <f t="shared" si="5"/>
        <v>20</v>
      </c>
      <c r="B28" s="37">
        <f t="shared" si="0"/>
        <v>5.8184108855297012E-2</v>
      </c>
      <c r="C28" s="37">
        <f t="shared" si="1"/>
        <v>5.8353872258076755E-2</v>
      </c>
      <c r="D28" s="38">
        <f t="shared" si="2"/>
        <v>1.000282263281312</v>
      </c>
      <c r="E28" s="39">
        <f t="shared" si="3"/>
        <v>0.4848299795393346</v>
      </c>
      <c r="F28" s="39">
        <f t="shared" si="4"/>
        <v>4.6849017835967777E-3</v>
      </c>
      <c r="K28" s="40"/>
    </row>
    <row r="29" spans="1:11" ht="16" x14ac:dyDescent="0.2">
      <c r="A29" s="36">
        <f t="shared" si="5"/>
        <v>21</v>
      </c>
      <c r="B29" s="37">
        <f t="shared" si="0"/>
        <v>5.8188143182576368E-2</v>
      </c>
      <c r="C29" s="37">
        <f t="shared" si="1"/>
        <v>5.8349822603163348E-2</v>
      </c>
      <c r="D29" s="38">
        <f t="shared" si="2"/>
        <v>1.0002823290623548</v>
      </c>
      <c r="E29" s="39">
        <f t="shared" si="3"/>
        <v>0.48602274646284632</v>
      </c>
      <c r="F29" s="39">
        <f t="shared" si="4"/>
        <v>4.6852535427775429E-3</v>
      </c>
      <c r="K29" s="40"/>
    </row>
    <row r="30" spans="1:11" ht="16" x14ac:dyDescent="0.2">
      <c r="A30" s="36">
        <f>A29+1</f>
        <v>22</v>
      </c>
      <c r="B30" s="37">
        <f t="shared" si="0"/>
        <v>5.819181107657001E-2</v>
      </c>
      <c r="C30" s="37">
        <f t="shared" si="1"/>
        <v>5.8346141423787135E-2</v>
      </c>
      <c r="D30" s="38">
        <f t="shared" si="2"/>
        <v>1.0002823860786501</v>
      </c>
      <c r="E30" s="39">
        <f t="shared" si="3"/>
        <v>0.4871069830616368</v>
      </c>
      <c r="F30" s="39">
        <f t="shared" si="4"/>
        <v>4.685573354507584E-3</v>
      </c>
      <c r="K30" s="40"/>
    </row>
    <row r="31" spans="1:11" ht="16" x14ac:dyDescent="0.2">
      <c r="A31" s="36">
        <f t="shared" si="5"/>
        <v>23</v>
      </c>
      <c r="B31" s="37">
        <f t="shared" si="0"/>
        <v>5.8195160292551784E-2</v>
      </c>
      <c r="C31" s="37">
        <f t="shared" si="1"/>
        <v>5.834278061733289E-2</v>
      </c>
      <c r="D31" s="38">
        <f t="shared" si="2"/>
        <v>1.0002824358210241</v>
      </c>
      <c r="E31" s="39">
        <f t="shared" si="3"/>
        <v>0.48809685756419796</v>
      </c>
      <c r="F31" s="39">
        <f t="shared" si="4"/>
        <v>4.6858653820229792E-3</v>
      </c>
      <c r="K31" s="40"/>
    </row>
    <row r="32" spans="1:11" ht="16" x14ac:dyDescent="0.2">
      <c r="B32" s="41"/>
      <c r="C32" s="41"/>
      <c r="D32" s="42"/>
      <c r="E32" s="43"/>
      <c r="F32" s="4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782B-4793-4449-8D83-52FC162B578F}">
  <dimension ref="A1:K71"/>
  <sheetViews>
    <sheetView topLeftCell="A4" zoomScale="160" zoomScaleNormal="160" workbookViewId="0">
      <selection activeCell="I14" sqref="I14"/>
    </sheetView>
  </sheetViews>
  <sheetFormatPr baseColWidth="10" defaultRowHeight="15" x14ac:dyDescent="0.2"/>
  <cols>
    <col min="1" max="1" width="7.1640625" style="21" customWidth="1"/>
    <col min="2" max="2" width="8.6640625" style="21" bestFit="1" customWidth="1"/>
    <col min="3" max="3" width="14.33203125" style="21" customWidth="1"/>
    <col min="4" max="4" width="11.33203125" style="21" customWidth="1"/>
    <col min="5" max="5" width="10.5" style="21" customWidth="1"/>
    <col min="6" max="6" width="13.33203125" style="21" customWidth="1"/>
    <col min="7" max="7" width="10.5" style="21" customWidth="1"/>
    <col min="8" max="8" width="17.83203125" style="21" customWidth="1"/>
    <col min="9" max="9" width="20.83203125" style="21" bestFit="1" customWidth="1"/>
    <col min="10" max="10" width="14.83203125" style="23" customWidth="1"/>
    <col min="11" max="11" width="13.1640625" style="21" customWidth="1"/>
    <col min="12" max="16384" width="10.83203125" style="21"/>
  </cols>
  <sheetData>
    <row r="1" spans="1:11" x14ac:dyDescent="0.2">
      <c r="B1" s="22" t="s">
        <v>39</v>
      </c>
      <c r="C1" s="22">
        <v>50</v>
      </c>
      <c r="E1" s="21" t="s">
        <v>20</v>
      </c>
      <c r="F1" s="21">
        <v>27</v>
      </c>
    </row>
    <row r="2" spans="1:11" ht="16" thickBot="1" x14ac:dyDescent="0.25">
      <c r="B2" s="22" t="str">
        <f>"ä"&amp;F1</f>
        <v>ä27</v>
      </c>
      <c r="C2" s="21">
        <v>16.087299999999999</v>
      </c>
      <c r="E2" s="22" t="str">
        <f>"ä"&amp;C1+F1</f>
        <v>ä77</v>
      </c>
      <c r="F2" s="22">
        <v>6.6836000000000002</v>
      </c>
      <c r="G2" s="24" t="str">
        <f>"ä"&amp;F1&amp;":"&amp;C1</f>
        <v>ä27:50</v>
      </c>
      <c r="H2" s="25">
        <f>C2-F3*F2</f>
        <v>15.903688465751243</v>
      </c>
      <c r="I2" s="26"/>
    </row>
    <row r="3" spans="1:11" ht="16" thickBot="1" x14ac:dyDescent="0.25">
      <c r="B3" s="22" t="s">
        <v>30</v>
      </c>
      <c r="C3" s="27">
        <v>0.06</v>
      </c>
      <c r="D3" s="28"/>
      <c r="E3" s="22" t="str">
        <f>C1&amp;"E"&amp;"27"</f>
        <v>50E27</v>
      </c>
      <c r="F3" s="30">
        <f>(1+C3)^-C1*(4828182/9541153)</f>
        <v>2.7471951380806214E-2</v>
      </c>
      <c r="G3" s="28"/>
      <c r="H3" s="22" t="s">
        <v>24</v>
      </c>
      <c r="I3" s="31">
        <f>C3/(1+C3)</f>
        <v>5.6603773584905655E-2</v>
      </c>
    </row>
    <row r="4" spans="1:11" ht="16" thickBot="1" x14ac:dyDescent="0.25">
      <c r="B4" s="22"/>
      <c r="C4" s="28"/>
      <c r="D4" s="28"/>
      <c r="E4" s="29"/>
      <c r="F4" s="30"/>
      <c r="G4" s="28"/>
      <c r="H4" s="22"/>
      <c r="I4" s="32"/>
    </row>
    <row r="5" spans="1:11" ht="16" thickBot="1" x14ac:dyDescent="0.25">
      <c r="B5" s="22" t="str">
        <f>"A"&amp;F1&amp;":"&amp;C1</f>
        <v>A27:50</v>
      </c>
      <c r="C5" s="33">
        <f>(1-I3*H2)</f>
        <v>9.9791218919741076E-2</v>
      </c>
      <c r="D5" s="28"/>
      <c r="E5" s="28" t="str">
        <f>"P"&amp;F1&amp;":"&amp;C1</f>
        <v>P27:50</v>
      </c>
      <c r="F5" s="34">
        <f>C5/H2</f>
        <v>6.2747216870251508E-3</v>
      </c>
      <c r="G5" s="28"/>
      <c r="H5" s="22"/>
      <c r="I5" s="32"/>
    </row>
    <row r="6" spans="1:11" x14ac:dyDescent="0.2">
      <c r="B6" s="22"/>
      <c r="C6" s="28"/>
      <c r="E6" s="29"/>
      <c r="F6" s="30"/>
      <c r="G6" s="28"/>
      <c r="H6" s="22"/>
      <c r="I6" s="32"/>
    </row>
    <row r="8" spans="1:11" x14ac:dyDescent="0.2">
      <c r="A8" s="35" t="s">
        <v>31</v>
      </c>
      <c r="B8" s="35" t="s">
        <v>32</v>
      </c>
      <c r="C8" s="35" t="s">
        <v>33</v>
      </c>
      <c r="D8" s="35" t="s">
        <v>34</v>
      </c>
      <c r="E8" s="35" t="s">
        <v>35</v>
      </c>
      <c r="F8" s="35" t="str">
        <f>"P|"&amp;F1&amp;":"&amp;C1 &amp;" UDD"</f>
        <v>P|27:50 UDD</v>
      </c>
    </row>
    <row r="9" spans="1:11" ht="16" x14ac:dyDescent="0.2">
      <c r="A9" s="36">
        <v>1</v>
      </c>
      <c r="B9" s="37">
        <f>(1-(1+$C$3)^(-1/A9))*A9</f>
        <v>5.6603773584905759E-2</v>
      </c>
      <c r="C9" s="37">
        <f>A9*((1+$C$3)^(1/A9)-1)</f>
        <v>6.0000000000000053E-2</v>
      </c>
      <c r="D9" s="38">
        <f>($C$3*$I$3)/(B9*C9)</f>
        <v>0.99999999999999722</v>
      </c>
      <c r="E9" s="39">
        <f>($C$3-C9)/(B9*C9)</f>
        <v>-1.6344950084759206E-14</v>
      </c>
      <c r="F9" s="39">
        <f>$F$5/(D9-E9*(1-$F$3)*($F$5+$I$3))</f>
        <v>6.2747216870251621E-3</v>
      </c>
      <c r="K9" s="40"/>
    </row>
    <row r="10" spans="1:11" ht="16" x14ac:dyDescent="0.2">
      <c r="A10" s="36">
        <f>A9+1</f>
        <v>2</v>
      </c>
      <c r="B10" s="37">
        <f t="shared" ref="B10:B60" si="0">(1-(1+$C$3)^(-1/A10))*A10</f>
        <v>5.7428275285471564E-2</v>
      </c>
      <c r="C10" s="37">
        <f t="shared" ref="C10:C60" si="1">A10*((1+$C$3)^(1/A10)-1)</f>
        <v>5.9126028197399982E-2</v>
      </c>
      <c r="D10" s="38">
        <f t="shared" ref="D10:D60" si="2">($C$3*$I$3)/(B10*C10)</f>
        <v>1.0002122191139937</v>
      </c>
      <c r="E10" s="39">
        <f t="shared" ref="E10:E60" si="3">($C$3-C10)/(B10*C10)</f>
        <v>0.25739075352469887</v>
      </c>
      <c r="F10" s="39">
        <f t="shared" ref="F10:F60" si="4">$F$5/(D10-E10*(1-$F$3)*($F$5+$I$3))</f>
        <v>6.3736892013777175E-3</v>
      </c>
      <c r="K10" s="40"/>
    </row>
    <row r="11" spans="1:11" ht="16" x14ac:dyDescent="0.2">
      <c r="A11" s="36">
        <f t="shared" ref="A11:A60" si="5">A10+1</f>
        <v>3</v>
      </c>
      <c r="B11" s="37">
        <f t="shared" si="0"/>
        <v>5.7706676468496032E-2</v>
      </c>
      <c r="C11" s="37">
        <f t="shared" si="1"/>
        <v>5.8838467266648875E-2</v>
      </c>
      <c r="D11" s="38">
        <f t="shared" si="2"/>
        <v>1.0002515248804615</v>
      </c>
      <c r="E11" s="39">
        <f t="shared" si="3"/>
        <v>0.3420928836102814</v>
      </c>
      <c r="F11" s="39">
        <f t="shared" si="4"/>
        <v>6.4071434472896998E-3</v>
      </c>
      <c r="H11" s="21" t="s">
        <v>41</v>
      </c>
      <c r="I11" s="21">
        <v>5000000</v>
      </c>
      <c r="K11" s="40"/>
    </row>
    <row r="12" spans="1:11" ht="16" x14ac:dyDescent="0.2">
      <c r="A12" s="36">
        <f t="shared" si="5"/>
        <v>4</v>
      </c>
      <c r="B12" s="37">
        <f t="shared" si="0"/>
        <v>5.7846553250846977E-2</v>
      </c>
      <c r="C12" s="37">
        <f t="shared" si="1"/>
        <v>5.8695384674637197E-2</v>
      </c>
      <c r="D12" s="38">
        <f t="shared" si="2"/>
        <v>1.0002652823366178</v>
      </c>
      <c r="E12" s="39">
        <f t="shared" si="3"/>
        <v>0.38423863938071756</v>
      </c>
      <c r="F12" s="39">
        <f t="shared" si="4"/>
        <v>6.4239588149887011E-3</v>
      </c>
      <c r="H12" s="21" t="s">
        <v>25</v>
      </c>
      <c r="I12" s="23">
        <f>I11*C5</f>
        <v>498956.09459870536</v>
      </c>
      <c r="K12" s="40"/>
    </row>
    <row r="13" spans="1:11" ht="16" x14ac:dyDescent="0.2">
      <c r="A13" s="36">
        <f t="shared" si="5"/>
        <v>5</v>
      </c>
      <c r="B13" s="37">
        <f t="shared" si="0"/>
        <v>5.7930696647724989E-2</v>
      </c>
      <c r="C13" s="37">
        <f t="shared" si="1"/>
        <v>5.8609757463771173E-2</v>
      </c>
      <c r="D13" s="38">
        <f t="shared" si="2"/>
        <v>1.0002716501503492</v>
      </c>
      <c r="E13" s="39">
        <f t="shared" si="3"/>
        <v>0.40946039099227294</v>
      </c>
      <c r="F13" s="39">
        <f t="shared" si="4"/>
        <v>6.434076408839912E-3</v>
      </c>
      <c r="H13" s="21" t="s">
        <v>43</v>
      </c>
      <c r="I13" s="23">
        <f>I11*F5</f>
        <v>31373.608435125752</v>
      </c>
      <c r="K13" s="40"/>
    </row>
    <row r="14" spans="1:11" ht="16" x14ac:dyDescent="0.2">
      <c r="A14" s="36">
        <f t="shared" si="5"/>
        <v>6</v>
      </c>
      <c r="B14" s="37">
        <f t="shared" si="0"/>
        <v>5.7986883018681823E-2</v>
      </c>
      <c r="C14" s="37">
        <f t="shared" si="1"/>
        <v>5.8552765075154056E-2</v>
      </c>
      <c r="D14" s="38">
        <f t="shared" si="2"/>
        <v>1.0002751092300179</v>
      </c>
      <c r="E14" s="39">
        <f t="shared" si="3"/>
        <v>0.42624751580102155</v>
      </c>
      <c r="F14" s="39">
        <f t="shared" si="4"/>
        <v>6.4408333249512456E-3</v>
      </c>
      <c r="H14" s="21" t="s">
        <v>62</v>
      </c>
      <c r="I14" s="23">
        <f>I11*F12/A12</f>
        <v>8029.948518735876</v>
      </c>
      <c r="K14" s="40"/>
    </row>
    <row r="15" spans="1:11" ht="16" x14ac:dyDescent="0.2">
      <c r="A15" s="36">
        <f t="shared" si="5"/>
        <v>7</v>
      </c>
      <c r="B15" s="37">
        <f t="shared" si="0"/>
        <v>5.8027060670456598E-2</v>
      </c>
      <c r="C15" s="37">
        <f t="shared" si="1"/>
        <v>5.8512101421764884E-2</v>
      </c>
      <c r="D15" s="38">
        <f t="shared" si="2"/>
        <v>1.0002771949529543</v>
      </c>
      <c r="E15" s="39">
        <f t="shared" si="3"/>
        <v>0.43822491032894428</v>
      </c>
      <c r="F15" s="39">
        <f t="shared" si="4"/>
        <v>6.4456655093189999E-3</v>
      </c>
      <c r="H15" s="21" t="s">
        <v>63</v>
      </c>
      <c r="I15" s="23">
        <f>I11*F60/A60</f>
        <v>622.19556095361838</v>
      </c>
      <c r="K15" s="40"/>
    </row>
    <row r="16" spans="1:11" ht="16" x14ac:dyDescent="0.2">
      <c r="A16" s="36">
        <f t="shared" si="5"/>
        <v>8</v>
      </c>
      <c r="B16" s="37">
        <f t="shared" si="0"/>
        <v>5.8057218288055878E-2</v>
      </c>
      <c r="C16" s="37">
        <f t="shared" si="1"/>
        <v>5.8481628371078287E-2</v>
      </c>
      <c r="D16" s="38">
        <f t="shared" si="2"/>
        <v>1.0002785486701182</v>
      </c>
      <c r="E16" s="39">
        <f t="shared" si="3"/>
        <v>0.44720062318857606</v>
      </c>
      <c r="F16" s="39">
        <f t="shared" si="4"/>
        <v>6.4492928318609808E-3</v>
      </c>
      <c r="K16" s="40"/>
    </row>
    <row r="17" spans="1:11" ht="16" x14ac:dyDescent="0.2">
      <c r="A17" s="36">
        <f t="shared" si="5"/>
        <v>9</v>
      </c>
      <c r="B17" s="37">
        <f t="shared" si="0"/>
        <v>5.8080688671223846E-2</v>
      </c>
      <c r="C17" s="37">
        <f t="shared" si="1"/>
        <v>5.8457941728322194E-2</v>
      </c>
      <c r="D17" s="38">
        <f t="shared" si="2"/>
        <v>1.0002794767753835</v>
      </c>
      <c r="E17" s="39">
        <f t="shared" si="3"/>
        <v>0.45417738767224669</v>
      </c>
      <c r="F17" s="39">
        <f t="shared" si="4"/>
        <v>6.4521159713675788E-3</v>
      </c>
      <c r="K17" s="40"/>
    </row>
    <row r="18" spans="1:11" ht="16" x14ac:dyDescent="0.2">
      <c r="A18" s="36">
        <f t="shared" si="5"/>
        <v>10</v>
      </c>
      <c r="B18" s="37">
        <f t="shared" si="0"/>
        <v>5.809947409221472E-2</v>
      </c>
      <c r="C18" s="37">
        <f t="shared" si="1"/>
        <v>5.8439001618264541E-2</v>
      </c>
      <c r="D18" s="38">
        <f t="shared" si="2"/>
        <v>1.0002801406443098</v>
      </c>
      <c r="E18" s="39">
        <f t="shared" si="3"/>
        <v>0.45975606157709886</v>
      </c>
      <c r="F18" s="39">
        <f t="shared" si="4"/>
        <v>6.4543756736276268E-3</v>
      </c>
      <c r="K18" s="40"/>
    </row>
    <row r="19" spans="1:11" ht="16" x14ac:dyDescent="0.2">
      <c r="A19" s="36">
        <f t="shared" si="5"/>
        <v>11</v>
      </c>
      <c r="B19" s="37">
        <f t="shared" si="0"/>
        <v>5.8114850011197539E-2</v>
      </c>
      <c r="C19" s="37">
        <f t="shared" si="1"/>
        <v>5.8423511246947557E-2</v>
      </c>
      <c r="D19" s="38">
        <f t="shared" si="2"/>
        <v>1.0002806318325468</v>
      </c>
      <c r="E19" s="39">
        <f t="shared" si="3"/>
        <v>0.46431862109416983</v>
      </c>
      <c r="F19" s="39">
        <f t="shared" si="4"/>
        <v>6.456225308568265E-3</v>
      </c>
      <c r="K19" s="40"/>
    </row>
    <row r="20" spans="1:11" ht="16" x14ac:dyDescent="0.2">
      <c r="A20" s="36">
        <f t="shared" si="5"/>
        <v>12</v>
      </c>
      <c r="B20" s="37">
        <f t="shared" si="0"/>
        <v>5.8127667423686358E-2</v>
      </c>
      <c r="C20" s="37">
        <f t="shared" si="1"/>
        <v>5.8410606784116581E-2</v>
      </c>
      <c r="D20" s="38">
        <f t="shared" si="2"/>
        <v>1.0002810054216922</v>
      </c>
      <c r="E20" s="39">
        <f t="shared" si="3"/>
        <v>0.46811950962053833</v>
      </c>
      <c r="F20" s="39">
        <f t="shared" si="4"/>
        <v>6.4577672127584885E-3</v>
      </c>
      <c r="K20" s="40"/>
    </row>
    <row r="21" spans="1:11" ht="16" x14ac:dyDescent="0.2">
      <c r="A21" s="36">
        <f t="shared" si="5"/>
        <v>13</v>
      </c>
      <c r="B21" s="37">
        <f t="shared" si="0"/>
        <v>5.8138515871932195E-2</v>
      </c>
      <c r="C21" s="37">
        <f t="shared" si="1"/>
        <v>5.8399690590262399E-2</v>
      </c>
      <c r="D21" s="38">
        <f t="shared" si="2"/>
        <v>1.0002812961620082</v>
      </c>
      <c r="E21" s="39">
        <f t="shared" si="3"/>
        <v>0.47133476246403866</v>
      </c>
      <c r="F21" s="39">
        <f t="shared" si="4"/>
        <v>6.4590722857279211E-3</v>
      </c>
      <c r="K21" s="40"/>
    </row>
    <row r="22" spans="1:11" ht="16" x14ac:dyDescent="0.2">
      <c r="A22" s="36">
        <f t="shared" si="5"/>
        <v>14</v>
      </c>
      <c r="B22" s="37">
        <f t="shared" si="0"/>
        <v>5.8147816691384024E-2</v>
      </c>
      <c r="C22" s="37">
        <f t="shared" si="1"/>
        <v>5.839033601675947E-2</v>
      </c>
      <c r="D22" s="38">
        <f t="shared" si="2"/>
        <v>1.0002815268556471</v>
      </c>
      <c r="E22" s="39">
        <f t="shared" si="3"/>
        <v>0.47409004880366695</v>
      </c>
      <c r="F22" s="39">
        <f t="shared" si="4"/>
        <v>6.4601912005417235E-3</v>
      </c>
      <c r="K22" s="40"/>
    </row>
    <row r="23" spans="1:11" ht="16" x14ac:dyDescent="0.2">
      <c r="A23" s="36">
        <f t="shared" si="5"/>
        <v>15</v>
      </c>
      <c r="B23" s="37">
        <f t="shared" si="0"/>
        <v>5.815587900694752E-2</v>
      </c>
      <c r="C23" s="37">
        <f t="shared" si="1"/>
        <v>5.8382230335183305E-2</v>
      </c>
      <c r="D23" s="38">
        <f t="shared" si="2"/>
        <v>1.0002817129675168</v>
      </c>
      <c r="E23" s="39">
        <f t="shared" si="3"/>
        <v>0.47647748227786413</v>
      </c>
      <c r="F23" s="39">
        <f t="shared" si="4"/>
        <v>6.4611611364634005E-3</v>
      </c>
      <c r="K23" s="40"/>
    </row>
    <row r="24" spans="1:11" ht="16" x14ac:dyDescent="0.2">
      <c r="A24" s="36">
        <f t="shared" si="5"/>
        <v>16</v>
      </c>
      <c r="B24" s="37">
        <f t="shared" si="0"/>
        <v>5.8162934756165185E-2</v>
      </c>
      <c r="C24" s="37">
        <f t="shared" si="1"/>
        <v>5.8375139094071216E-2</v>
      </c>
      <c r="D24" s="38">
        <f t="shared" si="2"/>
        <v>1.00028186528644</v>
      </c>
      <c r="E24" s="39">
        <f t="shared" si="3"/>
        <v>0.47856611991174025</v>
      </c>
      <c r="F24" s="39">
        <f t="shared" si="4"/>
        <v>6.4620099902019217E-3</v>
      </c>
      <c r="K24" s="40"/>
    </row>
    <row r="25" spans="1:11" ht="16" x14ac:dyDescent="0.2">
      <c r="A25" s="36">
        <f t="shared" si="5"/>
        <v>17</v>
      </c>
      <c r="B25" s="37">
        <f t="shared" si="0"/>
        <v>5.8169161365418165E-2</v>
      </c>
      <c r="C25" s="37">
        <f t="shared" si="1"/>
        <v>5.8368883070007094E-2</v>
      </c>
      <c r="D25" s="38">
        <f t="shared" si="2"/>
        <v>1.0002819915246983</v>
      </c>
      <c r="E25" s="39">
        <f t="shared" si="3"/>
        <v>0.48040875128098093</v>
      </c>
      <c r="F25" s="39">
        <f t="shared" si="4"/>
        <v>6.4627591026834826E-3</v>
      </c>
      <c r="K25" s="40"/>
    </row>
    <row r="26" spans="1:11" ht="16" x14ac:dyDescent="0.2">
      <c r="A26" s="36">
        <f t="shared" si="5"/>
        <v>18</v>
      </c>
      <c r="B26" s="37">
        <f t="shared" si="0"/>
        <v>5.8174696875571863E-2</v>
      </c>
      <c r="C26" s="37">
        <f t="shared" si="1"/>
        <v>5.8363322909957827E-2</v>
      </c>
      <c r="D26" s="38">
        <f t="shared" si="2"/>
        <v>1.0002820973136211</v>
      </c>
      <c r="E26" s="39">
        <f t="shared" si="3"/>
        <v>0.48204642216324711</v>
      </c>
      <c r="F26" s="39">
        <f t="shared" si="4"/>
        <v>6.4634250779672369E-3</v>
      </c>
      <c r="K26" s="40"/>
    </row>
    <row r="27" spans="1:11" ht="16" x14ac:dyDescent="0.2">
      <c r="A27" s="36">
        <f t="shared" si="5"/>
        <v>19</v>
      </c>
      <c r="B27" s="37">
        <f t="shared" si="0"/>
        <v>5.8179650295978047E-2</v>
      </c>
      <c r="C27" s="37">
        <f t="shared" si="1"/>
        <v>5.8358348628348988E-2</v>
      </c>
      <c r="D27" s="38">
        <f t="shared" si="2"/>
        <v>1.0002821868427831</v>
      </c>
      <c r="E27" s="39">
        <f t="shared" si="3"/>
        <v>0.48351152819795501</v>
      </c>
      <c r="F27" s="39">
        <f t="shared" si="4"/>
        <v>6.4640210284037198E-3</v>
      </c>
      <c r="K27" s="40"/>
    </row>
    <row r="28" spans="1:11" ht="16" x14ac:dyDescent="0.2">
      <c r="A28" s="36">
        <f t="shared" si="5"/>
        <v>20</v>
      </c>
      <c r="B28" s="37">
        <f t="shared" si="0"/>
        <v>5.8184108855297012E-2</v>
      </c>
      <c r="C28" s="37">
        <f t="shared" si="1"/>
        <v>5.8353872258076755E-2</v>
      </c>
      <c r="D28" s="38">
        <f t="shared" si="2"/>
        <v>1.000282263281312</v>
      </c>
      <c r="E28" s="39">
        <f t="shared" si="3"/>
        <v>0.4848299795393346</v>
      </c>
      <c r="F28" s="39">
        <f t="shared" si="4"/>
        <v>6.4645574466402718E-3</v>
      </c>
      <c r="K28" s="40"/>
    </row>
    <row r="29" spans="1:11" ht="16" x14ac:dyDescent="0.2">
      <c r="A29" s="36">
        <f t="shared" si="5"/>
        <v>21</v>
      </c>
      <c r="B29" s="37">
        <f t="shared" si="0"/>
        <v>5.8188143182576368E-2</v>
      </c>
      <c r="C29" s="37">
        <f t="shared" si="1"/>
        <v>5.8349822603163348E-2</v>
      </c>
      <c r="D29" s="38">
        <f t="shared" si="2"/>
        <v>1.0002823290623548</v>
      </c>
      <c r="E29" s="39">
        <f t="shared" si="3"/>
        <v>0.48602274646284632</v>
      </c>
      <c r="F29" s="39">
        <f t="shared" si="4"/>
        <v>6.465042828732892E-3</v>
      </c>
      <c r="K29" s="40"/>
    </row>
    <row r="30" spans="1:11" ht="16" x14ac:dyDescent="0.2">
      <c r="A30" s="36">
        <f>A29+1</f>
        <v>22</v>
      </c>
      <c r="B30" s="37">
        <f t="shared" si="0"/>
        <v>5.819181107657001E-2</v>
      </c>
      <c r="C30" s="37">
        <f t="shared" si="1"/>
        <v>5.8346141423787135E-2</v>
      </c>
      <c r="D30" s="38">
        <f t="shared" si="2"/>
        <v>1.0002823860786501</v>
      </c>
      <c r="E30" s="39">
        <f t="shared" si="3"/>
        <v>0.4871069830616368</v>
      </c>
      <c r="F30" s="39">
        <f t="shared" si="4"/>
        <v>6.4654841274828885E-3</v>
      </c>
      <c r="K30" s="40"/>
    </row>
    <row r="31" spans="1:11" ht="16" x14ac:dyDescent="0.2">
      <c r="A31" s="36">
        <f t="shared" si="5"/>
        <v>23</v>
      </c>
      <c r="B31" s="37">
        <f t="shared" si="0"/>
        <v>5.8195160292551784E-2</v>
      </c>
      <c r="C31" s="37">
        <f t="shared" si="1"/>
        <v>5.834278061733289E-2</v>
      </c>
      <c r="D31" s="38">
        <f t="shared" si="2"/>
        <v>1.0002824358210241</v>
      </c>
      <c r="E31" s="39">
        <f t="shared" si="3"/>
        <v>0.48809685756419796</v>
      </c>
      <c r="F31" s="39">
        <f t="shared" si="4"/>
        <v>6.4658870876166275E-3</v>
      </c>
      <c r="K31" s="40"/>
    </row>
    <row r="32" spans="1:11" ht="16" x14ac:dyDescent="0.2">
      <c r="A32" s="36">
        <f t="shared" si="5"/>
        <v>24</v>
      </c>
      <c r="B32" s="37">
        <f t="shared" si="0"/>
        <v>5.8198230633037973E-2</v>
      </c>
      <c r="C32" s="37">
        <f t="shared" si="1"/>
        <v>5.8339700104777847E-2</v>
      </c>
      <c r="D32" s="38">
        <f t="shared" si="2"/>
        <v>1.0002824794760818</v>
      </c>
      <c r="E32" s="39">
        <f t="shared" si="3"/>
        <v>0.48900417489408143</v>
      </c>
      <c r="F32" s="39">
        <f t="shared" si="4"/>
        <v>6.4662564972491621E-3</v>
      </c>
    </row>
    <row r="33" spans="1:6" ht="16" x14ac:dyDescent="0.2">
      <c r="A33" s="36">
        <f t="shared" si="5"/>
        <v>25</v>
      </c>
      <c r="B33" s="37">
        <f t="shared" si="0"/>
        <v>5.8201055537082658E-2</v>
      </c>
      <c r="C33" s="37">
        <f t="shared" si="1"/>
        <v>5.8336866224723005E-2</v>
      </c>
      <c r="D33" s="38">
        <f t="shared" si="2"/>
        <v>1.0002825179981167</v>
      </c>
      <c r="E33" s="39">
        <f t="shared" si="3"/>
        <v>0.48983884970330316</v>
      </c>
      <c r="F33" s="39">
        <f t="shared" si="4"/>
        <v>6.4665963790427917E-3</v>
      </c>
    </row>
    <row r="34" spans="1:6" ht="16" x14ac:dyDescent="0.2">
      <c r="A34" s="36">
        <f t="shared" si="5"/>
        <v>26</v>
      </c>
      <c r="B34" s="37">
        <f t="shared" si="0"/>
        <v>5.8203663303120212E-2</v>
      </c>
      <c r="C34" s="37">
        <f t="shared" si="1"/>
        <v>5.833425049831531E-2</v>
      </c>
      <c r="D34" s="38">
        <f t="shared" si="2"/>
        <v>1.0002825521613818</v>
      </c>
      <c r="E34" s="39">
        <f t="shared" si="3"/>
        <v>0.49060927015975353</v>
      </c>
      <c r="F34" s="39">
        <f t="shared" si="4"/>
        <v>6.466910137291608E-3</v>
      </c>
    </row>
    <row r="35" spans="1:6" ht="16" x14ac:dyDescent="0.2">
      <c r="A35" s="36">
        <f t="shared" si="5"/>
        <v>27</v>
      </c>
      <c r="B35" s="37">
        <f t="shared" si="0"/>
        <v>5.8206078040242692E-2</v>
      </c>
      <c r="C35" s="37">
        <f t="shared" si="1"/>
        <v>5.8331828668824803E-2</v>
      </c>
      <c r="D35" s="38">
        <f t="shared" si="2"/>
        <v>1.0002825825994379</v>
      </c>
      <c r="E35" s="39">
        <f t="shared" si="3"/>
        <v>0.4913225808356228</v>
      </c>
      <c r="F35" s="39">
        <f t="shared" si="4"/>
        <v>6.4672006723441762E-3</v>
      </c>
    </row>
    <row r="36" spans="1:6" ht="16" x14ac:dyDescent="0.2">
      <c r="A36" s="36">
        <f t="shared" si="5"/>
        <v>28</v>
      </c>
      <c r="B36" s="37">
        <f t="shared" si="0"/>
        <v>5.8208320415772619E-2</v>
      </c>
      <c r="C36" s="37">
        <f t="shared" si="1"/>
        <v>5.8329579947176136E-2</v>
      </c>
      <c r="D36" s="38">
        <f t="shared" si="2"/>
        <v>1.0002826098347497</v>
      </c>
      <c r="E36" s="39">
        <f t="shared" si="3"/>
        <v>0.49198490493235858</v>
      </c>
      <c r="F36" s="39">
        <f t="shared" si="4"/>
        <v>6.4674704705253907E-3</v>
      </c>
    </row>
    <row r="37" spans="1:6" ht="16" x14ac:dyDescent="0.2">
      <c r="A37" s="36">
        <f t="shared" si="5"/>
        <v>29</v>
      </c>
      <c r="B37" s="37">
        <f t="shared" si="0"/>
        <v>5.8210408248272949E-2</v>
      </c>
      <c r="C37" s="37">
        <f t="shared" si="1"/>
        <v>5.8327486413660479E-2</v>
      </c>
      <c r="D37" s="38">
        <f t="shared" si="2"/>
        <v>1.0002826343015614</v>
      </c>
      <c r="E37" s="39">
        <f t="shared" si="3"/>
        <v>0.49260152050327144</v>
      </c>
      <c r="F37" s="39">
        <f t="shared" si="4"/>
        <v>6.4677216754679577E-3</v>
      </c>
    </row>
    <row r="38" spans="1:6" ht="16" x14ac:dyDescent="0.2">
      <c r="A38" s="36">
        <f t="shared" si="5"/>
        <v>30</v>
      </c>
      <c r="B38" s="37">
        <f t="shared" si="0"/>
        <v>5.8212356982039193E-2</v>
      </c>
      <c r="C38" s="37">
        <f t="shared" si="1"/>
        <v>5.8325532539418301E-2</v>
      </c>
      <c r="D38" s="38">
        <f t="shared" si="2"/>
        <v>1.0002826563627956</v>
      </c>
      <c r="E38" s="39">
        <f t="shared" si="3"/>
        <v>0.49317700139765214</v>
      </c>
      <c r="F38" s="39">
        <f t="shared" si="4"/>
        <v>6.4679561451881111E-3</v>
      </c>
    </row>
    <row r="39" spans="1:6" ht="16" x14ac:dyDescent="0.2">
      <c r="A39" s="36">
        <f t="shared" si="5"/>
        <v>31</v>
      </c>
      <c r="B39" s="37">
        <f t="shared" si="0"/>
        <v>5.8214180069805943E-2</v>
      </c>
      <c r="C39" s="37">
        <f t="shared" si="1"/>
        <v>5.8323704800567144E-2</v>
      </c>
      <c r="D39" s="38">
        <f t="shared" si="2"/>
        <v>1.0002826763237878</v>
      </c>
      <c r="E39" s="39">
        <f t="shared" si="3"/>
        <v>0.4937153309170158</v>
      </c>
      <c r="F39" s="39">
        <f t="shared" si="4"/>
        <v>6.4681754981215324E-3</v>
      </c>
    </row>
    <row r="40" spans="1:6" ht="16" x14ac:dyDescent="0.2">
      <c r="A40" s="36">
        <f t="shared" si="5"/>
        <v>32</v>
      </c>
      <c r="B40" s="37">
        <f t="shared" si="0"/>
        <v>5.8215889283747657E-2</v>
      </c>
      <c r="C40" s="37">
        <f t="shared" si="1"/>
        <v>5.8321991364749692E-2</v>
      </c>
      <c r="D40" s="38">
        <f t="shared" si="2"/>
        <v>1.0002826944424976</v>
      </c>
      <c r="E40" s="39">
        <f t="shared" si="3"/>
        <v>0.49421999413997536</v>
      </c>
      <c r="F40" s="39">
        <f t="shared" si="4"/>
        <v>6.4683811505339105E-3</v>
      </c>
    </row>
    <row r="41" spans="1:6" ht="16" x14ac:dyDescent="0.2">
      <c r="A41" s="36">
        <f t="shared" si="5"/>
        <v>33</v>
      </c>
      <c r="B41" s="37">
        <f t="shared" si="0"/>
        <v>5.8217494969918016E-2</v>
      </c>
      <c r="C41" s="37">
        <f t="shared" si="1"/>
        <v>5.8320381834648272E-2</v>
      </c>
      <c r="D41" s="38">
        <f t="shared" si="2"/>
        <v>1.0002827109394208</v>
      </c>
      <c r="E41" s="39">
        <f t="shared" si="3"/>
        <v>0.49469405346888567</v>
      </c>
      <c r="F41" s="39">
        <f t="shared" si="4"/>
        <v>6.4685743471289952E-3</v>
      </c>
    </row>
    <row r="42" spans="1:6" ht="16" x14ac:dyDescent="0.2">
      <c r="A42" s="36">
        <f t="shared" si="5"/>
        <v>34</v>
      </c>
      <c r="B42" s="37">
        <f t="shared" si="0"/>
        <v>5.8219006257914652E-2</v>
      </c>
      <c r="C42" s="37">
        <f t="shared" si="1"/>
        <v>5.8318867036883493E-2</v>
      </c>
      <c r="D42" s="38">
        <f t="shared" si="2"/>
        <v>1.0002827260021487</v>
      </c>
      <c r="E42" s="39">
        <f t="shared" si="3"/>
        <v>0.49514021080703963</v>
      </c>
      <c r="F42" s="39">
        <f t="shared" si="4"/>
        <v>6.4687561862689169E-3</v>
      </c>
    </row>
    <row r="43" spans="1:6" ht="16" x14ac:dyDescent="0.2">
      <c r="A43" s="36">
        <f t="shared" si="5"/>
        <v>35</v>
      </c>
      <c r="B43" s="37">
        <f t="shared" si="0"/>
        <v>5.8220431234509151E-2</v>
      </c>
      <c r="C43" s="37">
        <f t="shared" si="1"/>
        <v>5.8317438847028669E-2</v>
      </c>
      <c r="D43" s="38">
        <f t="shared" si="2"/>
        <v>1.0002827397925014</v>
      </c>
      <c r="E43" s="39">
        <f t="shared" si="3"/>
        <v>0.49556085910009628</v>
      </c>
      <c r="F43" s="39">
        <f t="shared" si="4"/>
        <v>6.4689276408620069E-3</v>
      </c>
    </row>
    <row r="44" spans="1:6" ht="16" x14ac:dyDescent="0.2">
      <c r="A44" s="36">
        <f t="shared" si="5"/>
        <v>36</v>
      </c>
      <c r="B44" s="37">
        <f t="shared" si="0"/>
        <v>5.8221777088450111E-2</v>
      </c>
      <c r="C44" s="37">
        <f t="shared" si="1"/>
        <v>5.8316090043871505E-2</v>
      </c>
      <c r="D44" s="38">
        <f t="shared" si="2"/>
        <v>1.0002827524495348</v>
      </c>
      <c r="E44" s="39">
        <f t="shared" si="3"/>
        <v>0.49595812526138555</v>
      </c>
      <c r="F44" s="39">
        <f t="shared" si="4"/>
        <v>6.4690895757813843E-3</v>
      </c>
    </row>
    <row r="45" spans="1:6" ht="16" x14ac:dyDescent="0.2">
      <c r="A45" s="36">
        <f t="shared" si="5"/>
        <v>37</v>
      </c>
      <c r="B45" s="37">
        <f t="shared" si="0"/>
        <v>5.8223050231715145E-2</v>
      </c>
      <c r="C45" s="37">
        <f t="shared" si="1"/>
        <v>5.8314814187272468E-2</v>
      </c>
      <c r="D45" s="38">
        <f t="shared" si="2"/>
        <v>1.0002827640942022</v>
      </c>
      <c r="E45" s="39">
        <f t="shared" si="3"/>
        <v>0.49633390614818729</v>
      </c>
      <c r="F45" s="39">
        <f t="shared" si="4"/>
        <v>6.4692427624518751E-3</v>
      </c>
    </row>
    <row r="46" spans="1:6" ht="16" x14ac:dyDescent="0.2">
      <c r="A46" s="36">
        <f t="shared" si="5"/>
        <v>38</v>
      </c>
      <c r="B46" s="37">
        <f t="shared" si="0"/>
        <v>5.8224256401684604E-2</v>
      </c>
      <c r="C46" s="37">
        <f t="shared" si="1"/>
        <v>5.8313605515348588E-2</v>
      </c>
      <c r="D46" s="38">
        <f t="shared" si="2"/>
        <v>1.0002827748316989</v>
      </c>
      <c r="E46" s="39">
        <f t="shared" si="3"/>
        <v>0.49668989884501796</v>
      </c>
      <c r="F46" s="39">
        <f t="shared" si="4"/>
        <v>6.4693878911410724E-3</v>
      </c>
    </row>
    <row r="47" spans="1:6" ht="16" x14ac:dyDescent="0.2">
      <c r="A47" s="36">
        <f t="shared" si="5"/>
        <v>39</v>
      </c>
      <c r="B47" s="37">
        <f t="shared" si="0"/>
        <v>5.8225400747586531E-2</v>
      </c>
      <c r="C47" s="37">
        <f t="shared" si="1"/>
        <v>5.8312458857470606E-2</v>
      </c>
      <c r="D47" s="38">
        <f t="shared" si="2"/>
        <v>1.0002827847538929</v>
      </c>
      <c r="E47" s="39">
        <f t="shared" si="3"/>
        <v>0.49702762628950847</v>
      </c>
      <c r="F47" s="39">
        <f t="shared" si="4"/>
        <v>6.4695255813586551E-3</v>
      </c>
    </row>
    <row r="48" spans="1:6" ht="16" x14ac:dyDescent="0.2">
      <c r="A48" s="36">
        <f t="shared" si="5"/>
        <v>40</v>
      </c>
      <c r="B48" s="37">
        <f t="shared" si="0"/>
        <v>5.822648790397178E-2</v>
      </c>
      <c r="C48" s="37">
        <f t="shared" si="1"/>
        <v>5.8311369560328785E-2</v>
      </c>
      <c r="D48" s="38">
        <f t="shared" si="2"/>
        <v>1.0002827939412973</v>
      </c>
      <c r="E48" s="39">
        <f t="shared" si="3"/>
        <v>0.49734845904898906</v>
      </c>
      <c r="F48" s="39">
        <f t="shared" si="4"/>
        <v>6.4696563906954541E-3</v>
      </c>
    </row>
    <row r="49" spans="1:6" ht="16" x14ac:dyDescent="0.2">
      <c r="A49" s="36">
        <f t="shared" si="5"/>
        <v>41</v>
      </c>
      <c r="B49" s="37">
        <f t="shared" si="0"/>
        <v>5.822752205344961E-2</v>
      </c>
      <c r="C49" s="37">
        <f t="shared" si="1"/>
        <v>5.831033342480163E-2</v>
      </c>
      <c r="D49" s="38">
        <f t="shared" si="2"/>
        <v>1.0002828024649462</v>
      </c>
      <c r="E49" s="39">
        <f t="shared" si="3"/>
        <v>0.49765363391528261</v>
      </c>
      <c r="F49" s="39">
        <f t="shared" si="4"/>
        <v>6.4697808223707683E-3</v>
      </c>
    </row>
    <row r="50" spans="1:6" ht="16" x14ac:dyDescent="0.2">
      <c r="A50" s="36">
        <f t="shared" si="5"/>
        <v>42</v>
      </c>
      <c r="B50" s="37">
        <f t="shared" si="0"/>
        <v>5.8228506980503081E-2</v>
      </c>
      <c r="C50" s="37">
        <f t="shared" si="1"/>
        <v>5.8309346651896021E-2</v>
      </c>
      <c r="D50" s="38">
        <f t="shared" si="2"/>
        <v>1.0002828103864869</v>
      </c>
      <c r="E50" s="39">
        <f t="shared" si="3"/>
        <v>0.4979442698268377</v>
      </c>
      <c r="F50" s="39">
        <f t="shared" si="4"/>
        <v>6.4698993317057725E-3</v>
      </c>
    </row>
    <row r="51" spans="1:6" ht="16" x14ac:dyDescent="0.2">
      <c r="A51" s="36">
        <f t="shared" si="5"/>
        <v>43</v>
      </c>
      <c r="B51" s="37">
        <f t="shared" si="0"/>
        <v>5.8229446117670336E-2</v>
      </c>
      <c r="C51" s="37">
        <f t="shared" si="1"/>
        <v>5.8308405796126506E-2</v>
      </c>
      <c r="D51" s="38">
        <f t="shared" si="2"/>
        <v>1.0002828177622789</v>
      </c>
      <c r="E51" s="39">
        <f t="shared" si="3"/>
        <v>0.49822138160182522</v>
      </c>
      <c r="F51" s="39">
        <f t="shared" si="4"/>
        <v>6.4700123316808354E-3</v>
      </c>
    </row>
    <row r="52" spans="1:6" ht="16" x14ac:dyDescent="0.2">
      <c r="A52" s="36">
        <f t="shared" si="5"/>
        <v>44</v>
      </c>
      <c r="B52" s="37">
        <f t="shared" si="0"/>
        <v>5.8230342585630535E-2</v>
      </c>
      <c r="C52" s="37">
        <f t="shared" si="1"/>
        <v>5.830750772540938E-2</v>
      </c>
      <c r="D52" s="38">
        <f t="shared" si="2"/>
        <v>1.0002828246408328</v>
      </c>
      <c r="E52" s="39">
        <f t="shared" si="3"/>
        <v>0.49848589174914137</v>
      </c>
      <c r="F52" s="39">
        <f t="shared" si="4"/>
        <v>6.4701201977561129E-3</v>
      </c>
    </row>
    <row r="53" spans="1:6" ht="16" x14ac:dyDescent="0.2">
      <c r="A53" s="36">
        <f t="shared" si="5"/>
        <v>45</v>
      </c>
      <c r="B53" s="37">
        <f t="shared" si="0"/>
        <v>5.8231199227767871E-2</v>
      </c>
      <c r="C53" s="37">
        <f t="shared" si="1"/>
        <v>5.8306649586173931E-2</v>
      </c>
      <c r="D53" s="38">
        <f t="shared" si="2"/>
        <v>1.0002828310659291</v>
      </c>
      <c r="E53" s="39">
        <f t="shared" si="3"/>
        <v>0.49873864074564367</v>
      </c>
      <c r="F53" s="39">
        <f t="shared" si="4"/>
        <v>6.4702232720309704E-3</v>
      </c>
    </row>
    <row r="54" spans="1:6" ht="16" x14ac:dyDescent="0.2">
      <c r="A54" s="36">
        <f t="shared" si="5"/>
        <v>46</v>
      </c>
      <c r="B54" s="37">
        <f t="shared" si="0"/>
        <v>5.8232018640326455E-2</v>
      </c>
      <c r="C54" s="37">
        <f t="shared" si="1"/>
        <v>5.8305828773107748E-2</v>
      </c>
      <c r="D54" s="38">
        <f t="shared" si="2"/>
        <v>1.0002828370762447</v>
      </c>
      <c r="E54" s="39">
        <f t="shared" si="3"/>
        <v>0.49898039594679022</v>
      </c>
      <c r="F54" s="39">
        <f t="shared" si="4"/>
        <v>6.470321866871187E-3</v>
      </c>
    </row>
    <row r="55" spans="1:6" ht="16" x14ac:dyDescent="0.2">
      <c r="A55" s="36">
        <f t="shared" si="5"/>
        <v>47</v>
      </c>
      <c r="B55" s="37">
        <f t="shared" si="0"/>
        <v>5.823280319866031E-2</v>
      </c>
      <c r="C55" s="37">
        <f t="shared" si="1"/>
        <v>5.8305042902676574E-2</v>
      </c>
      <c r="D55" s="38">
        <f t="shared" si="2"/>
        <v>1.0002828427075228</v>
      </c>
      <c r="E55" s="39">
        <f t="shared" si="3"/>
        <v>0.49921185938684559</v>
      </c>
      <c r="F55" s="39">
        <f t="shared" si="4"/>
        <v>6.4704162680678324E-3</v>
      </c>
    </row>
    <row r="56" spans="1:6" ht="16" x14ac:dyDescent="0.2">
      <c r="A56" s="36">
        <f t="shared" si="5"/>
        <v>48</v>
      </c>
      <c r="B56" s="37">
        <f t="shared" si="0"/>
        <v>5.8233555080295929E-2</v>
      </c>
      <c r="C56" s="37">
        <f t="shared" si="1"/>
        <v>5.8304289790108044E-2</v>
      </c>
      <c r="D56" s="38">
        <f t="shared" si="2"/>
        <v>1.0002828479902577</v>
      </c>
      <c r="E56" s="39">
        <f t="shared" si="3"/>
        <v>0.49943367455663734</v>
      </c>
      <c r="F56" s="39">
        <f t="shared" si="4"/>
        <v>6.4705067376102975E-3</v>
      </c>
    </row>
    <row r="57" spans="1:6" ht="16" x14ac:dyDescent="0.2">
      <c r="A57" s="36">
        <f t="shared" si="5"/>
        <v>49</v>
      </c>
      <c r="B57" s="37">
        <f t="shared" si="0"/>
        <v>5.8234276285056841E-2</v>
      </c>
      <c r="C57" s="37">
        <f t="shared" si="1"/>
        <v>5.83035674290171E-2</v>
      </c>
      <c r="D57" s="38">
        <f t="shared" si="2"/>
        <v>1.0002828529526768</v>
      </c>
      <c r="E57" s="39">
        <f t="shared" si="3"/>
        <v>0.49964643240591516</v>
      </c>
      <c r="F57" s="39">
        <f t="shared" si="4"/>
        <v>6.4705935161088026E-3</v>
      </c>
    </row>
    <row r="58" spans="1:6" ht="16" x14ac:dyDescent="0.2">
      <c r="A58" s="36">
        <f t="shared" si="5"/>
        <v>50</v>
      </c>
      <c r="B58" s="37">
        <f t="shared" si="0"/>
        <v>5.8234968652826069E-2</v>
      </c>
      <c r="C58" s="37">
        <f t="shared" si="1"/>
        <v>5.8302873973592462E-2</v>
      </c>
      <c r="D58" s="38">
        <f t="shared" si="2"/>
        <v>1.0002828576204934</v>
      </c>
      <c r="E58" s="39">
        <f t="shared" si="3"/>
        <v>0.49985067658979604</v>
      </c>
      <c r="F58" s="39">
        <f t="shared" si="4"/>
        <v>6.4706768249309932E-3</v>
      </c>
    </row>
    <row r="59" spans="1:6" ht="16" x14ac:dyDescent="0.2">
      <c r="A59" s="36">
        <f t="shared" si="5"/>
        <v>51</v>
      </c>
      <c r="B59" s="37">
        <f t="shared" si="0"/>
        <v>5.8235633879254234E-2</v>
      </c>
      <c r="C59" s="37">
        <f t="shared" si="1"/>
        <v>5.8302207722850774E-2</v>
      </c>
      <c r="D59" s="38">
        <f t="shared" si="2"/>
        <v>1.0002828620165789</v>
      </c>
      <c r="E59" s="39">
        <f t="shared" si="3"/>
        <v>0.50004690810618302</v>
      </c>
      <c r="F59" s="39">
        <f t="shared" si="4"/>
        <v>6.4707568680914176E-3</v>
      </c>
    </row>
    <row r="60" spans="1:6" ht="16" x14ac:dyDescent="0.2">
      <c r="A60" s="44">
        <f t="shared" si="5"/>
        <v>52</v>
      </c>
      <c r="B60" s="45">
        <f t="shared" si="0"/>
        <v>5.8236273529607363E-2</v>
      </c>
      <c r="C60" s="45">
        <f t="shared" si="1"/>
        <v>5.8301567106710195E-2</v>
      </c>
      <c r="D60" s="46">
        <f t="shared" si="2"/>
        <v>1.0002828661614713</v>
      </c>
      <c r="E60" s="47">
        <f t="shared" si="3"/>
        <v>0.5002355893977265</v>
      </c>
      <c r="F60" s="47">
        <f t="shared" si="4"/>
        <v>6.4708338339176316E-3</v>
      </c>
    </row>
    <row r="61" spans="1:6" ht="16" x14ac:dyDescent="0.2">
      <c r="B61" s="48"/>
      <c r="C61" s="48"/>
      <c r="D61" s="42"/>
      <c r="E61" s="43"/>
      <c r="F61" s="43"/>
    </row>
    <row r="62" spans="1:6" ht="16" x14ac:dyDescent="0.2">
      <c r="B62" s="48"/>
      <c r="C62" s="48"/>
      <c r="D62" s="42"/>
      <c r="E62" s="43"/>
      <c r="F62" s="43"/>
    </row>
    <row r="63" spans="1:6" ht="16" x14ac:dyDescent="0.2">
      <c r="B63" s="48"/>
      <c r="C63" s="48"/>
      <c r="D63" s="42"/>
      <c r="E63" s="43"/>
      <c r="F63" s="43"/>
    </row>
    <row r="64" spans="1:6" ht="16" x14ac:dyDescent="0.2">
      <c r="B64" s="48"/>
      <c r="C64" s="48"/>
      <c r="D64" s="42"/>
      <c r="E64" s="43"/>
      <c r="F64" s="43"/>
    </row>
    <row r="65" spans="2:6" ht="16" x14ac:dyDescent="0.2">
      <c r="B65" s="48"/>
      <c r="C65" s="48"/>
      <c r="D65" s="42"/>
      <c r="E65" s="43"/>
      <c r="F65" s="43"/>
    </row>
    <row r="66" spans="2:6" ht="16" x14ac:dyDescent="0.2">
      <c r="B66" s="48"/>
      <c r="C66" s="48"/>
      <c r="D66" s="42"/>
      <c r="E66" s="43"/>
      <c r="F66" s="43"/>
    </row>
    <row r="67" spans="2:6" ht="16" x14ac:dyDescent="0.2">
      <c r="B67" s="48"/>
      <c r="C67" s="48"/>
      <c r="D67" s="42"/>
      <c r="E67" s="43"/>
      <c r="F67" s="43"/>
    </row>
    <row r="68" spans="2:6" ht="16" x14ac:dyDescent="0.2">
      <c r="B68" s="48"/>
      <c r="C68" s="48"/>
      <c r="D68" s="42"/>
      <c r="E68" s="43"/>
      <c r="F68" s="43"/>
    </row>
    <row r="69" spans="2:6" ht="16" x14ac:dyDescent="0.2">
      <c r="B69" s="48"/>
      <c r="C69" s="48"/>
      <c r="D69" s="42"/>
      <c r="E69" s="43"/>
      <c r="F69" s="43"/>
    </row>
    <row r="70" spans="2:6" ht="16" x14ac:dyDescent="0.2">
      <c r="B70" s="48"/>
      <c r="C70" s="48"/>
      <c r="D70" s="42"/>
      <c r="E70" s="43"/>
      <c r="F70" s="43"/>
    </row>
    <row r="71" spans="2:6" ht="16" x14ac:dyDescent="0.2">
      <c r="B71" s="48"/>
      <c r="C71" s="48"/>
      <c r="D71" s="42"/>
      <c r="E71" s="43"/>
      <c r="F71" s="4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694B-7907-1E4A-94EC-D3235AEBC21A}">
  <dimension ref="A1:S102"/>
  <sheetViews>
    <sheetView workbookViewId="0">
      <pane ySplit="1" topLeftCell="A2" activePane="bottomLeft" state="frozen"/>
      <selection pane="bottomLeft" activeCell="S2" sqref="S2"/>
    </sheetView>
  </sheetViews>
  <sheetFormatPr baseColWidth="10" defaultRowHeight="16" x14ac:dyDescent="0.2"/>
  <cols>
    <col min="3" max="3" width="0" hidden="1" customWidth="1"/>
    <col min="5" max="5" width="0" hidden="1" customWidth="1"/>
    <col min="10" max="10" width="12.6640625" bestFit="1" customWidth="1"/>
    <col min="11" max="11" width="11.6640625" bestFit="1" customWidth="1"/>
    <col min="13" max="13" width="11.6640625" bestFit="1" customWidth="1"/>
    <col min="14" max="14" width="12.6640625" bestFit="1" customWidth="1"/>
  </cols>
  <sheetData>
    <row r="1" spans="1:19" x14ac:dyDescent="0.2">
      <c r="A1" t="s">
        <v>2</v>
      </c>
      <c r="B1" t="s">
        <v>1</v>
      </c>
      <c r="C1" t="s">
        <v>0</v>
      </c>
      <c r="D1" t="s">
        <v>3</v>
      </c>
      <c r="E1" t="s">
        <v>8</v>
      </c>
      <c r="F1" t="s">
        <v>12</v>
      </c>
      <c r="G1" t="s">
        <v>16</v>
      </c>
      <c r="H1" t="s">
        <v>13</v>
      </c>
      <c r="I1" t="s">
        <v>22</v>
      </c>
      <c r="J1" t="s">
        <v>23</v>
      </c>
      <c r="K1" t="s">
        <v>45</v>
      </c>
      <c r="L1" t="s">
        <v>6</v>
      </c>
      <c r="M1" t="s">
        <v>46</v>
      </c>
      <c r="N1" t="s">
        <v>47</v>
      </c>
      <c r="P1" t="s">
        <v>7</v>
      </c>
      <c r="Q1">
        <v>0.05</v>
      </c>
      <c r="S1" t="s">
        <v>91</v>
      </c>
    </row>
    <row r="2" spans="1:19" ht="17" thickBot="1" x14ac:dyDescent="0.25">
      <c r="A2">
        <f>IF(AND(C2="",G2&lt;&gt;""),IF(C2="",0,1),IF(G2="",0,1))</f>
        <v>0</v>
      </c>
      <c r="B2">
        <v>0</v>
      </c>
      <c r="D2" t="str">
        <f>IF(F2="","",1)</f>
        <v/>
      </c>
      <c r="E2" t="str">
        <f>IF(C2="","",C2-C3)</f>
        <v/>
      </c>
      <c r="G2" t="str">
        <f>IF(F2="","",1)</f>
        <v/>
      </c>
      <c r="H2" t="str">
        <f>IF(F2="","",F2-F3)</f>
        <v/>
      </c>
      <c r="I2" t="str">
        <f>IF(F2="","",F3/F2)</f>
        <v/>
      </c>
      <c r="J2" s="49" t="str">
        <f>IF(I2="","",1-I2)</f>
        <v/>
      </c>
      <c r="K2" t="str">
        <f>IF(J2="","",J2*(1+$Q$1)^-1)</f>
        <v/>
      </c>
      <c r="L2" t="str">
        <f>IF(K2="","",$Q$7)</f>
        <v/>
      </c>
      <c r="M2" t="str">
        <f>IF(L2="","",L2-K2)</f>
        <v/>
      </c>
      <c r="N2" s="49" t="str">
        <f t="shared" ref="N2" si="0">IF(M2="","",M2*(1+$Q$1)/I2)</f>
        <v/>
      </c>
    </row>
    <row r="3" spans="1:19" ht="17" thickBot="1" x14ac:dyDescent="0.25">
      <c r="A3">
        <f>IF(AND(C3="",G3&lt;&gt;""),IF(AND(G3="",G2=0),0,A2+1),IF(AND(C3="",A2=0),0,A2+1))</f>
        <v>0</v>
      </c>
      <c r="B3">
        <f>B2+1</f>
        <v>1</v>
      </c>
      <c r="D3" t="str">
        <f>IF($D$2=1,IF(C3&lt;&gt;"",IF(C3="","",POWER(1+$Q$1,-A3)),IF(G3="","",POWER(1+$Q$1,-A3))),IF(C3&lt;&gt;"",IF(C3="","",POWER(1+$Q$1,-A2)),IF(G3="","",POWER(1+$Q$1,-A2))))</f>
        <v/>
      </c>
      <c r="E3" t="str">
        <f t="shared" ref="E3:E66" si="1">IF(C3="","",C3-C4)</f>
        <v/>
      </c>
      <c r="G3" t="str" cm="1">
        <f t="array" ref="G3">IF(F3="","",F3/INDEX($F$2:$F$102,MATCH(TRUE,$F$2:$F$102&lt;&gt;"",0)))</f>
        <v/>
      </c>
      <c r="H3" t="str">
        <f t="shared" ref="H3:H66" si="2">IF(F3="","",F3-F4)</f>
        <v/>
      </c>
      <c r="I3" t="str">
        <f t="shared" ref="I3:I66" si="3">IF(F3="","",F4/F3)</f>
        <v/>
      </c>
      <c r="J3" t="str">
        <f t="shared" ref="J3:J66" si="4">IF(I3="","",1-I3)</f>
        <v/>
      </c>
      <c r="K3" t="str">
        <f t="shared" ref="K3:K66" si="5">IF(J3="","",J3*(1+$Q$1)^-1)</f>
        <v/>
      </c>
      <c r="L3" t="str">
        <f t="shared" ref="L3:L66" si="6">IF(K3="","",$Q$7)</f>
        <v/>
      </c>
      <c r="M3" t="str">
        <f t="shared" ref="M3:M66" si="7">IF(L3="","",L3-K3)</f>
        <v/>
      </c>
      <c r="N3" s="49" t="str">
        <f>IFERROR(IF(M3="","",IF(AND(M3&lt;&gt;"",M2=""),IF(M3="","",M3*(1+$Q$1)/I3),(M3+N2)*(1+$Q$1)/I3)),0)</f>
        <v/>
      </c>
      <c r="P3" s="10" t="s">
        <v>4</v>
      </c>
      <c r="Q3" s="1">
        <f ca="1">IF(OR(Q10="",Q10=0),SUMPRODUCT(OFFSET(C1,Q13,0,Q15+1),OFFSET(D1,Q13,0,Q15+1)),SUMPRODUCT(OFFSET(G1,Q18,0,Q20+1),OFFSET(D1,Q18,0,Q20+1)))</f>
        <v>15.197197005379318</v>
      </c>
    </row>
    <row r="4" spans="1:19" ht="17" thickBot="1" x14ac:dyDescent="0.25">
      <c r="A4">
        <f t="shared" ref="A4:A67" si="8">IF(AND(C4="",G4&lt;&gt;""),IF(AND(G4="",G3=0),0,A3+1),IF(AND(C4="",A3=0),0,A3+1))</f>
        <v>0</v>
      </c>
      <c r="B4">
        <f t="shared" ref="B4:B67" si="9">B3+1</f>
        <v>2</v>
      </c>
      <c r="D4" t="str">
        <f t="shared" ref="D4:D67" si="10">IF($D$2=1,IF(C4&lt;&gt;"",IF(C4="","",POWER(1+$Q$1,-A4)),IF(G4="","",POWER(1+$Q$1,-A4))),IF(C4&lt;&gt;"",IF(C4="","",POWER(1+$Q$1,-A3)),IF(G4="","",POWER(1+$Q$1,-A3))))</f>
        <v/>
      </c>
      <c r="E4" t="str">
        <f t="shared" si="1"/>
        <v/>
      </c>
      <c r="G4" t="str" cm="1">
        <f t="array" ref="G4">IF(F4="","",F4/INDEX($F$2:$F$102,MATCH(TRUE,$F$2:$F$102&lt;&gt;"",0)))</f>
        <v/>
      </c>
      <c r="H4" t="str">
        <f t="shared" si="2"/>
        <v/>
      </c>
      <c r="I4" t="str">
        <f t="shared" si="3"/>
        <v/>
      </c>
      <c r="J4" t="str">
        <f t="shared" si="4"/>
        <v/>
      </c>
      <c r="K4" t="str">
        <f t="shared" si="5"/>
        <v/>
      </c>
      <c r="L4" t="str">
        <f t="shared" si="6"/>
        <v/>
      </c>
      <c r="M4" t="str">
        <f t="shared" si="7"/>
        <v/>
      </c>
      <c r="N4" s="49" t="str">
        <f t="shared" ref="N4:N67" si="11">IFERROR(IF(M4="","",IF(AND(M4&lt;&gt;"",M3=""),IF(M4="","",M4*(1+$Q$1)/I4),(M4+N3)*(1+$Q$1)/I4)),0)</f>
        <v/>
      </c>
    </row>
    <row r="5" spans="1:19" ht="17" thickBot="1" x14ac:dyDescent="0.25">
      <c r="A5">
        <f t="shared" si="8"/>
        <v>0</v>
      </c>
      <c r="B5">
        <f t="shared" si="9"/>
        <v>3</v>
      </c>
      <c r="D5" t="str">
        <f t="shared" si="10"/>
        <v/>
      </c>
      <c r="E5" t="str">
        <f t="shared" si="1"/>
        <v/>
      </c>
      <c r="G5" t="str" cm="1">
        <f t="array" ref="G5">IF(F5="","",F5/INDEX($F$2:$F$102,MATCH(TRUE,$F$2:$F$102&lt;&gt;"",0)))</f>
        <v/>
      </c>
      <c r="H5" t="str">
        <f t="shared" si="2"/>
        <v/>
      </c>
      <c r="I5" t="str">
        <f t="shared" si="3"/>
        <v/>
      </c>
      <c r="J5" t="str">
        <f t="shared" si="4"/>
        <v/>
      </c>
      <c r="K5" t="str">
        <f t="shared" si="5"/>
        <v/>
      </c>
      <c r="L5" t="str">
        <f t="shared" si="6"/>
        <v/>
      </c>
      <c r="M5" t="str">
        <f t="shared" si="7"/>
        <v/>
      </c>
      <c r="N5" s="49" t="str">
        <f t="shared" si="11"/>
        <v/>
      </c>
      <c r="P5" s="10" t="s">
        <v>5</v>
      </c>
      <c r="Q5" s="1">
        <f ca="1">IFERROR(IF(OR(Q9=0,Q9=""),SUMPRODUCT(OFFSET(E2,Q13,0,Q15+1),OFFSET(E1,Q13,0,Q15+1)),1-(Q1/(Q1+1))*Q3),1-(Q1/(Q1+1))*Q3)</f>
        <v>0.27632395212479444</v>
      </c>
    </row>
    <row r="6" spans="1:19" ht="17" thickBot="1" x14ac:dyDescent="0.25">
      <c r="A6">
        <f t="shared" si="8"/>
        <v>0</v>
      </c>
      <c r="B6">
        <f t="shared" si="9"/>
        <v>4</v>
      </c>
      <c r="D6" t="str">
        <f t="shared" si="10"/>
        <v/>
      </c>
      <c r="E6" t="str">
        <f t="shared" si="1"/>
        <v/>
      </c>
      <c r="G6" t="str" cm="1">
        <f t="array" ref="G6">IF(F6="","",F6/INDEX($F$2:$F$102,MATCH(TRUE,$F$2:$F$102&lt;&gt;"",0)))</f>
        <v/>
      </c>
      <c r="H6" t="str">
        <f t="shared" si="2"/>
        <v/>
      </c>
      <c r="I6" t="str">
        <f t="shared" si="3"/>
        <v/>
      </c>
      <c r="J6" t="str">
        <f t="shared" si="4"/>
        <v/>
      </c>
      <c r="K6" t="str">
        <f t="shared" si="5"/>
        <v/>
      </c>
      <c r="L6" t="str">
        <f t="shared" si="6"/>
        <v/>
      </c>
      <c r="M6" t="str">
        <f t="shared" si="7"/>
        <v/>
      </c>
      <c r="N6" s="49" t="str">
        <f t="shared" si="11"/>
        <v/>
      </c>
    </row>
    <row r="7" spans="1:19" ht="17" thickBot="1" x14ac:dyDescent="0.25">
      <c r="A7">
        <f t="shared" si="8"/>
        <v>0</v>
      </c>
      <c r="B7">
        <f t="shared" si="9"/>
        <v>5</v>
      </c>
      <c r="D7" t="str">
        <f t="shared" si="10"/>
        <v/>
      </c>
      <c r="E7" t="str">
        <f t="shared" si="1"/>
        <v/>
      </c>
      <c r="G7" t="str" cm="1">
        <f t="array" ref="G7">IF(F7="","",F7/INDEX($F$2:$F$102,MATCH(TRUE,$F$2:$F$102&lt;&gt;"",0)))</f>
        <v/>
      </c>
      <c r="H7" t="str">
        <f t="shared" si="2"/>
        <v/>
      </c>
      <c r="I7" t="str">
        <f t="shared" si="3"/>
        <v/>
      </c>
      <c r="J7" t="str">
        <f t="shared" si="4"/>
        <v/>
      </c>
      <c r="K7" t="str">
        <f t="shared" si="5"/>
        <v/>
      </c>
      <c r="L7" t="str">
        <f t="shared" si="6"/>
        <v/>
      </c>
      <c r="M7" t="str">
        <f t="shared" si="7"/>
        <v/>
      </c>
      <c r="N7" s="49" t="str">
        <f t="shared" si="11"/>
        <v/>
      </c>
      <c r="P7" s="10" t="s">
        <v>6</v>
      </c>
      <c r="Q7" s="1">
        <f ca="1">Q5/Q3</f>
        <v>1.8182560377876571E-2</v>
      </c>
    </row>
    <row r="8" spans="1:19" ht="17" thickBot="1" x14ac:dyDescent="0.25">
      <c r="A8">
        <f t="shared" si="8"/>
        <v>0</v>
      </c>
      <c r="B8">
        <f t="shared" si="9"/>
        <v>6</v>
      </c>
      <c r="D8" t="str">
        <f t="shared" si="10"/>
        <v/>
      </c>
      <c r="E8" t="str">
        <f t="shared" si="1"/>
        <v/>
      </c>
      <c r="G8" t="str" cm="1">
        <f t="array" ref="G8">IF(F8="","",F8/INDEX($F$2:$F$102,MATCH(TRUE,$F$2:$F$102&lt;&gt;"",0)))</f>
        <v/>
      </c>
      <c r="H8" t="str">
        <f t="shared" si="2"/>
        <v/>
      </c>
      <c r="I8" t="str">
        <f t="shared" si="3"/>
        <v/>
      </c>
      <c r="J8" t="str">
        <f t="shared" si="4"/>
        <v/>
      </c>
      <c r="K8" t="str">
        <f t="shared" si="5"/>
        <v/>
      </c>
      <c r="L8" t="str">
        <f t="shared" si="6"/>
        <v/>
      </c>
      <c r="M8" t="str">
        <f t="shared" si="7"/>
        <v/>
      </c>
      <c r="N8" s="49" t="str">
        <f t="shared" si="11"/>
        <v/>
      </c>
    </row>
    <row r="9" spans="1:19" ht="17" thickBot="1" x14ac:dyDescent="0.25">
      <c r="A9">
        <f t="shared" si="8"/>
        <v>0</v>
      </c>
      <c r="B9">
        <f t="shared" si="9"/>
        <v>7</v>
      </c>
      <c r="D9" t="str">
        <f t="shared" si="10"/>
        <v/>
      </c>
      <c r="E9" t="str">
        <f t="shared" si="1"/>
        <v/>
      </c>
      <c r="G9" t="str" cm="1">
        <f t="array" ref="G9">IF(F9="","",F9/INDEX($F$2:$F$102,MATCH(TRUE,$F$2:$F$102&lt;&gt;"",0)))</f>
        <v/>
      </c>
      <c r="H9" t="str">
        <f t="shared" si="2"/>
        <v/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  <c r="M9" t="str">
        <f t="shared" si="7"/>
        <v/>
      </c>
      <c r="N9" s="49" t="str">
        <f t="shared" si="11"/>
        <v/>
      </c>
      <c r="P9" s="8" t="s">
        <v>14</v>
      </c>
      <c r="Q9" s="9">
        <f>SUM(E2:E102)</f>
        <v>0</v>
      </c>
    </row>
    <row r="10" spans="1:19" ht="17" thickBot="1" x14ac:dyDescent="0.25">
      <c r="A10">
        <f t="shared" si="8"/>
        <v>0</v>
      </c>
      <c r="B10">
        <f t="shared" si="9"/>
        <v>8</v>
      </c>
      <c r="D10" t="str">
        <f t="shared" si="10"/>
        <v/>
      </c>
      <c r="E10" t="str">
        <f t="shared" si="1"/>
        <v/>
      </c>
      <c r="G10" t="str" cm="1">
        <f t="array" ref="G10">IF(F10="","",F10/INDEX($F$2:$F$102,MATCH(TRUE,$F$2:$F$102&lt;&gt;"",0)))</f>
        <v/>
      </c>
      <c r="H10" t="str">
        <f t="shared" si="2"/>
        <v/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  <c r="M10" t="str">
        <f t="shared" si="7"/>
        <v/>
      </c>
      <c r="N10" s="49" t="str">
        <f t="shared" si="11"/>
        <v/>
      </c>
      <c r="P10" s="8" t="s">
        <v>15</v>
      </c>
      <c r="Q10" s="9">
        <f>SUM(F2:F102)</f>
        <v>355000000</v>
      </c>
    </row>
    <row r="11" spans="1:19" ht="17" thickBot="1" x14ac:dyDescent="0.25">
      <c r="A11">
        <f t="shared" si="8"/>
        <v>0</v>
      </c>
      <c r="B11">
        <f t="shared" si="9"/>
        <v>9</v>
      </c>
      <c r="D11" t="str">
        <f t="shared" si="10"/>
        <v/>
      </c>
      <c r="E11" t="str">
        <f t="shared" si="1"/>
        <v/>
      </c>
      <c r="G11" t="str" cm="1">
        <f t="array" ref="G11">IF(F11="","",F11/INDEX($F$2:$F$102,MATCH(TRUE,$F$2:$F$102&lt;&gt;"",0)))</f>
        <v/>
      </c>
      <c r="H11" t="str">
        <f t="shared" si="2"/>
        <v/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  <c r="M11" t="str">
        <f t="shared" si="7"/>
        <v/>
      </c>
      <c r="N11" s="49" t="str">
        <f t="shared" si="11"/>
        <v/>
      </c>
    </row>
    <row r="12" spans="1:19" ht="17" thickBot="1" x14ac:dyDescent="0.25">
      <c r="A12">
        <f t="shared" si="8"/>
        <v>0</v>
      </c>
      <c r="B12">
        <f t="shared" si="9"/>
        <v>10</v>
      </c>
      <c r="D12" t="str">
        <f t="shared" si="10"/>
        <v/>
      </c>
      <c r="E12" t="str">
        <f t="shared" si="1"/>
        <v/>
      </c>
      <c r="G12" t="str" cm="1">
        <f t="array" ref="G12">IF(F12="","",F12/INDEX($F$2:$F$102,MATCH(TRUE,$F$2:$F$102&lt;&gt;"",0)))</f>
        <v/>
      </c>
      <c r="H12" t="str">
        <f t="shared" si="2"/>
        <v/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  <c r="M12" t="str">
        <f t="shared" si="7"/>
        <v/>
      </c>
      <c r="N12" s="49" t="str">
        <f t="shared" si="11"/>
        <v/>
      </c>
      <c r="P12" s="80" t="s">
        <v>17</v>
      </c>
      <c r="Q12" s="81"/>
    </row>
    <row r="13" spans="1:19" x14ac:dyDescent="0.2">
      <c r="A13">
        <f t="shared" si="8"/>
        <v>0</v>
      </c>
      <c r="B13">
        <f t="shared" si="9"/>
        <v>11</v>
      </c>
      <c r="D13" t="str">
        <f t="shared" si="10"/>
        <v/>
      </c>
      <c r="E13" t="str">
        <f t="shared" si="1"/>
        <v/>
      </c>
      <c r="G13" t="str" cm="1">
        <f t="array" ref="G13">IF(F13="","",F13/INDEX($F$2:$F$102,MATCH(TRUE,$F$2:$F$102&lt;&gt;"",0)))</f>
        <v/>
      </c>
      <c r="H13" t="str">
        <f t="shared" si="2"/>
        <v/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  <c r="M13" t="str">
        <f t="shared" si="7"/>
        <v/>
      </c>
      <c r="N13" s="49" t="str">
        <f t="shared" si="11"/>
        <v/>
      </c>
      <c r="P13" s="6" t="s">
        <v>9</v>
      </c>
      <c r="Q13" s="7" t="e" cm="1">
        <f t="array" ref="Q13">MATCH(TRUE,C2:C102&lt;&gt;"",0)</f>
        <v>#N/A</v>
      </c>
    </row>
    <row r="14" spans="1:19" x14ac:dyDescent="0.2">
      <c r="A14">
        <f t="shared" si="8"/>
        <v>0</v>
      </c>
      <c r="B14">
        <f t="shared" si="9"/>
        <v>12</v>
      </c>
      <c r="D14" t="str">
        <f t="shared" si="10"/>
        <v/>
      </c>
      <c r="E14" t="str">
        <f t="shared" si="1"/>
        <v/>
      </c>
      <c r="G14" t="str" cm="1">
        <f t="array" ref="G14">IF(F14="","",F14/INDEX($F$2:$F$102,MATCH(TRUE,$F$2:$F$102&lt;&gt;"",0)))</f>
        <v/>
      </c>
      <c r="H14" t="str">
        <f t="shared" si="2"/>
        <v/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  <c r="M14" t="str">
        <f t="shared" si="7"/>
        <v/>
      </c>
      <c r="N14" s="49" t="str">
        <f t="shared" si="11"/>
        <v/>
      </c>
      <c r="P14" s="2" t="s">
        <v>10</v>
      </c>
      <c r="Q14" s="3" t="e" cm="1">
        <f t="array" ref="Q14">LOOKUP(9.99E+307,C2:C102,ROW(C2:C102)-ROW(C2)+1)</f>
        <v>#N/A</v>
      </c>
    </row>
    <row r="15" spans="1:19" ht="17" thickBot="1" x14ac:dyDescent="0.25">
      <c r="A15">
        <f t="shared" si="8"/>
        <v>0</v>
      </c>
      <c r="B15">
        <f t="shared" si="9"/>
        <v>13</v>
      </c>
      <c r="D15" t="str">
        <f t="shared" si="10"/>
        <v/>
      </c>
      <c r="E15" t="str">
        <f t="shared" si="1"/>
        <v/>
      </c>
      <c r="G15" t="str" cm="1">
        <f t="array" ref="G15">IF(F15="","",F15/INDEX($F$2:$F$102,MATCH(TRUE,$F$2:$F$102&lt;&gt;"",0)))</f>
        <v/>
      </c>
      <c r="H15" t="str">
        <f t="shared" si="2"/>
        <v/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  <c r="M15" t="str">
        <f t="shared" si="7"/>
        <v/>
      </c>
      <c r="N15" s="49" t="str">
        <f t="shared" si="11"/>
        <v/>
      </c>
      <c r="P15" s="4" t="s">
        <v>11</v>
      </c>
      <c r="Q15" s="5" t="e">
        <f>Q14-Q13</f>
        <v>#N/A</v>
      </c>
    </row>
    <row r="16" spans="1:19" ht="17" thickBot="1" x14ac:dyDescent="0.25">
      <c r="A16">
        <f t="shared" si="8"/>
        <v>0</v>
      </c>
      <c r="B16">
        <f t="shared" si="9"/>
        <v>14</v>
      </c>
      <c r="D16" t="str">
        <f t="shared" si="10"/>
        <v/>
      </c>
      <c r="E16" t="str">
        <f t="shared" si="1"/>
        <v/>
      </c>
      <c r="G16" t="str" cm="1">
        <f t="array" ref="G16">IF(F16="","",F16/INDEX($F$2:$F$102,MATCH(TRUE,$F$2:$F$102&lt;&gt;"",0)))</f>
        <v/>
      </c>
      <c r="H16" t="str">
        <f t="shared" si="2"/>
        <v/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  <c r="M16" t="str">
        <f t="shared" si="7"/>
        <v/>
      </c>
      <c r="N16" s="49" t="str">
        <f t="shared" si="11"/>
        <v/>
      </c>
    </row>
    <row r="17" spans="1:17" ht="17" thickBot="1" x14ac:dyDescent="0.25">
      <c r="A17">
        <f t="shared" si="8"/>
        <v>0</v>
      </c>
      <c r="B17">
        <f t="shared" si="9"/>
        <v>15</v>
      </c>
      <c r="D17" t="str">
        <f t="shared" si="10"/>
        <v/>
      </c>
      <c r="E17" t="str">
        <f t="shared" si="1"/>
        <v/>
      </c>
      <c r="G17" t="str" cm="1">
        <f t="array" ref="G17">IF(F17="","",F17/INDEX($F$2:$F$102,MATCH(TRUE,$F$2:$F$102&lt;&gt;"",0)))</f>
        <v/>
      </c>
      <c r="H17" t="str">
        <f t="shared" si="2"/>
        <v/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  <c r="M17" t="str">
        <f t="shared" si="7"/>
        <v/>
      </c>
      <c r="N17" s="49" t="str">
        <f t="shared" si="11"/>
        <v/>
      </c>
      <c r="P17" s="80" t="s">
        <v>18</v>
      </c>
      <c r="Q17" s="81"/>
    </row>
    <row r="18" spans="1:17" x14ac:dyDescent="0.2">
      <c r="A18">
        <f t="shared" si="8"/>
        <v>0</v>
      </c>
      <c r="B18">
        <f t="shared" si="9"/>
        <v>16</v>
      </c>
      <c r="D18" t="str">
        <f t="shared" si="10"/>
        <v/>
      </c>
      <c r="E18" t="str">
        <f t="shared" si="1"/>
        <v/>
      </c>
      <c r="G18" t="str" cm="1">
        <f t="array" ref="G18">IF(F18="","",F18/INDEX($F$2:$F$102,MATCH(TRUE,$F$2:$F$102&lt;&gt;"",0)))</f>
        <v/>
      </c>
      <c r="H18" t="str">
        <f t="shared" si="2"/>
        <v/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  <c r="M18" t="str">
        <f t="shared" si="7"/>
        <v/>
      </c>
      <c r="N18" s="49" t="str">
        <f t="shared" si="11"/>
        <v/>
      </c>
      <c r="P18" s="6" t="s">
        <v>9</v>
      </c>
      <c r="Q18" s="7" cm="1">
        <f t="array" ref="Q18">MATCH(TRUE,G2:G102&lt;&gt;"",0)</f>
        <v>24</v>
      </c>
    </row>
    <row r="19" spans="1:17" x14ac:dyDescent="0.2">
      <c r="A19">
        <f t="shared" si="8"/>
        <v>0</v>
      </c>
      <c r="B19">
        <f t="shared" si="9"/>
        <v>17</v>
      </c>
      <c r="D19" t="str">
        <f t="shared" si="10"/>
        <v/>
      </c>
      <c r="E19" t="str">
        <f t="shared" si="1"/>
        <v/>
      </c>
      <c r="G19" t="str" cm="1">
        <f t="array" ref="G19">IF(F19="","",F19/INDEX($F$2:$F$102,MATCH(TRUE,$F$2:$F$102&lt;&gt;"",0)))</f>
        <v/>
      </c>
      <c r="H19" t="str">
        <f t="shared" si="2"/>
        <v/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  <c r="M19" t="str">
        <f t="shared" si="7"/>
        <v/>
      </c>
      <c r="N19" s="49" t="str">
        <f t="shared" si="11"/>
        <v/>
      </c>
      <c r="P19" s="2" t="s">
        <v>10</v>
      </c>
      <c r="Q19" s="3" cm="1">
        <f t="array" ref="Q19">LOOKUP(9.99E+307,G2:G102,ROW(G2:G102)-ROW(G2)+1)</f>
        <v>93</v>
      </c>
    </row>
    <row r="20" spans="1:17" ht="17" thickBot="1" x14ac:dyDescent="0.25">
      <c r="A20">
        <f t="shared" si="8"/>
        <v>0</v>
      </c>
      <c r="B20">
        <f t="shared" si="9"/>
        <v>18</v>
      </c>
      <c r="D20" t="str">
        <f t="shared" si="10"/>
        <v/>
      </c>
      <c r="E20" t="str">
        <f t="shared" si="1"/>
        <v/>
      </c>
      <c r="G20" t="str" cm="1">
        <f t="array" ref="G20">IF(F20="","",F20/INDEX($F$2:$F$102,MATCH(TRUE,$F$2:$F$102&lt;&gt;"",0)))</f>
        <v/>
      </c>
      <c r="H20" t="str">
        <f t="shared" si="2"/>
        <v/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  <c r="M20" t="str">
        <f t="shared" si="7"/>
        <v/>
      </c>
      <c r="N20" s="49" t="str">
        <f t="shared" si="11"/>
        <v/>
      </c>
      <c r="P20" s="4" t="s">
        <v>11</v>
      </c>
      <c r="Q20" s="5">
        <f>Q19-Q18</f>
        <v>69</v>
      </c>
    </row>
    <row r="21" spans="1:17" x14ac:dyDescent="0.2">
      <c r="A21">
        <f t="shared" si="8"/>
        <v>0</v>
      </c>
      <c r="B21">
        <f t="shared" si="9"/>
        <v>19</v>
      </c>
      <c r="D21" t="str">
        <f t="shared" si="10"/>
        <v/>
      </c>
      <c r="E21" t="str">
        <f t="shared" si="1"/>
        <v/>
      </c>
      <c r="G21" t="str" cm="1">
        <f t="array" ref="G21">IF(F21="","",F21/INDEX($F$2:$F$102,MATCH(TRUE,$F$2:$F$102&lt;&gt;"",0)))</f>
        <v/>
      </c>
      <c r="H21" t="str">
        <f t="shared" si="2"/>
        <v/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  <c r="M21" t="str">
        <f t="shared" si="7"/>
        <v/>
      </c>
      <c r="N21" s="49" t="str">
        <f t="shared" si="11"/>
        <v/>
      </c>
    </row>
    <row r="22" spans="1:17" x14ac:dyDescent="0.2">
      <c r="A22">
        <f t="shared" si="8"/>
        <v>0</v>
      </c>
      <c r="B22">
        <f t="shared" si="9"/>
        <v>20</v>
      </c>
      <c r="D22" t="str">
        <f t="shared" si="10"/>
        <v/>
      </c>
      <c r="E22" t="str">
        <f t="shared" si="1"/>
        <v/>
      </c>
      <c r="G22" t="str" cm="1">
        <f t="array" ref="G22">IF(F22="","",F22/INDEX($F$2:$F$102,MATCH(TRUE,$F$2:$F$102&lt;&gt;"",0)))</f>
        <v/>
      </c>
      <c r="H22" t="str">
        <f t="shared" si="2"/>
        <v/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  <c r="M22" t="str">
        <f t="shared" si="7"/>
        <v/>
      </c>
      <c r="N22" s="49" t="str">
        <f t="shared" si="11"/>
        <v/>
      </c>
    </row>
    <row r="23" spans="1:17" x14ac:dyDescent="0.2">
      <c r="A23">
        <f t="shared" si="8"/>
        <v>0</v>
      </c>
      <c r="B23">
        <f t="shared" si="9"/>
        <v>21</v>
      </c>
      <c r="D23" t="str">
        <f t="shared" si="10"/>
        <v/>
      </c>
      <c r="E23" t="str">
        <f t="shared" si="1"/>
        <v/>
      </c>
      <c r="G23" t="str" cm="1">
        <f t="array" ref="G23">IF(F23="","",F23/INDEX($F$2:$F$102,MATCH(TRUE,$F$2:$F$102&lt;&gt;"",0)))</f>
        <v/>
      </c>
      <c r="H23" t="str">
        <f t="shared" si="2"/>
        <v/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  <c r="M23" t="str">
        <f t="shared" si="7"/>
        <v/>
      </c>
      <c r="N23" s="49" t="str">
        <f t="shared" si="11"/>
        <v/>
      </c>
    </row>
    <row r="24" spans="1:17" x14ac:dyDescent="0.2">
      <c r="A24">
        <f t="shared" si="8"/>
        <v>0</v>
      </c>
      <c r="B24">
        <f t="shared" si="9"/>
        <v>22</v>
      </c>
      <c r="D24" t="str">
        <f t="shared" si="10"/>
        <v/>
      </c>
      <c r="E24" t="str">
        <f t="shared" si="1"/>
        <v/>
      </c>
      <c r="G24" t="str" cm="1">
        <f t="array" ref="G24">IF(F24="","",F24/INDEX($F$2:$F$102,MATCH(TRUE,$F$2:$F$102&lt;&gt;"",0)))</f>
        <v/>
      </c>
      <c r="H24" t="str">
        <f t="shared" si="2"/>
        <v/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  <c r="M24" t="str">
        <f t="shared" si="7"/>
        <v/>
      </c>
      <c r="N24" s="49" t="str">
        <f t="shared" si="11"/>
        <v/>
      </c>
    </row>
    <row r="25" spans="1:17" x14ac:dyDescent="0.2">
      <c r="A25">
        <f t="shared" si="8"/>
        <v>1</v>
      </c>
      <c r="B25">
        <f t="shared" si="9"/>
        <v>23</v>
      </c>
      <c r="D25">
        <f t="shared" si="10"/>
        <v>1</v>
      </c>
      <c r="E25" t="str">
        <f t="shared" si="1"/>
        <v/>
      </c>
      <c r="F25">
        <v>10000000</v>
      </c>
      <c r="G25" cm="1">
        <f t="array" ref="G25">IF(F25="","",F25/INDEX($F$2:$F$102,MATCH(TRUE,$F$2:$F$102&lt;&gt;"",0)))</f>
        <v>1</v>
      </c>
      <c r="H25">
        <f t="shared" si="2"/>
        <v>142857.14285714179</v>
      </c>
      <c r="I25">
        <f t="shared" si="3"/>
        <v>0.98571428571428588</v>
      </c>
      <c r="J25" s="50">
        <f t="shared" si="4"/>
        <v>1.4285714285714124E-2</v>
      </c>
      <c r="K25" s="49">
        <f t="shared" si="5"/>
        <v>1.3605442176870593E-2</v>
      </c>
      <c r="L25">
        <f t="shared" ca="1" si="6"/>
        <v>1.8182560377876571E-2</v>
      </c>
      <c r="M25" s="49">
        <f t="shared" ca="1" si="7"/>
        <v>4.5771182010059773E-3</v>
      </c>
      <c r="N25" s="49">
        <f t="shared" ca="1" si="11"/>
        <v>4.8756259097672361E-3</v>
      </c>
    </row>
    <row r="26" spans="1:17" x14ac:dyDescent="0.2">
      <c r="A26">
        <f t="shared" si="8"/>
        <v>2</v>
      </c>
      <c r="B26">
        <f t="shared" si="9"/>
        <v>24</v>
      </c>
      <c r="D26">
        <f t="shared" si="10"/>
        <v>0.95238095238095233</v>
      </c>
      <c r="E26" t="str">
        <f t="shared" si="1"/>
        <v/>
      </c>
      <c r="F26">
        <v>9857142.8571428582</v>
      </c>
      <c r="G26" cm="1">
        <f t="array" ref="G26">IF(F26="","",F26/INDEX($F$2:$F$102,MATCH(TRUE,$F$2:$F$102&lt;&gt;"",0)))</f>
        <v>0.98571428571428588</v>
      </c>
      <c r="H26">
        <f t="shared" si="2"/>
        <v>142857.14285714366</v>
      </c>
      <c r="I26">
        <f t="shared" si="3"/>
        <v>0.98550724637681153</v>
      </c>
      <c r="J26">
        <f t="shared" si="4"/>
        <v>1.449275362318847E-2</v>
      </c>
      <c r="K26">
        <f t="shared" si="5"/>
        <v>1.3802622498274733E-2</v>
      </c>
      <c r="L26">
        <f t="shared" ca="1" si="6"/>
        <v>1.8182560377876571E-2</v>
      </c>
      <c r="M26">
        <f t="shared" ca="1" si="7"/>
        <v>4.379937879601838E-3</v>
      </c>
      <c r="N26" s="49">
        <f t="shared" ca="1" si="11"/>
        <v>9.8612587726439639E-3</v>
      </c>
    </row>
    <row r="27" spans="1:17" x14ac:dyDescent="0.2">
      <c r="A27">
        <f t="shared" si="8"/>
        <v>3</v>
      </c>
      <c r="B27">
        <f t="shared" si="9"/>
        <v>25</v>
      </c>
      <c r="D27">
        <f t="shared" si="10"/>
        <v>0.90702947845804982</v>
      </c>
      <c r="E27" t="str">
        <f t="shared" si="1"/>
        <v/>
      </c>
      <c r="F27">
        <v>9714285.7142857146</v>
      </c>
      <c r="G27" cm="1">
        <f t="array" ref="G27">IF(F27="","",F27/INDEX($F$2:$F$102,MATCH(TRUE,$F$2:$F$102&lt;&gt;"",0)))</f>
        <v>0.97142857142857142</v>
      </c>
      <c r="H27">
        <f t="shared" si="2"/>
        <v>142857.14285714179</v>
      </c>
      <c r="I27">
        <f t="shared" si="3"/>
        <v>0.98529411764705899</v>
      </c>
      <c r="J27">
        <f t="shared" si="4"/>
        <v>1.4705882352941013E-2</v>
      </c>
      <c r="K27">
        <f t="shared" si="5"/>
        <v>1.4005602240896203E-2</v>
      </c>
      <c r="L27">
        <f t="shared" ca="1" si="6"/>
        <v>1.8182560377876571E-2</v>
      </c>
      <c r="M27">
        <f t="shared" ca="1" si="7"/>
        <v>4.1769581369803677E-3</v>
      </c>
      <c r="N27" s="49">
        <f t="shared" ca="1" si="11"/>
        <v>1.4960129661898167E-2</v>
      </c>
    </row>
    <row r="28" spans="1:17" x14ac:dyDescent="0.2">
      <c r="A28">
        <f t="shared" si="8"/>
        <v>4</v>
      </c>
      <c r="B28">
        <f t="shared" si="9"/>
        <v>26</v>
      </c>
      <c r="D28">
        <f t="shared" si="10"/>
        <v>0.86383759853147601</v>
      </c>
      <c r="E28" t="str">
        <f t="shared" si="1"/>
        <v/>
      </c>
      <c r="F28">
        <v>9571428.5714285728</v>
      </c>
      <c r="G28" cm="1">
        <f t="array" ref="G28">IF(F28="","",F28/INDEX($F$2:$F$102,MATCH(TRUE,$F$2:$F$102&lt;&gt;"",0)))</f>
        <v>0.9571428571428573</v>
      </c>
      <c r="H28">
        <f t="shared" si="2"/>
        <v>142857.14285714366</v>
      </c>
      <c r="I28">
        <f t="shared" si="3"/>
        <v>0.9850746268656716</v>
      </c>
      <c r="J28">
        <f t="shared" si="4"/>
        <v>1.4925373134328401E-2</v>
      </c>
      <c r="K28">
        <f t="shared" si="5"/>
        <v>1.4214641080312762E-2</v>
      </c>
      <c r="L28">
        <f t="shared" ca="1" si="6"/>
        <v>1.8182560377876571E-2</v>
      </c>
      <c r="M28">
        <f t="shared" ca="1" si="7"/>
        <v>3.967919297563809E-3</v>
      </c>
      <c r="N28" s="49">
        <f t="shared" ca="1" si="11"/>
        <v>2.017557945906288E-2</v>
      </c>
    </row>
    <row r="29" spans="1:17" x14ac:dyDescent="0.2">
      <c r="A29">
        <f t="shared" si="8"/>
        <v>5</v>
      </c>
      <c r="B29">
        <f t="shared" si="9"/>
        <v>27</v>
      </c>
      <c r="D29">
        <f t="shared" si="10"/>
        <v>0.82270247479188197</v>
      </c>
      <c r="E29" t="str">
        <f t="shared" si="1"/>
        <v/>
      </c>
      <c r="F29">
        <v>9428571.4285714291</v>
      </c>
      <c r="G29" cm="1">
        <f t="array" ref="G29">IF(F29="","",F29/INDEX($F$2:$F$102,MATCH(TRUE,$F$2:$F$102&lt;&gt;"",0)))</f>
        <v>0.94285714285714295</v>
      </c>
      <c r="H29">
        <f t="shared" si="2"/>
        <v>142857.14285714366</v>
      </c>
      <c r="I29">
        <f t="shared" si="3"/>
        <v>0.98484848484848475</v>
      </c>
      <c r="J29">
        <f t="shared" si="4"/>
        <v>1.5151515151515249E-2</v>
      </c>
      <c r="K29">
        <f t="shared" si="5"/>
        <v>1.4430014430014522E-2</v>
      </c>
      <c r="L29">
        <f t="shared" ca="1" si="6"/>
        <v>1.8182560377876571E-2</v>
      </c>
      <c r="M29">
        <f t="shared" ca="1" si="7"/>
        <v>3.7525459478620488E-3</v>
      </c>
      <c r="N29" s="49">
        <f t="shared" ca="1" si="11"/>
        <v>2.5511062933844579E-2</v>
      </c>
    </row>
    <row r="30" spans="1:17" x14ac:dyDescent="0.2">
      <c r="A30">
        <f t="shared" si="8"/>
        <v>6</v>
      </c>
      <c r="B30">
        <f t="shared" si="9"/>
        <v>28</v>
      </c>
      <c r="D30">
        <f t="shared" si="10"/>
        <v>0.78352616646845896</v>
      </c>
      <c r="E30" t="str">
        <f t="shared" si="1"/>
        <v/>
      </c>
      <c r="F30">
        <v>9285714.2857142854</v>
      </c>
      <c r="G30" cm="1">
        <f t="array" ref="G30">IF(F30="","",F30/INDEX($F$2:$F$102,MATCH(TRUE,$F$2:$F$102&lt;&gt;"",0)))</f>
        <v>0.92857142857142849</v>
      </c>
      <c r="H30">
        <f t="shared" si="2"/>
        <v>142857.14285714366</v>
      </c>
      <c r="I30">
        <f t="shared" si="3"/>
        <v>0.98461538461538456</v>
      </c>
      <c r="J30">
        <f t="shared" si="4"/>
        <v>1.5384615384615441E-2</v>
      </c>
      <c r="K30">
        <f t="shared" si="5"/>
        <v>1.4652014652014704E-2</v>
      </c>
      <c r="L30">
        <f t="shared" ca="1" si="6"/>
        <v>1.8182560377876571E-2</v>
      </c>
      <c r="M30">
        <f t="shared" ca="1" si="7"/>
        <v>3.5305457258618667E-3</v>
      </c>
      <c r="N30" s="49">
        <f t="shared" ca="1" si="11"/>
        <v>3.0970152984765079E-2</v>
      </c>
    </row>
    <row r="31" spans="1:17" x14ac:dyDescent="0.2">
      <c r="A31">
        <f t="shared" si="8"/>
        <v>7</v>
      </c>
      <c r="B31">
        <f t="shared" si="9"/>
        <v>29</v>
      </c>
      <c r="D31">
        <f t="shared" si="10"/>
        <v>0.74621539663662761</v>
      </c>
      <c r="E31" t="str">
        <f t="shared" si="1"/>
        <v/>
      </c>
      <c r="F31">
        <v>9142857.1428571418</v>
      </c>
      <c r="G31" cm="1">
        <f t="array" ref="G31">IF(F31="","",F31/INDEX($F$2:$F$102,MATCH(TRUE,$F$2:$F$102&lt;&gt;"",0)))</f>
        <v>0.91428571428571415</v>
      </c>
      <c r="H31">
        <f t="shared" si="2"/>
        <v>142857.14285714366</v>
      </c>
      <c r="I31">
        <f t="shared" si="3"/>
        <v>0.98437499999999989</v>
      </c>
      <c r="J31">
        <f t="shared" si="4"/>
        <v>1.5625000000000111E-2</v>
      </c>
      <c r="K31">
        <f t="shared" si="5"/>
        <v>1.4880952380952486E-2</v>
      </c>
      <c r="L31">
        <f t="shared" ca="1" si="6"/>
        <v>1.8182560377876571E-2</v>
      </c>
      <c r="M31">
        <f t="shared" ca="1" si="7"/>
        <v>3.3016079969240848E-3</v>
      </c>
      <c r="N31" s="49">
        <f t="shared" ca="1" si="11"/>
        <v>3.6556545047135118E-2</v>
      </c>
    </row>
    <row r="32" spans="1:17" x14ac:dyDescent="0.2">
      <c r="A32">
        <f t="shared" si="8"/>
        <v>8</v>
      </c>
      <c r="B32">
        <f t="shared" si="9"/>
        <v>30</v>
      </c>
      <c r="D32">
        <f t="shared" si="10"/>
        <v>0.71068133013012147</v>
      </c>
      <c r="E32" t="str">
        <f t="shared" si="1"/>
        <v/>
      </c>
      <c r="F32">
        <v>8999999.9999999981</v>
      </c>
      <c r="G32" cm="1">
        <f t="array" ref="G32">IF(F32="","",F32/INDEX($F$2:$F$102,MATCH(TRUE,$F$2:$F$102&lt;&gt;"",0)))</f>
        <v>0.8999999999999998</v>
      </c>
      <c r="H32">
        <f t="shared" si="2"/>
        <v>142857.14285714366</v>
      </c>
      <c r="I32">
        <f t="shared" si="3"/>
        <v>0.98412698412698407</v>
      </c>
      <c r="J32">
        <f t="shared" si="4"/>
        <v>1.5873015873015928E-2</v>
      </c>
      <c r="K32">
        <f t="shared" si="5"/>
        <v>1.5117157974300882E-2</v>
      </c>
      <c r="L32">
        <f t="shared" ca="1" si="6"/>
        <v>1.8182560377876571E-2</v>
      </c>
      <c r="M32">
        <f t="shared" ca="1" si="7"/>
        <v>3.0654024035756886E-3</v>
      </c>
      <c r="N32" s="49">
        <f t="shared" ca="1" si="11"/>
        <v>4.2274061675234197E-2</v>
      </c>
    </row>
    <row r="33" spans="1:14" x14ac:dyDescent="0.2">
      <c r="A33">
        <f t="shared" si="8"/>
        <v>9</v>
      </c>
      <c r="B33">
        <f t="shared" si="9"/>
        <v>31</v>
      </c>
      <c r="D33">
        <f t="shared" si="10"/>
        <v>0.67683936202868722</v>
      </c>
      <c r="E33" t="str">
        <f t="shared" si="1"/>
        <v/>
      </c>
      <c r="F33">
        <v>8857142.8571428545</v>
      </c>
      <c r="G33" cm="1">
        <f t="array" ref="G33">IF(F33="","",F33/INDEX($F$2:$F$102,MATCH(TRUE,$F$2:$F$102&lt;&gt;"",0)))</f>
        <v>0.88571428571428545</v>
      </c>
      <c r="H33">
        <f t="shared" si="2"/>
        <v>142857.14285714179</v>
      </c>
      <c r="I33">
        <f t="shared" si="3"/>
        <v>0.98387096774193561</v>
      </c>
      <c r="J33">
        <f t="shared" si="4"/>
        <v>1.6129032258064391E-2</v>
      </c>
      <c r="K33">
        <f t="shared" si="5"/>
        <v>1.5360983102918467E-2</v>
      </c>
      <c r="L33">
        <f t="shared" ca="1" si="6"/>
        <v>1.8182560377876571E-2</v>
      </c>
      <c r="M33">
        <f t="shared" ca="1" si="7"/>
        <v>2.8215772749581036E-3</v>
      </c>
      <c r="N33" s="49">
        <f t="shared" ca="1" si="11"/>
        <v>4.8126657305860958E-2</v>
      </c>
    </row>
    <row r="34" spans="1:14" x14ac:dyDescent="0.2">
      <c r="A34">
        <f t="shared" si="8"/>
        <v>10</v>
      </c>
      <c r="B34">
        <f t="shared" si="9"/>
        <v>32</v>
      </c>
      <c r="D34">
        <f t="shared" si="10"/>
        <v>0.64460891621779726</v>
      </c>
      <c r="E34" t="str">
        <f t="shared" si="1"/>
        <v/>
      </c>
      <c r="F34">
        <v>8714285.7142857127</v>
      </c>
      <c r="G34" cm="1">
        <f t="array" ref="G34">IF(F34="","",F34/INDEX($F$2:$F$102,MATCH(TRUE,$F$2:$F$102&lt;&gt;"",0)))</f>
        <v>0.87142857142857122</v>
      </c>
      <c r="H34">
        <f t="shared" si="2"/>
        <v>142857.14285714366</v>
      </c>
      <c r="I34">
        <f t="shared" si="3"/>
        <v>0.98360655737704905</v>
      </c>
      <c r="J34">
        <f t="shared" si="4"/>
        <v>1.6393442622950949E-2</v>
      </c>
      <c r="K34">
        <f t="shared" si="5"/>
        <v>1.5612802498048521E-2</v>
      </c>
      <c r="L34">
        <f t="shared" ca="1" si="6"/>
        <v>1.8182560377876571E-2</v>
      </c>
      <c r="M34">
        <f t="shared" ca="1" si="7"/>
        <v>2.5697578798280496E-3</v>
      </c>
      <c r="N34" s="49">
        <f t="shared" ca="1" si="11"/>
        <v>5.4118423210723028E-2</v>
      </c>
    </row>
    <row r="35" spans="1:14" x14ac:dyDescent="0.2">
      <c r="A35">
        <f t="shared" si="8"/>
        <v>11</v>
      </c>
      <c r="B35">
        <f t="shared" si="9"/>
        <v>33</v>
      </c>
      <c r="D35">
        <f t="shared" si="10"/>
        <v>0.61391325354075932</v>
      </c>
      <c r="E35" t="str">
        <f t="shared" si="1"/>
        <v/>
      </c>
      <c r="F35">
        <v>8571428.571428569</v>
      </c>
      <c r="G35" cm="1">
        <f t="array" ref="G35">IF(F35="","",F35/INDEX($F$2:$F$102,MATCH(TRUE,$F$2:$F$102&lt;&gt;"",0)))</f>
        <v>0.85714285714285687</v>
      </c>
      <c r="H35">
        <f t="shared" si="2"/>
        <v>142857.14285714179</v>
      </c>
      <c r="I35">
        <f t="shared" si="3"/>
        <v>0.9833333333333335</v>
      </c>
      <c r="J35">
        <f t="shared" si="4"/>
        <v>1.6666666666666496E-2</v>
      </c>
      <c r="K35">
        <f t="shared" si="5"/>
        <v>1.5873015873015709E-2</v>
      </c>
      <c r="L35">
        <f t="shared" ca="1" si="6"/>
        <v>1.8182560377876571E-2</v>
      </c>
      <c r="M35">
        <f t="shared" ca="1" si="7"/>
        <v>2.3095445048608616E-3</v>
      </c>
      <c r="N35" s="49">
        <f t="shared" ca="1" si="11"/>
        <v>6.0253592645453977E-2</v>
      </c>
    </row>
    <row r="36" spans="1:14" x14ac:dyDescent="0.2">
      <c r="A36">
        <f t="shared" si="8"/>
        <v>12</v>
      </c>
      <c r="B36">
        <f t="shared" si="9"/>
        <v>34</v>
      </c>
      <c r="D36">
        <f t="shared" si="10"/>
        <v>0.5846792890864374</v>
      </c>
      <c r="E36" t="str">
        <f t="shared" si="1"/>
        <v/>
      </c>
      <c r="F36">
        <v>8428571.4285714272</v>
      </c>
      <c r="G36" cm="1">
        <f t="array" ref="G36">IF(F36="","",F36/INDEX($F$2:$F$102,MATCH(TRUE,$F$2:$F$102&lt;&gt;"",0)))</f>
        <v>0.84285714285714275</v>
      </c>
      <c r="H36">
        <f t="shared" si="2"/>
        <v>142857.14285714272</v>
      </c>
      <c r="I36">
        <f t="shared" si="3"/>
        <v>0.98305084745762716</v>
      </c>
      <c r="J36">
        <f t="shared" si="4"/>
        <v>1.6949152542372836E-2</v>
      </c>
      <c r="K36">
        <f t="shared" si="5"/>
        <v>1.6142050040355082E-2</v>
      </c>
      <c r="L36">
        <f t="shared" ca="1" si="6"/>
        <v>1.8182560377876571E-2</v>
      </c>
      <c r="M36">
        <f t="shared" ca="1" si="7"/>
        <v>2.0405103375214888E-3</v>
      </c>
      <c r="N36" s="49">
        <f t="shared" ca="1" si="11"/>
        <v>6.6536546203367755E-2</v>
      </c>
    </row>
    <row r="37" spans="1:14" x14ac:dyDescent="0.2">
      <c r="A37">
        <f t="shared" si="8"/>
        <v>13</v>
      </c>
      <c r="B37">
        <f t="shared" si="9"/>
        <v>35</v>
      </c>
      <c r="D37">
        <f t="shared" si="10"/>
        <v>0.5568374181775595</v>
      </c>
      <c r="E37" t="str">
        <f t="shared" si="1"/>
        <v/>
      </c>
      <c r="F37">
        <v>8285714.2857142845</v>
      </c>
      <c r="G37" cm="1">
        <f t="array" ref="G37">IF(F37="","",F37/INDEX($F$2:$F$102,MATCH(TRUE,$F$2:$F$102&lt;&gt;"",0)))</f>
        <v>0.8285714285714284</v>
      </c>
      <c r="H37">
        <f t="shared" si="2"/>
        <v>142857.14285714272</v>
      </c>
      <c r="I37">
        <f t="shared" si="3"/>
        <v>0.98275862068965514</v>
      </c>
      <c r="J37">
        <f t="shared" si="4"/>
        <v>1.7241379310344862E-2</v>
      </c>
      <c r="K37">
        <f t="shared" si="5"/>
        <v>1.6420361247947487E-2</v>
      </c>
      <c r="L37">
        <f t="shared" ca="1" si="6"/>
        <v>1.8182560377876571E-2</v>
      </c>
      <c r="M37">
        <f t="shared" ca="1" si="7"/>
        <v>1.7621991299290839E-3</v>
      </c>
      <c r="N37" s="49">
        <f t="shared" ca="1" si="11"/>
        <v>7.2971817382417162E-2</v>
      </c>
    </row>
    <row r="38" spans="1:14" x14ac:dyDescent="0.2">
      <c r="A38">
        <f t="shared" si="8"/>
        <v>14</v>
      </c>
      <c r="B38">
        <f t="shared" si="9"/>
        <v>36</v>
      </c>
      <c r="D38">
        <f t="shared" si="10"/>
        <v>0.53032135064529462</v>
      </c>
      <c r="E38" t="str">
        <f t="shared" si="1"/>
        <v/>
      </c>
      <c r="F38">
        <v>8142857.1428571418</v>
      </c>
      <c r="G38" cm="1">
        <f t="array" ref="G38">IF(F38="","",F38/INDEX($F$2:$F$102,MATCH(TRUE,$F$2:$F$102&lt;&gt;"",0)))</f>
        <v>0.81428571428571417</v>
      </c>
      <c r="H38">
        <f t="shared" si="2"/>
        <v>142857.14285714272</v>
      </c>
      <c r="I38">
        <f t="shared" si="3"/>
        <v>0.98245614035087725</v>
      </c>
      <c r="J38">
        <f t="shared" si="4"/>
        <v>1.7543859649122751E-2</v>
      </c>
      <c r="K38">
        <f t="shared" si="5"/>
        <v>1.6708437761069284E-2</v>
      </c>
      <c r="L38">
        <f t="shared" ca="1" si="6"/>
        <v>1.8182560377876571E-2</v>
      </c>
      <c r="M38">
        <f t="shared" ca="1" si="7"/>
        <v>1.4741226168072871E-3</v>
      </c>
      <c r="N38" s="49">
        <f t="shared" ca="1" si="11"/>
        <v>7.9564098374171124E-2</v>
      </c>
    </row>
    <row r="39" spans="1:14" x14ac:dyDescent="0.2">
      <c r="A39">
        <f t="shared" si="8"/>
        <v>15</v>
      </c>
      <c r="B39">
        <f t="shared" si="9"/>
        <v>37</v>
      </c>
      <c r="D39">
        <f t="shared" si="10"/>
        <v>0.50506795299551888</v>
      </c>
      <c r="E39" t="str">
        <f t="shared" si="1"/>
        <v/>
      </c>
      <c r="F39">
        <v>7999999.9999999991</v>
      </c>
      <c r="G39" cm="1">
        <f t="array" ref="G39">IF(F39="","",F39/INDEX($F$2:$F$102,MATCH(TRUE,$F$2:$F$102&lt;&gt;"",0)))</f>
        <v>0.79999999999999993</v>
      </c>
      <c r="H39">
        <f t="shared" si="2"/>
        <v>142857.14285714366</v>
      </c>
      <c r="I39">
        <f t="shared" si="3"/>
        <v>0.9821428571428571</v>
      </c>
      <c r="J39">
        <f t="shared" si="4"/>
        <v>1.7857142857142905E-2</v>
      </c>
      <c r="K39">
        <f t="shared" si="5"/>
        <v>1.7006802721088479E-2</v>
      </c>
      <c r="L39">
        <f t="shared" ca="1" si="6"/>
        <v>1.8182560377876571E-2</v>
      </c>
      <c r="M39">
        <f t="shared" ca="1" si="7"/>
        <v>1.1757576567880922E-3</v>
      </c>
      <c r="N39" s="49">
        <f t="shared" ca="1" si="11"/>
        <v>8.631824608400733E-2</v>
      </c>
    </row>
    <row r="40" spans="1:14" x14ac:dyDescent="0.2">
      <c r="A40">
        <f t="shared" si="8"/>
        <v>16</v>
      </c>
      <c r="B40">
        <f t="shared" si="9"/>
        <v>38</v>
      </c>
      <c r="D40">
        <f t="shared" si="10"/>
        <v>0.48101709809097021</v>
      </c>
      <c r="E40" t="str">
        <f t="shared" si="1"/>
        <v/>
      </c>
      <c r="F40">
        <v>7857142.8571428554</v>
      </c>
      <c r="G40" cm="1">
        <f t="array" ref="G40">IF(F40="","",F40/INDEX($F$2:$F$102,MATCH(TRUE,$F$2:$F$102&lt;&gt;"",0)))</f>
        <v>0.78571428571428559</v>
      </c>
      <c r="H40">
        <f t="shared" si="2"/>
        <v>142857.14285714179</v>
      </c>
      <c r="I40">
        <f t="shared" si="3"/>
        <v>0.98181818181818192</v>
      </c>
      <c r="J40">
        <f t="shared" si="4"/>
        <v>1.8181818181818077E-2</v>
      </c>
      <c r="K40">
        <f t="shared" si="5"/>
        <v>1.7316017316017215E-2</v>
      </c>
      <c r="L40">
        <f t="shared" ca="1" si="6"/>
        <v>1.8182560377876571E-2</v>
      </c>
      <c r="M40">
        <f t="shared" ca="1" si="7"/>
        <v>8.6654306185935531E-4</v>
      </c>
      <c r="N40" s="49">
        <f t="shared" ca="1" si="11"/>
        <v>9.3239288392107433E-2</v>
      </c>
    </row>
    <row r="41" spans="1:14" x14ac:dyDescent="0.2">
      <c r="A41">
        <f t="shared" si="8"/>
        <v>17</v>
      </c>
      <c r="B41">
        <f t="shared" si="9"/>
        <v>39</v>
      </c>
      <c r="D41">
        <f t="shared" si="10"/>
        <v>0.45811152199140021</v>
      </c>
      <c r="E41" t="str">
        <f t="shared" si="1"/>
        <v/>
      </c>
      <c r="F41">
        <v>7714285.7142857136</v>
      </c>
      <c r="G41" cm="1">
        <f t="array" ref="G41">IF(F41="","",F41/INDEX($F$2:$F$102,MATCH(TRUE,$F$2:$F$102&lt;&gt;"",0)))</f>
        <v>0.77142857142857135</v>
      </c>
      <c r="H41">
        <f t="shared" si="2"/>
        <v>142857.14285714366</v>
      </c>
      <c r="I41">
        <f t="shared" si="3"/>
        <v>0.9814814814814814</v>
      </c>
      <c r="J41">
        <f t="shared" si="4"/>
        <v>1.8518518518518601E-2</v>
      </c>
      <c r="K41">
        <f t="shared" si="5"/>
        <v>1.7636684303351049E-2</v>
      </c>
      <c r="L41">
        <f t="shared" ca="1" si="6"/>
        <v>1.8182560377876571E-2</v>
      </c>
      <c r="M41">
        <f t="shared" ca="1" si="7"/>
        <v>5.4587607452552186E-4</v>
      </c>
      <c r="N41" s="49">
        <f t="shared" ca="1" si="11"/>
        <v>0.10033243066524697</v>
      </c>
    </row>
    <row r="42" spans="1:14" x14ac:dyDescent="0.2">
      <c r="A42">
        <f t="shared" si="8"/>
        <v>18</v>
      </c>
      <c r="B42">
        <f t="shared" si="9"/>
        <v>40</v>
      </c>
      <c r="D42">
        <f t="shared" si="10"/>
        <v>0.43629668761085727</v>
      </c>
      <c r="E42" t="str">
        <f t="shared" si="1"/>
        <v/>
      </c>
      <c r="F42">
        <v>7571428.57142857</v>
      </c>
      <c r="G42" cm="1">
        <f t="array" ref="G42">IF(F42="","",F42/INDEX($F$2:$F$102,MATCH(TRUE,$F$2:$F$102&lt;&gt;"",0)))</f>
        <v>0.75714285714285701</v>
      </c>
      <c r="H42">
        <f t="shared" si="2"/>
        <v>142857.14285714179</v>
      </c>
      <c r="I42">
        <f t="shared" si="3"/>
        <v>0.98113207547169823</v>
      </c>
      <c r="J42">
        <f t="shared" si="4"/>
        <v>1.8867924528301772E-2</v>
      </c>
      <c r="K42">
        <f t="shared" si="5"/>
        <v>1.7969451931715973E-2</v>
      </c>
      <c r="L42">
        <f t="shared" ca="1" si="6"/>
        <v>1.8182560377876571E-2</v>
      </c>
      <c r="M42">
        <f t="shared" ca="1" si="7"/>
        <v>2.131084461605981E-4</v>
      </c>
      <c r="N42" s="49">
        <f t="shared" ca="1" si="11"/>
        <v>0.10760306252980444</v>
      </c>
    </row>
    <row r="43" spans="1:14" x14ac:dyDescent="0.2">
      <c r="A43">
        <f t="shared" si="8"/>
        <v>19</v>
      </c>
      <c r="B43">
        <f t="shared" si="9"/>
        <v>41</v>
      </c>
      <c r="D43">
        <f t="shared" si="10"/>
        <v>0.41552065486748313</v>
      </c>
      <c r="E43" t="str">
        <f t="shared" si="1"/>
        <v/>
      </c>
      <c r="F43">
        <v>7428571.4285714282</v>
      </c>
      <c r="G43" cm="1">
        <f t="array" ref="G43">IF(F43="","",F43/INDEX($F$2:$F$102,MATCH(TRUE,$F$2:$F$102&lt;&gt;"",0)))</f>
        <v>0.74285714285714277</v>
      </c>
      <c r="H43">
        <f t="shared" si="2"/>
        <v>142857.14285714272</v>
      </c>
      <c r="I43">
        <f t="shared" si="3"/>
        <v>0.98076923076923084</v>
      </c>
      <c r="J43">
        <f t="shared" si="4"/>
        <v>1.9230769230769162E-2</v>
      </c>
      <c r="K43">
        <f t="shared" si="5"/>
        <v>1.831501831501825E-2</v>
      </c>
      <c r="L43">
        <f t="shared" ca="1" si="6"/>
        <v>1.8182560377876571E-2</v>
      </c>
      <c r="M43">
        <f t="shared" ca="1" si="7"/>
        <v>-1.3245793714167925E-4</v>
      </c>
      <c r="N43" s="49">
        <f t="shared" ca="1" si="11"/>
        <v>0.11505676491685071</v>
      </c>
    </row>
    <row r="44" spans="1:14" x14ac:dyDescent="0.2">
      <c r="A44">
        <f t="shared" si="8"/>
        <v>20</v>
      </c>
      <c r="B44">
        <f t="shared" si="9"/>
        <v>42</v>
      </c>
      <c r="D44">
        <f t="shared" si="10"/>
        <v>0.39573395701665059</v>
      </c>
      <c r="E44" t="str">
        <f t="shared" si="1"/>
        <v/>
      </c>
      <c r="F44">
        <v>7285714.2857142854</v>
      </c>
      <c r="G44" cm="1">
        <f t="array" ref="G44">IF(F44="","",F44/INDEX($F$2:$F$102,MATCH(TRUE,$F$2:$F$102&lt;&gt;"",0)))</f>
        <v>0.72857142857142854</v>
      </c>
      <c r="H44">
        <f t="shared" si="2"/>
        <v>142857.14285714272</v>
      </c>
      <c r="I44">
        <f t="shared" si="3"/>
        <v>0.98039215686274517</v>
      </c>
      <c r="J44">
        <f t="shared" si="4"/>
        <v>1.9607843137254832E-2</v>
      </c>
      <c r="K44">
        <f t="shared" si="5"/>
        <v>1.8674136321195078E-2</v>
      </c>
      <c r="L44">
        <f t="shared" ca="1" si="6"/>
        <v>1.8182560377876571E-2</v>
      </c>
      <c r="M44">
        <f t="shared" ca="1" si="7"/>
        <v>-4.9157594331850768E-4</v>
      </c>
      <c r="N44" s="49">
        <f t="shared" ca="1" si="11"/>
        <v>0.12269931739065298</v>
      </c>
    </row>
    <row r="45" spans="1:14" x14ac:dyDescent="0.2">
      <c r="A45">
        <f t="shared" si="8"/>
        <v>21</v>
      </c>
      <c r="B45">
        <f t="shared" si="9"/>
        <v>43</v>
      </c>
      <c r="D45">
        <f t="shared" si="10"/>
        <v>0.37688948287300061</v>
      </c>
      <c r="E45" t="str">
        <f t="shared" si="1"/>
        <v/>
      </c>
      <c r="F45">
        <v>7142857.1428571427</v>
      </c>
      <c r="G45" cm="1">
        <f t="array" ref="G45">IF(F45="","",F45/INDEX($F$2:$F$102,MATCH(TRUE,$F$2:$F$102&lt;&gt;"",0)))</f>
        <v>0.7142857142857143</v>
      </c>
      <c r="H45">
        <f t="shared" si="2"/>
        <v>142857.14285714366</v>
      </c>
      <c r="I45">
        <f t="shared" si="3"/>
        <v>0.97999999999999987</v>
      </c>
      <c r="J45">
        <f t="shared" si="4"/>
        <v>2.0000000000000129E-2</v>
      </c>
      <c r="K45">
        <f t="shared" si="5"/>
        <v>1.9047619047619171E-2</v>
      </c>
      <c r="L45">
        <f t="shared" ca="1" si="6"/>
        <v>1.8182560377876571E-2</v>
      </c>
      <c r="M45">
        <f t="shared" ca="1" si="7"/>
        <v>-8.6505866974260007E-4</v>
      </c>
      <c r="N45" s="49">
        <f t="shared" ca="1" si="11"/>
        <v>0.130536705772404</v>
      </c>
    </row>
    <row r="46" spans="1:14" x14ac:dyDescent="0.2">
      <c r="A46">
        <f t="shared" si="8"/>
        <v>22</v>
      </c>
      <c r="B46">
        <f t="shared" si="9"/>
        <v>44</v>
      </c>
      <c r="D46">
        <f t="shared" si="10"/>
        <v>0.35894236464095297</v>
      </c>
      <c r="E46" t="str">
        <f t="shared" si="1"/>
        <v/>
      </c>
      <c r="F46">
        <v>6999999.9999999991</v>
      </c>
      <c r="G46" cm="1">
        <f t="array" ref="G46">IF(F46="","",F46/INDEX($F$2:$F$102,MATCH(TRUE,$F$2:$F$102&lt;&gt;"",0)))</f>
        <v>0.7</v>
      </c>
      <c r="H46">
        <f t="shared" si="2"/>
        <v>142857.14285714179</v>
      </c>
      <c r="I46">
        <f t="shared" si="3"/>
        <v>0.97959183673469408</v>
      </c>
      <c r="J46">
        <f t="shared" si="4"/>
        <v>2.0408163265305923E-2</v>
      </c>
      <c r="K46">
        <f t="shared" si="5"/>
        <v>1.9436345966958021E-2</v>
      </c>
      <c r="L46">
        <f t="shared" ca="1" si="6"/>
        <v>1.8182560377876571E-2</v>
      </c>
      <c r="M46">
        <f t="shared" ca="1" si="7"/>
        <v>-1.2537855890814506E-3</v>
      </c>
      <c r="N46" s="49">
        <f t="shared" ca="1" si="11"/>
        <v>0.13857513007149885</v>
      </c>
    </row>
    <row r="47" spans="1:14" x14ac:dyDescent="0.2">
      <c r="A47">
        <f t="shared" si="8"/>
        <v>23</v>
      </c>
      <c r="B47">
        <f t="shared" si="9"/>
        <v>45</v>
      </c>
      <c r="D47">
        <f t="shared" si="10"/>
        <v>0.3418498710866219</v>
      </c>
      <c r="E47" t="str">
        <f t="shared" si="1"/>
        <v/>
      </c>
      <c r="F47">
        <v>6857142.8571428573</v>
      </c>
      <c r="G47" cm="1">
        <f t="array" ref="G47">IF(F47="","",F47/INDEX($F$2:$F$102,MATCH(TRUE,$F$2:$F$102&lt;&gt;"",0)))</f>
        <v>0.68571428571428572</v>
      </c>
      <c r="H47">
        <f t="shared" si="2"/>
        <v>142857.14285714272</v>
      </c>
      <c r="I47">
        <f t="shared" si="3"/>
        <v>0.97916666666666674</v>
      </c>
      <c r="J47">
        <f t="shared" si="4"/>
        <v>2.0833333333333259E-2</v>
      </c>
      <c r="K47">
        <f t="shared" si="5"/>
        <v>1.9841269841269771E-2</v>
      </c>
      <c r="L47">
        <f t="shared" ca="1" si="6"/>
        <v>1.8182560377876571E-2</v>
      </c>
      <c r="M47">
        <f t="shared" ca="1" si="7"/>
        <v>-1.6587094633932001E-3</v>
      </c>
      <c r="N47" s="49">
        <f t="shared" ca="1" si="11"/>
        <v>0.14682101273720266</v>
      </c>
    </row>
    <row r="48" spans="1:14" x14ac:dyDescent="0.2">
      <c r="A48">
        <f t="shared" si="8"/>
        <v>24</v>
      </c>
      <c r="B48">
        <f t="shared" si="9"/>
        <v>46</v>
      </c>
      <c r="D48">
        <f t="shared" si="10"/>
        <v>0.32557130579678267</v>
      </c>
      <c r="E48" t="str">
        <f t="shared" si="1"/>
        <v/>
      </c>
      <c r="F48">
        <v>6714285.7142857146</v>
      </c>
      <c r="G48" cm="1">
        <f t="array" ref="G48">IF(F48="","",F48/INDEX($F$2:$F$102,MATCH(TRUE,$F$2:$F$102&lt;&gt;"",0)))</f>
        <v>0.67142857142857149</v>
      </c>
      <c r="H48">
        <f t="shared" si="2"/>
        <v>142857.14285714272</v>
      </c>
      <c r="I48">
        <f t="shared" si="3"/>
        <v>0.97872340425531912</v>
      </c>
      <c r="J48">
        <f t="shared" si="4"/>
        <v>2.1276595744680882E-2</v>
      </c>
      <c r="K48">
        <f t="shared" si="5"/>
        <v>2.0263424518743696E-2</v>
      </c>
      <c r="L48">
        <f t="shared" ca="1" si="6"/>
        <v>1.8182560377876571E-2</v>
      </c>
      <c r="M48">
        <f t="shared" ca="1" si="7"/>
        <v>-2.0808641408671252E-3</v>
      </c>
      <c r="N48" s="49">
        <f t="shared" ca="1" si="11"/>
        <v>0.15528100724411217</v>
      </c>
    </row>
    <row r="49" spans="1:14" x14ac:dyDescent="0.2">
      <c r="A49">
        <f t="shared" si="8"/>
        <v>25</v>
      </c>
      <c r="B49">
        <f t="shared" si="9"/>
        <v>47</v>
      </c>
      <c r="D49">
        <f t="shared" si="10"/>
        <v>0.31006791028265024</v>
      </c>
      <c r="E49" t="str">
        <f t="shared" si="1"/>
        <v/>
      </c>
      <c r="F49">
        <v>6571428.5714285718</v>
      </c>
      <c r="G49" cm="1">
        <f t="array" ref="G49">IF(F49="","",F49/INDEX($F$2:$F$102,MATCH(TRUE,$F$2:$F$102&lt;&gt;"",0)))</f>
        <v>0.65714285714285714</v>
      </c>
      <c r="H49">
        <f t="shared" si="2"/>
        <v>142857.14285714179</v>
      </c>
      <c r="I49">
        <f t="shared" si="3"/>
        <v>0.97826086956521752</v>
      </c>
      <c r="J49">
        <f t="shared" si="4"/>
        <v>2.1739130434782483E-2</v>
      </c>
      <c r="K49">
        <f t="shared" si="5"/>
        <v>2.0703933747411887E-2</v>
      </c>
      <c r="L49">
        <f t="shared" ca="1" si="6"/>
        <v>1.8182560377876571E-2</v>
      </c>
      <c r="M49">
        <f t="shared" ca="1" si="7"/>
        <v>-2.5213733695353159E-3</v>
      </c>
      <c r="N49" s="49">
        <f t="shared" ca="1" si="11"/>
        <v>0.16396200702537914</v>
      </c>
    </row>
    <row r="50" spans="1:14" x14ac:dyDescent="0.2">
      <c r="A50">
        <f t="shared" si="8"/>
        <v>26</v>
      </c>
      <c r="B50">
        <f t="shared" si="9"/>
        <v>48</v>
      </c>
      <c r="D50">
        <f t="shared" si="10"/>
        <v>0.29530277169776209</v>
      </c>
      <c r="E50" t="str">
        <f t="shared" si="1"/>
        <v/>
      </c>
      <c r="F50">
        <v>6428571.42857143</v>
      </c>
      <c r="G50" cm="1">
        <f t="array" ref="G50">IF(F50="","",F50/INDEX($F$2:$F$102,MATCH(TRUE,$F$2:$F$102&lt;&gt;"",0)))</f>
        <v>0.64285714285714302</v>
      </c>
      <c r="H50">
        <f t="shared" si="2"/>
        <v>142857.14285714366</v>
      </c>
      <c r="I50">
        <f t="shared" si="3"/>
        <v>0.97777777777777763</v>
      </c>
      <c r="J50">
        <f t="shared" si="4"/>
        <v>2.2222222222222365E-2</v>
      </c>
      <c r="K50">
        <f t="shared" si="5"/>
        <v>2.1164021164021298E-2</v>
      </c>
      <c r="L50">
        <f t="shared" ca="1" si="6"/>
        <v>1.8182560377876571E-2</v>
      </c>
      <c r="M50">
        <f t="shared" ca="1" si="7"/>
        <v>-2.9814607861447275E-3</v>
      </c>
      <c r="N50" s="49">
        <f t="shared" ca="1" si="11"/>
        <v>0.17287115476826881</v>
      </c>
    </row>
    <row r="51" spans="1:14" x14ac:dyDescent="0.2">
      <c r="A51">
        <f t="shared" si="8"/>
        <v>27</v>
      </c>
      <c r="B51">
        <f t="shared" si="9"/>
        <v>49</v>
      </c>
      <c r="D51">
        <f t="shared" si="10"/>
        <v>0.28124073495024959</v>
      </c>
      <c r="E51" t="str">
        <f t="shared" si="1"/>
        <v/>
      </c>
      <c r="F51">
        <v>6285714.2857142864</v>
      </c>
      <c r="G51" cm="1">
        <f t="array" ref="G51">IF(F51="","",F51/INDEX($F$2:$F$102,MATCH(TRUE,$F$2:$F$102&lt;&gt;"",0)))</f>
        <v>0.62857142857142867</v>
      </c>
      <c r="H51">
        <f t="shared" si="2"/>
        <v>142857.14285714179</v>
      </c>
      <c r="I51">
        <f t="shared" si="3"/>
        <v>0.9772727272727274</v>
      </c>
      <c r="J51">
        <f t="shared" si="4"/>
        <v>2.2727272727272596E-2</v>
      </c>
      <c r="K51">
        <f t="shared" si="5"/>
        <v>2.1645021645021519E-2</v>
      </c>
      <c r="L51">
        <f t="shared" ca="1" si="6"/>
        <v>1.8182560377876571E-2</v>
      </c>
      <c r="M51">
        <f t="shared" ca="1" si="7"/>
        <v>-3.4624612671449485E-3</v>
      </c>
      <c r="N51" s="49">
        <f t="shared" ca="1" si="11"/>
        <v>0.18201585208725399</v>
      </c>
    </row>
    <row r="52" spans="1:14" x14ac:dyDescent="0.2">
      <c r="A52">
        <f t="shared" si="8"/>
        <v>28</v>
      </c>
      <c r="B52">
        <f t="shared" si="9"/>
        <v>50</v>
      </c>
      <c r="D52">
        <f t="shared" si="10"/>
        <v>0.2678483190002377</v>
      </c>
      <c r="E52" t="str">
        <f t="shared" si="1"/>
        <v/>
      </c>
      <c r="F52">
        <v>6142857.1428571446</v>
      </c>
      <c r="G52" cm="1">
        <f t="array" ref="G52">IF(F52="","",F52/INDEX($F$2:$F$102,MATCH(TRUE,$F$2:$F$102&lt;&gt;"",0)))</f>
        <v>0.61428571428571443</v>
      </c>
      <c r="H52">
        <f t="shared" si="2"/>
        <v>142857.14285714272</v>
      </c>
      <c r="I52">
        <f t="shared" si="3"/>
        <v>0.9767441860465117</v>
      </c>
      <c r="J52">
        <f t="shared" si="4"/>
        <v>2.3255813953488302E-2</v>
      </c>
      <c r="K52">
        <f t="shared" si="5"/>
        <v>2.214839424141743E-2</v>
      </c>
      <c r="L52">
        <f t="shared" ca="1" si="6"/>
        <v>1.8182560377876571E-2</v>
      </c>
      <c r="M52">
        <f t="shared" ca="1" si="7"/>
        <v>-3.9658338635408588E-3</v>
      </c>
      <c r="N52" s="49">
        <f t="shared" ca="1" si="11"/>
        <v>0.1914037695904916</v>
      </c>
    </row>
    <row r="53" spans="1:14" x14ac:dyDescent="0.2">
      <c r="A53">
        <f t="shared" si="8"/>
        <v>29</v>
      </c>
      <c r="B53">
        <f t="shared" si="9"/>
        <v>51</v>
      </c>
      <c r="D53">
        <f t="shared" si="10"/>
        <v>0.25509363714308358</v>
      </c>
      <c r="E53" t="str">
        <f t="shared" si="1"/>
        <v/>
      </c>
      <c r="F53">
        <v>6000000.0000000019</v>
      </c>
      <c r="G53" cm="1">
        <f t="array" ref="G53">IF(F53="","",F53/INDEX($F$2:$F$102,MATCH(TRUE,$F$2:$F$102&lt;&gt;"",0)))</f>
        <v>0.6000000000000002</v>
      </c>
      <c r="H53">
        <f t="shared" si="2"/>
        <v>142857.14285714272</v>
      </c>
      <c r="I53">
        <f t="shared" si="3"/>
        <v>0.97619047619047628</v>
      </c>
      <c r="J53">
        <f t="shared" si="4"/>
        <v>2.3809523809523725E-2</v>
      </c>
      <c r="K53">
        <f t="shared" si="5"/>
        <v>2.2675736961451164E-2</v>
      </c>
      <c r="L53">
        <f t="shared" ca="1" si="6"/>
        <v>1.8182560377876571E-2</v>
      </c>
      <c r="M53">
        <f t="shared" ca="1" si="7"/>
        <v>-4.4931765835745929E-3</v>
      </c>
      <c r="N53" s="49">
        <f t="shared" ca="1" si="11"/>
        <v>0.20104285735622046</v>
      </c>
    </row>
    <row r="54" spans="1:14" x14ac:dyDescent="0.2">
      <c r="A54">
        <f t="shared" si="8"/>
        <v>30</v>
      </c>
      <c r="B54">
        <f t="shared" si="9"/>
        <v>52</v>
      </c>
      <c r="D54">
        <f t="shared" si="10"/>
        <v>0.24294632108865097</v>
      </c>
      <c r="E54" t="str">
        <f t="shared" si="1"/>
        <v/>
      </c>
      <c r="F54">
        <v>5857142.8571428591</v>
      </c>
      <c r="G54" cm="1">
        <f t="array" ref="G54">IF(F54="","",F54/INDEX($F$2:$F$102,MATCH(TRUE,$F$2:$F$102&lt;&gt;"",0)))</f>
        <v>0.58571428571428596</v>
      </c>
      <c r="H54">
        <f t="shared" si="2"/>
        <v>142857.14285714366</v>
      </c>
      <c r="I54">
        <f t="shared" si="3"/>
        <v>0.97560975609756084</v>
      </c>
      <c r="J54">
        <f t="shared" si="4"/>
        <v>2.4390243902439157E-2</v>
      </c>
      <c r="K54">
        <f t="shared" si="5"/>
        <v>2.322880371660872E-2</v>
      </c>
      <c r="L54">
        <f t="shared" ca="1" si="6"/>
        <v>1.8182560377876571E-2</v>
      </c>
      <c r="M54">
        <f t="shared" ca="1" si="7"/>
        <v>-5.0462433387321488E-3</v>
      </c>
      <c r="N54" s="49">
        <f t="shared" ca="1" si="11"/>
        <v>0.21094135583632181</v>
      </c>
    </row>
    <row r="55" spans="1:14" x14ac:dyDescent="0.2">
      <c r="A55">
        <f t="shared" si="8"/>
        <v>31</v>
      </c>
      <c r="B55">
        <f t="shared" si="9"/>
        <v>53</v>
      </c>
      <c r="D55">
        <f t="shared" si="10"/>
        <v>0.23137744865585813</v>
      </c>
      <c r="E55" t="str">
        <f t="shared" si="1"/>
        <v/>
      </c>
      <c r="F55">
        <v>5714285.7142857155</v>
      </c>
      <c r="G55" cm="1">
        <f t="array" ref="G55">IF(F55="","",F55/INDEX($F$2:$F$102,MATCH(TRUE,$F$2:$F$102&lt;&gt;"",0)))</f>
        <v>0.57142857142857151</v>
      </c>
      <c r="H55">
        <f t="shared" si="2"/>
        <v>142857.14285714272</v>
      </c>
      <c r="I55">
        <f t="shared" si="3"/>
        <v>0.97499999999999998</v>
      </c>
      <c r="J55">
        <f t="shared" si="4"/>
        <v>2.5000000000000022E-2</v>
      </c>
      <c r="K55">
        <f t="shared" si="5"/>
        <v>2.3809523809523829E-2</v>
      </c>
      <c r="L55">
        <f t="shared" ca="1" si="6"/>
        <v>1.8182560377876571E-2</v>
      </c>
      <c r="M55">
        <f t="shared" ca="1" si="7"/>
        <v>-5.6269634316472583E-3</v>
      </c>
      <c r="N55" s="49">
        <f t="shared" ca="1" si="11"/>
        <v>0.22110780720503415</v>
      </c>
    </row>
    <row r="56" spans="1:14" x14ac:dyDescent="0.2">
      <c r="A56">
        <f t="shared" si="8"/>
        <v>32</v>
      </c>
      <c r="B56">
        <f t="shared" si="9"/>
        <v>54</v>
      </c>
      <c r="D56">
        <f t="shared" si="10"/>
        <v>0.220359474910341</v>
      </c>
      <c r="E56" t="str">
        <f t="shared" si="1"/>
        <v/>
      </c>
      <c r="F56">
        <v>5571428.5714285728</v>
      </c>
      <c r="G56" cm="1">
        <f t="array" ref="G56">IF(F56="","",F56/INDEX($F$2:$F$102,MATCH(TRUE,$F$2:$F$102&lt;&gt;"",0)))</f>
        <v>0.55714285714285727</v>
      </c>
      <c r="H56">
        <f t="shared" si="2"/>
        <v>142857.14285714366</v>
      </c>
      <c r="I56">
        <f t="shared" si="3"/>
        <v>0.97435897435897423</v>
      </c>
      <c r="J56">
        <f t="shared" si="4"/>
        <v>2.5641025641025772E-2</v>
      </c>
      <c r="K56">
        <f t="shared" si="5"/>
        <v>2.4420024420024545E-2</v>
      </c>
      <c r="L56">
        <f t="shared" ca="1" si="6"/>
        <v>1.8182560377876571E-2</v>
      </c>
      <c r="M56">
        <f t="shared" ca="1" si="7"/>
        <v>-6.2374640421479742E-3</v>
      </c>
      <c r="N56" s="49">
        <f t="shared" ca="1" si="11"/>
        <v>0.23155106717158394</v>
      </c>
    </row>
    <row r="57" spans="1:14" x14ac:dyDescent="0.2">
      <c r="A57">
        <f t="shared" si="8"/>
        <v>33</v>
      </c>
      <c r="B57">
        <f t="shared" si="9"/>
        <v>55</v>
      </c>
      <c r="D57">
        <f t="shared" si="10"/>
        <v>0.20986616658127716</v>
      </c>
      <c r="E57" t="str">
        <f t="shared" si="1"/>
        <v/>
      </c>
      <c r="F57">
        <v>5428571.4285714291</v>
      </c>
      <c r="G57" cm="1">
        <f t="array" ref="G57">IF(F57="","",F57/INDEX($F$2:$F$102,MATCH(TRUE,$F$2:$F$102&lt;&gt;"",0)))</f>
        <v>0.54285714285714293</v>
      </c>
      <c r="H57">
        <f t="shared" si="2"/>
        <v>142857.14285714179</v>
      </c>
      <c r="I57">
        <f t="shared" si="3"/>
        <v>0.97368421052631604</v>
      </c>
      <c r="J57">
        <f t="shared" si="4"/>
        <v>2.6315789473683959E-2</v>
      </c>
      <c r="K57">
        <f t="shared" si="5"/>
        <v>2.5062656641603769E-2</v>
      </c>
      <c r="L57">
        <f t="shared" ca="1" si="6"/>
        <v>1.8182560377876571E-2</v>
      </c>
      <c r="M57">
        <f t="shared" ca="1" si="7"/>
        <v>-6.8800962637271985E-3</v>
      </c>
      <c r="N57" s="49">
        <f t="shared" ca="1" si="11"/>
        <v>0.24228031727631033</v>
      </c>
    </row>
    <row r="58" spans="1:14" x14ac:dyDescent="0.2">
      <c r="A58">
        <f t="shared" si="8"/>
        <v>34</v>
      </c>
      <c r="B58">
        <f t="shared" si="9"/>
        <v>56</v>
      </c>
      <c r="D58">
        <f t="shared" si="10"/>
        <v>0.19987253960121634</v>
      </c>
      <c r="E58" t="str">
        <f t="shared" si="1"/>
        <v/>
      </c>
      <c r="F58">
        <v>5285714.2857142873</v>
      </c>
      <c r="G58" cm="1">
        <f t="array" ref="G58">IF(F58="","",F58/INDEX($F$2:$F$102,MATCH(TRUE,$F$2:$F$102&lt;&gt;"",0)))</f>
        <v>0.52857142857142869</v>
      </c>
      <c r="H58">
        <f t="shared" si="2"/>
        <v>142857.14285714366</v>
      </c>
      <c r="I58">
        <f t="shared" si="3"/>
        <v>0.9729729729729728</v>
      </c>
      <c r="J58">
        <f t="shared" si="4"/>
        <v>2.7027027027027195E-2</v>
      </c>
      <c r="K58">
        <f t="shared" si="5"/>
        <v>2.5740025740025898E-2</v>
      </c>
      <c r="L58">
        <f t="shared" ca="1" si="6"/>
        <v>1.8182560377876571E-2</v>
      </c>
      <c r="M58">
        <f t="shared" ca="1" si="7"/>
        <v>-7.5574653621493272E-3</v>
      </c>
      <c r="N58" s="49">
        <f t="shared" ca="1" si="11"/>
        <v>0.25330507769069882</v>
      </c>
    </row>
    <row r="59" spans="1:14" x14ac:dyDescent="0.2">
      <c r="A59">
        <f t="shared" si="8"/>
        <v>35</v>
      </c>
      <c r="B59">
        <f t="shared" si="9"/>
        <v>57</v>
      </c>
      <c r="D59">
        <f t="shared" si="10"/>
        <v>0.19035479962020604</v>
      </c>
      <c r="E59" t="str">
        <f t="shared" si="1"/>
        <v/>
      </c>
      <c r="F59">
        <v>5142857.1428571437</v>
      </c>
      <c r="G59" cm="1">
        <f t="array" ref="G59">IF(F59="","",F59/INDEX($F$2:$F$102,MATCH(TRUE,$F$2:$F$102&lt;&gt;"",0)))</f>
        <v>0.51428571428571435</v>
      </c>
      <c r="H59">
        <f t="shared" si="2"/>
        <v>142857.14285714272</v>
      </c>
      <c r="I59">
        <f t="shared" si="3"/>
        <v>0.97222222222222221</v>
      </c>
      <c r="J59">
        <f t="shared" si="4"/>
        <v>2.777777777777779E-2</v>
      </c>
      <c r="K59">
        <f t="shared" si="5"/>
        <v>2.6455026455026464E-2</v>
      </c>
      <c r="L59">
        <f t="shared" ca="1" si="6"/>
        <v>1.8182560377876571E-2</v>
      </c>
      <c r="M59">
        <f t="shared" ca="1" si="7"/>
        <v>-8.2724660771498933E-3</v>
      </c>
      <c r="N59" s="49">
        <f t="shared" ca="1" si="11"/>
        <v>0.26463522054263283</v>
      </c>
    </row>
    <row r="60" spans="1:14" x14ac:dyDescent="0.2">
      <c r="A60">
        <f t="shared" si="8"/>
        <v>36</v>
      </c>
      <c r="B60">
        <f t="shared" si="9"/>
        <v>58</v>
      </c>
      <c r="D60">
        <f t="shared" si="10"/>
        <v>0.18129028535257716</v>
      </c>
      <c r="E60" t="str">
        <f t="shared" si="1"/>
        <v/>
      </c>
      <c r="F60">
        <v>5000000.0000000009</v>
      </c>
      <c r="G60" cm="1">
        <f t="array" ref="G60">IF(F60="","",F60/INDEX($F$2:$F$102,MATCH(TRUE,$F$2:$F$102&lt;&gt;"",0)))</f>
        <v>0.50000000000000011</v>
      </c>
      <c r="H60">
        <f t="shared" si="2"/>
        <v>142857.14285714272</v>
      </c>
      <c r="I60">
        <f t="shared" si="3"/>
        <v>0.97142857142857142</v>
      </c>
      <c r="J60">
        <f t="shared" si="4"/>
        <v>2.8571428571428581E-2</v>
      </c>
      <c r="K60">
        <f t="shared" si="5"/>
        <v>2.7210884353741503E-2</v>
      </c>
      <c r="L60">
        <f t="shared" ca="1" si="6"/>
        <v>1.8182560377876571E-2</v>
      </c>
      <c r="M60">
        <f t="shared" ca="1" si="7"/>
        <v>-9.0283239758649318E-3</v>
      </c>
      <c r="N60" s="49">
        <f t="shared" ca="1" si="11"/>
        <v>0.27628098378908</v>
      </c>
    </row>
    <row r="61" spans="1:14" x14ac:dyDescent="0.2">
      <c r="A61">
        <f t="shared" si="8"/>
        <v>37</v>
      </c>
      <c r="B61">
        <f t="shared" si="9"/>
        <v>59</v>
      </c>
      <c r="D61">
        <f t="shared" si="10"/>
        <v>0.17265741462150208</v>
      </c>
      <c r="E61" t="str">
        <f t="shared" si="1"/>
        <v/>
      </c>
      <c r="F61">
        <v>4857142.8571428582</v>
      </c>
      <c r="G61" cm="1">
        <f t="array" ref="G61">IF(F61="","",F61/INDEX($F$2:$F$102,MATCH(TRUE,$F$2:$F$102&lt;&gt;"",0)))</f>
        <v>0.48571428571428582</v>
      </c>
      <c r="H61">
        <f t="shared" si="2"/>
        <v>142857.14285714272</v>
      </c>
      <c r="I61">
        <f t="shared" si="3"/>
        <v>0.97058823529411764</v>
      </c>
      <c r="J61">
        <f t="shared" si="4"/>
        <v>2.9411764705882359E-2</v>
      </c>
      <c r="K61">
        <f t="shared" si="5"/>
        <v>2.8011204481792722E-2</v>
      </c>
      <c r="L61">
        <f t="shared" ca="1" si="6"/>
        <v>1.8182560377876571E-2</v>
      </c>
      <c r="M61">
        <f t="shared" ca="1" si="7"/>
        <v>-9.828644103916151E-3</v>
      </c>
      <c r="N61" s="49">
        <f t="shared" ca="1" si="11"/>
        <v>0.28825298565940455</v>
      </c>
    </row>
    <row r="62" spans="1:14" x14ac:dyDescent="0.2">
      <c r="A62">
        <f t="shared" si="8"/>
        <v>38</v>
      </c>
      <c r="B62">
        <f t="shared" si="9"/>
        <v>60</v>
      </c>
      <c r="D62">
        <f t="shared" si="10"/>
        <v>0.1644356329728591</v>
      </c>
      <c r="E62" t="str">
        <f t="shared" si="1"/>
        <v/>
      </c>
      <c r="F62">
        <v>4714285.7142857155</v>
      </c>
      <c r="G62" cm="1">
        <f t="array" ref="G62">IF(F62="","",F62/INDEX($F$2:$F$102,MATCH(TRUE,$F$2:$F$102&lt;&gt;"",0)))</f>
        <v>0.47142857142857153</v>
      </c>
      <c r="H62">
        <f t="shared" si="2"/>
        <v>142857.14285714272</v>
      </c>
      <c r="I62">
        <f t="shared" si="3"/>
        <v>0.96969696969696972</v>
      </c>
      <c r="J62">
        <f t="shared" si="4"/>
        <v>3.0303030303030276E-2</v>
      </c>
      <c r="K62">
        <f t="shared" si="5"/>
        <v>2.8860028860028832E-2</v>
      </c>
      <c r="L62">
        <f t="shared" ca="1" si="6"/>
        <v>1.8182560377876571E-2</v>
      </c>
      <c r="M62">
        <f t="shared" ca="1" si="7"/>
        <v>-1.0677468482152262E-2</v>
      </c>
      <c r="N62" s="49">
        <f t="shared" ca="1" si="11"/>
        <v>0.30056223969349344</v>
      </c>
    </row>
    <row r="63" spans="1:14" x14ac:dyDescent="0.2">
      <c r="A63">
        <f t="shared" si="8"/>
        <v>39</v>
      </c>
      <c r="B63">
        <f t="shared" si="9"/>
        <v>61</v>
      </c>
      <c r="D63">
        <f t="shared" si="10"/>
        <v>0.15660536473605632</v>
      </c>
      <c r="E63" t="str">
        <f t="shared" si="1"/>
        <v/>
      </c>
      <c r="F63">
        <v>4571428.5714285728</v>
      </c>
      <c r="G63" cm="1">
        <f t="array" ref="G63">IF(F63="","",F63/INDEX($F$2:$F$102,MATCH(TRUE,$F$2:$F$102&lt;&gt;"",0)))</f>
        <v>0.4571428571428573</v>
      </c>
      <c r="H63">
        <f t="shared" si="2"/>
        <v>142857.14285714272</v>
      </c>
      <c r="I63">
        <f t="shared" si="3"/>
        <v>0.96875</v>
      </c>
      <c r="J63">
        <f t="shared" si="4"/>
        <v>3.125E-2</v>
      </c>
      <c r="K63">
        <f t="shared" si="5"/>
        <v>2.976190476190476E-2</v>
      </c>
      <c r="L63">
        <f t="shared" ca="1" si="6"/>
        <v>1.8182560377876571E-2</v>
      </c>
      <c r="M63">
        <f t="shared" ca="1" si="7"/>
        <v>-1.157934438402819E-2</v>
      </c>
      <c r="N63" s="49">
        <f t="shared" ca="1" si="11"/>
        <v>0.31322017039993655</v>
      </c>
    </row>
    <row r="64" spans="1:14" x14ac:dyDescent="0.2">
      <c r="A64">
        <f t="shared" si="8"/>
        <v>40</v>
      </c>
      <c r="B64">
        <f t="shared" si="9"/>
        <v>62</v>
      </c>
      <c r="D64">
        <f t="shared" si="10"/>
        <v>0.14914796641529171</v>
      </c>
      <c r="E64" t="str">
        <f t="shared" si="1"/>
        <v/>
      </c>
      <c r="F64">
        <v>4428571.42857143</v>
      </c>
      <c r="G64" cm="1">
        <f t="array" ref="G64">IF(F64="","",F64/INDEX($F$2:$F$102,MATCH(TRUE,$F$2:$F$102&lt;&gt;"",0)))</f>
        <v>0.442857142857143</v>
      </c>
      <c r="H64">
        <f t="shared" si="2"/>
        <v>142857.14285714272</v>
      </c>
      <c r="I64">
        <f t="shared" si="3"/>
        <v>0.967741935483871</v>
      </c>
      <c r="J64">
        <f t="shared" si="4"/>
        <v>3.2258064516129004E-2</v>
      </c>
      <c r="K64">
        <f t="shared" si="5"/>
        <v>3.0721966205837146E-2</v>
      </c>
      <c r="L64">
        <f t="shared" ca="1" si="6"/>
        <v>1.8182560377876571E-2</v>
      </c>
      <c r="M64">
        <f t="shared" ca="1" si="7"/>
        <v>-1.2539405827960575E-2</v>
      </c>
      <c r="N64" s="49">
        <f t="shared" ca="1" si="11"/>
        <v>0.32623862956059396</v>
      </c>
    </row>
    <row r="65" spans="1:14" x14ac:dyDescent="0.2">
      <c r="A65">
        <f t="shared" si="8"/>
        <v>41</v>
      </c>
      <c r="B65">
        <f t="shared" si="9"/>
        <v>63</v>
      </c>
      <c r="D65">
        <f t="shared" si="10"/>
        <v>0.14204568230027784</v>
      </c>
      <c r="E65" t="str">
        <f t="shared" si="1"/>
        <v/>
      </c>
      <c r="F65">
        <v>4285714.2857142873</v>
      </c>
      <c r="G65" cm="1">
        <f t="array" ref="G65">IF(F65="","",F65/INDEX($F$2:$F$102,MATCH(TRUE,$F$2:$F$102&lt;&gt;"",0)))</f>
        <v>0.42857142857142871</v>
      </c>
      <c r="H65">
        <f t="shared" si="2"/>
        <v>142857.14285714226</v>
      </c>
      <c r="I65">
        <f t="shared" si="3"/>
        <v>0.96666666666666679</v>
      </c>
      <c r="J65">
        <f t="shared" si="4"/>
        <v>3.3333333333333215E-2</v>
      </c>
      <c r="K65">
        <f t="shared" si="5"/>
        <v>3.1746031746031633E-2</v>
      </c>
      <c r="L65">
        <f t="shared" ca="1" si="6"/>
        <v>1.8182560377876571E-2</v>
      </c>
      <c r="M65">
        <f t="shared" ca="1" si="7"/>
        <v>-1.3563471368155063E-2</v>
      </c>
      <c r="N65" s="49">
        <f t="shared" ca="1" si="11"/>
        <v>0.33962991320902847</v>
      </c>
    </row>
    <row r="66" spans="1:14" x14ac:dyDescent="0.2">
      <c r="A66">
        <f t="shared" si="8"/>
        <v>42</v>
      </c>
      <c r="B66">
        <f t="shared" si="9"/>
        <v>64</v>
      </c>
      <c r="D66">
        <f t="shared" si="10"/>
        <v>0.13528160219074079</v>
      </c>
      <c r="E66" t="str">
        <f t="shared" si="1"/>
        <v/>
      </c>
      <c r="F66">
        <v>4142857.1428571451</v>
      </c>
      <c r="G66" cm="1">
        <f t="array" ref="G66">IF(F66="","",F66/INDEX($F$2:$F$102,MATCH(TRUE,$F$2:$F$102&lt;&gt;"",0)))</f>
        <v>0.41428571428571448</v>
      </c>
      <c r="H66">
        <f t="shared" si="2"/>
        <v>142857.14285714272</v>
      </c>
      <c r="I66">
        <f t="shared" si="3"/>
        <v>0.96551724137931039</v>
      </c>
      <c r="J66">
        <f t="shared" si="4"/>
        <v>3.4482758620689613E-2</v>
      </c>
      <c r="K66">
        <f t="shared" si="5"/>
        <v>3.284072249589487E-2</v>
      </c>
      <c r="L66">
        <f t="shared" ca="1" si="6"/>
        <v>1.8182560377876571E-2</v>
      </c>
      <c r="M66">
        <f t="shared" ca="1" si="7"/>
        <v>-1.4658162118018299E-2</v>
      </c>
      <c r="N66" s="49">
        <f t="shared" ca="1" si="11"/>
        <v>0.35340677931147352</v>
      </c>
    </row>
    <row r="67" spans="1:14" x14ac:dyDescent="0.2">
      <c r="A67">
        <f t="shared" si="8"/>
        <v>43</v>
      </c>
      <c r="B67">
        <f t="shared" si="9"/>
        <v>65</v>
      </c>
      <c r="D67">
        <f t="shared" si="10"/>
        <v>0.12883962113403885</v>
      </c>
      <c r="E67" t="str">
        <f t="shared" ref="E67:E102" si="12">IF(C67="","",C67-C68)</f>
        <v/>
      </c>
      <c r="F67">
        <v>4000000.0000000023</v>
      </c>
      <c r="G67" cm="1">
        <f t="array" ref="G67">IF(F67="","",F67/INDEX($F$2:$F$102,MATCH(TRUE,$F$2:$F$102&lt;&gt;"",0)))</f>
        <v>0.40000000000000024</v>
      </c>
      <c r="H67">
        <f t="shared" ref="H67:H102" si="13">IF(F67="","",F67-F68)</f>
        <v>142857.14285714272</v>
      </c>
      <c r="I67">
        <f t="shared" ref="I67:I102" si="14">IF(F67="","",F68/F67)</f>
        <v>0.9642857142857143</v>
      </c>
      <c r="J67">
        <f t="shared" ref="J67:J102" si="15">IF(I67="","",1-I67)</f>
        <v>3.5714285714285698E-2</v>
      </c>
      <c r="K67">
        <f t="shared" ref="K67:K102" si="16">IF(J67="","",J67*(1+$Q$1)^-1)</f>
        <v>3.4013605442176853E-2</v>
      </c>
      <c r="L67">
        <f t="shared" ref="L67:L102" ca="1" si="17">IF(K67="","",$Q$7)</f>
        <v>1.8182560377876571E-2</v>
      </c>
      <c r="M67">
        <f t="shared" ref="M67:M102" ca="1" si="18">IF(L67="","",L67-K67)</f>
        <v>-1.5831045064300282E-2</v>
      </c>
      <c r="N67" s="49">
        <f t="shared" ca="1" si="11"/>
        <v>0.36758246618025531</v>
      </c>
    </row>
    <row r="68" spans="1:14" x14ac:dyDescent="0.2">
      <c r="A68">
        <f t="shared" ref="A68:A102" si="19">IF(AND(C68="",G68&lt;&gt;""),IF(AND(G68="",G67=0),0,A67+1),IF(AND(C68="",A67=0),0,A67+1))</f>
        <v>44</v>
      </c>
      <c r="B68">
        <f t="shared" ref="B68:B102" si="20">B67+1</f>
        <v>66</v>
      </c>
      <c r="D68">
        <f t="shared" ref="D68:D102" si="21">IF($D$2=1,IF(C68&lt;&gt;"",IF(C68="","",POWER(1+$Q$1,-A68)),IF(G68="","",POWER(1+$Q$1,-A68))),IF(C68&lt;&gt;"",IF(C68="","",POWER(1+$Q$1,-A67)),IF(G68="","",POWER(1+$Q$1,-A67))))</f>
        <v>0.12270440108003698</v>
      </c>
      <c r="E68" t="str">
        <f t="shared" si="12"/>
        <v/>
      </c>
      <c r="F68">
        <v>3857142.8571428596</v>
      </c>
      <c r="G68" cm="1">
        <f t="array" ref="G68">IF(F68="","",F68/INDEX($F$2:$F$102,MATCH(TRUE,$F$2:$F$102&lt;&gt;"",0)))</f>
        <v>0.38571428571428595</v>
      </c>
      <c r="H68">
        <f t="shared" si="13"/>
        <v>142857.14285714319</v>
      </c>
      <c r="I68">
        <f t="shared" si="14"/>
        <v>0.96296296296296291</v>
      </c>
      <c r="J68">
        <f t="shared" si="15"/>
        <v>3.703703703703709E-2</v>
      </c>
      <c r="K68">
        <f t="shared" si="16"/>
        <v>3.5273368606701987E-2</v>
      </c>
      <c r="L68">
        <f t="shared" ca="1" si="17"/>
        <v>1.8182560377876571E-2</v>
      </c>
      <c r="M68">
        <f t="shared" ca="1" si="18"/>
        <v>-1.7090808228825416E-2</v>
      </c>
      <c r="N68" s="49">
        <f t="shared" ref="N68:N102" ca="1" si="22">IFERROR(IF(M68="","",IF(AND(M68&lt;&gt;"",M67=""),IF(M68="","",M68*(1+$Q$1)/I68),(M68+N67)*(1+$Q$1)/I68)),0)</f>
        <v>0.38217071165088612</v>
      </c>
    </row>
    <row r="69" spans="1:14" x14ac:dyDescent="0.2">
      <c r="A69">
        <f t="shared" si="19"/>
        <v>45</v>
      </c>
      <c r="B69">
        <f t="shared" si="20"/>
        <v>67</v>
      </c>
      <c r="D69">
        <f t="shared" si="21"/>
        <v>0.11686133436193999</v>
      </c>
      <c r="E69" t="str">
        <f t="shared" si="12"/>
        <v/>
      </c>
      <c r="F69">
        <v>3714285.7142857164</v>
      </c>
      <c r="G69" cm="1">
        <f t="array" ref="G69">IF(F69="","",F69/INDEX($F$2:$F$102,MATCH(TRUE,$F$2:$F$102&lt;&gt;"",0)))</f>
        <v>0.37142857142857166</v>
      </c>
      <c r="H69">
        <f t="shared" si="13"/>
        <v>142857.14285714272</v>
      </c>
      <c r="I69">
        <f t="shared" si="14"/>
        <v>0.96153846153846156</v>
      </c>
      <c r="J69">
        <f t="shared" si="15"/>
        <v>3.8461538461538436E-2</v>
      </c>
      <c r="K69">
        <f t="shared" si="16"/>
        <v>3.6630036630036604E-2</v>
      </c>
      <c r="L69">
        <f t="shared" ca="1" si="17"/>
        <v>1.8182560377876571E-2</v>
      </c>
      <c r="M69">
        <f t="shared" ca="1" si="18"/>
        <v>-1.8447476252160033E-2</v>
      </c>
      <c r="N69" s="49">
        <f t="shared" ca="1" si="22"/>
        <v>0.39718577305540886</v>
      </c>
    </row>
    <row r="70" spans="1:14" x14ac:dyDescent="0.2">
      <c r="A70">
        <f t="shared" si="19"/>
        <v>46</v>
      </c>
      <c r="B70">
        <f t="shared" si="20"/>
        <v>68</v>
      </c>
      <c r="D70">
        <f t="shared" si="21"/>
        <v>0.1112965089161333</v>
      </c>
      <c r="E70" t="str">
        <f t="shared" si="12"/>
        <v/>
      </c>
      <c r="F70">
        <v>3571428.5714285737</v>
      </c>
      <c r="G70" cm="1">
        <f t="array" ref="G70">IF(F70="","",F70/INDEX($F$2:$F$102,MATCH(TRUE,$F$2:$F$102&lt;&gt;"",0)))</f>
        <v>0.35714285714285737</v>
      </c>
      <c r="H70">
        <f t="shared" si="13"/>
        <v>142857.14285714319</v>
      </c>
      <c r="I70">
        <f t="shared" si="14"/>
        <v>0.96</v>
      </c>
      <c r="J70">
        <f t="shared" si="15"/>
        <v>4.0000000000000036E-2</v>
      </c>
      <c r="K70">
        <f t="shared" si="16"/>
        <v>3.8095238095238126E-2</v>
      </c>
      <c r="L70">
        <f t="shared" ca="1" si="17"/>
        <v>1.8182560377876571E-2</v>
      </c>
      <c r="M70">
        <f t="shared" ca="1" si="18"/>
        <v>-1.9912677717361556E-2</v>
      </c>
      <c r="N70" s="49">
        <f t="shared" ca="1" si="22"/>
        <v>0.41264244802598926</v>
      </c>
    </row>
    <row r="71" spans="1:14" x14ac:dyDescent="0.2">
      <c r="A71">
        <f t="shared" si="19"/>
        <v>47</v>
      </c>
      <c r="B71">
        <f t="shared" si="20"/>
        <v>69</v>
      </c>
      <c r="D71">
        <f t="shared" si="21"/>
        <v>0.10599667515822221</v>
      </c>
      <c r="E71" t="str">
        <f t="shared" si="12"/>
        <v/>
      </c>
      <c r="F71">
        <v>3428571.4285714305</v>
      </c>
      <c r="G71" cm="1">
        <f t="array" ref="G71">IF(F71="","",F71/INDEX($F$2:$F$102,MATCH(TRUE,$F$2:$F$102&lt;&gt;"",0)))</f>
        <v>0.34285714285714303</v>
      </c>
      <c r="H71">
        <f t="shared" si="13"/>
        <v>142857.14285714272</v>
      </c>
      <c r="I71">
        <f t="shared" si="14"/>
        <v>0.95833333333333337</v>
      </c>
      <c r="J71">
        <f t="shared" si="15"/>
        <v>4.166666666666663E-2</v>
      </c>
      <c r="K71">
        <f t="shared" si="16"/>
        <v>3.9682539682539646E-2</v>
      </c>
      <c r="L71">
        <f t="shared" ca="1" si="17"/>
        <v>1.8182560377876571E-2</v>
      </c>
      <c r="M71">
        <f t="shared" ca="1" si="18"/>
        <v>-2.1499979304663075E-2</v>
      </c>
      <c r="N71" s="49">
        <f t="shared" ca="1" si="22"/>
        <v>0.42855609616423562</v>
      </c>
    </row>
    <row r="72" spans="1:14" x14ac:dyDescent="0.2">
      <c r="A72">
        <f t="shared" si="19"/>
        <v>48</v>
      </c>
      <c r="B72">
        <f t="shared" si="20"/>
        <v>70</v>
      </c>
      <c r="D72">
        <f t="shared" si="21"/>
        <v>0.10094921443640208</v>
      </c>
      <c r="E72" t="str">
        <f t="shared" si="12"/>
        <v/>
      </c>
      <c r="F72">
        <v>3285714.2857142878</v>
      </c>
      <c r="G72" cm="1">
        <f t="array" ref="G72">IF(F72="","",F72/INDEX($F$2:$F$102,MATCH(TRUE,$F$2:$F$102&lt;&gt;"",0)))</f>
        <v>0.32857142857142879</v>
      </c>
      <c r="H72">
        <f t="shared" si="13"/>
        <v>142857.14285714272</v>
      </c>
      <c r="I72">
        <f t="shared" si="14"/>
        <v>0.95652173913043481</v>
      </c>
      <c r="J72">
        <f t="shared" si="15"/>
        <v>4.3478260869565188E-2</v>
      </c>
      <c r="K72">
        <f t="shared" si="16"/>
        <v>4.1407867494823988E-2</v>
      </c>
      <c r="L72">
        <f t="shared" ca="1" si="17"/>
        <v>1.8182560377876571E-2</v>
      </c>
      <c r="M72">
        <f t="shared" ca="1" si="18"/>
        <v>-2.3225307116947418E-2</v>
      </c>
      <c r="N72" s="49">
        <f t="shared" ca="1" si="22"/>
        <v>0.44494266161327323</v>
      </c>
    </row>
    <row r="73" spans="1:14" x14ac:dyDescent="0.2">
      <c r="A73">
        <f t="shared" si="19"/>
        <v>49</v>
      </c>
      <c r="B73">
        <f t="shared" si="20"/>
        <v>71</v>
      </c>
      <c r="D73">
        <f t="shared" si="21"/>
        <v>9.6142108987049613E-2</v>
      </c>
      <c r="E73" t="str">
        <f t="shared" si="12"/>
        <v/>
      </c>
      <c r="F73">
        <v>3142857.1428571451</v>
      </c>
      <c r="G73" cm="1">
        <f t="array" ref="G73">IF(F73="","",F73/INDEX($F$2:$F$102,MATCH(TRUE,$F$2:$F$102&lt;&gt;"",0)))</f>
        <v>0.3142857142857145</v>
      </c>
      <c r="H73">
        <f t="shared" si="13"/>
        <v>142857.14285714319</v>
      </c>
      <c r="I73">
        <f t="shared" si="14"/>
        <v>0.95454545454545447</v>
      </c>
      <c r="J73">
        <f t="shared" si="15"/>
        <v>4.5454545454545525E-2</v>
      </c>
      <c r="K73">
        <f t="shared" si="16"/>
        <v>4.3290043290043358E-2</v>
      </c>
      <c r="L73">
        <f t="shared" ca="1" si="17"/>
        <v>1.8182560377876571E-2</v>
      </c>
      <c r="M73">
        <f t="shared" ca="1" si="18"/>
        <v>-2.5107482912166787E-2</v>
      </c>
      <c r="N73" s="49">
        <f t="shared" ca="1" si="22"/>
        <v>0.4618186965712171</v>
      </c>
    </row>
    <row r="74" spans="1:14" x14ac:dyDescent="0.2">
      <c r="A74">
        <f t="shared" si="19"/>
        <v>50</v>
      </c>
      <c r="B74">
        <f t="shared" si="20"/>
        <v>72</v>
      </c>
      <c r="D74">
        <f t="shared" si="21"/>
        <v>9.1563913320999626E-2</v>
      </c>
      <c r="E74" t="str">
        <f t="shared" si="12"/>
        <v/>
      </c>
      <c r="F74">
        <v>3000000.0000000019</v>
      </c>
      <c r="G74" cm="1">
        <f t="array" ref="G74">IF(F74="","",F74/INDEX($F$2:$F$102,MATCH(TRUE,$F$2:$F$102&lt;&gt;"",0)))</f>
        <v>0.30000000000000021</v>
      </c>
      <c r="H74">
        <f t="shared" si="13"/>
        <v>142857.14285714319</v>
      </c>
      <c r="I74">
        <f t="shared" si="14"/>
        <v>0.95238095238095233</v>
      </c>
      <c r="J74">
        <f t="shared" si="15"/>
        <v>4.7619047619047672E-2</v>
      </c>
      <c r="K74">
        <f t="shared" si="16"/>
        <v>4.5351473922902542E-2</v>
      </c>
      <c r="L74">
        <f t="shared" ca="1" si="17"/>
        <v>1.8182560377876571E-2</v>
      </c>
      <c r="M74">
        <f t="shared" ca="1" si="18"/>
        <v>-2.7168913545025972E-2</v>
      </c>
      <c r="N74" s="49">
        <f t="shared" ca="1" si="22"/>
        <v>0.47920138578637578</v>
      </c>
    </row>
    <row r="75" spans="1:14" x14ac:dyDescent="0.2">
      <c r="A75">
        <f t="shared" si="19"/>
        <v>51</v>
      </c>
      <c r="B75">
        <f t="shared" si="20"/>
        <v>73</v>
      </c>
      <c r="D75">
        <f t="shared" si="21"/>
        <v>8.7203726972380588E-2</v>
      </c>
      <c r="E75" t="str">
        <f t="shared" si="12"/>
        <v/>
      </c>
      <c r="F75">
        <v>2857142.8571428587</v>
      </c>
      <c r="G75" cm="1">
        <f t="array" ref="G75">IF(F75="","",F75/INDEX($F$2:$F$102,MATCH(TRUE,$F$2:$F$102&lt;&gt;"",0)))</f>
        <v>0.28571428571428586</v>
      </c>
      <c r="H75">
        <f t="shared" si="13"/>
        <v>142857.14285714319</v>
      </c>
      <c r="I75">
        <f t="shared" si="14"/>
        <v>0.95</v>
      </c>
      <c r="J75">
        <f t="shared" si="15"/>
        <v>5.0000000000000044E-2</v>
      </c>
      <c r="K75">
        <f t="shared" si="16"/>
        <v>4.7619047619047658E-2</v>
      </c>
      <c r="L75">
        <f t="shared" ca="1" si="17"/>
        <v>1.8182560377876571E-2</v>
      </c>
      <c r="M75">
        <f t="shared" ca="1" si="18"/>
        <v>-2.9436487241171087E-2</v>
      </c>
      <c r="N75" s="49">
        <f t="shared" ca="1" si="22"/>
        <v>0.4971085720762789</v>
      </c>
    </row>
    <row r="76" spans="1:14" x14ac:dyDescent="0.2">
      <c r="A76">
        <f t="shared" si="19"/>
        <v>52</v>
      </c>
      <c r="B76">
        <f t="shared" si="20"/>
        <v>74</v>
      </c>
      <c r="D76">
        <f t="shared" si="21"/>
        <v>8.3051168545124371E-2</v>
      </c>
      <c r="E76" t="str">
        <f t="shared" si="12"/>
        <v/>
      </c>
      <c r="F76">
        <v>2714285.7142857155</v>
      </c>
      <c r="G76" cm="1">
        <f t="array" ref="G76">IF(F76="","",F76/INDEX($F$2:$F$102,MATCH(TRUE,$F$2:$F$102&lt;&gt;"",0)))</f>
        <v>0.27142857142857157</v>
      </c>
      <c r="H76">
        <f t="shared" si="13"/>
        <v>142857.14285714319</v>
      </c>
      <c r="I76">
        <f t="shared" si="14"/>
        <v>0.94736842105263153</v>
      </c>
      <c r="J76">
        <f t="shared" si="15"/>
        <v>5.2631578947368474E-2</v>
      </c>
      <c r="K76">
        <f t="shared" si="16"/>
        <v>5.0125313283208066E-2</v>
      </c>
      <c r="L76">
        <f t="shared" ca="1" si="17"/>
        <v>1.8182560377876571E-2</v>
      </c>
      <c r="M76">
        <f t="shared" ca="1" si="18"/>
        <v>-3.1942752905331495E-2</v>
      </c>
      <c r="N76" s="49">
        <f t="shared" ca="1" si="22"/>
        <v>0.51555878291446677</v>
      </c>
    </row>
    <row r="77" spans="1:14" x14ac:dyDescent="0.2">
      <c r="A77">
        <f t="shared" si="19"/>
        <v>53</v>
      </c>
      <c r="B77">
        <f t="shared" si="20"/>
        <v>75</v>
      </c>
      <c r="D77">
        <f t="shared" si="21"/>
        <v>7.9096350995356543E-2</v>
      </c>
      <c r="E77" t="str">
        <f t="shared" si="12"/>
        <v/>
      </c>
      <c r="F77">
        <v>2571428.5714285723</v>
      </c>
      <c r="G77" cm="1">
        <f t="array" ref="G77">IF(F77="","",F77/INDEX($F$2:$F$102,MATCH(TRUE,$F$2:$F$102&lt;&gt;"",0)))</f>
        <v>0.25714285714285723</v>
      </c>
      <c r="H77">
        <f t="shared" si="13"/>
        <v>142857.14285714272</v>
      </c>
      <c r="I77">
        <f t="shared" si="14"/>
        <v>0.94444444444444453</v>
      </c>
      <c r="J77">
        <f t="shared" si="15"/>
        <v>5.5555555555555469E-2</v>
      </c>
      <c r="K77">
        <f t="shared" si="16"/>
        <v>5.2910052910052824E-2</v>
      </c>
      <c r="L77">
        <f t="shared" ca="1" si="17"/>
        <v>1.8182560377876571E-2</v>
      </c>
      <c r="M77">
        <f t="shared" ca="1" si="18"/>
        <v>-3.4727492532176253E-2</v>
      </c>
      <c r="N77" s="49">
        <f t="shared" ca="1" si="22"/>
        <v>0.53457125813089945</v>
      </c>
    </row>
    <row r="78" spans="1:14" x14ac:dyDescent="0.2">
      <c r="A78">
        <f t="shared" si="19"/>
        <v>54</v>
      </c>
      <c r="B78">
        <f t="shared" si="20"/>
        <v>76</v>
      </c>
      <c r="D78">
        <f t="shared" si="21"/>
        <v>7.5329858090815757E-2</v>
      </c>
      <c r="E78" t="str">
        <f t="shared" si="12"/>
        <v/>
      </c>
      <c r="F78">
        <v>2428571.4285714296</v>
      </c>
      <c r="G78" cm="1">
        <f t="array" ref="G78">IF(F78="","",F78/INDEX($F$2:$F$102,MATCH(TRUE,$F$2:$F$102&lt;&gt;"",0)))</f>
        <v>0.24285714285714297</v>
      </c>
      <c r="H78">
        <f t="shared" si="13"/>
        <v>142857.14285714272</v>
      </c>
      <c r="I78">
        <f t="shared" si="14"/>
        <v>0.94117647058823539</v>
      </c>
      <c r="J78">
        <f t="shared" si="15"/>
        <v>5.8823529411764608E-2</v>
      </c>
      <c r="K78">
        <f t="shared" si="16"/>
        <v>5.6022408963585339E-2</v>
      </c>
      <c r="L78">
        <f t="shared" ca="1" si="17"/>
        <v>1.8182560377876571E-2</v>
      </c>
      <c r="M78">
        <f t="shared" ca="1" si="18"/>
        <v>-3.7839848585708769E-2</v>
      </c>
      <c r="N78" s="49">
        <f t="shared" ca="1" si="22"/>
        <v>0.55416597877385332</v>
      </c>
    </row>
    <row r="79" spans="1:14" x14ac:dyDescent="0.2">
      <c r="A79">
        <f t="shared" si="19"/>
        <v>55</v>
      </c>
      <c r="B79">
        <f t="shared" si="20"/>
        <v>77</v>
      </c>
      <c r="D79">
        <f t="shared" si="21"/>
        <v>7.1742721991253117E-2</v>
      </c>
      <c r="E79" t="str">
        <f t="shared" si="12"/>
        <v/>
      </c>
      <c r="F79">
        <v>2285714.2857142868</v>
      </c>
      <c r="G79" cm="1">
        <f t="array" ref="G79">IF(F79="","",F79/INDEX($F$2:$F$102,MATCH(TRUE,$F$2:$F$102&lt;&gt;"",0)))</f>
        <v>0.22857142857142868</v>
      </c>
      <c r="H79">
        <f t="shared" si="13"/>
        <v>142857.14285714272</v>
      </c>
      <c r="I79">
        <f t="shared" si="14"/>
        <v>0.93750000000000011</v>
      </c>
      <c r="J79">
        <f t="shared" si="15"/>
        <v>6.2499999999999889E-2</v>
      </c>
      <c r="K79">
        <f t="shared" si="16"/>
        <v>5.9523809523809416E-2</v>
      </c>
      <c r="L79">
        <f t="shared" ca="1" si="17"/>
        <v>1.8182560377876571E-2</v>
      </c>
      <c r="M79">
        <f t="shared" ca="1" si="18"/>
        <v>-4.1341249145932846E-2</v>
      </c>
      <c r="N79" s="49">
        <f t="shared" ca="1" si="22"/>
        <v>0.57436369718327085</v>
      </c>
    </row>
    <row r="80" spans="1:14" x14ac:dyDescent="0.2">
      <c r="A80">
        <f t="shared" si="19"/>
        <v>56</v>
      </c>
      <c r="B80">
        <f t="shared" si="20"/>
        <v>78</v>
      </c>
      <c r="D80">
        <f t="shared" si="21"/>
        <v>6.8326401896431521E-2</v>
      </c>
      <c r="E80" t="str">
        <f t="shared" si="12"/>
        <v/>
      </c>
      <c r="F80">
        <v>2142857.1428571441</v>
      </c>
      <c r="G80" cm="1">
        <f t="array" ref="G80">IF(F80="","",F80/INDEX($F$2:$F$102,MATCH(TRUE,$F$2:$F$102&lt;&gt;"",0)))</f>
        <v>0.21428571428571441</v>
      </c>
      <c r="H80">
        <f t="shared" si="13"/>
        <v>142857.14285714272</v>
      </c>
      <c r="I80">
        <f t="shared" si="14"/>
        <v>0.93333333333333346</v>
      </c>
      <c r="J80">
        <f t="shared" si="15"/>
        <v>6.6666666666666541E-2</v>
      </c>
      <c r="K80">
        <f t="shared" si="16"/>
        <v>6.3492063492063364E-2</v>
      </c>
      <c r="L80">
        <f t="shared" ca="1" si="17"/>
        <v>1.8182560377876571E-2</v>
      </c>
      <c r="M80">
        <f t="shared" ca="1" si="18"/>
        <v>-4.5309503114186793E-2</v>
      </c>
      <c r="N80" s="49">
        <f t="shared" ca="1" si="22"/>
        <v>0.59518596832771953</v>
      </c>
    </row>
    <row r="81" spans="1:14" x14ac:dyDescent="0.2">
      <c r="A81">
        <f t="shared" si="19"/>
        <v>57</v>
      </c>
      <c r="B81">
        <f t="shared" si="20"/>
        <v>79</v>
      </c>
      <c r="D81">
        <f t="shared" si="21"/>
        <v>6.5072763710887174E-2</v>
      </c>
      <c r="E81" t="str">
        <f t="shared" si="12"/>
        <v/>
      </c>
      <c r="F81">
        <v>2000000.0000000014</v>
      </c>
      <c r="G81" cm="1">
        <f t="array" ref="G81">IF(F81="","",F81/INDEX($F$2:$F$102,MATCH(TRUE,$F$2:$F$102&lt;&gt;"",0)))</f>
        <v>0.20000000000000015</v>
      </c>
      <c r="H81">
        <f t="shared" si="13"/>
        <v>142857.14285714296</v>
      </c>
      <c r="I81">
        <f t="shared" si="14"/>
        <v>0.9285714285714286</v>
      </c>
      <c r="J81">
        <f t="shared" si="15"/>
        <v>7.1428571428571397E-2</v>
      </c>
      <c r="K81">
        <f t="shared" si="16"/>
        <v>6.8027210884353706E-2</v>
      </c>
      <c r="L81">
        <f t="shared" ca="1" si="17"/>
        <v>1.8182560377876571E-2</v>
      </c>
      <c r="M81">
        <f t="shared" ca="1" si="18"/>
        <v>-4.9844650506477135E-2</v>
      </c>
      <c r="N81" s="49">
        <f t="shared" ca="1" si="22"/>
        <v>0.61665518245940487</v>
      </c>
    </row>
    <row r="82" spans="1:14" x14ac:dyDescent="0.2">
      <c r="A82">
        <f t="shared" si="19"/>
        <v>58</v>
      </c>
      <c r="B82">
        <f t="shared" si="20"/>
        <v>80</v>
      </c>
      <c r="D82">
        <f t="shared" si="21"/>
        <v>6.1974060677035397E-2</v>
      </c>
      <c r="E82" t="str">
        <f t="shared" si="12"/>
        <v/>
      </c>
      <c r="F82">
        <v>1857142.8571428584</v>
      </c>
      <c r="G82" cm="1">
        <f t="array" ref="G82">IF(F82="","",F82/INDEX($F$2:$F$102,MATCH(TRUE,$F$2:$F$102&lt;&gt;"",0)))</f>
        <v>0.18571428571428583</v>
      </c>
      <c r="H82">
        <f t="shared" si="13"/>
        <v>142857.14285714296</v>
      </c>
      <c r="I82">
        <f t="shared" si="14"/>
        <v>0.92307692307692313</v>
      </c>
      <c r="J82">
        <f t="shared" si="15"/>
        <v>7.6923076923076872E-2</v>
      </c>
      <c r="K82">
        <f t="shared" si="16"/>
        <v>7.3260073260073208E-2</v>
      </c>
      <c r="L82">
        <f t="shared" ca="1" si="17"/>
        <v>1.8182560377876571E-2</v>
      </c>
      <c r="M82">
        <f t="shared" ca="1" si="18"/>
        <v>-5.5077512882196637E-2</v>
      </c>
      <c r="N82" s="49">
        <f t="shared" ca="1" si="22"/>
        <v>0.63879459914407433</v>
      </c>
    </row>
    <row r="83" spans="1:14" x14ac:dyDescent="0.2">
      <c r="A83">
        <f t="shared" si="19"/>
        <v>59</v>
      </c>
      <c r="B83">
        <f t="shared" si="20"/>
        <v>81</v>
      </c>
      <c r="D83">
        <f t="shared" si="21"/>
        <v>5.9022914930509894E-2</v>
      </c>
      <c r="E83" t="str">
        <f t="shared" si="12"/>
        <v/>
      </c>
      <c r="F83">
        <v>1714285.7142857155</v>
      </c>
      <c r="G83" cm="1">
        <f t="array" ref="G83">IF(F83="","",F83/INDEX($F$2:$F$102,MATCH(TRUE,$F$2:$F$102&lt;&gt;"",0)))</f>
        <v>0.17142857142857154</v>
      </c>
      <c r="H83">
        <f t="shared" si="13"/>
        <v>142857.14285714296</v>
      </c>
      <c r="I83">
        <f t="shared" si="14"/>
        <v>0.91666666666666663</v>
      </c>
      <c r="J83">
        <f t="shared" si="15"/>
        <v>8.333333333333337E-2</v>
      </c>
      <c r="K83">
        <f t="shared" si="16"/>
        <v>7.9365079365079402E-2</v>
      </c>
      <c r="L83">
        <f t="shared" ca="1" si="17"/>
        <v>1.8182560377876571E-2</v>
      </c>
      <c r="M83">
        <f t="shared" ca="1" si="18"/>
        <v>-6.1182518987202832E-2</v>
      </c>
      <c r="N83" s="49">
        <f t="shared" ca="1" si="22"/>
        <v>0.66162838272514379</v>
      </c>
    </row>
    <row r="84" spans="1:14" x14ac:dyDescent="0.2">
      <c r="A84">
        <f t="shared" si="19"/>
        <v>60</v>
      </c>
      <c r="B84">
        <f t="shared" si="20"/>
        <v>82</v>
      </c>
      <c r="D84">
        <f t="shared" si="21"/>
        <v>5.6212299933818946E-2</v>
      </c>
      <c r="E84" t="str">
        <f t="shared" si="12"/>
        <v/>
      </c>
      <c r="F84">
        <v>1571428.5714285725</v>
      </c>
      <c r="G84" cm="1">
        <f t="array" ref="G84">IF(F84="","",F84/INDEX($F$2:$F$102,MATCH(TRUE,$F$2:$F$102&lt;&gt;"",0)))</f>
        <v>0.15714285714285725</v>
      </c>
      <c r="H84">
        <f t="shared" si="13"/>
        <v>142857.14285714296</v>
      </c>
      <c r="I84">
        <f t="shared" si="14"/>
        <v>0.90909090909090906</v>
      </c>
      <c r="J84">
        <f t="shared" si="15"/>
        <v>9.0909090909090939E-2</v>
      </c>
      <c r="K84">
        <f t="shared" si="16"/>
        <v>8.6580086580086604E-2</v>
      </c>
      <c r="L84">
        <f t="shared" ca="1" si="17"/>
        <v>1.8182560377876571E-2</v>
      </c>
      <c r="M84">
        <f t="shared" ca="1" si="18"/>
        <v>-6.8397526202210041E-2</v>
      </c>
      <c r="N84" s="49">
        <f t="shared" ca="1" si="22"/>
        <v>0.68518163928398856</v>
      </c>
    </row>
    <row r="85" spans="1:14" x14ac:dyDescent="0.2">
      <c r="A85">
        <f t="shared" si="19"/>
        <v>61</v>
      </c>
      <c r="B85">
        <f t="shared" si="20"/>
        <v>83</v>
      </c>
      <c r="D85">
        <f t="shared" si="21"/>
        <v>5.3535523746494243E-2</v>
      </c>
      <c r="E85" t="str">
        <f t="shared" si="12"/>
        <v/>
      </c>
      <c r="F85">
        <v>1428571.4285714296</v>
      </c>
      <c r="G85" cm="1">
        <f t="array" ref="G85">IF(F85="","",F85/INDEX($F$2:$F$102,MATCH(TRUE,$F$2:$F$102&lt;&gt;"",0)))</f>
        <v>0.14285714285714296</v>
      </c>
      <c r="H85">
        <f t="shared" si="13"/>
        <v>142857.14285714319</v>
      </c>
      <c r="I85">
        <f t="shared" si="14"/>
        <v>0.8999999999999998</v>
      </c>
      <c r="J85">
        <f t="shared" si="15"/>
        <v>0.1000000000000002</v>
      </c>
      <c r="K85">
        <f t="shared" si="16"/>
        <v>9.5238095238095427E-2</v>
      </c>
      <c r="L85">
        <f t="shared" ca="1" si="17"/>
        <v>1.8182560377876571E-2</v>
      </c>
      <c r="M85">
        <f t="shared" ca="1" si="18"/>
        <v>-7.7055534860218849E-2</v>
      </c>
      <c r="N85" s="49">
        <f t="shared" ca="1" si="22"/>
        <v>0.70948045516106484</v>
      </c>
    </row>
    <row r="86" spans="1:14" x14ac:dyDescent="0.2">
      <c r="A86">
        <f t="shared" si="19"/>
        <v>62</v>
      </c>
      <c r="B86">
        <f t="shared" si="20"/>
        <v>84</v>
      </c>
      <c r="D86">
        <f t="shared" si="21"/>
        <v>5.0986213091899268E-2</v>
      </c>
      <c r="E86" t="str">
        <f t="shared" si="12"/>
        <v/>
      </c>
      <c r="F86">
        <v>1285714.2857142864</v>
      </c>
      <c r="G86" cm="1">
        <f t="array" ref="G86">IF(F86="","",F86/INDEX($F$2:$F$102,MATCH(TRUE,$F$2:$F$102&lt;&gt;"",0)))</f>
        <v>0.12857142857142864</v>
      </c>
      <c r="H86">
        <f t="shared" si="13"/>
        <v>142857.14285714296</v>
      </c>
      <c r="I86">
        <f t="shared" si="14"/>
        <v>0.88888888888888884</v>
      </c>
      <c r="J86">
        <f t="shared" si="15"/>
        <v>0.11111111111111116</v>
      </c>
      <c r="K86">
        <f t="shared" si="16"/>
        <v>0.10582010582010586</v>
      </c>
      <c r="L86">
        <f t="shared" ca="1" si="17"/>
        <v>1.8182560377876571E-2</v>
      </c>
      <c r="M86">
        <f t="shared" ca="1" si="18"/>
        <v>-8.7637545442229292E-2</v>
      </c>
      <c r="N86" s="49">
        <f t="shared" ca="1" si="22"/>
        <v>0.7345519371053747</v>
      </c>
    </row>
    <row r="87" spans="1:14" x14ac:dyDescent="0.2">
      <c r="A87">
        <f t="shared" si="19"/>
        <v>63</v>
      </c>
      <c r="B87">
        <f t="shared" si="20"/>
        <v>85</v>
      </c>
      <c r="D87">
        <f t="shared" si="21"/>
        <v>4.855829818276123E-2</v>
      </c>
      <c r="E87" t="str">
        <f t="shared" si="12"/>
        <v/>
      </c>
      <c r="F87">
        <v>1142857.1428571434</v>
      </c>
      <c r="G87" cm="1">
        <f t="array" ref="G87">IF(F87="","",F87/INDEX($F$2:$F$102,MATCH(TRUE,$F$2:$F$102&lt;&gt;"",0)))</f>
        <v>0.11428571428571434</v>
      </c>
      <c r="H87">
        <f t="shared" si="13"/>
        <v>142857.14285714284</v>
      </c>
      <c r="I87">
        <f t="shared" si="14"/>
        <v>0.87500000000000011</v>
      </c>
      <c r="J87">
        <f t="shared" si="15"/>
        <v>0.12499999999999989</v>
      </c>
      <c r="K87">
        <f t="shared" si="16"/>
        <v>0.11904761904761893</v>
      </c>
      <c r="L87">
        <f t="shared" ca="1" si="17"/>
        <v>1.8182560377876571E-2</v>
      </c>
      <c r="M87">
        <f t="shared" ca="1" si="18"/>
        <v>-0.10086505866974235</v>
      </c>
      <c r="N87" s="49">
        <f t="shared" ca="1" si="22"/>
        <v>0.76042425412275871</v>
      </c>
    </row>
    <row r="88" spans="1:14" x14ac:dyDescent="0.2">
      <c r="A88">
        <f t="shared" si="19"/>
        <v>64</v>
      </c>
      <c r="B88">
        <f t="shared" si="20"/>
        <v>86</v>
      </c>
      <c r="D88">
        <f t="shared" si="21"/>
        <v>4.6245998269296387E-2</v>
      </c>
      <c r="E88" t="str">
        <f t="shared" si="12"/>
        <v/>
      </c>
      <c r="F88">
        <v>1000000.0000000006</v>
      </c>
      <c r="G88" cm="1">
        <f t="array" ref="G88">IF(F88="","",F88/INDEX($F$2:$F$102,MATCH(TRUE,$F$2:$F$102&lt;&gt;"",0)))</f>
        <v>0.10000000000000006</v>
      </c>
      <c r="H88">
        <f t="shared" si="13"/>
        <v>142857.14285714296</v>
      </c>
      <c r="I88">
        <f t="shared" si="14"/>
        <v>0.8571428571428571</v>
      </c>
      <c r="J88">
        <f t="shared" si="15"/>
        <v>0.1428571428571429</v>
      </c>
      <c r="K88">
        <f t="shared" si="16"/>
        <v>0.13605442176870752</v>
      </c>
      <c r="L88">
        <f t="shared" ca="1" si="17"/>
        <v>1.8182560377876571E-2</v>
      </c>
      <c r="M88">
        <f t="shared" ca="1" si="18"/>
        <v>-0.11787186139083095</v>
      </c>
      <c r="N88" s="49">
        <f t="shared" ca="1" si="22"/>
        <v>0.78712668109661155</v>
      </c>
    </row>
    <row r="89" spans="1:14" x14ac:dyDescent="0.2">
      <c r="A89">
        <f t="shared" si="19"/>
        <v>65</v>
      </c>
      <c r="B89">
        <f t="shared" si="20"/>
        <v>87</v>
      </c>
      <c r="D89">
        <f t="shared" si="21"/>
        <v>4.4043807875520369E-2</v>
      </c>
      <c r="E89" t="str">
        <f t="shared" si="12"/>
        <v/>
      </c>
      <c r="F89">
        <v>857142.85714285763</v>
      </c>
      <c r="G89" cm="1">
        <f t="array" ref="G89">IF(F89="","",F89/INDEX($F$2:$F$102,MATCH(TRUE,$F$2:$F$102&lt;&gt;"",0)))</f>
        <v>8.5714285714285757E-2</v>
      </c>
      <c r="H89">
        <f t="shared" si="13"/>
        <v>142857.14285714296</v>
      </c>
      <c r="I89">
        <f t="shared" si="14"/>
        <v>0.83333333333333326</v>
      </c>
      <c r="J89">
        <f t="shared" si="15"/>
        <v>0.16666666666666674</v>
      </c>
      <c r="K89">
        <f t="shared" si="16"/>
        <v>0.1587301587301588</v>
      </c>
      <c r="L89">
        <f t="shared" ca="1" si="17"/>
        <v>1.8182560377876571E-2</v>
      </c>
      <c r="M89">
        <f t="shared" ca="1" si="18"/>
        <v>-0.14054759835228223</v>
      </c>
      <c r="N89" s="49">
        <f t="shared" ca="1" si="22"/>
        <v>0.81468964425785495</v>
      </c>
    </row>
    <row r="90" spans="1:14" x14ac:dyDescent="0.2">
      <c r="A90">
        <f t="shared" si="19"/>
        <v>66</v>
      </c>
      <c r="B90">
        <f t="shared" si="20"/>
        <v>88</v>
      </c>
      <c r="D90">
        <f t="shared" si="21"/>
        <v>4.1946483690971779E-2</v>
      </c>
      <c r="E90" t="str">
        <f t="shared" si="12"/>
        <v/>
      </c>
      <c r="F90">
        <v>714285.71428571467</v>
      </c>
      <c r="G90" cm="1">
        <f t="array" ref="G90">IF(F90="","",F90/INDEX($F$2:$F$102,MATCH(TRUE,$F$2:$F$102&lt;&gt;"",0)))</f>
        <v>7.1428571428571466E-2</v>
      </c>
      <c r="H90">
        <f t="shared" si="13"/>
        <v>142857.14285714296</v>
      </c>
      <c r="I90">
        <f t="shared" si="14"/>
        <v>0.79999999999999993</v>
      </c>
      <c r="J90">
        <f t="shared" si="15"/>
        <v>0.20000000000000007</v>
      </c>
      <c r="K90">
        <f t="shared" si="16"/>
        <v>0.19047619047619052</v>
      </c>
      <c r="L90">
        <f t="shared" ca="1" si="17"/>
        <v>1.8182560377876571E-2</v>
      </c>
      <c r="M90">
        <f t="shared" ca="1" si="18"/>
        <v>-0.17229363009831394</v>
      </c>
      <c r="N90" s="49">
        <f t="shared" ca="1" si="22"/>
        <v>0.84314476858439769</v>
      </c>
    </row>
    <row r="91" spans="1:14" x14ac:dyDescent="0.2">
      <c r="A91">
        <f t="shared" si="19"/>
        <v>67</v>
      </c>
      <c r="B91">
        <f t="shared" si="20"/>
        <v>89</v>
      </c>
      <c r="D91">
        <f t="shared" si="21"/>
        <v>3.9949032086639788E-2</v>
      </c>
      <c r="E91" t="str">
        <f t="shared" si="12"/>
        <v/>
      </c>
      <c r="F91">
        <v>571428.57142857171</v>
      </c>
      <c r="G91" cm="1">
        <f t="array" ref="G91">IF(F91="","",F91/INDEX($F$2:$F$102,MATCH(TRUE,$F$2:$F$102&lt;&gt;"",0)))</f>
        <v>5.7142857142857169E-2</v>
      </c>
      <c r="H91">
        <f t="shared" si="13"/>
        <v>142857.14285714296</v>
      </c>
      <c r="I91">
        <f t="shared" si="14"/>
        <v>0.75</v>
      </c>
      <c r="J91">
        <f t="shared" si="15"/>
        <v>0.25</v>
      </c>
      <c r="K91">
        <f t="shared" si="16"/>
        <v>0.23809523809523808</v>
      </c>
      <c r="L91">
        <f t="shared" ca="1" si="17"/>
        <v>1.8182560377876571E-2</v>
      </c>
      <c r="M91">
        <f t="shared" ca="1" si="18"/>
        <v>-0.2199126777173615</v>
      </c>
      <c r="N91" s="49">
        <f t="shared" ca="1" si="22"/>
        <v>0.87252492721385055</v>
      </c>
    </row>
    <row r="92" spans="1:14" x14ac:dyDescent="0.2">
      <c r="A92">
        <f t="shared" si="19"/>
        <v>68</v>
      </c>
      <c r="B92">
        <f t="shared" si="20"/>
        <v>90</v>
      </c>
      <c r="D92">
        <f t="shared" si="21"/>
        <v>3.8046697225371226E-2</v>
      </c>
      <c r="E92" t="str">
        <f t="shared" si="12"/>
        <v/>
      </c>
      <c r="F92">
        <v>428571.42857142875</v>
      </c>
      <c r="G92" cm="1">
        <f t="array" ref="G92">IF(F92="","",F92/INDEX($F$2:$F$102,MATCH(TRUE,$F$2:$F$102&lt;&gt;"",0)))</f>
        <v>4.2857142857142878E-2</v>
      </c>
      <c r="H92">
        <f t="shared" si="13"/>
        <v>142857.14285714296</v>
      </c>
      <c r="I92">
        <f t="shared" si="14"/>
        <v>0.66666666666666663</v>
      </c>
      <c r="J92">
        <f t="shared" si="15"/>
        <v>0.33333333333333337</v>
      </c>
      <c r="K92">
        <f t="shared" si="16"/>
        <v>0.3174603174603175</v>
      </c>
      <c r="L92">
        <f t="shared" ca="1" si="17"/>
        <v>1.8182560377876571E-2</v>
      </c>
      <c r="M92">
        <f t="shared" ca="1" si="18"/>
        <v>-0.29927775708244092</v>
      </c>
      <c r="N92" s="49">
        <f t="shared" ca="1" si="22"/>
        <v>0.90286429295697035</v>
      </c>
    </row>
    <row r="93" spans="1:14" x14ac:dyDescent="0.2">
      <c r="A93">
        <f t="shared" si="19"/>
        <v>69</v>
      </c>
      <c r="B93">
        <f t="shared" si="20"/>
        <v>91</v>
      </c>
      <c r="D93">
        <f t="shared" si="21"/>
        <v>3.6234949738448791E-2</v>
      </c>
      <c r="E93" t="str">
        <f t="shared" si="12"/>
        <v/>
      </c>
      <c r="F93">
        <v>285714.2857142858</v>
      </c>
      <c r="G93" cm="1">
        <f t="array" ref="G93">IF(F93="","",F93/INDEX($F$2:$F$102,MATCH(TRUE,$F$2:$F$102&lt;&gt;"",0)))</f>
        <v>2.8571428571428581E-2</v>
      </c>
      <c r="H93">
        <f t="shared" si="13"/>
        <v>142857.1428571429</v>
      </c>
      <c r="I93">
        <f t="shared" si="14"/>
        <v>0.5</v>
      </c>
      <c r="J93">
        <f t="shared" si="15"/>
        <v>0.5</v>
      </c>
      <c r="K93">
        <f t="shared" si="16"/>
        <v>0.47619047619047616</v>
      </c>
      <c r="L93">
        <f t="shared" ca="1" si="17"/>
        <v>1.8182560377876571E-2</v>
      </c>
      <c r="M93">
        <f t="shared" ca="1" si="18"/>
        <v>-0.45800791581259959</v>
      </c>
      <c r="N93" s="49">
        <f t="shared" ca="1" si="22"/>
        <v>0.93419839200317867</v>
      </c>
    </row>
    <row r="94" spans="1:14" x14ac:dyDescent="0.2">
      <c r="A94">
        <f t="shared" si="19"/>
        <v>70</v>
      </c>
      <c r="B94">
        <f t="shared" si="20"/>
        <v>92</v>
      </c>
      <c r="D94">
        <f t="shared" si="21"/>
        <v>3.4509475941379798E-2</v>
      </c>
      <c r="E94" t="str">
        <f t="shared" si="12"/>
        <v/>
      </c>
      <c r="F94">
        <v>142857.1428571429</v>
      </c>
      <c r="G94" cm="1">
        <f t="array" ref="G94">IF(F94="","",F94/INDEX($F$2:$F$102,MATCH(TRUE,$F$2:$F$102&lt;&gt;"",0)))</f>
        <v>1.428571428571429E-2</v>
      </c>
      <c r="H94">
        <f t="shared" si="13"/>
        <v>142857.1428571429</v>
      </c>
      <c r="I94">
        <f t="shared" si="14"/>
        <v>0</v>
      </c>
      <c r="J94">
        <f t="shared" si="15"/>
        <v>1</v>
      </c>
      <c r="K94">
        <f t="shared" si="16"/>
        <v>0.95238095238095233</v>
      </c>
      <c r="L94">
        <f t="shared" ca="1" si="17"/>
        <v>1.8182560377876571E-2</v>
      </c>
      <c r="M94">
        <f t="shared" ca="1" si="18"/>
        <v>-0.93419839200307575</v>
      </c>
      <c r="N94" s="49">
        <f t="shared" ca="1" si="22"/>
        <v>0</v>
      </c>
    </row>
    <row r="95" spans="1:14" x14ac:dyDescent="0.2">
      <c r="A95">
        <f t="shared" si="19"/>
        <v>71</v>
      </c>
      <c r="B95">
        <f t="shared" si="20"/>
        <v>93</v>
      </c>
      <c r="D95" t="str">
        <f t="shared" si="21"/>
        <v/>
      </c>
      <c r="E95" t="str">
        <f t="shared" si="12"/>
        <v/>
      </c>
      <c r="G95" t="str" cm="1">
        <f t="array" ref="G95">IF(F95="","",F95/INDEX($F$2:$F$102,MATCH(TRUE,$F$2:$F$102&lt;&gt;"",0)))</f>
        <v/>
      </c>
      <c r="H95" t="str">
        <f t="shared" si="13"/>
        <v/>
      </c>
      <c r="I95" t="str">
        <f t="shared" si="14"/>
        <v/>
      </c>
      <c r="J95" t="str">
        <f t="shared" si="15"/>
        <v/>
      </c>
      <c r="K95" t="str">
        <f t="shared" si="16"/>
        <v/>
      </c>
      <c r="L95" t="str">
        <f t="shared" si="17"/>
        <v/>
      </c>
      <c r="M95" t="str">
        <f t="shared" si="18"/>
        <v/>
      </c>
      <c r="N95" s="49" t="str">
        <f t="shared" si="22"/>
        <v/>
      </c>
    </row>
    <row r="96" spans="1:14" x14ac:dyDescent="0.2">
      <c r="A96">
        <f t="shared" si="19"/>
        <v>72</v>
      </c>
      <c r="B96">
        <f t="shared" si="20"/>
        <v>94</v>
      </c>
      <c r="D96" t="str">
        <f t="shared" si="21"/>
        <v/>
      </c>
      <c r="E96" t="str">
        <f t="shared" si="12"/>
        <v/>
      </c>
      <c r="G96" t="str" cm="1">
        <f t="array" ref="G96">IF(F96="","",F96/INDEX($F$2:$F$102,MATCH(TRUE,$F$2:$F$102&lt;&gt;"",0)))</f>
        <v/>
      </c>
      <c r="H96" t="str">
        <f t="shared" si="13"/>
        <v/>
      </c>
      <c r="I96" t="str">
        <f t="shared" si="14"/>
        <v/>
      </c>
      <c r="J96" t="str">
        <f t="shared" si="15"/>
        <v/>
      </c>
      <c r="K96" t="str">
        <f t="shared" si="16"/>
        <v/>
      </c>
      <c r="L96" t="str">
        <f t="shared" si="17"/>
        <v/>
      </c>
      <c r="M96" t="str">
        <f t="shared" si="18"/>
        <v/>
      </c>
      <c r="N96" s="49" t="str">
        <f t="shared" si="22"/>
        <v/>
      </c>
    </row>
    <row r="97" spans="1:14" x14ac:dyDescent="0.2">
      <c r="A97">
        <f t="shared" si="19"/>
        <v>73</v>
      </c>
      <c r="B97">
        <f t="shared" si="20"/>
        <v>95</v>
      </c>
      <c r="D97" t="str">
        <f t="shared" si="21"/>
        <v/>
      </c>
      <c r="E97" t="str">
        <f t="shared" si="12"/>
        <v/>
      </c>
      <c r="G97" t="str" cm="1">
        <f t="array" ref="G97">IF(F97="","",F97/INDEX($F$2:$F$102,MATCH(TRUE,$F$2:$F$102&lt;&gt;"",0)))</f>
        <v/>
      </c>
      <c r="H97" t="str">
        <f t="shared" si="13"/>
        <v/>
      </c>
      <c r="I97" t="str">
        <f t="shared" si="14"/>
        <v/>
      </c>
      <c r="J97" t="str">
        <f t="shared" si="15"/>
        <v/>
      </c>
      <c r="K97" t="str">
        <f t="shared" si="16"/>
        <v/>
      </c>
      <c r="L97" t="str">
        <f t="shared" si="17"/>
        <v/>
      </c>
      <c r="M97" t="str">
        <f t="shared" si="18"/>
        <v/>
      </c>
      <c r="N97" s="49" t="str">
        <f t="shared" si="22"/>
        <v/>
      </c>
    </row>
    <row r="98" spans="1:14" x14ac:dyDescent="0.2">
      <c r="A98">
        <f t="shared" si="19"/>
        <v>74</v>
      </c>
      <c r="B98">
        <f t="shared" si="20"/>
        <v>96</v>
      </c>
      <c r="D98" t="str">
        <f t="shared" si="21"/>
        <v/>
      </c>
      <c r="E98" t="str">
        <f t="shared" si="12"/>
        <v/>
      </c>
      <c r="G98" t="str" cm="1">
        <f t="array" ref="G98">IF(F98="","",F98/INDEX($F$2:$F$102,MATCH(TRUE,$F$2:$F$102&lt;&gt;"",0)))</f>
        <v/>
      </c>
      <c r="H98" t="str">
        <f t="shared" si="13"/>
        <v/>
      </c>
      <c r="I98" t="str">
        <f t="shared" si="14"/>
        <v/>
      </c>
      <c r="J98" t="str">
        <f t="shared" si="15"/>
        <v/>
      </c>
      <c r="K98" t="str">
        <f t="shared" si="16"/>
        <v/>
      </c>
      <c r="L98" t="str">
        <f t="shared" si="17"/>
        <v/>
      </c>
      <c r="M98" t="str">
        <f t="shared" si="18"/>
        <v/>
      </c>
      <c r="N98" s="49" t="str">
        <f t="shared" si="22"/>
        <v/>
      </c>
    </row>
    <row r="99" spans="1:14" x14ac:dyDescent="0.2">
      <c r="A99">
        <f t="shared" si="19"/>
        <v>75</v>
      </c>
      <c r="B99">
        <f t="shared" si="20"/>
        <v>97</v>
      </c>
      <c r="D99" t="str">
        <f t="shared" si="21"/>
        <v/>
      </c>
      <c r="E99" t="str">
        <f t="shared" si="12"/>
        <v/>
      </c>
      <c r="G99" t="str" cm="1">
        <f t="array" ref="G99">IF(F99="","",F99/INDEX($F$2:$F$102,MATCH(TRUE,$F$2:$F$102&lt;&gt;"",0)))</f>
        <v/>
      </c>
      <c r="H99" t="str">
        <f t="shared" si="13"/>
        <v/>
      </c>
      <c r="I99" t="str">
        <f t="shared" si="14"/>
        <v/>
      </c>
      <c r="J99" t="str">
        <f t="shared" si="15"/>
        <v/>
      </c>
      <c r="K99" t="str">
        <f t="shared" si="16"/>
        <v/>
      </c>
      <c r="L99" t="str">
        <f t="shared" si="17"/>
        <v/>
      </c>
      <c r="M99" t="str">
        <f t="shared" si="18"/>
        <v/>
      </c>
      <c r="N99" s="49" t="str">
        <f t="shared" si="22"/>
        <v/>
      </c>
    </row>
    <row r="100" spans="1:14" x14ac:dyDescent="0.2">
      <c r="A100">
        <f t="shared" si="19"/>
        <v>76</v>
      </c>
      <c r="B100">
        <f t="shared" si="20"/>
        <v>98</v>
      </c>
      <c r="D100" t="str">
        <f t="shared" si="21"/>
        <v/>
      </c>
      <c r="E100" t="str">
        <f t="shared" si="12"/>
        <v/>
      </c>
      <c r="G100" t="str" cm="1">
        <f t="array" ref="G100">IF(F100="","",F100/INDEX($F$2:$F$102,MATCH(TRUE,$F$2:$F$102&lt;&gt;"",0)))</f>
        <v/>
      </c>
      <c r="H100" t="str">
        <f t="shared" si="13"/>
        <v/>
      </c>
      <c r="I100" t="str">
        <f t="shared" si="14"/>
        <v/>
      </c>
      <c r="J100" t="str">
        <f t="shared" si="15"/>
        <v/>
      </c>
      <c r="K100" t="str">
        <f t="shared" si="16"/>
        <v/>
      </c>
      <c r="L100" t="str">
        <f t="shared" si="17"/>
        <v/>
      </c>
      <c r="M100" t="str">
        <f t="shared" si="18"/>
        <v/>
      </c>
      <c r="N100" s="49" t="str">
        <f t="shared" si="22"/>
        <v/>
      </c>
    </row>
    <row r="101" spans="1:14" x14ac:dyDescent="0.2">
      <c r="A101">
        <f t="shared" si="19"/>
        <v>77</v>
      </c>
      <c r="B101">
        <f t="shared" si="20"/>
        <v>99</v>
      </c>
      <c r="D101" t="str">
        <f t="shared" si="21"/>
        <v/>
      </c>
      <c r="E101" t="str">
        <f t="shared" si="12"/>
        <v/>
      </c>
      <c r="G101" t="str" cm="1">
        <f t="array" ref="G101">IF(F101="","",F101/INDEX($F$2:$F$102,MATCH(TRUE,$F$2:$F$102&lt;&gt;"",0)))</f>
        <v/>
      </c>
      <c r="H101" t="str">
        <f t="shared" si="13"/>
        <v/>
      </c>
      <c r="I101" t="str">
        <f t="shared" si="14"/>
        <v/>
      </c>
      <c r="J101" t="str">
        <f t="shared" si="15"/>
        <v/>
      </c>
      <c r="K101" t="str">
        <f t="shared" si="16"/>
        <v/>
      </c>
      <c r="L101" t="str">
        <f t="shared" si="17"/>
        <v/>
      </c>
      <c r="M101" t="str">
        <f t="shared" si="18"/>
        <v/>
      </c>
      <c r="N101" s="49" t="str">
        <f t="shared" si="22"/>
        <v/>
      </c>
    </row>
    <row r="102" spans="1:14" x14ac:dyDescent="0.2">
      <c r="A102">
        <f t="shared" si="19"/>
        <v>78</v>
      </c>
      <c r="B102">
        <f t="shared" si="20"/>
        <v>100</v>
      </c>
      <c r="D102" t="str">
        <f t="shared" si="21"/>
        <v/>
      </c>
      <c r="E102" t="str">
        <f t="shared" si="12"/>
        <v/>
      </c>
      <c r="G102" t="str" cm="1">
        <f t="array" ref="G102">IF(F102="","",F102/INDEX($F$2:$F$102,MATCH(TRUE,$F$2:$F$102&lt;&gt;"",0)))</f>
        <v/>
      </c>
      <c r="H102" t="str">
        <f t="shared" si="13"/>
        <v/>
      </c>
      <c r="I102" t="str">
        <f t="shared" si="14"/>
        <v/>
      </c>
      <c r="J102" t="str">
        <f t="shared" si="15"/>
        <v/>
      </c>
      <c r="K102" t="str">
        <f t="shared" si="16"/>
        <v/>
      </c>
      <c r="L102" t="str">
        <f t="shared" si="17"/>
        <v/>
      </c>
      <c r="M102" t="str">
        <f t="shared" si="18"/>
        <v/>
      </c>
      <c r="N102" s="49" t="str">
        <f t="shared" si="22"/>
        <v/>
      </c>
    </row>
  </sheetData>
  <mergeCells count="2">
    <mergeCell ref="P12:Q12"/>
    <mergeCell ref="P17:Q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DEEC-E9BD-0C48-B144-646A57C51C25}">
  <dimension ref="A1:T102"/>
  <sheetViews>
    <sheetView workbookViewId="0">
      <selection activeCell="S2" sqref="S2"/>
    </sheetView>
  </sheetViews>
  <sheetFormatPr baseColWidth="10" defaultRowHeight="16" x14ac:dyDescent="0.2"/>
  <cols>
    <col min="3" max="3" width="0" hidden="1" customWidth="1"/>
    <col min="5" max="5" width="0" hidden="1" customWidth="1"/>
    <col min="14" max="14" width="11.6640625" bestFit="1" customWidth="1"/>
    <col min="17" max="17" width="12.1640625" bestFit="1" customWidth="1"/>
  </cols>
  <sheetData>
    <row r="1" spans="1:20" x14ac:dyDescent="0.2">
      <c r="A1" t="s">
        <v>2</v>
      </c>
      <c r="B1" t="s">
        <v>1</v>
      </c>
      <c r="C1" t="s">
        <v>0</v>
      </c>
      <c r="D1" t="s">
        <v>3</v>
      </c>
      <c r="E1" t="s">
        <v>8</v>
      </c>
      <c r="F1" t="s">
        <v>12</v>
      </c>
      <c r="G1" t="s">
        <v>16</v>
      </c>
      <c r="H1" t="s">
        <v>13</v>
      </c>
      <c r="I1" t="s">
        <v>22</v>
      </c>
      <c r="J1" t="s">
        <v>23</v>
      </c>
      <c r="K1" t="s">
        <v>48</v>
      </c>
      <c r="L1" t="s">
        <v>6</v>
      </c>
      <c r="M1" t="s">
        <v>46</v>
      </c>
      <c r="N1" t="s">
        <v>47</v>
      </c>
      <c r="P1" s="54" t="s">
        <v>7</v>
      </c>
      <c r="Q1" s="54">
        <v>0.05</v>
      </c>
      <c r="S1" t="s">
        <v>92</v>
      </c>
    </row>
    <row r="2" spans="1:20" x14ac:dyDescent="0.2">
      <c r="A2">
        <f>IF(AND(C2="",G2&lt;&gt;""),IF(C2="",0,1),IF(G2="",0,1))</f>
        <v>0</v>
      </c>
      <c r="B2">
        <v>0</v>
      </c>
      <c r="D2" t="str">
        <f>IF(F2&lt;&gt;"",1,IF(C2="","",IF(F2="","",1)))</f>
        <v/>
      </c>
      <c r="E2" t="str">
        <f>IF(AND(C2="",G2&lt;&gt;""),IF(G2="","",G2-G3),IF(C2="","",C2-C3))</f>
        <v/>
      </c>
      <c r="H2" t="str">
        <f>IF(F2="","",F2-F3)</f>
        <v/>
      </c>
      <c r="I2" t="str">
        <f>IF(F2="","",F3/F2)</f>
        <v/>
      </c>
      <c r="J2" t="str">
        <f>IF(I2="","",1-I2)</f>
        <v/>
      </c>
      <c r="K2" t="str">
        <f>IF(J2="","",J2*(1+$Q$1)^-1)</f>
        <v/>
      </c>
      <c r="L2" t="str">
        <f>IF(K2="","",$Q$7)</f>
        <v/>
      </c>
      <c r="M2" t="str">
        <f>IF(L2="","",L2-K2)</f>
        <v/>
      </c>
      <c r="N2" s="49" t="str">
        <f t="shared" ref="N2" si="0">IF(M2="","",M2*(1+$Q$1)/I2)</f>
        <v/>
      </c>
      <c r="P2" s="54" t="s">
        <v>39</v>
      </c>
      <c r="Q2" s="54">
        <v>10</v>
      </c>
    </row>
    <row r="3" spans="1:20" ht="17" thickBot="1" x14ac:dyDescent="0.25">
      <c r="A3">
        <f>IF(AND(C3="",G3&lt;&gt;""),IF(AND(G3="",G2=0),0,A2+1),IF(AND(C3="",A2=0),0,A2+1))</f>
        <v>0</v>
      </c>
      <c r="B3">
        <f>B2+1</f>
        <v>1</v>
      </c>
      <c r="D3" t="str">
        <f>IF($D$2=1,IF(C3&lt;&gt;"",IF(C3="","",POWER(1+$Q$1,-A3)),IF(G3="","",POWER(1+$Q$1,-A3))),IF(C3&lt;&gt;"",IF(C3="","",POWER(1+$Q$1,-A2)),IF(G3="","",POWER(1+$Q$1,-A2))))</f>
        <v/>
      </c>
      <c r="E3" t="str">
        <f t="shared" ref="E3:E66" si="1">IF(AND(C3="",G3&lt;&gt;""),IF(G3="","",G3-G4),IF(C3="","",C3-C4))</f>
        <v/>
      </c>
      <c r="G3" t="str" cm="1">
        <f t="array" ref="G3">IF(F3="","",F3/INDEX($F$2:$F$102,MATCH(TRUE,$F$2:$F$102&lt;&gt;"",0)))</f>
        <v/>
      </c>
      <c r="H3" t="str">
        <f t="shared" ref="H3:H66" si="2">IF(F3="","",F3-F4)</f>
        <v/>
      </c>
      <c r="I3" t="str">
        <f t="shared" ref="I3:I66" si="3">IF(F3="","",F4/F3)</f>
        <v/>
      </c>
      <c r="J3" t="str">
        <f t="shared" ref="J3:J66" si="4">IF(I3="","",1-I3)</f>
        <v/>
      </c>
      <c r="K3" t="str">
        <f t="shared" ref="K3:K66" si="5">IF(J3="","",J3*(1+$Q$1)^-1)</f>
        <v/>
      </c>
      <c r="L3" t="str">
        <f t="shared" ref="L3:L66" si="6">IF(K3="","",$Q$7)</f>
        <v/>
      </c>
      <c r="M3" t="str">
        <f t="shared" ref="M3" si="7">IF(L3="","",L3-K3)</f>
        <v/>
      </c>
      <c r="N3" s="49" t="str">
        <f>IFERROR(IF(M3="","",IF(AND(M3&lt;&gt;"",M2=""),IF(M3="","",M3*(1+$Q$1)/I3),(M3+N2)*(1+$Q$1)/I3)),0)</f>
        <v/>
      </c>
      <c r="P3" s="61" t="s">
        <v>4</v>
      </c>
      <c r="Q3" s="62">
        <f ca="1">IF(OR(Q10="",Q10=0),SUMPRODUCT(OFFSET(C1,Q15,0,Q2),OFFSET(D1,Q15,0,Q2)),SUMPRODUCT(OFFSET(G1,Q20,0,Q2),OFFSET(D1,Q20,0,Q2)))</f>
        <v>7.633040957510886</v>
      </c>
    </row>
    <row r="4" spans="1:20" ht="17" thickBot="1" x14ac:dyDescent="0.25">
      <c r="A4">
        <f t="shared" ref="A4:A67" si="8">IF(AND(C4="",G4&lt;&gt;""),IF(AND(G4="",G3=0),0,A3+1),IF(AND(C4="",A3=0),0,A3+1))</f>
        <v>0</v>
      </c>
      <c r="B4">
        <f t="shared" ref="B4:B67" si="9">B3+1</f>
        <v>2</v>
      </c>
      <c r="D4" t="str">
        <f t="shared" ref="D4:D67" si="10">IF($D$2=1,IF(C4&lt;&gt;"",IF(C4="","",POWER(1+$Q$1,-A4)),IF(G4="","",POWER(1+$Q$1,-A4))),IF(C4&lt;&gt;"",IF(C4="","",POWER(1+$Q$1,-A3)),IF(G4="","",POWER(1+$Q$1,-A3))))</f>
        <v/>
      </c>
      <c r="E4" t="str">
        <f t="shared" si="1"/>
        <v/>
      </c>
      <c r="G4" t="str" cm="1">
        <f t="array" ref="G4">IF(F4="","",F4/INDEX($F$2:$F$102,MATCH(TRUE,$F$2:$F$102&lt;&gt;"",0)))</f>
        <v/>
      </c>
      <c r="H4" t="str">
        <f t="shared" si="2"/>
        <v/>
      </c>
      <c r="I4" t="str">
        <f t="shared" si="3"/>
        <v/>
      </c>
      <c r="J4" t="str">
        <f t="shared" si="4"/>
        <v/>
      </c>
      <c r="K4" t="str">
        <f t="shared" si="5"/>
        <v/>
      </c>
      <c r="L4" t="str">
        <f t="shared" si="6"/>
        <v/>
      </c>
      <c r="M4" t="str">
        <f t="shared" ref="M4:M67" si="11">IF(L4="","",L4-K4)</f>
        <v/>
      </c>
      <c r="N4" s="49" t="str">
        <f t="shared" ref="N4:N67" si="12">IFERROR(IF(M4="","",IF(AND(M4&lt;&gt;"",M3=""),IF(M4="","",M4*(1+$Q$1)/I4),(M4+N3)*(1+$Q$1)/I4)),0)</f>
        <v/>
      </c>
    </row>
    <row r="5" spans="1:20" ht="17" thickBot="1" x14ac:dyDescent="0.25">
      <c r="A5">
        <f t="shared" si="8"/>
        <v>0</v>
      </c>
      <c r="B5">
        <f t="shared" si="9"/>
        <v>3</v>
      </c>
      <c r="D5" t="str">
        <f t="shared" si="10"/>
        <v/>
      </c>
      <c r="E5" t="str">
        <f t="shared" si="1"/>
        <v/>
      </c>
      <c r="G5" t="str" cm="1">
        <f t="array" ref="G5">IF(F5="","",F5/INDEX($F$2:$F$102,MATCH(TRUE,$F$2:$F$102&lt;&gt;"",0)))</f>
        <v/>
      </c>
      <c r="H5" t="str">
        <f t="shared" si="2"/>
        <v/>
      </c>
      <c r="I5" t="str">
        <f t="shared" si="3"/>
        <v/>
      </c>
      <c r="J5" t="str">
        <f t="shared" si="4"/>
        <v/>
      </c>
      <c r="K5" t="str">
        <f t="shared" si="5"/>
        <v/>
      </c>
      <c r="L5" t="str">
        <f t="shared" si="6"/>
        <v/>
      </c>
      <c r="M5" t="str">
        <f t="shared" si="11"/>
        <v/>
      </c>
      <c r="N5" s="49" t="str">
        <f t="shared" si="12"/>
        <v/>
      </c>
      <c r="P5" s="10" t="s">
        <v>5</v>
      </c>
      <c r="Q5" s="1">
        <f ca="1">IF(OR(Q11="",Q11=0),SUMPRODUCT(OFFSET(D2,Q20,0,Q22),OFFSET(E1,Q20,0,Q22)),SUMPRODUCT(OFFSET(D2,Q15,0,Q17),OFFSET(E1,Q15,0,Q17)))</f>
        <v>0.11031049898835463</v>
      </c>
      <c r="S5" s="8" t="s">
        <v>24</v>
      </c>
      <c r="T5" s="9">
        <f>Q1/(1+Q1)</f>
        <v>4.7619047619047616E-2</v>
      </c>
    </row>
    <row r="6" spans="1:20" ht="17" thickBot="1" x14ac:dyDescent="0.25">
      <c r="A6">
        <f t="shared" si="8"/>
        <v>0</v>
      </c>
      <c r="B6">
        <f t="shared" si="9"/>
        <v>4</v>
      </c>
      <c r="D6" t="str">
        <f t="shared" si="10"/>
        <v/>
      </c>
      <c r="E6" t="str">
        <f t="shared" si="1"/>
        <v/>
      </c>
      <c r="G6" t="str" cm="1">
        <f t="array" ref="G6">IF(F6="","",F6/INDEX($F$2:$F$102,MATCH(TRUE,$F$2:$F$102&lt;&gt;"",0)))</f>
        <v/>
      </c>
      <c r="H6" t="str">
        <f t="shared" si="2"/>
        <v/>
      </c>
      <c r="I6" t="str">
        <f t="shared" si="3"/>
        <v/>
      </c>
      <c r="J6" t="str">
        <f t="shared" si="4"/>
        <v/>
      </c>
      <c r="K6" t="str">
        <f t="shared" si="5"/>
        <v/>
      </c>
      <c r="L6" t="str">
        <f t="shared" si="6"/>
        <v/>
      </c>
      <c r="M6" t="str">
        <f t="shared" si="11"/>
        <v/>
      </c>
      <c r="N6" s="49" t="str">
        <f t="shared" si="12"/>
        <v/>
      </c>
      <c r="S6" s="10" t="s">
        <v>25</v>
      </c>
      <c r="T6" s="1">
        <f ca="1">1-T5*Q3</f>
        <v>0.63652185916614834</v>
      </c>
    </row>
    <row r="7" spans="1:20" ht="17" thickBot="1" x14ac:dyDescent="0.25">
      <c r="A7">
        <f t="shared" si="8"/>
        <v>0</v>
      </c>
      <c r="B7">
        <f t="shared" si="9"/>
        <v>5</v>
      </c>
      <c r="D7" t="str">
        <f t="shared" si="10"/>
        <v/>
      </c>
      <c r="E7" t="str">
        <f t="shared" si="1"/>
        <v/>
      </c>
      <c r="G7" t="str" cm="1">
        <f t="array" ref="G7">IF(F7="","",F7/INDEX($F$2:$F$102,MATCH(TRUE,$F$2:$F$102&lt;&gt;"",0)))</f>
        <v/>
      </c>
      <c r="H7" t="str">
        <f t="shared" si="2"/>
        <v/>
      </c>
      <c r="I7" t="str">
        <f t="shared" si="3"/>
        <v/>
      </c>
      <c r="J7" t="str">
        <f t="shared" si="4"/>
        <v/>
      </c>
      <c r="K7" t="str">
        <f t="shared" si="5"/>
        <v/>
      </c>
      <c r="L7" t="str">
        <f t="shared" si="6"/>
        <v/>
      </c>
      <c r="M7" t="str">
        <f t="shared" si="11"/>
        <v/>
      </c>
      <c r="N7" s="49" t="str">
        <f t="shared" si="12"/>
        <v/>
      </c>
      <c r="P7" s="10" t="s">
        <v>6</v>
      </c>
      <c r="Q7" s="1">
        <f ca="1">Q5/Q3</f>
        <v>1.4451710609492994E-2</v>
      </c>
      <c r="S7" s="10" t="s">
        <v>26</v>
      </c>
      <c r="T7" s="1">
        <f>IF(Q11&lt;&gt;0,LOOKUP(9E+99+307,D2:D102)*LOOKUP(9E+99+307,C2:C102),LOOKUP(9E+99+307,G2:G102)*LOOKUP(9E+99+307,D2:D102))</f>
        <v>0.52621136017779357</v>
      </c>
    </row>
    <row r="8" spans="1:20" ht="17" thickBot="1" x14ac:dyDescent="0.25">
      <c r="A8">
        <f t="shared" si="8"/>
        <v>0</v>
      </c>
      <c r="B8">
        <f t="shared" si="9"/>
        <v>6</v>
      </c>
      <c r="D8" t="str">
        <f t="shared" si="10"/>
        <v/>
      </c>
      <c r="E8" t="str">
        <f t="shared" si="1"/>
        <v/>
      </c>
      <c r="G8" t="str" cm="1">
        <f t="array" ref="G8">IF(F8="","",F8/INDEX($F$2:$F$102,MATCH(TRUE,$F$2:$F$102&lt;&gt;"",0)))</f>
        <v/>
      </c>
      <c r="H8" t="str">
        <f t="shared" si="2"/>
        <v/>
      </c>
      <c r="I8" t="str">
        <f t="shared" si="3"/>
        <v/>
      </c>
      <c r="J8" t="str">
        <f t="shared" si="4"/>
        <v/>
      </c>
      <c r="K8" t="str">
        <f t="shared" si="5"/>
        <v/>
      </c>
      <c r="L8" t="str">
        <f t="shared" si="6"/>
        <v/>
      </c>
      <c r="M8" t="str">
        <f t="shared" si="11"/>
        <v/>
      </c>
      <c r="N8" s="49" t="str">
        <f t="shared" si="12"/>
        <v/>
      </c>
      <c r="S8" s="10" t="s">
        <v>27</v>
      </c>
      <c r="T8" s="1">
        <f ca="1">T6-T7</f>
        <v>0.11031049898835477</v>
      </c>
    </row>
    <row r="9" spans="1:20" ht="17" thickBot="1" x14ac:dyDescent="0.25">
      <c r="A9">
        <f t="shared" si="8"/>
        <v>0</v>
      </c>
      <c r="B9">
        <f t="shared" si="9"/>
        <v>7</v>
      </c>
      <c r="D9" t="str">
        <f t="shared" si="10"/>
        <v/>
      </c>
      <c r="E9" t="str">
        <f t="shared" si="1"/>
        <v/>
      </c>
      <c r="G9" t="str" cm="1">
        <f t="array" ref="G9">IF(F9="","",F9/INDEX($F$2:$F$102,MATCH(TRUE,$F$2:$F$102&lt;&gt;"",0)))</f>
        <v/>
      </c>
      <c r="H9" t="str">
        <f t="shared" si="2"/>
        <v/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  <c r="M9" t="str">
        <f t="shared" si="11"/>
        <v/>
      </c>
      <c r="N9" s="49" t="str">
        <f t="shared" si="12"/>
        <v/>
      </c>
      <c r="P9" s="8" t="s">
        <v>14</v>
      </c>
      <c r="Q9" s="9" t="e">
        <f>SUM(E2:E102)</f>
        <v>#VALUE!</v>
      </c>
    </row>
    <row r="10" spans="1:20" ht="17" thickBot="1" x14ac:dyDescent="0.25">
      <c r="A10">
        <f t="shared" si="8"/>
        <v>0</v>
      </c>
      <c r="B10">
        <f t="shared" si="9"/>
        <v>8</v>
      </c>
      <c r="D10" t="str">
        <f t="shared" si="10"/>
        <v/>
      </c>
      <c r="E10" t="str">
        <f t="shared" si="1"/>
        <v/>
      </c>
      <c r="G10" t="str" cm="1">
        <f t="array" ref="G10">IF(F10="","",F10/INDEX($F$2:$F$102,MATCH(TRUE,$F$2:$F$102&lt;&gt;"",0)))</f>
        <v/>
      </c>
      <c r="H10" t="str">
        <f t="shared" si="2"/>
        <v/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  <c r="M10" t="str">
        <f t="shared" si="11"/>
        <v/>
      </c>
      <c r="N10" s="49" t="str">
        <f t="shared" si="12"/>
        <v/>
      </c>
      <c r="P10" s="8" t="s">
        <v>15</v>
      </c>
      <c r="Q10" s="9">
        <f>SUM(F2:F102)</f>
        <v>102142857.14285713</v>
      </c>
    </row>
    <row r="11" spans="1:20" ht="17" thickBot="1" x14ac:dyDescent="0.25">
      <c r="A11">
        <f t="shared" si="8"/>
        <v>0</v>
      </c>
      <c r="B11">
        <f t="shared" si="9"/>
        <v>9</v>
      </c>
      <c r="D11" t="str">
        <f t="shared" si="10"/>
        <v/>
      </c>
      <c r="E11" t="str">
        <f t="shared" si="1"/>
        <v/>
      </c>
      <c r="G11" t="str" cm="1">
        <f t="array" ref="G11">IF(F11="","",F11/INDEX($F$2:$F$102,MATCH(TRUE,$F$2:$F$102&lt;&gt;"",0)))</f>
        <v/>
      </c>
      <c r="H11" t="str">
        <f t="shared" si="2"/>
        <v/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  <c r="M11" t="str">
        <f t="shared" si="11"/>
        <v/>
      </c>
      <c r="N11" s="49" t="str">
        <f t="shared" si="12"/>
        <v/>
      </c>
      <c r="P11" s="8" t="s">
        <v>21</v>
      </c>
      <c r="Q11" s="9">
        <f>SUM(C2:C102)</f>
        <v>0</v>
      </c>
    </row>
    <row r="12" spans="1:20" x14ac:dyDescent="0.2">
      <c r="A12">
        <f t="shared" si="8"/>
        <v>0</v>
      </c>
      <c r="B12">
        <f t="shared" si="9"/>
        <v>10</v>
      </c>
      <c r="D12" t="str">
        <f t="shared" si="10"/>
        <v/>
      </c>
      <c r="E12" t="str">
        <f t="shared" si="1"/>
        <v/>
      </c>
      <c r="G12" t="str" cm="1">
        <f t="array" ref="G12">IF(F12="","",F12/INDEX($F$2:$F$102,MATCH(TRUE,$F$2:$F$102&lt;&gt;"",0)))</f>
        <v/>
      </c>
      <c r="H12" t="str">
        <f t="shared" si="2"/>
        <v/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  <c r="M12" t="str">
        <f t="shared" si="11"/>
        <v/>
      </c>
      <c r="N12" s="49" t="str">
        <f t="shared" si="12"/>
        <v/>
      </c>
    </row>
    <row r="13" spans="1:20" ht="17" thickBot="1" x14ac:dyDescent="0.25">
      <c r="A13">
        <f t="shared" si="8"/>
        <v>0</v>
      </c>
      <c r="B13">
        <f t="shared" si="9"/>
        <v>11</v>
      </c>
      <c r="D13" t="str">
        <f t="shared" si="10"/>
        <v/>
      </c>
      <c r="E13" t="str">
        <f t="shared" si="1"/>
        <v/>
      </c>
      <c r="G13" t="str" cm="1">
        <f t="array" ref="G13">IF(F13="","",F13/INDEX($F$2:$F$102,MATCH(TRUE,$F$2:$F$102&lt;&gt;"",0)))</f>
        <v/>
      </c>
      <c r="H13" t="str">
        <f t="shared" si="2"/>
        <v/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  <c r="M13" t="str">
        <f t="shared" si="11"/>
        <v/>
      </c>
      <c r="N13" s="49" t="str">
        <f t="shared" si="12"/>
        <v/>
      </c>
    </row>
    <row r="14" spans="1:20" ht="17" thickBot="1" x14ac:dyDescent="0.25">
      <c r="A14">
        <f t="shared" si="8"/>
        <v>0</v>
      </c>
      <c r="B14">
        <f t="shared" si="9"/>
        <v>12</v>
      </c>
      <c r="D14" t="str">
        <f t="shared" si="10"/>
        <v/>
      </c>
      <c r="E14" t="str">
        <f t="shared" si="1"/>
        <v/>
      </c>
      <c r="G14" t="str" cm="1">
        <f t="array" ref="G14">IF(F14="","",F14/INDEX($F$2:$F$102,MATCH(TRUE,$F$2:$F$102&lt;&gt;"",0)))</f>
        <v/>
      </c>
      <c r="H14" t="str">
        <f t="shared" si="2"/>
        <v/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  <c r="M14" t="str">
        <f t="shared" si="11"/>
        <v/>
      </c>
      <c r="N14" s="49" t="str">
        <f t="shared" si="12"/>
        <v/>
      </c>
      <c r="P14" s="80" t="s">
        <v>17</v>
      </c>
      <c r="Q14" s="81"/>
    </row>
    <row r="15" spans="1:20" x14ac:dyDescent="0.2">
      <c r="A15">
        <f t="shared" si="8"/>
        <v>0</v>
      </c>
      <c r="B15">
        <f t="shared" si="9"/>
        <v>13</v>
      </c>
      <c r="D15" t="str">
        <f t="shared" si="10"/>
        <v/>
      </c>
      <c r="E15" t="str">
        <f t="shared" si="1"/>
        <v/>
      </c>
      <c r="G15" t="str" cm="1">
        <f t="array" ref="G15">IF(F15="","",F15/INDEX($F$2:$F$102,MATCH(TRUE,$F$2:$F$102&lt;&gt;"",0)))</f>
        <v/>
      </c>
      <c r="H15" t="str">
        <f t="shared" si="2"/>
        <v/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  <c r="M15" t="str">
        <f t="shared" si="11"/>
        <v/>
      </c>
      <c r="N15" s="49" t="str">
        <f t="shared" si="12"/>
        <v/>
      </c>
      <c r="P15" s="6" t="s">
        <v>9</v>
      </c>
      <c r="Q15" s="7" t="e" cm="1">
        <f t="array" ref="Q15">MATCH(TRUE,C2:C102&lt;&gt;"",0)</f>
        <v>#N/A</v>
      </c>
    </row>
    <row r="16" spans="1:20" x14ac:dyDescent="0.2">
      <c r="A16">
        <f t="shared" si="8"/>
        <v>0</v>
      </c>
      <c r="B16">
        <f t="shared" si="9"/>
        <v>14</v>
      </c>
      <c r="D16" t="str">
        <f t="shared" si="10"/>
        <v/>
      </c>
      <c r="E16" t="str">
        <f t="shared" si="1"/>
        <v/>
      </c>
      <c r="G16" t="str" cm="1">
        <f t="array" ref="G16">IF(F16="","",F16/INDEX($F$2:$F$102,MATCH(TRUE,$F$2:$F$102&lt;&gt;"",0)))</f>
        <v/>
      </c>
      <c r="H16" t="str">
        <f t="shared" si="2"/>
        <v/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  <c r="M16" t="str">
        <f t="shared" si="11"/>
        <v/>
      </c>
      <c r="N16" s="49" t="str">
        <f t="shared" si="12"/>
        <v/>
      </c>
      <c r="P16" s="2" t="s">
        <v>10</v>
      </c>
      <c r="Q16" s="3" t="e" cm="1">
        <f t="array" ref="Q16">LOOKUP(9.99E+307,C2:C102,ROW(C2:C102)-ROW(C2)+1)</f>
        <v>#N/A</v>
      </c>
    </row>
    <row r="17" spans="1:17" ht="17" thickBot="1" x14ac:dyDescent="0.25">
      <c r="A17">
        <f t="shared" si="8"/>
        <v>0</v>
      </c>
      <c r="B17">
        <f t="shared" si="9"/>
        <v>15</v>
      </c>
      <c r="D17" t="str">
        <f t="shared" si="10"/>
        <v/>
      </c>
      <c r="E17" t="str">
        <f t="shared" si="1"/>
        <v/>
      </c>
      <c r="G17" t="str" cm="1">
        <f t="array" ref="G17">IF(F17="","",F17/INDEX($F$2:$F$102,MATCH(TRUE,$F$2:$F$102&lt;&gt;"",0)))</f>
        <v/>
      </c>
      <c r="H17" t="str">
        <f t="shared" si="2"/>
        <v/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  <c r="M17" t="str">
        <f t="shared" si="11"/>
        <v/>
      </c>
      <c r="N17" s="49" t="str">
        <f t="shared" si="12"/>
        <v/>
      </c>
      <c r="P17" s="4" t="s">
        <v>11</v>
      </c>
      <c r="Q17" s="5" t="e">
        <f>Q16-Q15</f>
        <v>#N/A</v>
      </c>
    </row>
    <row r="18" spans="1:17" ht="17" thickBot="1" x14ac:dyDescent="0.25">
      <c r="A18">
        <f t="shared" si="8"/>
        <v>0</v>
      </c>
      <c r="B18">
        <f t="shared" si="9"/>
        <v>16</v>
      </c>
      <c r="D18" t="str">
        <f t="shared" si="10"/>
        <v/>
      </c>
      <c r="E18" t="str">
        <f t="shared" si="1"/>
        <v/>
      </c>
      <c r="G18" t="str" cm="1">
        <f t="array" ref="G18">IF(F18="","",F18/INDEX($F$2:$F$102,MATCH(TRUE,$F$2:$F$102&lt;&gt;"",0)))</f>
        <v/>
      </c>
      <c r="H18" t="str">
        <f t="shared" si="2"/>
        <v/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  <c r="M18" t="str">
        <f t="shared" si="11"/>
        <v/>
      </c>
      <c r="N18" s="49" t="str">
        <f t="shared" si="12"/>
        <v/>
      </c>
    </row>
    <row r="19" spans="1:17" ht="17" thickBot="1" x14ac:dyDescent="0.25">
      <c r="A19">
        <f t="shared" si="8"/>
        <v>0</v>
      </c>
      <c r="B19">
        <f t="shared" si="9"/>
        <v>17</v>
      </c>
      <c r="D19" t="str">
        <f t="shared" si="10"/>
        <v/>
      </c>
      <c r="E19" t="str">
        <f t="shared" si="1"/>
        <v/>
      </c>
      <c r="G19" t="str" cm="1">
        <f t="array" ref="G19">IF(F19="","",F19/INDEX($F$2:$F$102,MATCH(TRUE,$F$2:$F$102&lt;&gt;"",0)))</f>
        <v/>
      </c>
      <c r="H19" t="str">
        <f t="shared" si="2"/>
        <v/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  <c r="M19" t="str">
        <f t="shared" si="11"/>
        <v/>
      </c>
      <c r="N19" s="49" t="str">
        <f t="shared" si="12"/>
        <v/>
      </c>
      <c r="P19" s="82" t="s">
        <v>18</v>
      </c>
      <c r="Q19" s="83"/>
    </row>
    <row r="20" spans="1:17" x14ac:dyDescent="0.2">
      <c r="A20">
        <f t="shared" si="8"/>
        <v>0</v>
      </c>
      <c r="B20">
        <f t="shared" si="9"/>
        <v>18</v>
      </c>
      <c r="D20" t="str">
        <f t="shared" si="10"/>
        <v/>
      </c>
      <c r="E20" t="str">
        <f t="shared" si="1"/>
        <v/>
      </c>
      <c r="G20" t="str" cm="1">
        <f t="array" ref="G20">IF(F20="","",F20/INDEX($F$2:$F$102,MATCH(TRUE,$F$2:$F$102&lt;&gt;"",0)))</f>
        <v/>
      </c>
      <c r="H20" t="str">
        <f t="shared" si="2"/>
        <v/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  <c r="M20" t="str">
        <f t="shared" si="11"/>
        <v/>
      </c>
      <c r="N20" s="49" t="str">
        <f t="shared" si="12"/>
        <v/>
      </c>
      <c r="P20" s="6" t="s">
        <v>9</v>
      </c>
      <c r="Q20" s="7" cm="1">
        <f t="array" ref="Q20">MATCH(TRUE,G2:G102&lt;&gt;"",0)</f>
        <v>24</v>
      </c>
    </row>
    <row r="21" spans="1:17" x14ac:dyDescent="0.2">
      <c r="A21">
        <f t="shared" si="8"/>
        <v>0</v>
      </c>
      <c r="B21">
        <f t="shared" si="9"/>
        <v>19</v>
      </c>
      <c r="D21" t="str">
        <f t="shared" si="10"/>
        <v/>
      </c>
      <c r="E21" t="str">
        <f t="shared" si="1"/>
        <v/>
      </c>
      <c r="G21" t="str" cm="1">
        <f t="array" ref="G21">IF(F21="","",F21/INDEX($F$2:$F$102,MATCH(TRUE,$F$2:$F$102&lt;&gt;"",0)))</f>
        <v/>
      </c>
      <c r="H21" t="str">
        <f t="shared" si="2"/>
        <v/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  <c r="M21" t="str">
        <f t="shared" si="11"/>
        <v/>
      </c>
      <c r="N21" s="49" t="str">
        <f t="shared" si="12"/>
        <v/>
      </c>
      <c r="P21" s="2" t="s">
        <v>10</v>
      </c>
      <c r="Q21" s="3" cm="1">
        <f t="array" ref="Q21">LOOKUP(9.99E+307,G2:G102,ROW(G2:G102)-ROW(G2)+1)</f>
        <v>34</v>
      </c>
    </row>
    <row r="22" spans="1:17" ht="17" thickBot="1" x14ac:dyDescent="0.25">
      <c r="A22">
        <f t="shared" si="8"/>
        <v>0</v>
      </c>
      <c r="B22">
        <f t="shared" si="9"/>
        <v>20</v>
      </c>
      <c r="D22" t="str">
        <f t="shared" si="10"/>
        <v/>
      </c>
      <c r="E22" t="str">
        <f t="shared" si="1"/>
        <v/>
      </c>
      <c r="G22" t="str" cm="1">
        <f t="array" ref="G22">IF(F22="","",F22/INDEX($F$2:$F$102,MATCH(TRUE,$F$2:$F$102&lt;&gt;"",0)))</f>
        <v/>
      </c>
      <c r="H22" t="str">
        <f t="shared" si="2"/>
        <v/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  <c r="M22" t="str">
        <f t="shared" si="11"/>
        <v/>
      </c>
      <c r="N22" s="49" t="str">
        <f t="shared" si="12"/>
        <v/>
      </c>
      <c r="P22" s="4" t="s">
        <v>11</v>
      </c>
      <c r="Q22" s="5">
        <f>Q21-Q20</f>
        <v>10</v>
      </c>
    </row>
    <row r="23" spans="1:17" x14ac:dyDescent="0.2">
      <c r="A23">
        <f t="shared" si="8"/>
        <v>0</v>
      </c>
      <c r="B23">
        <f t="shared" si="9"/>
        <v>21</v>
      </c>
      <c r="D23" t="str">
        <f t="shared" si="10"/>
        <v/>
      </c>
      <c r="E23" t="str">
        <f t="shared" si="1"/>
        <v/>
      </c>
      <c r="G23" t="str" cm="1">
        <f t="array" ref="G23">IF(F23="","",F23/INDEX($F$2:$F$102,MATCH(TRUE,$F$2:$F$102&lt;&gt;"",0)))</f>
        <v/>
      </c>
      <c r="H23" t="str">
        <f t="shared" si="2"/>
        <v/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  <c r="M23" t="str">
        <f t="shared" si="11"/>
        <v/>
      </c>
      <c r="N23" s="49" t="str">
        <f t="shared" si="12"/>
        <v/>
      </c>
    </row>
    <row r="24" spans="1:17" x14ac:dyDescent="0.2">
      <c r="A24">
        <f t="shared" si="8"/>
        <v>0</v>
      </c>
      <c r="B24">
        <f t="shared" si="9"/>
        <v>22</v>
      </c>
      <c r="D24" t="str">
        <f t="shared" si="10"/>
        <v/>
      </c>
      <c r="E24" t="str">
        <f t="shared" si="1"/>
        <v/>
      </c>
      <c r="G24" t="str" cm="1">
        <f t="array" ref="G24">IF(F24="","",F24/INDEX($F$2:$F$102,MATCH(TRUE,$F$2:$F$102&lt;&gt;"",0)))</f>
        <v/>
      </c>
      <c r="H24" t="str">
        <f t="shared" si="2"/>
        <v/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  <c r="M24" t="str">
        <f t="shared" si="11"/>
        <v/>
      </c>
      <c r="N24" s="49" t="str">
        <f t="shared" si="12"/>
        <v/>
      </c>
    </row>
    <row r="25" spans="1:17" x14ac:dyDescent="0.2">
      <c r="A25">
        <f t="shared" si="8"/>
        <v>1</v>
      </c>
      <c r="B25">
        <f t="shared" si="9"/>
        <v>23</v>
      </c>
      <c r="D25">
        <f t="shared" si="10"/>
        <v>1</v>
      </c>
      <c r="E25">
        <f t="shared" si="1"/>
        <v>1.4285714285714124E-2</v>
      </c>
      <c r="F25">
        <v>10000000</v>
      </c>
      <c r="G25" cm="1">
        <f t="array" ref="G25">IF(F25="","",F25/INDEX($F$2:$F$102,MATCH(TRUE,$F$2:$F$102&lt;&gt;"",0)))</f>
        <v>1</v>
      </c>
      <c r="H25">
        <f t="shared" si="2"/>
        <v>142857.14285714179</v>
      </c>
      <c r="I25">
        <f t="shared" si="3"/>
        <v>0.98571428571428588</v>
      </c>
      <c r="J25">
        <f t="shared" si="4"/>
        <v>1.4285714285714124E-2</v>
      </c>
      <c r="K25">
        <f t="shared" si="5"/>
        <v>1.3605442176870593E-2</v>
      </c>
      <c r="L25">
        <f t="shared" ca="1" si="6"/>
        <v>1.4451710609492994E-2</v>
      </c>
      <c r="M25">
        <f t="shared" ca="1" si="11"/>
        <v>8.4626843262240042E-4</v>
      </c>
      <c r="N25" s="49">
        <f t="shared" ca="1" si="12"/>
        <v>9.014598521412526E-4</v>
      </c>
    </row>
    <row r="26" spans="1:17" x14ac:dyDescent="0.2">
      <c r="A26">
        <f t="shared" si="8"/>
        <v>2</v>
      </c>
      <c r="B26">
        <f t="shared" si="9"/>
        <v>24</v>
      </c>
      <c r="D26">
        <f t="shared" si="10"/>
        <v>0.95238095238095233</v>
      </c>
      <c r="E26">
        <f t="shared" si="1"/>
        <v>1.4285714285714457E-2</v>
      </c>
      <c r="F26">
        <v>9857142.8571428582</v>
      </c>
      <c r="G26" cm="1">
        <f t="array" ref="G26">IF(F26="","",F26/INDEX($F$2:$F$102,MATCH(TRUE,$F$2:$F$102&lt;&gt;"",0)))</f>
        <v>0.98571428571428588</v>
      </c>
      <c r="H26">
        <f t="shared" si="2"/>
        <v>142857.14285714366</v>
      </c>
      <c r="I26">
        <f t="shared" si="3"/>
        <v>0.98550724637681153</v>
      </c>
      <c r="J26">
        <f t="shared" si="4"/>
        <v>1.449275362318847E-2</v>
      </c>
      <c r="K26">
        <f t="shared" si="5"/>
        <v>1.3802622498274733E-2</v>
      </c>
      <c r="L26">
        <f t="shared" ca="1" si="6"/>
        <v>1.4451710609492994E-2</v>
      </c>
      <c r="M26">
        <f t="shared" ca="1" si="11"/>
        <v>6.4908811121826109E-4</v>
      </c>
      <c r="N26" s="49">
        <f t="shared" ca="1" si="12"/>
        <v>1.6520176462558351E-3</v>
      </c>
    </row>
    <row r="27" spans="1:17" x14ac:dyDescent="0.2">
      <c r="A27">
        <f t="shared" si="8"/>
        <v>3</v>
      </c>
      <c r="B27">
        <f t="shared" si="9"/>
        <v>25</v>
      </c>
      <c r="D27">
        <f t="shared" si="10"/>
        <v>0.90702947845804982</v>
      </c>
      <c r="E27">
        <f t="shared" si="1"/>
        <v>1.4285714285714124E-2</v>
      </c>
      <c r="F27">
        <v>9714285.7142857146</v>
      </c>
      <c r="G27" cm="1">
        <f t="array" ref="G27">IF(F27="","",F27/INDEX($F$2:$F$102,MATCH(TRUE,$F$2:$F$102&lt;&gt;"",0)))</f>
        <v>0.97142857142857142</v>
      </c>
      <c r="H27">
        <f t="shared" si="2"/>
        <v>142857.14285714179</v>
      </c>
      <c r="I27">
        <f t="shared" si="3"/>
        <v>0.98529411764705899</v>
      </c>
      <c r="J27">
        <f t="shared" si="4"/>
        <v>1.4705882352941013E-2</v>
      </c>
      <c r="K27">
        <f t="shared" si="5"/>
        <v>1.4005602240896203E-2</v>
      </c>
      <c r="L27">
        <f t="shared" ca="1" si="6"/>
        <v>1.4451710609492994E-2</v>
      </c>
      <c r="M27">
        <f t="shared" ca="1" si="11"/>
        <v>4.4610836859679086E-4</v>
      </c>
      <c r="N27" s="49">
        <f t="shared" ca="1" si="12"/>
        <v>2.2359133949324994E-3</v>
      </c>
    </row>
    <row r="28" spans="1:17" x14ac:dyDescent="0.2">
      <c r="A28">
        <f t="shared" si="8"/>
        <v>4</v>
      </c>
      <c r="B28">
        <f t="shared" si="9"/>
        <v>26</v>
      </c>
      <c r="D28">
        <f t="shared" si="10"/>
        <v>0.86383759853147601</v>
      </c>
      <c r="E28">
        <f t="shared" si="1"/>
        <v>1.4285714285714346E-2</v>
      </c>
      <c r="F28">
        <v>9571428.5714285728</v>
      </c>
      <c r="G28" cm="1">
        <f t="array" ref="G28">IF(F28="","",F28/INDEX($F$2:$F$102,MATCH(TRUE,$F$2:$F$102&lt;&gt;"",0)))</f>
        <v>0.9571428571428573</v>
      </c>
      <c r="H28">
        <f t="shared" si="2"/>
        <v>142857.14285714366</v>
      </c>
      <c r="I28">
        <f t="shared" si="3"/>
        <v>0.9850746268656716</v>
      </c>
      <c r="J28">
        <f t="shared" si="4"/>
        <v>1.4925373134328401E-2</v>
      </c>
      <c r="K28">
        <f t="shared" si="5"/>
        <v>1.4214641080312762E-2</v>
      </c>
      <c r="L28">
        <f t="shared" ca="1" si="6"/>
        <v>1.4451710609492994E-2</v>
      </c>
      <c r="M28">
        <f t="shared" ca="1" si="11"/>
        <v>2.3706952918023209E-4</v>
      </c>
      <c r="N28" s="49">
        <f t="shared" ca="1" si="12"/>
        <v>2.6359749804747072E-3</v>
      </c>
    </row>
    <row r="29" spans="1:17" x14ac:dyDescent="0.2">
      <c r="A29">
        <f t="shared" si="8"/>
        <v>5</v>
      </c>
      <c r="B29">
        <f t="shared" si="9"/>
        <v>27</v>
      </c>
      <c r="D29">
        <f t="shared" si="10"/>
        <v>0.82270247479188197</v>
      </c>
      <c r="E29">
        <f t="shared" si="1"/>
        <v>1.4285714285714457E-2</v>
      </c>
      <c r="F29">
        <v>9428571.4285714291</v>
      </c>
      <c r="G29" cm="1">
        <f t="array" ref="G29">IF(F29="","",F29/INDEX($F$2:$F$102,MATCH(TRUE,$F$2:$F$102&lt;&gt;"",0)))</f>
        <v>0.94285714285714295</v>
      </c>
      <c r="H29">
        <f t="shared" si="2"/>
        <v>142857.14285714366</v>
      </c>
      <c r="I29">
        <f t="shared" si="3"/>
        <v>0.98484848484848475</v>
      </c>
      <c r="J29">
        <f t="shared" si="4"/>
        <v>1.5151515151515249E-2</v>
      </c>
      <c r="K29">
        <f t="shared" si="5"/>
        <v>1.4430014430014522E-2</v>
      </c>
      <c r="L29">
        <f t="shared" ca="1" si="6"/>
        <v>1.4451710609492994E-2</v>
      </c>
      <c r="M29">
        <f t="shared" ca="1" si="11"/>
        <v>2.1696179478471883E-5</v>
      </c>
      <c r="N29" s="49">
        <f t="shared" ca="1" si="12"/>
        <v>2.8334863289962361E-3</v>
      </c>
    </row>
    <row r="30" spans="1:17" x14ac:dyDescent="0.2">
      <c r="A30">
        <f t="shared" si="8"/>
        <v>6</v>
      </c>
      <c r="B30">
        <f t="shared" si="9"/>
        <v>28</v>
      </c>
      <c r="D30">
        <f t="shared" si="10"/>
        <v>0.78352616646845896</v>
      </c>
      <c r="E30">
        <f t="shared" si="1"/>
        <v>1.4285714285714346E-2</v>
      </c>
      <c r="F30">
        <v>9285714.2857142854</v>
      </c>
      <c r="G30" cm="1">
        <f t="array" ref="G30">IF(F30="","",F30/INDEX($F$2:$F$102,MATCH(TRUE,$F$2:$F$102&lt;&gt;"",0)))</f>
        <v>0.92857142857142849</v>
      </c>
      <c r="H30">
        <f t="shared" si="2"/>
        <v>142857.14285714366</v>
      </c>
      <c r="I30">
        <f t="shared" si="3"/>
        <v>0.98461538461538456</v>
      </c>
      <c r="J30">
        <f t="shared" si="4"/>
        <v>1.5384615384615441E-2</v>
      </c>
      <c r="K30">
        <f t="shared" si="5"/>
        <v>1.4652014652014704E-2</v>
      </c>
      <c r="L30">
        <f t="shared" ca="1" si="6"/>
        <v>1.4451710609492994E-2</v>
      </c>
      <c r="M30">
        <f t="shared" ca="1" si="11"/>
        <v>-2.0030404252171022E-4</v>
      </c>
      <c r="N30" s="49">
        <f t="shared" ca="1" si="12"/>
        <v>2.8080420476857253E-3</v>
      </c>
    </row>
    <row r="31" spans="1:17" x14ac:dyDescent="0.2">
      <c r="A31">
        <f t="shared" si="8"/>
        <v>7</v>
      </c>
      <c r="B31">
        <f t="shared" si="9"/>
        <v>29</v>
      </c>
      <c r="D31">
        <f t="shared" si="10"/>
        <v>0.74621539663662761</v>
      </c>
      <c r="E31">
        <f t="shared" si="1"/>
        <v>1.4285714285714346E-2</v>
      </c>
      <c r="F31">
        <v>9142857.1428571418</v>
      </c>
      <c r="G31" cm="1">
        <f t="array" ref="G31">IF(F31="","",F31/INDEX($F$2:$F$102,MATCH(TRUE,$F$2:$F$102&lt;&gt;"",0)))</f>
        <v>0.91428571428571415</v>
      </c>
      <c r="H31">
        <f t="shared" si="2"/>
        <v>142857.14285714366</v>
      </c>
      <c r="I31">
        <f t="shared" si="3"/>
        <v>0.98437499999999989</v>
      </c>
      <c r="J31">
        <f t="shared" si="4"/>
        <v>1.5625000000000111E-2</v>
      </c>
      <c r="K31">
        <f t="shared" si="5"/>
        <v>1.4880952380952486E-2</v>
      </c>
      <c r="L31">
        <f t="shared" ca="1" si="6"/>
        <v>1.4451710609492994E-2</v>
      </c>
      <c r="M31">
        <f t="shared" ca="1" si="11"/>
        <v>-4.2924177145949212E-4</v>
      </c>
      <c r="N31" s="49">
        <f t="shared" ca="1" si="12"/>
        <v>2.5373869613079824E-3</v>
      </c>
    </row>
    <row r="32" spans="1:17" x14ac:dyDescent="0.2">
      <c r="A32">
        <f t="shared" si="8"/>
        <v>8</v>
      </c>
      <c r="B32">
        <f t="shared" si="9"/>
        <v>30</v>
      </c>
      <c r="D32">
        <f t="shared" si="10"/>
        <v>0.71068133013012147</v>
      </c>
      <c r="E32">
        <f t="shared" si="1"/>
        <v>1.4285714285714346E-2</v>
      </c>
      <c r="F32">
        <v>8999999.9999999981</v>
      </c>
      <c r="G32" cm="1">
        <f t="array" ref="G32">IF(F32="","",F32/INDEX($F$2:$F$102,MATCH(TRUE,$F$2:$F$102&lt;&gt;"",0)))</f>
        <v>0.8999999999999998</v>
      </c>
      <c r="H32">
        <f t="shared" si="2"/>
        <v>142857.14285714366</v>
      </c>
      <c r="I32">
        <f t="shared" si="3"/>
        <v>0.98412698412698407</v>
      </c>
      <c r="J32">
        <f t="shared" si="4"/>
        <v>1.5873015873015928E-2</v>
      </c>
      <c r="K32">
        <f t="shared" si="5"/>
        <v>1.5117157974300882E-2</v>
      </c>
      <c r="L32">
        <f t="shared" ca="1" si="6"/>
        <v>1.4451710609492994E-2</v>
      </c>
      <c r="M32">
        <f t="shared" ca="1" si="11"/>
        <v>-6.6544736480788833E-4</v>
      </c>
      <c r="N32" s="49">
        <f t="shared" ca="1" si="12"/>
        <v>1.9972387791690519E-3</v>
      </c>
    </row>
    <row r="33" spans="1:14" x14ac:dyDescent="0.2">
      <c r="A33">
        <f t="shared" si="8"/>
        <v>9</v>
      </c>
      <c r="B33">
        <f t="shared" si="9"/>
        <v>31</v>
      </c>
      <c r="D33">
        <f t="shared" si="10"/>
        <v>0.67683936202868722</v>
      </c>
      <c r="E33">
        <f t="shared" si="1"/>
        <v>1.4285714285714235E-2</v>
      </c>
      <c r="F33">
        <v>8857142.8571428545</v>
      </c>
      <c r="G33" cm="1">
        <f t="array" ref="G33">IF(F33="","",F33/INDEX($F$2:$F$102,MATCH(TRUE,$F$2:$F$102&lt;&gt;"",0)))</f>
        <v>0.88571428571428545</v>
      </c>
      <c r="H33">
        <f t="shared" si="2"/>
        <v>142857.14285714179</v>
      </c>
      <c r="I33">
        <f t="shared" si="3"/>
        <v>0.98387096774193561</v>
      </c>
      <c r="J33">
        <f t="shared" si="4"/>
        <v>1.6129032258064391E-2</v>
      </c>
      <c r="K33">
        <f t="shared" si="5"/>
        <v>1.5360983102918467E-2</v>
      </c>
      <c r="L33">
        <f t="shared" ca="1" si="6"/>
        <v>1.4451710609492994E-2</v>
      </c>
      <c r="M33">
        <f t="shared" ca="1" si="11"/>
        <v>-9.0927249342547325E-4</v>
      </c>
      <c r="N33" s="49">
        <f t="shared" ca="1" si="12"/>
        <v>1.1610918885558519E-3</v>
      </c>
    </row>
    <row r="34" spans="1:14" x14ac:dyDescent="0.2">
      <c r="A34">
        <f t="shared" si="8"/>
        <v>10</v>
      </c>
      <c r="B34">
        <f t="shared" si="9"/>
        <v>32</v>
      </c>
      <c r="D34">
        <f t="shared" si="10"/>
        <v>0.64460891621779726</v>
      </c>
      <c r="E34">
        <f t="shared" si="1"/>
        <v>1.4285714285714346E-2</v>
      </c>
      <c r="F34">
        <v>8714285.7142857127</v>
      </c>
      <c r="G34" cm="1">
        <f t="array" ref="G34">IF(F34="","",F34/INDEX($F$2:$F$102,MATCH(TRUE,$F$2:$F$102&lt;&gt;"",0)))</f>
        <v>0.87142857142857122</v>
      </c>
      <c r="H34">
        <f t="shared" si="2"/>
        <v>142857.14285714366</v>
      </c>
      <c r="I34">
        <f t="shared" si="3"/>
        <v>0.98360655737704905</v>
      </c>
      <c r="J34">
        <f t="shared" si="4"/>
        <v>1.6393442622950949E-2</v>
      </c>
      <c r="K34">
        <f t="shared" si="5"/>
        <v>1.5612802498048521E-2</v>
      </c>
      <c r="L34">
        <f t="shared" ca="1" si="6"/>
        <v>1.4451710609492994E-2</v>
      </c>
      <c r="M34">
        <f t="shared" ca="1" si="11"/>
        <v>-1.1610918885555273E-3</v>
      </c>
      <c r="N34" s="49">
        <f t="shared" ca="1" si="12"/>
        <v>3.4652131424700591E-16</v>
      </c>
    </row>
    <row r="35" spans="1:14" x14ac:dyDescent="0.2">
      <c r="A35">
        <f t="shared" si="8"/>
        <v>11</v>
      </c>
      <c r="B35">
        <f t="shared" si="9"/>
        <v>33</v>
      </c>
      <c r="D35">
        <f t="shared" si="10"/>
        <v>0.61391325354075932</v>
      </c>
      <c r="E35" t="e">
        <f t="shared" si="1"/>
        <v>#VALUE!</v>
      </c>
      <c r="F35">
        <v>8571428.571428569</v>
      </c>
      <c r="G35" cm="1">
        <f t="array" ref="G35">IF(F35="","",F35/INDEX($F$2:$F$102,MATCH(TRUE,$F$2:$F$102&lt;&gt;"",0)))</f>
        <v>0.85714285714285687</v>
      </c>
      <c r="H35">
        <f t="shared" si="2"/>
        <v>8571428.571428569</v>
      </c>
      <c r="I35">
        <f t="shared" si="3"/>
        <v>0</v>
      </c>
      <c r="J35">
        <f t="shared" si="4"/>
        <v>1</v>
      </c>
      <c r="K35">
        <f t="shared" si="5"/>
        <v>0.95238095238095233</v>
      </c>
      <c r="L35">
        <f t="shared" ca="1" si="6"/>
        <v>1.4451710609492994E-2</v>
      </c>
      <c r="M35">
        <f t="shared" ca="1" si="11"/>
        <v>-0.93792924177145931</v>
      </c>
      <c r="N35" s="49">
        <f t="shared" ca="1" si="12"/>
        <v>0</v>
      </c>
    </row>
    <row r="36" spans="1:14" x14ac:dyDescent="0.2">
      <c r="A36">
        <f t="shared" si="8"/>
        <v>12</v>
      </c>
      <c r="B36">
        <f t="shared" si="9"/>
        <v>34</v>
      </c>
      <c r="D36" t="str">
        <f t="shared" si="10"/>
        <v/>
      </c>
      <c r="E36" t="str">
        <f t="shared" si="1"/>
        <v/>
      </c>
      <c r="G36" t="str" cm="1">
        <f t="array" ref="G36">IF(F36="","",F36/INDEX($F$2:$F$102,MATCH(TRUE,$F$2:$F$102&lt;&gt;"",0)))</f>
        <v/>
      </c>
      <c r="H36" t="str">
        <f t="shared" si="2"/>
        <v/>
      </c>
      <c r="I36" t="str">
        <f t="shared" si="3"/>
        <v/>
      </c>
      <c r="J36" t="str">
        <f t="shared" si="4"/>
        <v/>
      </c>
      <c r="K36" t="str">
        <f t="shared" si="5"/>
        <v/>
      </c>
      <c r="L36" t="str">
        <f t="shared" si="6"/>
        <v/>
      </c>
      <c r="M36" t="str">
        <f t="shared" si="11"/>
        <v/>
      </c>
      <c r="N36" s="49" t="str">
        <f t="shared" si="12"/>
        <v/>
      </c>
    </row>
    <row r="37" spans="1:14" x14ac:dyDescent="0.2">
      <c r="A37">
        <f t="shared" si="8"/>
        <v>13</v>
      </c>
      <c r="B37">
        <f t="shared" si="9"/>
        <v>35</v>
      </c>
      <c r="D37" t="str">
        <f t="shared" si="10"/>
        <v/>
      </c>
      <c r="E37" t="str">
        <f t="shared" si="1"/>
        <v/>
      </c>
      <c r="G37" t="str" cm="1">
        <f t="array" ref="G37">IF(F37="","",F37/INDEX($F$2:$F$102,MATCH(TRUE,$F$2:$F$102&lt;&gt;"",0)))</f>
        <v/>
      </c>
      <c r="H37" t="str">
        <f t="shared" si="2"/>
        <v/>
      </c>
      <c r="I37" t="str">
        <f t="shared" si="3"/>
        <v/>
      </c>
      <c r="J37" t="str">
        <f t="shared" si="4"/>
        <v/>
      </c>
      <c r="K37" t="str">
        <f t="shared" si="5"/>
        <v/>
      </c>
      <c r="L37" t="str">
        <f t="shared" si="6"/>
        <v/>
      </c>
      <c r="M37" t="str">
        <f t="shared" si="11"/>
        <v/>
      </c>
      <c r="N37" s="49" t="str">
        <f t="shared" si="12"/>
        <v/>
      </c>
    </row>
    <row r="38" spans="1:14" x14ac:dyDescent="0.2">
      <c r="A38">
        <f t="shared" si="8"/>
        <v>14</v>
      </c>
      <c r="B38">
        <f t="shared" si="9"/>
        <v>36</v>
      </c>
      <c r="D38" t="str">
        <f t="shared" si="10"/>
        <v/>
      </c>
      <c r="E38" t="str">
        <f t="shared" si="1"/>
        <v/>
      </c>
      <c r="G38" t="str" cm="1">
        <f t="array" ref="G38">IF(F38="","",F38/INDEX($F$2:$F$102,MATCH(TRUE,$F$2:$F$102&lt;&gt;"",0)))</f>
        <v/>
      </c>
      <c r="H38" t="str">
        <f t="shared" si="2"/>
        <v/>
      </c>
      <c r="I38" t="str">
        <f t="shared" si="3"/>
        <v/>
      </c>
      <c r="J38" t="str">
        <f t="shared" si="4"/>
        <v/>
      </c>
      <c r="K38" t="str">
        <f t="shared" si="5"/>
        <v/>
      </c>
      <c r="L38" t="str">
        <f t="shared" si="6"/>
        <v/>
      </c>
      <c r="M38" t="str">
        <f t="shared" si="11"/>
        <v/>
      </c>
      <c r="N38" s="49" t="str">
        <f t="shared" si="12"/>
        <v/>
      </c>
    </row>
    <row r="39" spans="1:14" x14ac:dyDescent="0.2">
      <c r="A39">
        <f t="shared" si="8"/>
        <v>15</v>
      </c>
      <c r="B39">
        <f t="shared" si="9"/>
        <v>37</v>
      </c>
      <c r="D39" t="str">
        <f t="shared" si="10"/>
        <v/>
      </c>
      <c r="E39" t="str">
        <f t="shared" si="1"/>
        <v/>
      </c>
      <c r="G39" t="str" cm="1">
        <f t="array" ref="G39">IF(F39="","",F39/INDEX($F$2:$F$102,MATCH(TRUE,$F$2:$F$102&lt;&gt;"",0)))</f>
        <v/>
      </c>
      <c r="H39" t="str">
        <f t="shared" si="2"/>
        <v/>
      </c>
      <c r="I39" t="str">
        <f t="shared" si="3"/>
        <v/>
      </c>
      <c r="J39" t="str">
        <f t="shared" si="4"/>
        <v/>
      </c>
      <c r="K39" t="str">
        <f t="shared" si="5"/>
        <v/>
      </c>
      <c r="L39" t="str">
        <f t="shared" si="6"/>
        <v/>
      </c>
      <c r="M39" t="str">
        <f t="shared" si="11"/>
        <v/>
      </c>
      <c r="N39" s="49" t="str">
        <f t="shared" si="12"/>
        <v/>
      </c>
    </row>
    <row r="40" spans="1:14" x14ac:dyDescent="0.2">
      <c r="A40">
        <f t="shared" si="8"/>
        <v>16</v>
      </c>
      <c r="B40">
        <f t="shared" si="9"/>
        <v>38</v>
      </c>
      <c r="D40" t="str">
        <f t="shared" si="10"/>
        <v/>
      </c>
      <c r="E40" t="str">
        <f t="shared" si="1"/>
        <v/>
      </c>
      <c r="G40" t="str" cm="1">
        <f t="array" ref="G40">IF(F40="","",F40/INDEX($F$2:$F$102,MATCH(TRUE,$F$2:$F$102&lt;&gt;"",0)))</f>
        <v/>
      </c>
      <c r="H40" t="str">
        <f t="shared" si="2"/>
        <v/>
      </c>
      <c r="I40" t="str">
        <f t="shared" si="3"/>
        <v/>
      </c>
      <c r="J40" t="str">
        <f t="shared" si="4"/>
        <v/>
      </c>
      <c r="K40" t="str">
        <f t="shared" si="5"/>
        <v/>
      </c>
      <c r="L40" t="str">
        <f t="shared" si="6"/>
        <v/>
      </c>
      <c r="M40" t="str">
        <f t="shared" si="11"/>
        <v/>
      </c>
      <c r="N40" s="49" t="str">
        <f t="shared" si="12"/>
        <v/>
      </c>
    </row>
    <row r="41" spans="1:14" x14ac:dyDescent="0.2">
      <c r="A41">
        <f t="shared" si="8"/>
        <v>17</v>
      </c>
      <c r="B41">
        <f t="shared" si="9"/>
        <v>39</v>
      </c>
      <c r="D41" t="str">
        <f t="shared" si="10"/>
        <v/>
      </c>
      <c r="E41" t="str">
        <f t="shared" si="1"/>
        <v/>
      </c>
      <c r="G41" t="str" cm="1">
        <f t="array" ref="G41">IF(F41="","",F41/INDEX($F$2:$F$102,MATCH(TRUE,$F$2:$F$102&lt;&gt;"",0)))</f>
        <v/>
      </c>
      <c r="H41" t="str">
        <f t="shared" si="2"/>
        <v/>
      </c>
      <c r="I41" t="str">
        <f t="shared" si="3"/>
        <v/>
      </c>
      <c r="J41" t="str">
        <f t="shared" si="4"/>
        <v/>
      </c>
      <c r="K41" t="str">
        <f t="shared" si="5"/>
        <v/>
      </c>
      <c r="L41" t="str">
        <f t="shared" si="6"/>
        <v/>
      </c>
      <c r="M41" t="str">
        <f t="shared" si="11"/>
        <v/>
      </c>
      <c r="N41" s="49" t="str">
        <f t="shared" si="12"/>
        <v/>
      </c>
    </row>
    <row r="42" spans="1:14" x14ac:dyDescent="0.2">
      <c r="A42">
        <f t="shared" si="8"/>
        <v>18</v>
      </c>
      <c r="B42">
        <f t="shared" si="9"/>
        <v>40</v>
      </c>
      <c r="D42" t="str">
        <f t="shared" si="10"/>
        <v/>
      </c>
      <c r="E42" t="str">
        <f t="shared" si="1"/>
        <v/>
      </c>
      <c r="G42" t="str" cm="1">
        <f t="array" ref="G42">IF(F42="","",F42/INDEX($F$2:$F$102,MATCH(TRUE,$F$2:$F$102&lt;&gt;"",0)))</f>
        <v/>
      </c>
      <c r="H42" t="str">
        <f t="shared" si="2"/>
        <v/>
      </c>
      <c r="I42" t="str">
        <f t="shared" si="3"/>
        <v/>
      </c>
      <c r="J42" t="str">
        <f t="shared" si="4"/>
        <v/>
      </c>
      <c r="K42" t="str">
        <f t="shared" si="5"/>
        <v/>
      </c>
      <c r="L42" t="str">
        <f t="shared" si="6"/>
        <v/>
      </c>
      <c r="M42" t="str">
        <f t="shared" si="11"/>
        <v/>
      </c>
      <c r="N42" s="49" t="str">
        <f t="shared" si="12"/>
        <v/>
      </c>
    </row>
    <row r="43" spans="1:14" x14ac:dyDescent="0.2">
      <c r="A43">
        <f t="shared" si="8"/>
        <v>19</v>
      </c>
      <c r="B43">
        <f t="shared" si="9"/>
        <v>41</v>
      </c>
      <c r="D43" t="str">
        <f t="shared" si="10"/>
        <v/>
      </c>
      <c r="E43" t="str">
        <f t="shared" si="1"/>
        <v/>
      </c>
      <c r="G43" t="str" cm="1">
        <f t="array" ref="G43">IF(F43="","",F43/INDEX($F$2:$F$102,MATCH(TRUE,$F$2:$F$102&lt;&gt;"",0)))</f>
        <v/>
      </c>
      <c r="H43" t="str">
        <f t="shared" si="2"/>
        <v/>
      </c>
      <c r="I43" t="str">
        <f t="shared" si="3"/>
        <v/>
      </c>
      <c r="J43" t="str">
        <f t="shared" si="4"/>
        <v/>
      </c>
      <c r="K43" t="str">
        <f t="shared" si="5"/>
        <v/>
      </c>
      <c r="L43" t="str">
        <f t="shared" si="6"/>
        <v/>
      </c>
      <c r="M43" t="str">
        <f t="shared" si="11"/>
        <v/>
      </c>
      <c r="N43" s="49" t="str">
        <f t="shared" si="12"/>
        <v/>
      </c>
    </row>
    <row r="44" spans="1:14" x14ac:dyDescent="0.2">
      <c r="A44">
        <f t="shared" si="8"/>
        <v>20</v>
      </c>
      <c r="B44">
        <f t="shared" si="9"/>
        <v>42</v>
      </c>
      <c r="D44" t="str">
        <f t="shared" si="10"/>
        <v/>
      </c>
      <c r="E44" t="str">
        <f t="shared" si="1"/>
        <v/>
      </c>
      <c r="G44" t="str" cm="1">
        <f t="array" ref="G44">IF(F44="","",F44/INDEX($F$2:$F$102,MATCH(TRUE,$F$2:$F$102&lt;&gt;"",0)))</f>
        <v/>
      </c>
      <c r="H44" t="str">
        <f t="shared" si="2"/>
        <v/>
      </c>
      <c r="I44" t="str">
        <f t="shared" si="3"/>
        <v/>
      </c>
      <c r="J44" t="str">
        <f t="shared" si="4"/>
        <v/>
      </c>
      <c r="K44" t="str">
        <f t="shared" si="5"/>
        <v/>
      </c>
      <c r="L44" t="str">
        <f t="shared" si="6"/>
        <v/>
      </c>
      <c r="M44" t="str">
        <f t="shared" si="11"/>
        <v/>
      </c>
      <c r="N44" s="49" t="str">
        <f t="shared" si="12"/>
        <v/>
      </c>
    </row>
    <row r="45" spans="1:14" x14ac:dyDescent="0.2">
      <c r="A45">
        <f t="shared" si="8"/>
        <v>21</v>
      </c>
      <c r="B45">
        <f t="shared" si="9"/>
        <v>43</v>
      </c>
      <c r="D45" t="str">
        <f t="shared" si="10"/>
        <v/>
      </c>
      <c r="E45" t="str">
        <f t="shared" si="1"/>
        <v/>
      </c>
      <c r="G45" t="str" cm="1">
        <f t="array" ref="G45">IF(F45="","",F45/INDEX($F$2:$F$102,MATCH(TRUE,$F$2:$F$102&lt;&gt;"",0)))</f>
        <v/>
      </c>
      <c r="H45" t="str">
        <f t="shared" si="2"/>
        <v/>
      </c>
      <c r="I45" t="str">
        <f t="shared" si="3"/>
        <v/>
      </c>
      <c r="J45" t="str">
        <f t="shared" si="4"/>
        <v/>
      </c>
      <c r="K45" t="str">
        <f t="shared" si="5"/>
        <v/>
      </c>
      <c r="L45" t="str">
        <f t="shared" si="6"/>
        <v/>
      </c>
      <c r="M45" t="str">
        <f t="shared" si="11"/>
        <v/>
      </c>
      <c r="N45" s="49" t="str">
        <f t="shared" si="12"/>
        <v/>
      </c>
    </row>
    <row r="46" spans="1:14" x14ac:dyDescent="0.2">
      <c r="A46">
        <f t="shared" si="8"/>
        <v>22</v>
      </c>
      <c r="B46">
        <f t="shared" si="9"/>
        <v>44</v>
      </c>
      <c r="D46" t="str">
        <f t="shared" si="10"/>
        <v/>
      </c>
      <c r="E46" t="str">
        <f t="shared" si="1"/>
        <v/>
      </c>
      <c r="G46" t="str" cm="1">
        <f t="array" ref="G46">IF(F46="","",F46/INDEX($F$2:$F$102,MATCH(TRUE,$F$2:$F$102&lt;&gt;"",0)))</f>
        <v/>
      </c>
      <c r="H46" t="str">
        <f t="shared" si="2"/>
        <v/>
      </c>
      <c r="I46" t="str">
        <f t="shared" si="3"/>
        <v/>
      </c>
      <c r="J46" t="str">
        <f t="shared" si="4"/>
        <v/>
      </c>
      <c r="K46" t="str">
        <f t="shared" si="5"/>
        <v/>
      </c>
      <c r="L46" t="str">
        <f t="shared" si="6"/>
        <v/>
      </c>
      <c r="M46" t="str">
        <f t="shared" si="11"/>
        <v/>
      </c>
      <c r="N46" s="49" t="str">
        <f t="shared" si="12"/>
        <v/>
      </c>
    </row>
    <row r="47" spans="1:14" x14ac:dyDescent="0.2">
      <c r="A47">
        <f t="shared" si="8"/>
        <v>23</v>
      </c>
      <c r="B47">
        <f t="shared" si="9"/>
        <v>45</v>
      </c>
      <c r="D47" t="str">
        <f t="shared" si="10"/>
        <v/>
      </c>
      <c r="E47" t="str">
        <f t="shared" si="1"/>
        <v/>
      </c>
      <c r="G47" t="str" cm="1">
        <f t="array" ref="G47">IF(F47="","",F47/INDEX($F$2:$F$102,MATCH(TRUE,$F$2:$F$102&lt;&gt;"",0)))</f>
        <v/>
      </c>
      <c r="H47" t="str">
        <f t="shared" si="2"/>
        <v/>
      </c>
      <c r="I47" t="str">
        <f t="shared" si="3"/>
        <v/>
      </c>
      <c r="J47" t="str">
        <f t="shared" si="4"/>
        <v/>
      </c>
      <c r="K47" t="str">
        <f t="shared" si="5"/>
        <v/>
      </c>
      <c r="L47" t="str">
        <f t="shared" si="6"/>
        <v/>
      </c>
      <c r="M47" t="str">
        <f t="shared" si="11"/>
        <v/>
      </c>
      <c r="N47" s="49" t="str">
        <f t="shared" si="12"/>
        <v/>
      </c>
    </row>
    <row r="48" spans="1:14" x14ac:dyDescent="0.2">
      <c r="A48">
        <f t="shared" si="8"/>
        <v>24</v>
      </c>
      <c r="B48">
        <f t="shared" si="9"/>
        <v>46</v>
      </c>
      <c r="D48" t="str">
        <f t="shared" si="10"/>
        <v/>
      </c>
      <c r="E48" t="str">
        <f t="shared" si="1"/>
        <v/>
      </c>
      <c r="G48" t="str" cm="1">
        <f t="array" ref="G48">IF(F48="","",F48/INDEX($F$2:$F$102,MATCH(TRUE,$F$2:$F$102&lt;&gt;"",0)))</f>
        <v/>
      </c>
      <c r="H48" t="str">
        <f t="shared" si="2"/>
        <v/>
      </c>
      <c r="I48" t="str">
        <f t="shared" si="3"/>
        <v/>
      </c>
      <c r="J48" t="str">
        <f t="shared" si="4"/>
        <v/>
      </c>
      <c r="K48" t="str">
        <f t="shared" si="5"/>
        <v/>
      </c>
      <c r="L48" t="str">
        <f t="shared" si="6"/>
        <v/>
      </c>
      <c r="M48" t="str">
        <f t="shared" si="11"/>
        <v/>
      </c>
      <c r="N48" s="49" t="str">
        <f t="shared" si="12"/>
        <v/>
      </c>
    </row>
    <row r="49" spans="1:14" x14ac:dyDescent="0.2">
      <c r="A49">
        <f t="shared" si="8"/>
        <v>25</v>
      </c>
      <c r="B49">
        <f t="shared" si="9"/>
        <v>47</v>
      </c>
      <c r="D49" t="str">
        <f t="shared" si="10"/>
        <v/>
      </c>
      <c r="E49" t="str">
        <f t="shared" si="1"/>
        <v/>
      </c>
      <c r="G49" t="str" cm="1">
        <f t="array" ref="G49">IF(F49="","",F49/INDEX($F$2:$F$102,MATCH(TRUE,$F$2:$F$102&lt;&gt;"",0)))</f>
        <v/>
      </c>
      <c r="H49" t="str">
        <f t="shared" si="2"/>
        <v/>
      </c>
      <c r="I49" t="str">
        <f t="shared" si="3"/>
        <v/>
      </c>
      <c r="J49" t="str">
        <f t="shared" si="4"/>
        <v/>
      </c>
      <c r="K49" t="str">
        <f t="shared" si="5"/>
        <v/>
      </c>
      <c r="L49" t="str">
        <f t="shared" si="6"/>
        <v/>
      </c>
      <c r="M49" t="str">
        <f t="shared" si="11"/>
        <v/>
      </c>
      <c r="N49" s="49" t="str">
        <f t="shared" si="12"/>
        <v/>
      </c>
    </row>
    <row r="50" spans="1:14" x14ac:dyDescent="0.2">
      <c r="A50">
        <f t="shared" si="8"/>
        <v>26</v>
      </c>
      <c r="B50">
        <f t="shared" si="9"/>
        <v>48</v>
      </c>
      <c r="D50" t="str">
        <f t="shared" si="10"/>
        <v/>
      </c>
      <c r="E50" t="str">
        <f t="shared" si="1"/>
        <v/>
      </c>
      <c r="G50" t="str" cm="1">
        <f t="array" ref="G50">IF(F50="","",F50/INDEX($F$2:$F$102,MATCH(TRUE,$F$2:$F$102&lt;&gt;"",0)))</f>
        <v/>
      </c>
      <c r="H50" t="str">
        <f t="shared" si="2"/>
        <v/>
      </c>
      <c r="I50" t="str">
        <f t="shared" si="3"/>
        <v/>
      </c>
      <c r="J50" t="str">
        <f t="shared" si="4"/>
        <v/>
      </c>
      <c r="K50" t="str">
        <f t="shared" si="5"/>
        <v/>
      </c>
      <c r="L50" t="str">
        <f t="shared" si="6"/>
        <v/>
      </c>
      <c r="M50" t="str">
        <f t="shared" si="11"/>
        <v/>
      </c>
      <c r="N50" s="49" t="str">
        <f t="shared" si="12"/>
        <v/>
      </c>
    </row>
    <row r="51" spans="1:14" x14ac:dyDescent="0.2">
      <c r="A51">
        <f t="shared" si="8"/>
        <v>27</v>
      </c>
      <c r="B51">
        <f t="shared" si="9"/>
        <v>49</v>
      </c>
      <c r="D51" t="str">
        <f t="shared" si="10"/>
        <v/>
      </c>
      <c r="E51" t="str">
        <f t="shared" si="1"/>
        <v/>
      </c>
      <c r="G51" t="str" cm="1">
        <f t="array" ref="G51">IF(F51="","",F51/INDEX($F$2:$F$102,MATCH(TRUE,$F$2:$F$102&lt;&gt;"",0)))</f>
        <v/>
      </c>
      <c r="H51" t="str">
        <f t="shared" si="2"/>
        <v/>
      </c>
      <c r="I51" t="str">
        <f t="shared" si="3"/>
        <v/>
      </c>
      <c r="J51" t="str">
        <f t="shared" si="4"/>
        <v/>
      </c>
      <c r="K51" t="str">
        <f t="shared" si="5"/>
        <v/>
      </c>
      <c r="L51" t="str">
        <f t="shared" si="6"/>
        <v/>
      </c>
      <c r="M51" t="str">
        <f t="shared" si="11"/>
        <v/>
      </c>
      <c r="N51" s="49" t="str">
        <f t="shared" si="12"/>
        <v/>
      </c>
    </row>
    <row r="52" spans="1:14" x14ac:dyDescent="0.2">
      <c r="A52">
        <f t="shared" si="8"/>
        <v>28</v>
      </c>
      <c r="B52">
        <f t="shared" si="9"/>
        <v>50</v>
      </c>
      <c r="D52" t="str">
        <f t="shared" si="10"/>
        <v/>
      </c>
      <c r="E52" t="str">
        <f t="shared" si="1"/>
        <v/>
      </c>
      <c r="G52" t="str" cm="1">
        <f t="array" ref="G52">IF(F52="","",F52/INDEX($F$2:$F$102,MATCH(TRUE,$F$2:$F$102&lt;&gt;"",0)))</f>
        <v/>
      </c>
      <c r="H52" t="str">
        <f t="shared" si="2"/>
        <v/>
      </c>
      <c r="I52" t="str">
        <f t="shared" si="3"/>
        <v/>
      </c>
      <c r="J52" t="str">
        <f t="shared" si="4"/>
        <v/>
      </c>
      <c r="K52" t="str">
        <f t="shared" si="5"/>
        <v/>
      </c>
      <c r="L52" t="str">
        <f t="shared" si="6"/>
        <v/>
      </c>
      <c r="M52" t="str">
        <f t="shared" si="11"/>
        <v/>
      </c>
      <c r="N52" s="49" t="str">
        <f t="shared" si="12"/>
        <v/>
      </c>
    </row>
    <row r="53" spans="1:14" x14ac:dyDescent="0.2">
      <c r="A53">
        <f t="shared" si="8"/>
        <v>29</v>
      </c>
      <c r="B53">
        <f t="shared" si="9"/>
        <v>51</v>
      </c>
      <c r="D53" t="str">
        <f t="shared" si="10"/>
        <v/>
      </c>
      <c r="E53" t="str">
        <f t="shared" si="1"/>
        <v/>
      </c>
      <c r="G53" t="str" cm="1">
        <f t="array" ref="G53">IF(F53="","",F53/INDEX($F$2:$F$102,MATCH(TRUE,$F$2:$F$102&lt;&gt;"",0)))</f>
        <v/>
      </c>
      <c r="H53" t="str">
        <f t="shared" si="2"/>
        <v/>
      </c>
      <c r="I53" t="str">
        <f t="shared" si="3"/>
        <v/>
      </c>
      <c r="J53" t="str">
        <f t="shared" si="4"/>
        <v/>
      </c>
      <c r="K53" t="str">
        <f t="shared" si="5"/>
        <v/>
      </c>
      <c r="L53" t="str">
        <f t="shared" si="6"/>
        <v/>
      </c>
      <c r="M53" t="str">
        <f t="shared" si="11"/>
        <v/>
      </c>
      <c r="N53" s="49" t="str">
        <f t="shared" si="12"/>
        <v/>
      </c>
    </row>
    <row r="54" spans="1:14" x14ac:dyDescent="0.2">
      <c r="A54">
        <f t="shared" si="8"/>
        <v>30</v>
      </c>
      <c r="B54">
        <f t="shared" si="9"/>
        <v>52</v>
      </c>
      <c r="D54" t="str">
        <f t="shared" si="10"/>
        <v/>
      </c>
      <c r="E54" t="str">
        <f t="shared" si="1"/>
        <v/>
      </c>
      <c r="G54" t="str" cm="1">
        <f t="array" ref="G54">IF(F54="","",F54/INDEX($F$2:$F$102,MATCH(TRUE,$F$2:$F$102&lt;&gt;"",0)))</f>
        <v/>
      </c>
      <c r="H54" t="str">
        <f t="shared" si="2"/>
        <v/>
      </c>
      <c r="I54" t="str">
        <f t="shared" si="3"/>
        <v/>
      </c>
      <c r="J54" t="str">
        <f t="shared" si="4"/>
        <v/>
      </c>
      <c r="K54" t="str">
        <f t="shared" si="5"/>
        <v/>
      </c>
      <c r="L54" t="str">
        <f t="shared" si="6"/>
        <v/>
      </c>
      <c r="M54" t="str">
        <f t="shared" si="11"/>
        <v/>
      </c>
      <c r="N54" s="49" t="str">
        <f t="shared" si="12"/>
        <v/>
      </c>
    </row>
    <row r="55" spans="1:14" x14ac:dyDescent="0.2">
      <c r="A55">
        <f t="shared" si="8"/>
        <v>31</v>
      </c>
      <c r="B55">
        <f t="shared" si="9"/>
        <v>53</v>
      </c>
      <c r="D55" t="str">
        <f t="shared" si="10"/>
        <v/>
      </c>
      <c r="E55" t="str">
        <f t="shared" si="1"/>
        <v/>
      </c>
      <c r="G55" t="str" cm="1">
        <f t="array" ref="G55">IF(F55="","",F55/INDEX($F$2:$F$102,MATCH(TRUE,$F$2:$F$102&lt;&gt;"",0)))</f>
        <v/>
      </c>
      <c r="H55" t="str">
        <f t="shared" si="2"/>
        <v/>
      </c>
      <c r="I55" t="str">
        <f t="shared" si="3"/>
        <v/>
      </c>
      <c r="J55" t="str">
        <f t="shared" si="4"/>
        <v/>
      </c>
      <c r="K55" t="str">
        <f t="shared" si="5"/>
        <v/>
      </c>
      <c r="L55" t="str">
        <f t="shared" si="6"/>
        <v/>
      </c>
      <c r="M55" t="str">
        <f t="shared" si="11"/>
        <v/>
      </c>
      <c r="N55" s="49" t="str">
        <f t="shared" si="12"/>
        <v/>
      </c>
    </row>
    <row r="56" spans="1:14" x14ac:dyDescent="0.2">
      <c r="A56">
        <f t="shared" si="8"/>
        <v>32</v>
      </c>
      <c r="B56">
        <f t="shared" si="9"/>
        <v>54</v>
      </c>
      <c r="D56" t="str">
        <f t="shared" si="10"/>
        <v/>
      </c>
      <c r="E56" t="str">
        <f t="shared" si="1"/>
        <v/>
      </c>
      <c r="G56" t="str" cm="1">
        <f t="array" ref="G56">IF(F56="","",F56/INDEX($F$2:$F$102,MATCH(TRUE,$F$2:$F$102&lt;&gt;"",0)))</f>
        <v/>
      </c>
      <c r="H56" t="str">
        <f t="shared" si="2"/>
        <v/>
      </c>
      <c r="I56" t="str">
        <f t="shared" si="3"/>
        <v/>
      </c>
      <c r="J56" t="str">
        <f t="shared" si="4"/>
        <v/>
      </c>
      <c r="K56" t="str">
        <f t="shared" si="5"/>
        <v/>
      </c>
      <c r="L56" t="str">
        <f t="shared" si="6"/>
        <v/>
      </c>
      <c r="M56" t="str">
        <f t="shared" si="11"/>
        <v/>
      </c>
      <c r="N56" s="49" t="str">
        <f t="shared" si="12"/>
        <v/>
      </c>
    </row>
    <row r="57" spans="1:14" x14ac:dyDescent="0.2">
      <c r="A57">
        <f t="shared" si="8"/>
        <v>33</v>
      </c>
      <c r="B57">
        <f t="shared" si="9"/>
        <v>55</v>
      </c>
      <c r="D57" t="str">
        <f t="shared" si="10"/>
        <v/>
      </c>
      <c r="E57" t="str">
        <f t="shared" si="1"/>
        <v/>
      </c>
      <c r="G57" t="str" cm="1">
        <f t="array" ref="G57">IF(F57="","",F57/INDEX($F$2:$F$102,MATCH(TRUE,$F$2:$F$102&lt;&gt;"",0)))</f>
        <v/>
      </c>
      <c r="H57" t="str">
        <f t="shared" si="2"/>
        <v/>
      </c>
      <c r="I57" t="str">
        <f t="shared" si="3"/>
        <v/>
      </c>
      <c r="J57" t="str">
        <f t="shared" si="4"/>
        <v/>
      </c>
      <c r="K57" t="str">
        <f t="shared" si="5"/>
        <v/>
      </c>
      <c r="L57" t="str">
        <f t="shared" si="6"/>
        <v/>
      </c>
      <c r="M57" t="str">
        <f t="shared" si="11"/>
        <v/>
      </c>
      <c r="N57" s="49" t="str">
        <f t="shared" si="12"/>
        <v/>
      </c>
    </row>
    <row r="58" spans="1:14" x14ac:dyDescent="0.2">
      <c r="A58">
        <f t="shared" si="8"/>
        <v>34</v>
      </c>
      <c r="B58">
        <f t="shared" si="9"/>
        <v>56</v>
      </c>
      <c r="D58" t="str">
        <f t="shared" si="10"/>
        <v/>
      </c>
      <c r="E58" t="str">
        <f t="shared" si="1"/>
        <v/>
      </c>
      <c r="G58" t="str" cm="1">
        <f t="array" ref="G58">IF(F58="","",F58/INDEX($F$2:$F$102,MATCH(TRUE,$F$2:$F$102&lt;&gt;"",0)))</f>
        <v/>
      </c>
      <c r="H58" t="str">
        <f t="shared" si="2"/>
        <v/>
      </c>
      <c r="I58" t="str">
        <f t="shared" si="3"/>
        <v/>
      </c>
      <c r="J58" t="str">
        <f t="shared" si="4"/>
        <v/>
      </c>
      <c r="K58" t="str">
        <f t="shared" si="5"/>
        <v/>
      </c>
      <c r="L58" t="str">
        <f t="shared" si="6"/>
        <v/>
      </c>
      <c r="M58" t="str">
        <f t="shared" si="11"/>
        <v/>
      </c>
      <c r="N58" s="49" t="str">
        <f t="shared" si="12"/>
        <v/>
      </c>
    </row>
    <row r="59" spans="1:14" x14ac:dyDescent="0.2">
      <c r="A59">
        <f t="shared" si="8"/>
        <v>35</v>
      </c>
      <c r="B59">
        <f t="shared" si="9"/>
        <v>57</v>
      </c>
      <c r="D59" t="str">
        <f t="shared" si="10"/>
        <v/>
      </c>
      <c r="E59" t="str">
        <f t="shared" si="1"/>
        <v/>
      </c>
      <c r="G59" t="str" cm="1">
        <f t="array" ref="G59">IF(F59="","",F59/INDEX($F$2:$F$102,MATCH(TRUE,$F$2:$F$102&lt;&gt;"",0)))</f>
        <v/>
      </c>
      <c r="H59" t="str">
        <f t="shared" si="2"/>
        <v/>
      </c>
      <c r="I59" t="str">
        <f t="shared" si="3"/>
        <v/>
      </c>
      <c r="J59" t="str">
        <f t="shared" si="4"/>
        <v/>
      </c>
      <c r="K59" t="str">
        <f t="shared" si="5"/>
        <v/>
      </c>
      <c r="L59" t="str">
        <f t="shared" si="6"/>
        <v/>
      </c>
      <c r="M59" t="str">
        <f t="shared" si="11"/>
        <v/>
      </c>
      <c r="N59" s="49" t="str">
        <f t="shared" si="12"/>
        <v/>
      </c>
    </row>
    <row r="60" spans="1:14" x14ac:dyDescent="0.2">
      <c r="A60">
        <f t="shared" si="8"/>
        <v>36</v>
      </c>
      <c r="B60">
        <f t="shared" si="9"/>
        <v>58</v>
      </c>
      <c r="D60" t="str">
        <f t="shared" si="10"/>
        <v/>
      </c>
      <c r="E60" t="str">
        <f t="shared" si="1"/>
        <v/>
      </c>
      <c r="G60" t="str" cm="1">
        <f t="array" ref="G60">IF(F60="","",F60/INDEX($F$2:$F$102,MATCH(TRUE,$F$2:$F$102&lt;&gt;"",0)))</f>
        <v/>
      </c>
      <c r="H60" t="str">
        <f t="shared" si="2"/>
        <v/>
      </c>
      <c r="I60" t="str">
        <f t="shared" si="3"/>
        <v/>
      </c>
      <c r="J60" t="str">
        <f t="shared" si="4"/>
        <v/>
      </c>
      <c r="K60" t="str">
        <f t="shared" si="5"/>
        <v/>
      </c>
      <c r="L60" t="str">
        <f t="shared" si="6"/>
        <v/>
      </c>
      <c r="M60" t="str">
        <f t="shared" si="11"/>
        <v/>
      </c>
      <c r="N60" s="49" t="str">
        <f t="shared" si="12"/>
        <v/>
      </c>
    </row>
    <row r="61" spans="1:14" x14ac:dyDescent="0.2">
      <c r="A61">
        <f t="shared" si="8"/>
        <v>37</v>
      </c>
      <c r="B61">
        <f t="shared" si="9"/>
        <v>59</v>
      </c>
      <c r="D61" t="str">
        <f t="shared" si="10"/>
        <v/>
      </c>
      <c r="E61" t="str">
        <f t="shared" si="1"/>
        <v/>
      </c>
      <c r="G61" t="str" cm="1">
        <f t="array" ref="G61">IF(F61="","",F61/INDEX($F$2:$F$102,MATCH(TRUE,$F$2:$F$102&lt;&gt;"",0)))</f>
        <v/>
      </c>
      <c r="H61" t="str">
        <f t="shared" si="2"/>
        <v/>
      </c>
      <c r="I61" t="str">
        <f t="shared" si="3"/>
        <v/>
      </c>
      <c r="J61" t="str">
        <f t="shared" si="4"/>
        <v/>
      </c>
      <c r="K61" t="str">
        <f t="shared" si="5"/>
        <v/>
      </c>
      <c r="L61" t="str">
        <f t="shared" si="6"/>
        <v/>
      </c>
      <c r="M61" t="str">
        <f t="shared" si="11"/>
        <v/>
      </c>
      <c r="N61" s="49" t="str">
        <f t="shared" si="12"/>
        <v/>
      </c>
    </row>
    <row r="62" spans="1:14" x14ac:dyDescent="0.2">
      <c r="A62">
        <f t="shared" si="8"/>
        <v>38</v>
      </c>
      <c r="B62">
        <f t="shared" si="9"/>
        <v>60</v>
      </c>
      <c r="D62" t="str">
        <f t="shared" si="10"/>
        <v/>
      </c>
      <c r="E62" t="str">
        <f t="shared" si="1"/>
        <v/>
      </c>
      <c r="G62" t="str" cm="1">
        <f t="array" ref="G62">IF(F62="","",F62/INDEX($F$2:$F$102,MATCH(TRUE,$F$2:$F$102&lt;&gt;"",0)))</f>
        <v/>
      </c>
      <c r="H62" t="str">
        <f t="shared" si="2"/>
        <v/>
      </c>
      <c r="I62" t="str">
        <f t="shared" si="3"/>
        <v/>
      </c>
      <c r="J62" t="str">
        <f t="shared" si="4"/>
        <v/>
      </c>
      <c r="K62" t="str">
        <f t="shared" si="5"/>
        <v/>
      </c>
      <c r="L62" t="str">
        <f t="shared" si="6"/>
        <v/>
      </c>
      <c r="M62" t="str">
        <f t="shared" si="11"/>
        <v/>
      </c>
      <c r="N62" s="49" t="str">
        <f t="shared" si="12"/>
        <v/>
      </c>
    </row>
    <row r="63" spans="1:14" x14ac:dyDescent="0.2">
      <c r="A63">
        <f t="shared" si="8"/>
        <v>39</v>
      </c>
      <c r="B63">
        <f t="shared" si="9"/>
        <v>61</v>
      </c>
      <c r="D63" t="str">
        <f t="shared" si="10"/>
        <v/>
      </c>
      <c r="E63" t="str">
        <f t="shared" si="1"/>
        <v/>
      </c>
      <c r="G63" t="str" cm="1">
        <f t="array" ref="G63">IF(F63="","",F63/INDEX($F$2:$F$102,MATCH(TRUE,$F$2:$F$102&lt;&gt;"",0)))</f>
        <v/>
      </c>
      <c r="H63" t="str">
        <f t="shared" si="2"/>
        <v/>
      </c>
      <c r="I63" t="str">
        <f t="shared" si="3"/>
        <v/>
      </c>
      <c r="J63" t="str">
        <f t="shared" si="4"/>
        <v/>
      </c>
      <c r="K63" t="str">
        <f t="shared" si="5"/>
        <v/>
      </c>
      <c r="L63" t="str">
        <f t="shared" si="6"/>
        <v/>
      </c>
      <c r="M63" t="str">
        <f t="shared" si="11"/>
        <v/>
      </c>
      <c r="N63" s="49" t="str">
        <f t="shared" si="12"/>
        <v/>
      </c>
    </row>
    <row r="64" spans="1:14" x14ac:dyDescent="0.2">
      <c r="A64">
        <f t="shared" si="8"/>
        <v>40</v>
      </c>
      <c r="B64">
        <f t="shared" si="9"/>
        <v>62</v>
      </c>
      <c r="D64" t="str">
        <f t="shared" si="10"/>
        <v/>
      </c>
      <c r="E64" t="str">
        <f t="shared" si="1"/>
        <v/>
      </c>
      <c r="G64" t="str" cm="1">
        <f t="array" ref="G64">IF(F64="","",F64/INDEX($F$2:$F$102,MATCH(TRUE,$F$2:$F$102&lt;&gt;"",0)))</f>
        <v/>
      </c>
      <c r="H64" t="str">
        <f t="shared" si="2"/>
        <v/>
      </c>
      <c r="I64" t="str">
        <f t="shared" si="3"/>
        <v/>
      </c>
      <c r="J64" t="str">
        <f t="shared" si="4"/>
        <v/>
      </c>
      <c r="K64" t="str">
        <f t="shared" si="5"/>
        <v/>
      </c>
      <c r="L64" t="str">
        <f t="shared" si="6"/>
        <v/>
      </c>
      <c r="M64" t="str">
        <f t="shared" si="11"/>
        <v/>
      </c>
      <c r="N64" s="49" t="str">
        <f t="shared" si="12"/>
        <v/>
      </c>
    </row>
    <row r="65" spans="1:14" x14ac:dyDescent="0.2">
      <c r="A65">
        <f t="shared" si="8"/>
        <v>41</v>
      </c>
      <c r="B65">
        <f t="shared" si="9"/>
        <v>63</v>
      </c>
      <c r="D65" t="str">
        <f t="shared" si="10"/>
        <v/>
      </c>
      <c r="E65" t="str">
        <f t="shared" si="1"/>
        <v/>
      </c>
      <c r="G65" t="str" cm="1">
        <f t="array" ref="G65">IF(F65="","",F65/INDEX($F$2:$F$102,MATCH(TRUE,$F$2:$F$102&lt;&gt;"",0)))</f>
        <v/>
      </c>
      <c r="H65" t="str">
        <f t="shared" si="2"/>
        <v/>
      </c>
      <c r="I65" t="str">
        <f t="shared" si="3"/>
        <v/>
      </c>
      <c r="J65" t="str">
        <f t="shared" si="4"/>
        <v/>
      </c>
      <c r="K65" t="str">
        <f t="shared" si="5"/>
        <v/>
      </c>
      <c r="L65" t="str">
        <f t="shared" si="6"/>
        <v/>
      </c>
      <c r="M65" t="str">
        <f t="shared" si="11"/>
        <v/>
      </c>
      <c r="N65" s="49" t="str">
        <f t="shared" si="12"/>
        <v/>
      </c>
    </row>
    <row r="66" spans="1:14" x14ac:dyDescent="0.2">
      <c r="A66">
        <f t="shared" si="8"/>
        <v>42</v>
      </c>
      <c r="B66">
        <f t="shared" si="9"/>
        <v>64</v>
      </c>
      <c r="D66" t="str">
        <f t="shared" si="10"/>
        <v/>
      </c>
      <c r="E66" t="str">
        <f t="shared" si="1"/>
        <v/>
      </c>
      <c r="G66" t="str" cm="1">
        <f t="array" ref="G66">IF(F66="","",F66/INDEX($F$2:$F$102,MATCH(TRUE,$F$2:$F$102&lt;&gt;"",0)))</f>
        <v/>
      </c>
      <c r="H66" t="str">
        <f t="shared" si="2"/>
        <v/>
      </c>
      <c r="I66" t="str">
        <f t="shared" si="3"/>
        <v/>
      </c>
      <c r="J66" t="str">
        <f t="shared" si="4"/>
        <v/>
      </c>
      <c r="K66" t="str">
        <f t="shared" si="5"/>
        <v/>
      </c>
      <c r="L66" t="str">
        <f t="shared" si="6"/>
        <v/>
      </c>
      <c r="M66" t="str">
        <f t="shared" si="11"/>
        <v/>
      </c>
      <c r="N66" s="49" t="str">
        <f t="shared" si="12"/>
        <v/>
      </c>
    </row>
    <row r="67" spans="1:14" x14ac:dyDescent="0.2">
      <c r="A67">
        <f t="shared" si="8"/>
        <v>43</v>
      </c>
      <c r="B67">
        <f t="shared" si="9"/>
        <v>65</v>
      </c>
      <c r="D67" t="str">
        <f t="shared" si="10"/>
        <v/>
      </c>
      <c r="E67" t="str">
        <f t="shared" ref="E67:E102" si="13">IF(AND(C67="",G67&lt;&gt;""),IF(G67="","",G67-G68),IF(C67="","",C67-C68))</f>
        <v/>
      </c>
      <c r="G67" t="str" cm="1">
        <f t="array" ref="G67">IF(F67="","",F67/INDEX($F$2:$F$102,MATCH(TRUE,$F$2:$F$102&lt;&gt;"",0)))</f>
        <v/>
      </c>
      <c r="H67" t="str">
        <f t="shared" ref="H67:H102" si="14">IF(F67="","",F67-F68)</f>
        <v/>
      </c>
      <c r="I67" t="str">
        <f t="shared" ref="I67:I102" si="15">IF(F67="","",F68/F67)</f>
        <v/>
      </c>
      <c r="J67" t="str">
        <f t="shared" ref="J67:J102" si="16">IF(I67="","",1-I67)</f>
        <v/>
      </c>
      <c r="K67" t="str">
        <f t="shared" ref="K67:K102" si="17">IF(J67="","",J67*(1+$Q$1)^-1)</f>
        <v/>
      </c>
      <c r="L67" t="str">
        <f t="shared" ref="L67:L102" si="18">IF(K67="","",$Q$7)</f>
        <v/>
      </c>
      <c r="M67" t="str">
        <f t="shared" si="11"/>
        <v/>
      </c>
      <c r="N67" s="49" t="str">
        <f t="shared" si="12"/>
        <v/>
      </c>
    </row>
    <row r="68" spans="1:14" x14ac:dyDescent="0.2">
      <c r="A68">
        <f t="shared" ref="A68:A102" si="19">IF(AND(C68="",G68&lt;&gt;""),IF(AND(G68="",G67=0),0,A67+1),IF(AND(C68="",A67=0),0,A67+1))</f>
        <v>44</v>
      </c>
      <c r="B68">
        <f t="shared" ref="B68:B102" si="20">B67+1</f>
        <v>66</v>
      </c>
      <c r="D68" t="str">
        <f t="shared" ref="D68:D102" si="21">IF($D$2=1,IF(C68&lt;&gt;"",IF(C68="","",POWER(1+$Q$1,-A68)),IF(G68="","",POWER(1+$Q$1,-A68))),IF(C68&lt;&gt;"",IF(C68="","",POWER(1+$Q$1,-A67)),IF(G68="","",POWER(1+$Q$1,-A67))))</f>
        <v/>
      </c>
      <c r="E68" t="str">
        <f t="shared" si="13"/>
        <v/>
      </c>
      <c r="G68" t="str" cm="1">
        <f t="array" ref="G68">IF(F68="","",F68/INDEX($F$2:$F$102,MATCH(TRUE,$F$2:$F$102&lt;&gt;"",0)))</f>
        <v/>
      </c>
      <c r="H68" t="str">
        <f t="shared" si="14"/>
        <v/>
      </c>
      <c r="I68" t="str">
        <f t="shared" si="15"/>
        <v/>
      </c>
      <c r="J68" t="str">
        <f t="shared" si="16"/>
        <v/>
      </c>
      <c r="K68" t="str">
        <f t="shared" si="17"/>
        <v/>
      </c>
      <c r="L68" t="str">
        <f t="shared" si="18"/>
        <v/>
      </c>
      <c r="M68" t="str">
        <f t="shared" ref="M68:M102" si="22">IF(L68="","",L68-K68)</f>
        <v/>
      </c>
      <c r="N68" s="49" t="str">
        <f t="shared" ref="N68:N102" si="23">IFERROR(IF(M68="","",IF(AND(M68&lt;&gt;"",M67=""),IF(M68="","",M68*(1+$Q$1)/I68),(M68+N67)*(1+$Q$1)/I68)),0)</f>
        <v/>
      </c>
    </row>
    <row r="69" spans="1:14" x14ac:dyDescent="0.2">
      <c r="A69">
        <f t="shared" si="19"/>
        <v>45</v>
      </c>
      <c r="B69">
        <f t="shared" si="20"/>
        <v>67</v>
      </c>
      <c r="D69" t="str">
        <f t="shared" si="21"/>
        <v/>
      </c>
      <c r="E69" t="str">
        <f t="shared" si="13"/>
        <v/>
      </c>
      <c r="G69" t="str" cm="1">
        <f t="array" ref="G69">IF(F69="","",F69/INDEX($F$2:$F$102,MATCH(TRUE,$F$2:$F$102&lt;&gt;"",0)))</f>
        <v/>
      </c>
      <c r="H69" t="str">
        <f t="shared" si="14"/>
        <v/>
      </c>
      <c r="I69" t="str">
        <f t="shared" si="15"/>
        <v/>
      </c>
      <c r="J69" t="str">
        <f t="shared" si="16"/>
        <v/>
      </c>
      <c r="K69" t="str">
        <f t="shared" si="17"/>
        <v/>
      </c>
      <c r="L69" t="str">
        <f t="shared" si="18"/>
        <v/>
      </c>
      <c r="M69" t="str">
        <f t="shared" si="22"/>
        <v/>
      </c>
      <c r="N69" s="49" t="str">
        <f t="shared" si="23"/>
        <v/>
      </c>
    </row>
    <row r="70" spans="1:14" x14ac:dyDescent="0.2">
      <c r="A70">
        <f t="shared" si="19"/>
        <v>46</v>
      </c>
      <c r="B70">
        <f t="shared" si="20"/>
        <v>68</v>
      </c>
      <c r="D70" t="str">
        <f t="shared" si="21"/>
        <v/>
      </c>
      <c r="E70" t="str">
        <f t="shared" si="13"/>
        <v/>
      </c>
      <c r="G70" t="str" cm="1">
        <f t="array" ref="G70">IF(F70="","",F70/INDEX($F$2:$F$102,MATCH(TRUE,$F$2:$F$102&lt;&gt;"",0)))</f>
        <v/>
      </c>
      <c r="H70" t="str">
        <f t="shared" si="14"/>
        <v/>
      </c>
      <c r="I70" t="str">
        <f t="shared" si="15"/>
        <v/>
      </c>
      <c r="J70" t="str">
        <f t="shared" si="16"/>
        <v/>
      </c>
      <c r="K70" t="str">
        <f t="shared" si="17"/>
        <v/>
      </c>
      <c r="L70" t="str">
        <f t="shared" si="18"/>
        <v/>
      </c>
      <c r="M70" t="str">
        <f t="shared" si="22"/>
        <v/>
      </c>
      <c r="N70" s="49" t="str">
        <f t="shared" si="23"/>
        <v/>
      </c>
    </row>
    <row r="71" spans="1:14" x14ac:dyDescent="0.2">
      <c r="A71">
        <f t="shared" si="19"/>
        <v>47</v>
      </c>
      <c r="B71">
        <f t="shared" si="20"/>
        <v>69</v>
      </c>
      <c r="D71" t="str">
        <f t="shared" si="21"/>
        <v/>
      </c>
      <c r="E71" t="str">
        <f t="shared" si="13"/>
        <v/>
      </c>
      <c r="G71" t="str" cm="1">
        <f t="array" ref="G71">IF(F71="","",F71/INDEX($F$2:$F$102,MATCH(TRUE,$F$2:$F$102&lt;&gt;"",0)))</f>
        <v/>
      </c>
      <c r="H71" t="str">
        <f t="shared" si="14"/>
        <v/>
      </c>
      <c r="I71" t="str">
        <f t="shared" si="15"/>
        <v/>
      </c>
      <c r="J71" t="str">
        <f t="shared" si="16"/>
        <v/>
      </c>
      <c r="K71" t="str">
        <f t="shared" si="17"/>
        <v/>
      </c>
      <c r="L71" t="str">
        <f t="shared" si="18"/>
        <v/>
      </c>
      <c r="M71" t="str">
        <f t="shared" si="22"/>
        <v/>
      </c>
      <c r="N71" s="49" t="str">
        <f t="shared" si="23"/>
        <v/>
      </c>
    </row>
    <row r="72" spans="1:14" x14ac:dyDescent="0.2">
      <c r="A72">
        <f t="shared" si="19"/>
        <v>48</v>
      </c>
      <c r="B72">
        <f t="shared" si="20"/>
        <v>70</v>
      </c>
      <c r="D72" t="str">
        <f t="shared" si="21"/>
        <v/>
      </c>
      <c r="E72" t="str">
        <f t="shared" si="13"/>
        <v/>
      </c>
      <c r="G72" t="str" cm="1">
        <f t="array" ref="G72">IF(F72="","",F72/INDEX($F$2:$F$102,MATCH(TRUE,$F$2:$F$102&lt;&gt;"",0)))</f>
        <v/>
      </c>
      <c r="H72" t="str">
        <f t="shared" si="14"/>
        <v/>
      </c>
      <c r="I72" t="str">
        <f t="shared" si="15"/>
        <v/>
      </c>
      <c r="J72" t="str">
        <f t="shared" si="16"/>
        <v/>
      </c>
      <c r="K72" t="str">
        <f t="shared" si="17"/>
        <v/>
      </c>
      <c r="L72" t="str">
        <f t="shared" si="18"/>
        <v/>
      </c>
      <c r="M72" t="str">
        <f t="shared" si="22"/>
        <v/>
      </c>
      <c r="N72" s="49" t="str">
        <f t="shared" si="23"/>
        <v/>
      </c>
    </row>
    <row r="73" spans="1:14" x14ac:dyDescent="0.2">
      <c r="A73">
        <f t="shared" si="19"/>
        <v>49</v>
      </c>
      <c r="B73">
        <f t="shared" si="20"/>
        <v>71</v>
      </c>
      <c r="D73" t="str">
        <f t="shared" si="21"/>
        <v/>
      </c>
      <c r="E73" t="str">
        <f t="shared" si="13"/>
        <v/>
      </c>
      <c r="G73" t="str" cm="1">
        <f t="array" ref="G73">IF(F73="","",F73/INDEX($F$2:$F$102,MATCH(TRUE,$F$2:$F$102&lt;&gt;"",0)))</f>
        <v/>
      </c>
      <c r="H73" t="str">
        <f t="shared" si="14"/>
        <v/>
      </c>
      <c r="I73" t="str">
        <f t="shared" si="15"/>
        <v/>
      </c>
      <c r="J73" t="str">
        <f t="shared" si="16"/>
        <v/>
      </c>
      <c r="K73" t="str">
        <f t="shared" si="17"/>
        <v/>
      </c>
      <c r="L73" t="str">
        <f t="shared" si="18"/>
        <v/>
      </c>
      <c r="M73" t="str">
        <f t="shared" si="22"/>
        <v/>
      </c>
      <c r="N73" s="49" t="str">
        <f t="shared" si="23"/>
        <v/>
      </c>
    </row>
    <row r="74" spans="1:14" x14ac:dyDescent="0.2">
      <c r="A74">
        <f t="shared" si="19"/>
        <v>50</v>
      </c>
      <c r="B74">
        <f t="shared" si="20"/>
        <v>72</v>
      </c>
      <c r="D74" t="str">
        <f t="shared" si="21"/>
        <v/>
      </c>
      <c r="E74" t="str">
        <f t="shared" si="13"/>
        <v/>
      </c>
      <c r="G74" t="str" cm="1">
        <f t="array" ref="G74">IF(F74="","",F74/INDEX($F$2:$F$102,MATCH(TRUE,$F$2:$F$102&lt;&gt;"",0)))</f>
        <v/>
      </c>
      <c r="H74" t="str">
        <f t="shared" si="14"/>
        <v/>
      </c>
      <c r="I74" t="str">
        <f t="shared" si="15"/>
        <v/>
      </c>
      <c r="J74" t="str">
        <f t="shared" si="16"/>
        <v/>
      </c>
      <c r="K74" t="str">
        <f t="shared" si="17"/>
        <v/>
      </c>
      <c r="L74" t="str">
        <f t="shared" si="18"/>
        <v/>
      </c>
      <c r="M74" t="str">
        <f t="shared" si="22"/>
        <v/>
      </c>
      <c r="N74" s="49" t="str">
        <f t="shared" si="23"/>
        <v/>
      </c>
    </row>
    <row r="75" spans="1:14" x14ac:dyDescent="0.2">
      <c r="A75">
        <f t="shared" si="19"/>
        <v>51</v>
      </c>
      <c r="B75">
        <f t="shared" si="20"/>
        <v>73</v>
      </c>
      <c r="D75" t="str">
        <f t="shared" si="21"/>
        <v/>
      </c>
      <c r="E75" t="str">
        <f t="shared" si="13"/>
        <v/>
      </c>
      <c r="G75" t="str" cm="1">
        <f t="array" ref="G75">IF(F75="","",F75/INDEX($F$2:$F$102,MATCH(TRUE,$F$2:$F$102&lt;&gt;"",0)))</f>
        <v/>
      </c>
      <c r="H75" t="str">
        <f t="shared" si="14"/>
        <v/>
      </c>
      <c r="I75" t="str">
        <f t="shared" si="15"/>
        <v/>
      </c>
      <c r="J75" t="str">
        <f t="shared" si="16"/>
        <v/>
      </c>
      <c r="K75" t="str">
        <f t="shared" si="17"/>
        <v/>
      </c>
      <c r="L75" t="str">
        <f t="shared" si="18"/>
        <v/>
      </c>
      <c r="M75" t="str">
        <f t="shared" si="22"/>
        <v/>
      </c>
      <c r="N75" s="49" t="str">
        <f t="shared" si="23"/>
        <v/>
      </c>
    </row>
    <row r="76" spans="1:14" x14ac:dyDescent="0.2">
      <c r="A76">
        <f t="shared" si="19"/>
        <v>52</v>
      </c>
      <c r="B76">
        <f t="shared" si="20"/>
        <v>74</v>
      </c>
      <c r="D76" t="str">
        <f t="shared" si="21"/>
        <v/>
      </c>
      <c r="E76" t="str">
        <f t="shared" si="13"/>
        <v/>
      </c>
      <c r="G76" t="str" cm="1">
        <f t="array" ref="G76">IF(F76="","",F76/INDEX($F$2:$F$102,MATCH(TRUE,$F$2:$F$102&lt;&gt;"",0)))</f>
        <v/>
      </c>
      <c r="H76" t="str">
        <f t="shared" si="14"/>
        <v/>
      </c>
      <c r="I76" t="str">
        <f t="shared" si="15"/>
        <v/>
      </c>
      <c r="J76" t="str">
        <f t="shared" si="16"/>
        <v/>
      </c>
      <c r="K76" t="str">
        <f t="shared" si="17"/>
        <v/>
      </c>
      <c r="L76" t="str">
        <f t="shared" si="18"/>
        <v/>
      </c>
      <c r="M76" t="str">
        <f t="shared" si="22"/>
        <v/>
      </c>
      <c r="N76" s="49" t="str">
        <f t="shared" si="23"/>
        <v/>
      </c>
    </row>
    <row r="77" spans="1:14" x14ac:dyDescent="0.2">
      <c r="A77">
        <f t="shared" si="19"/>
        <v>53</v>
      </c>
      <c r="B77">
        <f t="shared" si="20"/>
        <v>75</v>
      </c>
      <c r="D77" t="str">
        <f t="shared" si="21"/>
        <v/>
      </c>
      <c r="E77" t="str">
        <f t="shared" si="13"/>
        <v/>
      </c>
      <c r="G77" t="str" cm="1">
        <f t="array" ref="G77">IF(F77="","",F77/INDEX($F$2:$F$102,MATCH(TRUE,$F$2:$F$102&lt;&gt;"",0)))</f>
        <v/>
      </c>
      <c r="H77" t="str">
        <f t="shared" si="14"/>
        <v/>
      </c>
      <c r="I77" t="str">
        <f t="shared" si="15"/>
        <v/>
      </c>
      <c r="J77" t="str">
        <f t="shared" si="16"/>
        <v/>
      </c>
      <c r="K77" t="str">
        <f t="shared" si="17"/>
        <v/>
      </c>
      <c r="L77" t="str">
        <f t="shared" si="18"/>
        <v/>
      </c>
      <c r="M77" t="str">
        <f t="shared" si="22"/>
        <v/>
      </c>
      <c r="N77" s="49" t="str">
        <f t="shared" si="23"/>
        <v/>
      </c>
    </row>
    <row r="78" spans="1:14" x14ac:dyDescent="0.2">
      <c r="A78">
        <f t="shared" si="19"/>
        <v>54</v>
      </c>
      <c r="B78">
        <f t="shared" si="20"/>
        <v>76</v>
      </c>
      <c r="D78" t="str">
        <f t="shared" si="21"/>
        <v/>
      </c>
      <c r="E78" t="str">
        <f t="shared" si="13"/>
        <v/>
      </c>
      <c r="G78" t="str" cm="1">
        <f t="array" ref="G78">IF(F78="","",F78/INDEX($F$2:$F$102,MATCH(TRUE,$F$2:$F$102&lt;&gt;"",0)))</f>
        <v/>
      </c>
      <c r="H78" t="str">
        <f t="shared" si="14"/>
        <v/>
      </c>
      <c r="I78" t="str">
        <f t="shared" si="15"/>
        <v/>
      </c>
      <c r="J78" t="str">
        <f t="shared" si="16"/>
        <v/>
      </c>
      <c r="K78" t="str">
        <f t="shared" si="17"/>
        <v/>
      </c>
      <c r="L78" t="str">
        <f t="shared" si="18"/>
        <v/>
      </c>
      <c r="M78" t="str">
        <f t="shared" si="22"/>
        <v/>
      </c>
      <c r="N78" s="49" t="str">
        <f t="shared" si="23"/>
        <v/>
      </c>
    </row>
    <row r="79" spans="1:14" x14ac:dyDescent="0.2">
      <c r="A79">
        <f t="shared" si="19"/>
        <v>55</v>
      </c>
      <c r="B79">
        <f t="shared" si="20"/>
        <v>77</v>
      </c>
      <c r="D79" t="str">
        <f t="shared" si="21"/>
        <v/>
      </c>
      <c r="E79" t="str">
        <f t="shared" si="13"/>
        <v/>
      </c>
      <c r="G79" t="str" cm="1">
        <f t="array" ref="G79">IF(F79="","",F79/INDEX($F$2:$F$102,MATCH(TRUE,$F$2:$F$102&lt;&gt;"",0)))</f>
        <v/>
      </c>
      <c r="H79" t="str">
        <f t="shared" si="14"/>
        <v/>
      </c>
      <c r="I79" t="str">
        <f t="shared" si="15"/>
        <v/>
      </c>
      <c r="J79" t="str">
        <f t="shared" si="16"/>
        <v/>
      </c>
      <c r="K79" t="str">
        <f t="shared" si="17"/>
        <v/>
      </c>
      <c r="L79" t="str">
        <f t="shared" si="18"/>
        <v/>
      </c>
      <c r="M79" t="str">
        <f t="shared" si="22"/>
        <v/>
      </c>
      <c r="N79" s="49" t="str">
        <f t="shared" si="23"/>
        <v/>
      </c>
    </row>
    <row r="80" spans="1:14" x14ac:dyDescent="0.2">
      <c r="A80">
        <f t="shared" si="19"/>
        <v>56</v>
      </c>
      <c r="B80">
        <f t="shared" si="20"/>
        <v>78</v>
      </c>
      <c r="D80" t="str">
        <f t="shared" si="21"/>
        <v/>
      </c>
      <c r="E80" t="str">
        <f t="shared" si="13"/>
        <v/>
      </c>
      <c r="G80" t="str" cm="1">
        <f t="array" ref="G80">IF(F80="","",F80/INDEX($F$2:$F$102,MATCH(TRUE,$F$2:$F$102&lt;&gt;"",0)))</f>
        <v/>
      </c>
      <c r="H80" t="str">
        <f t="shared" si="14"/>
        <v/>
      </c>
      <c r="I80" t="str">
        <f t="shared" si="15"/>
        <v/>
      </c>
      <c r="J80" t="str">
        <f t="shared" si="16"/>
        <v/>
      </c>
      <c r="K80" t="str">
        <f t="shared" si="17"/>
        <v/>
      </c>
      <c r="L80" t="str">
        <f t="shared" si="18"/>
        <v/>
      </c>
      <c r="M80" t="str">
        <f t="shared" si="22"/>
        <v/>
      </c>
      <c r="N80" s="49" t="str">
        <f t="shared" si="23"/>
        <v/>
      </c>
    </row>
    <row r="81" spans="1:14" x14ac:dyDescent="0.2">
      <c r="A81">
        <f t="shared" si="19"/>
        <v>57</v>
      </c>
      <c r="B81">
        <f t="shared" si="20"/>
        <v>79</v>
      </c>
      <c r="D81" t="str">
        <f t="shared" si="21"/>
        <v/>
      </c>
      <c r="E81" t="str">
        <f t="shared" si="13"/>
        <v/>
      </c>
      <c r="G81" t="str" cm="1">
        <f t="array" ref="G81">IF(F81="","",F81/INDEX($F$2:$F$102,MATCH(TRUE,$F$2:$F$102&lt;&gt;"",0)))</f>
        <v/>
      </c>
      <c r="H81" t="str">
        <f t="shared" si="14"/>
        <v/>
      </c>
      <c r="I81" t="str">
        <f t="shared" si="15"/>
        <v/>
      </c>
      <c r="J81" t="str">
        <f t="shared" si="16"/>
        <v/>
      </c>
      <c r="K81" t="str">
        <f t="shared" si="17"/>
        <v/>
      </c>
      <c r="L81" t="str">
        <f t="shared" si="18"/>
        <v/>
      </c>
      <c r="M81" t="str">
        <f t="shared" si="22"/>
        <v/>
      </c>
      <c r="N81" s="49" t="str">
        <f t="shared" si="23"/>
        <v/>
      </c>
    </row>
    <row r="82" spans="1:14" x14ac:dyDescent="0.2">
      <c r="A82">
        <f t="shared" si="19"/>
        <v>58</v>
      </c>
      <c r="B82">
        <f t="shared" si="20"/>
        <v>80</v>
      </c>
      <c r="D82" t="str">
        <f t="shared" si="21"/>
        <v/>
      </c>
      <c r="E82" t="str">
        <f t="shared" si="13"/>
        <v/>
      </c>
      <c r="G82" t="str" cm="1">
        <f t="array" ref="G82">IF(F82="","",F82/INDEX($F$2:$F$102,MATCH(TRUE,$F$2:$F$102&lt;&gt;"",0)))</f>
        <v/>
      </c>
      <c r="H82" t="str">
        <f t="shared" si="14"/>
        <v/>
      </c>
      <c r="I82" t="str">
        <f t="shared" si="15"/>
        <v/>
      </c>
      <c r="J82" t="str">
        <f t="shared" si="16"/>
        <v/>
      </c>
      <c r="K82" t="str">
        <f t="shared" si="17"/>
        <v/>
      </c>
      <c r="L82" t="str">
        <f t="shared" si="18"/>
        <v/>
      </c>
      <c r="M82" t="str">
        <f t="shared" si="22"/>
        <v/>
      </c>
      <c r="N82" s="49" t="str">
        <f t="shared" si="23"/>
        <v/>
      </c>
    </row>
    <row r="83" spans="1:14" x14ac:dyDescent="0.2">
      <c r="A83">
        <f t="shared" si="19"/>
        <v>59</v>
      </c>
      <c r="B83">
        <f t="shared" si="20"/>
        <v>81</v>
      </c>
      <c r="D83" t="str">
        <f t="shared" si="21"/>
        <v/>
      </c>
      <c r="E83" t="str">
        <f t="shared" si="13"/>
        <v/>
      </c>
      <c r="G83" t="str" cm="1">
        <f t="array" ref="G83">IF(F83="","",F83/INDEX($F$2:$F$102,MATCH(TRUE,$F$2:$F$102&lt;&gt;"",0)))</f>
        <v/>
      </c>
      <c r="H83" t="str">
        <f t="shared" si="14"/>
        <v/>
      </c>
      <c r="I83" t="str">
        <f t="shared" si="15"/>
        <v/>
      </c>
      <c r="J83" t="str">
        <f t="shared" si="16"/>
        <v/>
      </c>
      <c r="K83" t="str">
        <f t="shared" si="17"/>
        <v/>
      </c>
      <c r="L83" t="str">
        <f t="shared" si="18"/>
        <v/>
      </c>
      <c r="M83" t="str">
        <f t="shared" si="22"/>
        <v/>
      </c>
      <c r="N83" s="49" t="str">
        <f t="shared" si="23"/>
        <v/>
      </c>
    </row>
    <row r="84" spans="1:14" x14ac:dyDescent="0.2">
      <c r="A84">
        <f t="shared" si="19"/>
        <v>60</v>
      </c>
      <c r="B84">
        <f t="shared" si="20"/>
        <v>82</v>
      </c>
      <c r="D84" t="str">
        <f t="shared" si="21"/>
        <v/>
      </c>
      <c r="E84" t="str">
        <f t="shared" si="13"/>
        <v/>
      </c>
      <c r="G84" t="str" cm="1">
        <f t="array" ref="G84">IF(F84="","",F84/INDEX($F$2:$F$102,MATCH(TRUE,$F$2:$F$102&lt;&gt;"",0)))</f>
        <v/>
      </c>
      <c r="H84" t="str">
        <f t="shared" si="14"/>
        <v/>
      </c>
      <c r="I84" t="str">
        <f t="shared" si="15"/>
        <v/>
      </c>
      <c r="J84" t="str">
        <f t="shared" si="16"/>
        <v/>
      </c>
      <c r="K84" t="str">
        <f t="shared" si="17"/>
        <v/>
      </c>
      <c r="L84" t="str">
        <f t="shared" si="18"/>
        <v/>
      </c>
      <c r="M84" t="str">
        <f t="shared" si="22"/>
        <v/>
      </c>
      <c r="N84" s="49" t="str">
        <f t="shared" si="23"/>
        <v/>
      </c>
    </row>
    <row r="85" spans="1:14" x14ac:dyDescent="0.2">
      <c r="A85">
        <f t="shared" si="19"/>
        <v>61</v>
      </c>
      <c r="B85">
        <f t="shared" si="20"/>
        <v>83</v>
      </c>
      <c r="D85" t="str">
        <f t="shared" si="21"/>
        <v/>
      </c>
      <c r="E85" t="str">
        <f t="shared" si="13"/>
        <v/>
      </c>
      <c r="G85" t="str" cm="1">
        <f t="array" ref="G85">IF(F85="","",F85/INDEX($F$2:$F$102,MATCH(TRUE,$F$2:$F$102&lt;&gt;"",0)))</f>
        <v/>
      </c>
      <c r="H85" t="str">
        <f t="shared" si="14"/>
        <v/>
      </c>
      <c r="I85" t="str">
        <f t="shared" si="15"/>
        <v/>
      </c>
      <c r="J85" t="str">
        <f t="shared" si="16"/>
        <v/>
      </c>
      <c r="K85" t="str">
        <f t="shared" si="17"/>
        <v/>
      </c>
      <c r="L85" t="str">
        <f t="shared" si="18"/>
        <v/>
      </c>
      <c r="M85" t="str">
        <f t="shared" si="22"/>
        <v/>
      </c>
      <c r="N85" s="49" t="str">
        <f t="shared" si="23"/>
        <v/>
      </c>
    </row>
    <row r="86" spans="1:14" x14ac:dyDescent="0.2">
      <c r="A86">
        <f t="shared" si="19"/>
        <v>62</v>
      </c>
      <c r="B86">
        <f t="shared" si="20"/>
        <v>84</v>
      </c>
      <c r="D86" t="str">
        <f t="shared" si="21"/>
        <v/>
      </c>
      <c r="E86" t="str">
        <f t="shared" si="13"/>
        <v/>
      </c>
      <c r="G86" t="str" cm="1">
        <f t="array" ref="G86">IF(F86="","",F86/INDEX($F$2:$F$102,MATCH(TRUE,$F$2:$F$102&lt;&gt;"",0)))</f>
        <v/>
      </c>
      <c r="H86" t="str">
        <f t="shared" si="14"/>
        <v/>
      </c>
      <c r="I86" t="str">
        <f t="shared" si="15"/>
        <v/>
      </c>
      <c r="J86" t="str">
        <f t="shared" si="16"/>
        <v/>
      </c>
      <c r="K86" t="str">
        <f t="shared" si="17"/>
        <v/>
      </c>
      <c r="L86" t="str">
        <f t="shared" si="18"/>
        <v/>
      </c>
      <c r="M86" t="str">
        <f t="shared" si="22"/>
        <v/>
      </c>
      <c r="N86" s="49" t="str">
        <f t="shared" si="23"/>
        <v/>
      </c>
    </row>
    <row r="87" spans="1:14" x14ac:dyDescent="0.2">
      <c r="A87">
        <f t="shared" si="19"/>
        <v>63</v>
      </c>
      <c r="B87">
        <f t="shared" si="20"/>
        <v>85</v>
      </c>
      <c r="D87" t="str">
        <f t="shared" si="21"/>
        <v/>
      </c>
      <c r="E87" t="str">
        <f t="shared" si="13"/>
        <v/>
      </c>
      <c r="G87" t="str" cm="1">
        <f t="array" ref="G87">IF(F87="","",F87/INDEX($F$2:$F$102,MATCH(TRUE,$F$2:$F$102&lt;&gt;"",0)))</f>
        <v/>
      </c>
      <c r="H87" t="str">
        <f t="shared" si="14"/>
        <v/>
      </c>
      <c r="I87" t="str">
        <f t="shared" si="15"/>
        <v/>
      </c>
      <c r="J87" t="str">
        <f t="shared" si="16"/>
        <v/>
      </c>
      <c r="K87" t="str">
        <f t="shared" si="17"/>
        <v/>
      </c>
      <c r="L87" t="str">
        <f t="shared" si="18"/>
        <v/>
      </c>
      <c r="M87" t="str">
        <f t="shared" si="22"/>
        <v/>
      </c>
      <c r="N87" s="49" t="str">
        <f t="shared" si="23"/>
        <v/>
      </c>
    </row>
    <row r="88" spans="1:14" x14ac:dyDescent="0.2">
      <c r="A88">
        <f t="shared" si="19"/>
        <v>64</v>
      </c>
      <c r="B88">
        <f t="shared" si="20"/>
        <v>86</v>
      </c>
      <c r="D88" t="str">
        <f t="shared" si="21"/>
        <v/>
      </c>
      <c r="E88" t="str">
        <f t="shared" si="13"/>
        <v/>
      </c>
      <c r="G88" t="str" cm="1">
        <f t="array" ref="G88">IF(F88="","",F88/INDEX($F$2:$F$102,MATCH(TRUE,$F$2:$F$102&lt;&gt;"",0)))</f>
        <v/>
      </c>
      <c r="H88" t="str">
        <f t="shared" si="14"/>
        <v/>
      </c>
      <c r="I88" t="str">
        <f t="shared" si="15"/>
        <v/>
      </c>
      <c r="J88" t="str">
        <f t="shared" si="16"/>
        <v/>
      </c>
      <c r="K88" t="str">
        <f t="shared" si="17"/>
        <v/>
      </c>
      <c r="L88" t="str">
        <f t="shared" si="18"/>
        <v/>
      </c>
      <c r="M88" t="str">
        <f t="shared" si="22"/>
        <v/>
      </c>
      <c r="N88" s="49" t="str">
        <f t="shared" si="23"/>
        <v/>
      </c>
    </row>
    <row r="89" spans="1:14" x14ac:dyDescent="0.2">
      <c r="A89">
        <f t="shared" si="19"/>
        <v>65</v>
      </c>
      <c r="B89">
        <f t="shared" si="20"/>
        <v>87</v>
      </c>
      <c r="D89" t="str">
        <f t="shared" si="21"/>
        <v/>
      </c>
      <c r="E89" t="str">
        <f t="shared" si="13"/>
        <v/>
      </c>
      <c r="G89" t="str" cm="1">
        <f t="array" ref="G89">IF(F89="","",F89/INDEX($F$2:$F$102,MATCH(TRUE,$F$2:$F$102&lt;&gt;"",0)))</f>
        <v/>
      </c>
      <c r="H89" t="str">
        <f t="shared" si="14"/>
        <v/>
      </c>
      <c r="I89" t="str">
        <f t="shared" si="15"/>
        <v/>
      </c>
      <c r="J89" t="str">
        <f t="shared" si="16"/>
        <v/>
      </c>
      <c r="K89" t="str">
        <f t="shared" si="17"/>
        <v/>
      </c>
      <c r="L89" t="str">
        <f t="shared" si="18"/>
        <v/>
      </c>
      <c r="M89" t="str">
        <f t="shared" si="22"/>
        <v/>
      </c>
      <c r="N89" s="49" t="str">
        <f t="shared" si="23"/>
        <v/>
      </c>
    </row>
    <row r="90" spans="1:14" x14ac:dyDescent="0.2">
      <c r="A90">
        <f t="shared" si="19"/>
        <v>66</v>
      </c>
      <c r="B90">
        <f t="shared" si="20"/>
        <v>88</v>
      </c>
      <c r="D90" t="str">
        <f t="shared" si="21"/>
        <v/>
      </c>
      <c r="E90" t="str">
        <f t="shared" si="13"/>
        <v/>
      </c>
      <c r="G90" t="str" cm="1">
        <f t="array" ref="G90">IF(F90="","",F90/INDEX($F$2:$F$102,MATCH(TRUE,$F$2:$F$102&lt;&gt;"",0)))</f>
        <v/>
      </c>
      <c r="H90" t="str">
        <f t="shared" si="14"/>
        <v/>
      </c>
      <c r="I90" t="str">
        <f t="shared" si="15"/>
        <v/>
      </c>
      <c r="J90" t="str">
        <f t="shared" si="16"/>
        <v/>
      </c>
      <c r="K90" t="str">
        <f t="shared" si="17"/>
        <v/>
      </c>
      <c r="L90" t="str">
        <f t="shared" si="18"/>
        <v/>
      </c>
      <c r="M90" t="str">
        <f t="shared" si="22"/>
        <v/>
      </c>
      <c r="N90" s="49" t="str">
        <f t="shared" si="23"/>
        <v/>
      </c>
    </row>
    <row r="91" spans="1:14" x14ac:dyDescent="0.2">
      <c r="A91">
        <f t="shared" si="19"/>
        <v>67</v>
      </c>
      <c r="B91">
        <f t="shared" si="20"/>
        <v>89</v>
      </c>
      <c r="D91" t="str">
        <f t="shared" si="21"/>
        <v/>
      </c>
      <c r="E91" t="str">
        <f t="shared" si="13"/>
        <v/>
      </c>
      <c r="G91" t="str" cm="1">
        <f t="array" ref="G91">IF(F91="","",F91/INDEX($F$2:$F$102,MATCH(TRUE,$F$2:$F$102&lt;&gt;"",0)))</f>
        <v/>
      </c>
      <c r="H91" t="str">
        <f t="shared" si="14"/>
        <v/>
      </c>
      <c r="I91" t="str">
        <f t="shared" si="15"/>
        <v/>
      </c>
      <c r="J91" t="str">
        <f t="shared" si="16"/>
        <v/>
      </c>
      <c r="K91" t="str">
        <f t="shared" si="17"/>
        <v/>
      </c>
      <c r="L91" t="str">
        <f t="shared" si="18"/>
        <v/>
      </c>
      <c r="M91" t="str">
        <f t="shared" si="22"/>
        <v/>
      </c>
      <c r="N91" s="49" t="str">
        <f t="shared" si="23"/>
        <v/>
      </c>
    </row>
    <row r="92" spans="1:14" x14ac:dyDescent="0.2">
      <c r="A92">
        <f t="shared" si="19"/>
        <v>68</v>
      </c>
      <c r="B92">
        <f t="shared" si="20"/>
        <v>90</v>
      </c>
      <c r="D92" t="str">
        <f t="shared" si="21"/>
        <v/>
      </c>
      <c r="E92" t="str">
        <f t="shared" si="13"/>
        <v/>
      </c>
      <c r="G92" t="str" cm="1">
        <f t="array" ref="G92">IF(F92="","",F92/INDEX($F$2:$F$102,MATCH(TRUE,$F$2:$F$102&lt;&gt;"",0)))</f>
        <v/>
      </c>
      <c r="H92" t="str">
        <f t="shared" si="14"/>
        <v/>
      </c>
      <c r="I92" t="str">
        <f t="shared" si="15"/>
        <v/>
      </c>
      <c r="J92" t="str">
        <f t="shared" si="16"/>
        <v/>
      </c>
      <c r="K92" t="str">
        <f t="shared" si="17"/>
        <v/>
      </c>
      <c r="L92" t="str">
        <f t="shared" si="18"/>
        <v/>
      </c>
      <c r="M92" t="str">
        <f t="shared" si="22"/>
        <v/>
      </c>
      <c r="N92" s="49" t="str">
        <f t="shared" si="23"/>
        <v/>
      </c>
    </row>
    <row r="93" spans="1:14" x14ac:dyDescent="0.2">
      <c r="A93">
        <f t="shared" si="19"/>
        <v>69</v>
      </c>
      <c r="B93">
        <f t="shared" si="20"/>
        <v>91</v>
      </c>
      <c r="D93" t="str">
        <f t="shared" si="21"/>
        <v/>
      </c>
      <c r="E93" t="str">
        <f t="shared" si="13"/>
        <v/>
      </c>
      <c r="G93" t="str" cm="1">
        <f t="array" ref="G93">IF(F93="","",F93/INDEX($F$2:$F$102,MATCH(TRUE,$F$2:$F$102&lt;&gt;"",0)))</f>
        <v/>
      </c>
      <c r="H93" t="str">
        <f t="shared" si="14"/>
        <v/>
      </c>
      <c r="I93" t="str">
        <f t="shared" si="15"/>
        <v/>
      </c>
      <c r="J93" t="str">
        <f t="shared" si="16"/>
        <v/>
      </c>
      <c r="K93" t="str">
        <f t="shared" si="17"/>
        <v/>
      </c>
      <c r="L93" t="str">
        <f t="shared" si="18"/>
        <v/>
      </c>
      <c r="M93" t="str">
        <f t="shared" si="22"/>
        <v/>
      </c>
      <c r="N93" s="49" t="str">
        <f t="shared" si="23"/>
        <v/>
      </c>
    </row>
    <row r="94" spans="1:14" x14ac:dyDescent="0.2">
      <c r="A94">
        <f t="shared" si="19"/>
        <v>70</v>
      </c>
      <c r="B94">
        <f t="shared" si="20"/>
        <v>92</v>
      </c>
      <c r="D94" t="str">
        <f t="shared" si="21"/>
        <v/>
      </c>
      <c r="E94" t="str">
        <f t="shared" si="13"/>
        <v/>
      </c>
      <c r="G94" t="str" cm="1">
        <f t="array" ref="G94">IF(F94="","",F94/INDEX($F$2:$F$102,MATCH(TRUE,$F$2:$F$102&lt;&gt;"",0)))</f>
        <v/>
      </c>
      <c r="H94" t="str">
        <f t="shared" si="14"/>
        <v/>
      </c>
      <c r="I94" t="str">
        <f t="shared" si="15"/>
        <v/>
      </c>
      <c r="J94" t="str">
        <f t="shared" si="16"/>
        <v/>
      </c>
      <c r="K94" t="str">
        <f t="shared" si="17"/>
        <v/>
      </c>
      <c r="L94" t="str">
        <f t="shared" si="18"/>
        <v/>
      </c>
      <c r="M94" t="str">
        <f t="shared" si="22"/>
        <v/>
      </c>
      <c r="N94" s="49" t="str">
        <f t="shared" si="23"/>
        <v/>
      </c>
    </row>
    <row r="95" spans="1:14" x14ac:dyDescent="0.2">
      <c r="A95">
        <f t="shared" si="19"/>
        <v>71</v>
      </c>
      <c r="B95">
        <f t="shared" si="20"/>
        <v>93</v>
      </c>
      <c r="D95" t="str">
        <f t="shared" si="21"/>
        <v/>
      </c>
      <c r="E95" t="str">
        <f t="shared" si="13"/>
        <v/>
      </c>
      <c r="G95" t="str" cm="1">
        <f t="array" ref="G95">IF(F95="","",F95/INDEX($F$2:$F$102,MATCH(TRUE,$F$2:$F$102&lt;&gt;"",0)))</f>
        <v/>
      </c>
      <c r="H95" t="str">
        <f t="shared" si="14"/>
        <v/>
      </c>
      <c r="I95" t="str">
        <f t="shared" si="15"/>
        <v/>
      </c>
      <c r="J95" t="str">
        <f t="shared" si="16"/>
        <v/>
      </c>
      <c r="K95" t="str">
        <f t="shared" si="17"/>
        <v/>
      </c>
      <c r="L95" t="str">
        <f t="shared" si="18"/>
        <v/>
      </c>
      <c r="M95" t="str">
        <f t="shared" si="22"/>
        <v/>
      </c>
      <c r="N95" s="49" t="str">
        <f t="shared" si="23"/>
        <v/>
      </c>
    </row>
    <row r="96" spans="1:14" x14ac:dyDescent="0.2">
      <c r="A96">
        <f t="shared" si="19"/>
        <v>72</v>
      </c>
      <c r="B96">
        <f t="shared" si="20"/>
        <v>94</v>
      </c>
      <c r="D96" t="str">
        <f t="shared" si="21"/>
        <v/>
      </c>
      <c r="E96" t="str">
        <f t="shared" si="13"/>
        <v/>
      </c>
      <c r="G96" t="str" cm="1">
        <f t="array" ref="G96">IF(F96="","",F96/INDEX($F$2:$F$102,MATCH(TRUE,$F$2:$F$102&lt;&gt;"",0)))</f>
        <v/>
      </c>
      <c r="H96" t="str">
        <f t="shared" si="14"/>
        <v/>
      </c>
      <c r="I96" t="str">
        <f t="shared" si="15"/>
        <v/>
      </c>
      <c r="J96" t="str">
        <f t="shared" si="16"/>
        <v/>
      </c>
      <c r="K96" t="str">
        <f t="shared" si="17"/>
        <v/>
      </c>
      <c r="L96" t="str">
        <f t="shared" si="18"/>
        <v/>
      </c>
      <c r="M96" t="str">
        <f t="shared" si="22"/>
        <v/>
      </c>
      <c r="N96" s="49" t="str">
        <f t="shared" si="23"/>
        <v/>
      </c>
    </row>
    <row r="97" spans="1:14" x14ac:dyDescent="0.2">
      <c r="A97">
        <f t="shared" si="19"/>
        <v>73</v>
      </c>
      <c r="B97">
        <f t="shared" si="20"/>
        <v>95</v>
      </c>
      <c r="D97" t="str">
        <f t="shared" si="21"/>
        <v/>
      </c>
      <c r="E97" t="str">
        <f t="shared" si="13"/>
        <v/>
      </c>
      <c r="G97" t="str" cm="1">
        <f t="array" ref="G97">IF(F97="","",F97/INDEX($F$2:$F$102,MATCH(TRUE,$F$2:$F$102&lt;&gt;"",0)))</f>
        <v/>
      </c>
      <c r="H97" t="str">
        <f t="shared" si="14"/>
        <v/>
      </c>
      <c r="I97" t="str">
        <f t="shared" si="15"/>
        <v/>
      </c>
      <c r="J97" t="str">
        <f t="shared" si="16"/>
        <v/>
      </c>
      <c r="K97" t="str">
        <f t="shared" si="17"/>
        <v/>
      </c>
      <c r="L97" t="str">
        <f t="shared" si="18"/>
        <v/>
      </c>
      <c r="M97" t="str">
        <f t="shared" si="22"/>
        <v/>
      </c>
      <c r="N97" s="49" t="str">
        <f t="shared" si="23"/>
        <v/>
      </c>
    </row>
    <row r="98" spans="1:14" x14ac:dyDescent="0.2">
      <c r="A98">
        <f t="shared" si="19"/>
        <v>74</v>
      </c>
      <c r="B98">
        <f t="shared" si="20"/>
        <v>96</v>
      </c>
      <c r="D98" t="str">
        <f t="shared" si="21"/>
        <v/>
      </c>
      <c r="E98" t="str">
        <f t="shared" si="13"/>
        <v/>
      </c>
      <c r="G98" t="str" cm="1">
        <f t="array" ref="G98">IF(F98="","",F98/INDEX($F$2:$F$102,MATCH(TRUE,$F$2:$F$102&lt;&gt;"",0)))</f>
        <v/>
      </c>
      <c r="H98" t="str">
        <f t="shared" si="14"/>
        <v/>
      </c>
      <c r="I98" t="str">
        <f t="shared" si="15"/>
        <v/>
      </c>
      <c r="J98" t="str">
        <f t="shared" si="16"/>
        <v/>
      </c>
      <c r="K98" t="str">
        <f t="shared" si="17"/>
        <v/>
      </c>
      <c r="L98" t="str">
        <f t="shared" si="18"/>
        <v/>
      </c>
      <c r="M98" t="str">
        <f t="shared" si="22"/>
        <v/>
      </c>
      <c r="N98" s="49" t="str">
        <f t="shared" si="23"/>
        <v/>
      </c>
    </row>
    <row r="99" spans="1:14" x14ac:dyDescent="0.2">
      <c r="A99">
        <f t="shared" si="19"/>
        <v>75</v>
      </c>
      <c r="B99">
        <f t="shared" si="20"/>
        <v>97</v>
      </c>
      <c r="D99" t="str">
        <f t="shared" si="21"/>
        <v/>
      </c>
      <c r="E99" t="str">
        <f t="shared" si="13"/>
        <v/>
      </c>
      <c r="G99" t="str" cm="1">
        <f t="array" ref="G99">IF(F99="","",F99/INDEX($F$2:$F$102,MATCH(TRUE,$F$2:$F$102&lt;&gt;"",0)))</f>
        <v/>
      </c>
      <c r="H99" t="str">
        <f t="shared" si="14"/>
        <v/>
      </c>
      <c r="I99" t="str">
        <f t="shared" si="15"/>
        <v/>
      </c>
      <c r="J99" t="str">
        <f t="shared" si="16"/>
        <v/>
      </c>
      <c r="K99" t="str">
        <f t="shared" si="17"/>
        <v/>
      </c>
      <c r="L99" t="str">
        <f t="shared" si="18"/>
        <v/>
      </c>
      <c r="M99" t="str">
        <f t="shared" si="22"/>
        <v/>
      </c>
      <c r="N99" s="49" t="str">
        <f t="shared" si="23"/>
        <v/>
      </c>
    </row>
    <row r="100" spans="1:14" x14ac:dyDescent="0.2">
      <c r="A100">
        <f t="shared" si="19"/>
        <v>76</v>
      </c>
      <c r="B100">
        <f t="shared" si="20"/>
        <v>98</v>
      </c>
      <c r="D100" t="str">
        <f t="shared" si="21"/>
        <v/>
      </c>
      <c r="E100" t="str">
        <f t="shared" si="13"/>
        <v/>
      </c>
      <c r="G100" t="str" cm="1">
        <f t="array" ref="G100">IF(F100="","",F100/INDEX($F$2:$F$102,MATCH(TRUE,$F$2:$F$102&lt;&gt;"",0)))</f>
        <v/>
      </c>
      <c r="H100" t="str">
        <f t="shared" si="14"/>
        <v/>
      </c>
      <c r="I100" t="str">
        <f t="shared" si="15"/>
        <v/>
      </c>
      <c r="J100" t="str">
        <f t="shared" si="16"/>
        <v/>
      </c>
      <c r="K100" t="str">
        <f t="shared" si="17"/>
        <v/>
      </c>
      <c r="L100" t="str">
        <f t="shared" si="18"/>
        <v/>
      </c>
      <c r="M100" t="str">
        <f t="shared" si="22"/>
        <v/>
      </c>
      <c r="N100" s="49" t="str">
        <f t="shared" si="23"/>
        <v/>
      </c>
    </row>
    <row r="101" spans="1:14" x14ac:dyDescent="0.2">
      <c r="A101">
        <f t="shared" si="19"/>
        <v>77</v>
      </c>
      <c r="B101">
        <f t="shared" si="20"/>
        <v>99</v>
      </c>
      <c r="D101" t="str">
        <f t="shared" si="21"/>
        <v/>
      </c>
      <c r="E101" t="str">
        <f t="shared" si="13"/>
        <v/>
      </c>
      <c r="G101" t="str" cm="1">
        <f t="array" ref="G101">IF(F101="","",F101/INDEX($F$2:$F$102,MATCH(TRUE,$F$2:$F$102&lt;&gt;"",0)))</f>
        <v/>
      </c>
      <c r="H101" t="str">
        <f t="shared" si="14"/>
        <v/>
      </c>
      <c r="I101" t="str">
        <f t="shared" si="15"/>
        <v/>
      </c>
      <c r="J101" t="str">
        <f t="shared" si="16"/>
        <v/>
      </c>
      <c r="K101" t="str">
        <f t="shared" si="17"/>
        <v/>
      </c>
      <c r="L101" t="str">
        <f t="shared" si="18"/>
        <v/>
      </c>
      <c r="M101" t="str">
        <f t="shared" si="22"/>
        <v/>
      </c>
      <c r="N101" s="49" t="str">
        <f t="shared" si="23"/>
        <v/>
      </c>
    </row>
    <row r="102" spans="1:14" x14ac:dyDescent="0.2">
      <c r="A102">
        <f t="shared" si="19"/>
        <v>78</v>
      </c>
      <c r="B102">
        <f t="shared" si="20"/>
        <v>100</v>
      </c>
      <c r="D102" t="str">
        <f t="shared" si="21"/>
        <v/>
      </c>
      <c r="E102" t="str">
        <f t="shared" si="13"/>
        <v/>
      </c>
      <c r="G102" t="str" cm="1">
        <f t="array" ref="G102">IF(F102="","",F102/INDEX($F$2:$F$102,MATCH(TRUE,$F$2:$F$102&lt;&gt;"",0)))</f>
        <v/>
      </c>
      <c r="H102" t="str">
        <f t="shared" si="14"/>
        <v/>
      </c>
      <c r="I102" t="str">
        <f t="shared" si="15"/>
        <v/>
      </c>
      <c r="J102" t="str">
        <f t="shared" si="16"/>
        <v/>
      </c>
      <c r="K102" t="str">
        <f t="shared" si="17"/>
        <v/>
      </c>
      <c r="L102" t="str">
        <f t="shared" si="18"/>
        <v/>
      </c>
      <c r="M102" t="str">
        <f t="shared" si="22"/>
        <v/>
      </c>
      <c r="N102" s="49" t="str">
        <f t="shared" si="23"/>
        <v/>
      </c>
    </row>
  </sheetData>
  <mergeCells count="2">
    <mergeCell ref="P14:Q14"/>
    <mergeCell ref="P19:Q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1A83-D5ED-9245-9101-C5EE8331C41D}">
  <dimension ref="A1:T102"/>
  <sheetViews>
    <sheetView workbookViewId="0">
      <selection activeCell="S2" sqref="S2"/>
    </sheetView>
  </sheetViews>
  <sheetFormatPr baseColWidth="10" defaultRowHeight="16" x14ac:dyDescent="0.2"/>
  <cols>
    <col min="3" max="3" width="0" hidden="1" customWidth="1"/>
    <col min="5" max="5" width="0" hidden="1" customWidth="1"/>
    <col min="14" max="14" width="11.6640625" bestFit="1" customWidth="1"/>
    <col min="17" max="17" width="12.1640625" bestFit="1" customWidth="1"/>
  </cols>
  <sheetData>
    <row r="1" spans="1:20" x14ac:dyDescent="0.2">
      <c r="A1" t="s">
        <v>2</v>
      </c>
      <c r="B1" t="s">
        <v>1</v>
      </c>
      <c r="C1" t="s">
        <v>0</v>
      </c>
      <c r="D1" t="s">
        <v>3</v>
      </c>
      <c r="E1" t="s">
        <v>8</v>
      </c>
      <c r="F1" t="s">
        <v>12</v>
      </c>
      <c r="G1" t="s">
        <v>16</v>
      </c>
      <c r="H1" t="s">
        <v>13</v>
      </c>
      <c r="I1" t="s">
        <v>22</v>
      </c>
      <c r="J1" t="s">
        <v>23</v>
      </c>
      <c r="K1" t="s">
        <v>48</v>
      </c>
      <c r="L1" t="s">
        <v>6</v>
      </c>
      <c r="M1" t="s">
        <v>46</v>
      </c>
      <c r="N1" t="s">
        <v>47</v>
      </c>
      <c r="P1" s="54" t="s">
        <v>7</v>
      </c>
      <c r="Q1" s="54">
        <v>0.05</v>
      </c>
      <c r="S1" t="s">
        <v>93</v>
      </c>
    </row>
    <row r="2" spans="1:20" x14ac:dyDescent="0.2">
      <c r="A2">
        <f>IF(AND(C2="",G2&lt;&gt;""),IF(C2="",0,1),IF(G2="",0,1))</f>
        <v>0</v>
      </c>
      <c r="B2">
        <v>0</v>
      </c>
      <c r="D2" t="str">
        <f>IF(F2&lt;&gt;"",1,IF(C2="","",IF(F2="","",1)))</f>
        <v/>
      </c>
      <c r="E2" t="str">
        <f>IF(AND(C2="",G2&lt;&gt;""),IF(G2="","",G2-G3),IF(C2="","",C2-C3))</f>
        <v/>
      </c>
      <c r="H2" t="str">
        <f>IF(F2="","",F2-F3)</f>
        <v/>
      </c>
      <c r="I2" t="str">
        <f>IF(F2="","",F3/F2)</f>
        <v/>
      </c>
      <c r="J2" t="str">
        <f>IF(I2="","",1-I2)</f>
        <v/>
      </c>
      <c r="K2" t="str">
        <f>IF(J2="","",J2*(1+$Q$1)^-1)</f>
        <v/>
      </c>
      <c r="L2" t="str">
        <f>IF(K2="","",$T$7)</f>
        <v/>
      </c>
      <c r="M2" t="str">
        <f>IF(L2="","",L2-K2)</f>
        <v/>
      </c>
      <c r="N2" s="49" t="str">
        <f t="shared" ref="N2" si="0">IF(M2="","",M2*(1+$Q$1)/I2)</f>
        <v/>
      </c>
      <c r="P2" s="54" t="s">
        <v>20</v>
      </c>
      <c r="Q2" s="54">
        <v>10</v>
      </c>
    </row>
    <row r="3" spans="1:20" ht="17" thickBot="1" x14ac:dyDescent="0.25">
      <c r="A3">
        <f>IF(AND(C3="",G3&lt;&gt;""),IF(AND(G3="",G2=0),0,A2+1),IF(AND(C3="",A2=0),0,A2+1))</f>
        <v>0</v>
      </c>
      <c r="B3">
        <f>B2+1</f>
        <v>1</v>
      </c>
      <c r="D3" t="str">
        <f>IF($D$2=1,IF(C3&lt;&gt;"",IF(C3="","",POWER(1+$Q$1,-A3)),IF(G3="","",POWER(1+$Q$1,-A3))),IF(C3&lt;&gt;"",IF(C3="","",POWER(1+$Q$1,-A2)),IF(G3="","",POWER(1+$Q$1,-A2))))</f>
        <v/>
      </c>
      <c r="E3" t="str">
        <f t="shared" ref="E3:E66" si="1">IF(AND(C3="",G3&lt;&gt;""),IF(G3="","",G3-G4),IF(C3="","",C3-C4))</f>
        <v/>
      </c>
      <c r="G3" t="str" cm="1">
        <f t="array" ref="G3">IF(F3="","",F3/INDEX($F$2:$F$102,MATCH(TRUE,$F$2:$F$102&lt;&gt;"",0)))</f>
        <v/>
      </c>
      <c r="H3" t="str">
        <f t="shared" ref="H3:H66" si="2">IF(F3="","",F3-F4)</f>
        <v/>
      </c>
      <c r="I3" t="str">
        <f t="shared" ref="I3:I66" si="3">IF(F3="","",F4/F3)</f>
        <v/>
      </c>
      <c r="J3" t="str">
        <f t="shared" ref="J3:J66" si="4">IF(I3="","",1-I3)</f>
        <v/>
      </c>
      <c r="K3" t="str">
        <f t="shared" ref="K3:K66" si="5">IF(J3="","",J3*(1+$Q$1)^-1)</f>
        <v/>
      </c>
      <c r="L3" t="str">
        <f t="shared" ref="L3:L66" si="6">IF(K3="","",$T$7)</f>
        <v/>
      </c>
      <c r="M3" t="str">
        <f t="shared" ref="M3:M66" si="7">IF(L3="","",L3-K3)</f>
        <v/>
      </c>
      <c r="N3" s="49" t="str">
        <f>IFERROR(IF(M3="","",IF(AND(M3&lt;&gt;"",M2=""),IF(M3="","",M3*(1+$Q$1)/I3),(M3+N2)*(1+$Q$1)/I3)),0)</f>
        <v/>
      </c>
      <c r="P3" s="61" t="s">
        <v>4</v>
      </c>
      <c r="Q3" s="62">
        <f ca="1">IF(OR(Q10="",Q10=0),SUMPRODUCT(OFFSET(C1,Q15,0,Q2),OFFSET(D1,Q15,0,Q2)),SUMPRODUCT(OFFSET(G1,Q20,0,Q2),OFFSET(D1,Q20,0,Q2)))</f>
        <v>7.633040957510886</v>
      </c>
    </row>
    <row r="4" spans="1:20" ht="17" thickBot="1" x14ac:dyDescent="0.25">
      <c r="A4">
        <f t="shared" ref="A4:A67" si="8">IF(AND(C4="",G4&lt;&gt;""),IF(AND(G4="",G3=0),0,A3+1),IF(AND(C4="",A3=0),0,A3+1))</f>
        <v>0</v>
      </c>
      <c r="B4">
        <f t="shared" ref="B4:B67" si="9">B3+1</f>
        <v>2</v>
      </c>
      <c r="D4" t="str">
        <f t="shared" ref="D4:D67" si="10">IF($D$2=1,IF(C4&lt;&gt;"",IF(C4="","",POWER(1+$Q$1,-A4)),IF(G4="","",POWER(1+$Q$1,-A4))),IF(C4&lt;&gt;"",IF(C4="","",POWER(1+$Q$1,-A3)),IF(G4="","",POWER(1+$Q$1,-A3))))</f>
        <v/>
      </c>
      <c r="E4" t="str">
        <f t="shared" si="1"/>
        <v/>
      </c>
      <c r="G4" t="str" cm="1">
        <f t="array" ref="G4">IF(F4="","",F4/INDEX($F$2:$F$102,MATCH(TRUE,$F$2:$F$102&lt;&gt;"",0)))</f>
        <v/>
      </c>
      <c r="H4" t="str">
        <f t="shared" si="2"/>
        <v/>
      </c>
      <c r="I4" t="str">
        <f t="shared" si="3"/>
        <v/>
      </c>
      <c r="J4" t="str">
        <f t="shared" si="4"/>
        <v/>
      </c>
      <c r="K4" t="str">
        <f t="shared" si="5"/>
        <v/>
      </c>
      <c r="L4" t="str">
        <f t="shared" si="6"/>
        <v/>
      </c>
      <c r="M4" t="str">
        <f t="shared" si="7"/>
        <v/>
      </c>
      <c r="N4" s="49" t="str">
        <f t="shared" ref="N4:N67" si="11">IFERROR(IF(M4="","",IF(AND(M4&lt;&gt;"",M3=""),IF(M4="","",M4*(1+$Q$1)/I4),(M4+N3)*(1+$Q$1)/I4)),0)</f>
        <v/>
      </c>
    </row>
    <row r="5" spans="1:20" ht="17" thickBot="1" x14ac:dyDescent="0.25">
      <c r="A5">
        <f t="shared" si="8"/>
        <v>0</v>
      </c>
      <c r="B5">
        <f t="shared" si="9"/>
        <v>3</v>
      </c>
      <c r="D5" t="str">
        <f t="shared" si="10"/>
        <v/>
      </c>
      <c r="E5" t="str">
        <f t="shared" si="1"/>
        <v/>
      </c>
      <c r="G5" t="str" cm="1">
        <f t="array" ref="G5">IF(F5="","",F5/INDEX($F$2:$F$102,MATCH(TRUE,$F$2:$F$102&lt;&gt;"",0)))</f>
        <v/>
      </c>
      <c r="H5" t="str">
        <f t="shared" si="2"/>
        <v/>
      </c>
      <c r="I5" t="str">
        <f t="shared" si="3"/>
        <v/>
      </c>
      <c r="J5" t="str">
        <f t="shared" si="4"/>
        <v/>
      </c>
      <c r="K5" t="str">
        <f t="shared" si="5"/>
        <v/>
      </c>
      <c r="L5" t="str">
        <f t="shared" si="6"/>
        <v/>
      </c>
      <c r="M5" t="str">
        <f t="shared" si="7"/>
        <v/>
      </c>
      <c r="N5" s="49" t="str">
        <f t="shared" si="11"/>
        <v/>
      </c>
      <c r="P5" s="10" t="s">
        <v>5</v>
      </c>
      <c r="Q5" s="1">
        <f ca="1">IF(OR(Q11="",Q11=0),SUMPRODUCT(OFFSET(D2,Q20,0,Q22),OFFSET(E1,Q20,0,Q22)),SUMPRODUCT(OFFSET(D2,Q15,0,Q17),OFFSET(E1,Q15,0,Q17)))</f>
        <v>0.11031049898835463</v>
      </c>
      <c r="S5" s="8" t="s">
        <v>24</v>
      </c>
      <c r="T5" s="9">
        <f>Q1/(1+Q1)</f>
        <v>4.7619047619047616E-2</v>
      </c>
    </row>
    <row r="6" spans="1:20" ht="17" thickBot="1" x14ac:dyDescent="0.25">
      <c r="A6">
        <f t="shared" si="8"/>
        <v>0</v>
      </c>
      <c r="B6">
        <f t="shared" si="9"/>
        <v>4</v>
      </c>
      <c r="D6" t="str">
        <f t="shared" si="10"/>
        <v/>
      </c>
      <c r="E6" t="str">
        <f t="shared" si="1"/>
        <v/>
      </c>
      <c r="G6" t="str" cm="1">
        <f t="array" ref="G6">IF(F6="","",F6/INDEX($F$2:$F$102,MATCH(TRUE,$F$2:$F$102&lt;&gt;"",0)))</f>
        <v/>
      </c>
      <c r="H6" t="str">
        <f t="shared" si="2"/>
        <v/>
      </c>
      <c r="I6" t="str">
        <f t="shared" si="3"/>
        <v/>
      </c>
      <c r="J6" t="str">
        <f t="shared" si="4"/>
        <v/>
      </c>
      <c r="K6" t="str">
        <f t="shared" si="5"/>
        <v/>
      </c>
      <c r="L6" t="str">
        <f t="shared" si="6"/>
        <v/>
      </c>
      <c r="M6" t="str">
        <f t="shared" si="7"/>
        <v/>
      </c>
      <c r="N6" s="49" t="str">
        <f t="shared" si="11"/>
        <v/>
      </c>
      <c r="S6" s="10" t="s">
        <v>25</v>
      </c>
      <c r="T6" s="1">
        <f ca="1">1-T5*Q3</f>
        <v>0.63652185916614834</v>
      </c>
    </row>
    <row r="7" spans="1:20" ht="17" thickBot="1" x14ac:dyDescent="0.25">
      <c r="A7">
        <f t="shared" si="8"/>
        <v>0</v>
      </c>
      <c r="B7">
        <f t="shared" si="9"/>
        <v>5</v>
      </c>
      <c r="D7" t="str">
        <f t="shared" si="10"/>
        <v/>
      </c>
      <c r="E7" t="str">
        <f t="shared" si="1"/>
        <v/>
      </c>
      <c r="G7" t="str" cm="1">
        <f t="array" ref="G7">IF(F7="","",F7/INDEX($F$2:$F$102,MATCH(TRUE,$F$2:$F$102&lt;&gt;"",0)))</f>
        <v/>
      </c>
      <c r="H7" t="str">
        <f t="shared" si="2"/>
        <v/>
      </c>
      <c r="I7" t="str">
        <f t="shared" si="3"/>
        <v/>
      </c>
      <c r="J7" t="str">
        <f t="shared" si="4"/>
        <v/>
      </c>
      <c r="K7" t="str">
        <f t="shared" si="5"/>
        <v/>
      </c>
      <c r="L7" t="str">
        <f t="shared" si="6"/>
        <v/>
      </c>
      <c r="M7" t="str">
        <f t="shared" si="7"/>
        <v/>
      </c>
      <c r="N7" s="49" t="str">
        <f t="shared" si="11"/>
        <v/>
      </c>
      <c r="P7" s="10" t="s">
        <v>6</v>
      </c>
      <c r="Q7" s="1">
        <f ca="1">Q5/Q3</f>
        <v>1.4451710609492994E-2</v>
      </c>
      <c r="S7" s="10" t="s">
        <v>26</v>
      </c>
      <c r="T7" s="1">
        <f>IF(Q11&lt;&gt;0,LOOKUP(9E+99+307,D2:D102)*LOOKUP(9E+99+307,C2:C102),LOOKUP(9E+99+307,G2:G102)*LOOKUP(9E+99+307,D2:D102))</f>
        <v>0.52621136017779357</v>
      </c>
    </row>
    <row r="8" spans="1:20" ht="17" thickBot="1" x14ac:dyDescent="0.25">
      <c r="A8">
        <f t="shared" si="8"/>
        <v>0</v>
      </c>
      <c r="B8">
        <f t="shared" si="9"/>
        <v>6</v>
      </c>
      <c r="D8" t="str">
        <f t="shared" si="10"/>
        <v/>
      </c>
      <c r="E8" t="str">
        <f t="shared" si="1"/>
        <v/>
      </c>
      <c r="G8" t="str" cm="1">
        <f t="array" ref="G8">IF(F8="","",F8/INDEX($F$2:$F$102,MATCH(TRUE,$F$2:$F$102&lt;&gt;"",0)))</f>
        <v/>
      </c>
      <c r="H8" t="str">
        <f t="shared" si="2"/>
        <v/>
      </c>
      <c r="I8" t="str">
        <f t="shared" si="3"/>
        <v/>
      </c>
      <c r="J8" t="str">
        <f t="shared" si="4"/>
        <v/>
      </c>
      <c r="K8" t="str">
        <f t="shared" si="5"/>
        <v/>
      </c>
      <c r="L8" t="str">
        <f t="shared" si="6"/>
        <v/>
      </c>
      <c r="M8" t="str">
        <f t="shared" si="7"/>
        <v/>
      </c>
      <c r="N8" s="49" t="str">
        <f t="shared" si="11"/>
        <v/>
      </c>
      <c r="S8" s="10" t="s">
        <v>27</v>
      </c>
      <c r="T8" s="1">
        <f ca="1">T6-T7</f>
        <v>0.11031049898835477</v>
      </c>
    </row>
    <row r="9" spans="1:20" ht="17" thickBot="1" x14ac:dyDescent="0.25">
      <c r="A9">
        <f t="shared" si="8"/>
        <v>0</v>
      </c>
      <c r="B9">
        <f t="shared" si="9"/>
        <v>7</v>
      </c>
      <c r="D9" t="str">
        <f t="shared" si="10"/>
        <v/>
      </c>
      <c r="E9" t="str">
        <f t="shared" si="1"/>
        <v/>
      </c>
      <c r="G9" t="str" cm="1">
        <f t="array" ref="G9">IF(F9="","",F9/INDEX($F$2:$F$102,MATCH(TRUE,$F$2:$F$102&lt;&gt;"",0)))</f>
        <v/>
      </c>
      <c r="H9" t="str">
        <f t="shared" si="2"/>
        <v/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  <c r="M9" t="str">
        <f t="shared" si="7"/>
        <v/>
      </c>
      <c r="N9" s="49" t="str">
        <f t="shared" si="11"/>
        <v/>
      </c>
      <c r="P9" s="8" t="s">
        <v>14</v>
      </c>
      <c r="Q9" s="9" t="e">
        <f>SUM(E2:E102)</f>
        <v>#VALUE!</v>
      </c>
    </row>
    <row r="10" spans="1:20" ht="17" thickBot="1" x14ac:dyDescent="0.25">
      <c r="A10">
        <f t="shared" si="8"/>
        <v>0</v>
      </c>
      <c r="B10">
        <f t="shared" si="9"/>
        <v>8</v>
      </c>
      <c r="D10" t="str">
        <f t="shared" si="10"/>
        <v/>
      </c>
      <c r="E10" t="str">
        <f t="shared" si="1"/>
        <v/>
      </c>
      <c r="G10" t="str" cm="1">
        <f t="array" ref="G10">IF(F10="","",F10/INDEX($F$2:$F$102,MATCH(TRUE,$F$2:$F$102&lt;&gt;"",0)))</f>
        <v/>
      </c>
      <c r="H10" t="str">
        <f t="shared" si="2"/>
        <v/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  <c r="M10" t="str">
        <f t="shared" si="7"/>
        <v/>
      </c>
      <c r="N10" s="49" t="str">
        <f t="shared" si="11"/>
        <v/>
      </c>
      <c r="P10" s="8" t="s">
        <v>15</v>
      </c>
      <c r="Q10" s="9">
        <f>SUM(F2:F102)</f>
        <v>102142857.14285713</v>
      </c>
    </row>
    <row r="11" spans="1:20" ht="17" thickBot="1" x14ac:dyDescent="0.25">
      <c r="A11">
        <f t="shared" si="8"/>
        <v>0</v>
      </c>
      <c r="B11">
        <f t="shared" si="9"/>
        <v>9</v>
      </c>
      <c r="D11" t="str">
        <f t="shared" si="10"/>
        <v/>
      </c>
      <c r="E11" t="str">
        <f t="shared" si="1"/>
        <v/>
      </c>
      <c r="G11" t="str" cm="1">
        <f t="array" ref="G11">IF(F11="","",F11/INDEX($F$2:$F$102,MATCH(TRUE,$F$2:$F$102&lt;&gt;"",0)))</f>
        <v/>
      </c>
      <c r="H11" t="str">
        <f t="shared" si="2"/>
        <v/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  <c r="M11" t="str">
        <f t="shared" si="7"/>
        <v/>
      </c>
      <c r="N11" s="49" t="str">
        <f t="shared" si="11"/>
        <v/>
      </c>
      <c r="P11" s="8" t="s">
        <v>21</v>
      </c>
      <c r="Q11" s="9">
        <f>SUM(C2:C102)</f>
        <v>0</v>
      </c>
    </row>
    <row r="12" spans="1:20" x14ac:dyDescent="0.2">
      <c r="A12">
        <f t="shared" si="8"/>
        <v>0</v>
      </c>
      <c r="B12">
        <f t="shared" si="9"/>
        <v>10</v>
      </c>
      <c r="D12" t="str">
        <f t="shared" si="10"/>
        <v/>
      </c>
      <c r="E12" t="str">
        <f t="shared" si="1"/>
        <v/>
      </c>
      <c r="G12" t="str" cm="1">
        <f t="array" ref="G12">IF(F12="","",F12/INDEX($F$2:$F$102,MATCH(TRUE,$F$2:$F$102&lt;&gt;"",0)))</f>
        <v/>
      </c>
      <c r="H12" t="str">
        <f t="shared" si="2"/>
        <v/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  <c r="M12" t="str">
        <f t="shared" si="7"/>
        <v/>
      </c>
      <c r="N12" s="49" t="str">
        <f t="shared" si="11"/>
        <v/>
      </c>
    </row>
    <row r="13" spans="1:20" ht="17" thickBot="1" x14ac:dyDescent="0.25">
      <c r="A13">
        <f t="shared" si="8"/>
        <v>0</v>
      </c>
      <c r="B13">
        <f t="shared" si="9"/>
        <v>11</v>
      </c>
      <c r="D13" t="str">
        <f t="shared" si="10"/>
        <v/>
      </c>
      <c r="E13" t="str">
        <f t="shared" si="1"/>
        <v/>
      </c>
      <c r="G13" t="str" cm="1">
        <f t="array" ref="G13">IF(F13="","",F13/INDEX($F$2:$F$102,MATCH(TRUE,$F$2:$F$102&lt;&gt;"",0)))</f>
        <v/>
      </c>
      <c r="H13" t="str">
        <f t="shared" si="2"/>
        <v/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  <c r="M13" t="str">
        <f t="shared" si="7"/>
        <v/>
      </c>
      <c r="N13" s="49" t="str">
        <f t="shared" si="11"/>
        <v/>
      </c>
    </row>
    <row r="14" spans="1:20" ht="17" thickBot="1" x14ac:dyDescent="0.25">
      <c r="A14">
        <f t="shared" si="8"/>
        <v>0</v>
      </c>
      <c r="B14">
        <f t="shared" si="9"/>
        <v>12</v>
      </c>
      <c r="D14" t="str">
        <f t="shared" si="10"/>
        <v/>
      </c>
      <c r="E14" t="str">
        <f t="shared" si="1"/>
        <v/>
      </c>
      <c r="G14" t="str" cm="1">
        <f t="array" ref="G14">IF(F14="","",F14/INDEX($F$2:$F$102,MATCH(TRUE,$F$2:$F$102&lt;&gt;"",0)))</f>
        <v/>
      </c>
      <c r="H14" t="str">
        <f t="shared" si="2"/>
        <v/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  <c r="M14" t="str">
        <f t="shared" si="7"/>
        <v/>
      </c>
      <c r="N14" s="49" t="str">
        <f t="shared" si="11"/>
        <v/>
      </c>
      <c r="P14" s="80" t="s">
        <v>17</v>
      </c>
      <c r="Q14" s="81"/>
    </row>
    <row r="15" spans="1:20" x14ac:dyDescent="0.2">
      <c r="A15">
        <f t="shared" si="8"/>
        <v>0</v>
      </c>
      <c r="B15">
        <f t="shared" si="9"/>
        <v>13</v>
      </c>
      <c r="D15" t="str">
        <f t="shared" si="10"/>
        <v/>
      </c>
      <c r="E15" t="str">
        <f t="shared" si="1"/>
        <v/>
      </c>
      <c r="G15" t="str" cm="1">
        <f t="array" ref="G15">IF(F15="","",F15/INDEX($F$2:$F$102,MATCH(TRUE,$F$2:$F$102&lt;&gt;"",0)))</f>
        <v/>
      </c>
      <c r="H15" t="str">
        <f t="shared" si="2"/>
        <v/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  <c r="M15" t="str">
        <f t="shared" si="7"/>
        <v/>
      </c>
      <c r="N15" s="49" t="str">
        <f t="shared" si="11"/>
        <v/>
      </c>
      <c r="P15" s="6" t="s">
        <v>9</v>
      </c>
      <c r="Q15" s="7" t="e" cm="1">
        <f t="array" ref="Q15">MATCH(TRUE,C2:C102&lt;&gt;"",0)</f>
        <v>#N/A</v>
      </c>
    </row>
    <row r="16" spans="1:20" x14ac:dyDescent="0.2">
      <c r="A16">
        <f t="shared" si="8"/>
        <v>0</v>
      </c>
      <c r="B16">
        <f t="shared" si="9"/>
        <v>14</v>
      </c>
      <c r="D16" t="str">
        <f t="shared" si="10"/>
        <v/>
      </c>
      <c r="E16" t="str">
        <f t="shared" si="1"/>
        <v/>
      </c>
      <c r="G16" t="str" cm="1">
        <f t="array" ref="G16">IF(F16="","",F16/INDEX($F$2:$F$102,MATCH(TRUE,$F$2:$F$102&lt;&gt;"",0)))</f>
        <v/>
      </c>
      <c r="H16" t="str">
        <f t="shared" si="2"/>
        <v/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  <c r="M16" t="str">
        <f t="shared" si="7"/>
        <v/>
      </c>
      <c r="N16" s="49" t="str">
        <f t="shared" si="11"/>
        <v/>
      </c>
      <c r="P16" s="2" t="s">
        <v>10</v>
      </c>
      <c r="Q16" s="3" t="e" cm="1">
        <f t="array" ref="Q16">LOOKUP(9.99E+307,C2:C102,ROW(C2:C102)-ROW(C2)+1)</f>
        <v>#N/A</v>
      </c>
    </row>
    <row r="17" spans="1:17" ht="17" thickBot="1" x14ac:dyDescent="0.25">
      <c r="A17">
        <f t="shared" si="8"/>
        <v>0</v>
      </c>
      <c r="B17">
        <f t="shared" si="9"/>
        <v>15</v>
      </c>
      <c r="D17" t="str">
        <f t="shared" si="10"/>
        <v/>
      </c>
      <c r="E17" t="str">
        <f t="shared" si="1"/>
        <v/>
      </c>
      <c r="G17" t="str" cm="1">
        <f t="array" ref="G17">IF(F17="","",F17/INDEX($F$2:$F$102,MATCH(TRUE,$F$2:$F$102&lt;&gt;"",0)))</f>
        <v/>
      </c>
      <c r="H17" t="str">
        <f t="shared" si="2"/>
        <v/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  <c r="M17" t="str">
        <f t="shared" si="7"/>
        <v/>
      </c>
      <c r="N17" s="49" t="str">
        <f t="shared" si="11"/>
        <v/>
      </c>
      <c r="P17" s="4" t="s">
        <v>11</v>
      </c>
      <c r="Q17" s="5" t="e">
        <f>Q16-Q15</f>
        <v>#N/A</v>
      </c>
    </row>
    <row r="18" spans="1:17" ht="17" thickBot="1" x14ac:dyDescent="0.25">
      <c r="A18">
        <f t="shared" si="8"/>
        <v>0</v>
      </c>
      <c r="B18">
        <f t="shared" si="9"/>
        <v>16</v>
      </c>
      <c r="D18" t="str">
        <f t="shared" si="10"/>
        <v/>
      </c>
      <c r="E18" t="str">
        <f t="shared" si="1"/>
        <v/>
      </c>
      <c r="G18" t="str" cm="1">
        <f t="array" ref="G18">IF(F18="","",F18/INDEX($F$2:$F$102,MATCH(TRUE,$F$2:$F$102&lt;&gt;"",0)))</f>
        <v/>
      </c>
      <c r="H18" t="str">
        <f t="shared" si="2"/>
        <v/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  <c r="M18" t="str">
        <f t="shared" si="7"/>
        <v/>
      </c>
      <c r="N18" s="49" t="str">
        <f t="shared" si="11"/>
        <v/>
      </c>
    </row>
    <row r="19" spans="1:17" ht="17" thickBot="1" x14ac:dyDescent="0.25">
      <c r="A19">
        <f t="shared" si="8"/>
        <v>0</v>
      </c>
      <c r="B19">
        <f t="shared" si="9"/>
        <v>17</v>
      </c>
      <c r="D19" t="str">
        <f t="shared" si="10"/>
        <v/>
      </c>
      <c r="E19" t="str">
        <f t="shared" si="1"/>
        <v/>
      </c>
      <c r="G19" t="str" cm="1">
        <f t="array" ref="G19">IF(F19="","",F19/INDEX($F$2:$F$102,MATCH(TRUE,$F$2:$F$102&lt;&gt;"",0)))</f>
        <v/>
      </c>
      <c r="H19" t="str">
        <f t="shared" si="2"/>
        <v/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  <c r="M19" t="str">
        <f t="shared" si="7"/>
        <v/>
      </c>
      <c r="N19" s="49" t="str">
        <f t="shared" si="11"/>
        <v/>
      </c>
      <c r="P19" s="82" t="s">
        <v>18</v>
      </c>
      <c r="Q19" s="83"/>
    </row>
    <row r="20" spans="1:17" x14ac:dyDescent="0.2">
      <c r="A20">
        <f t="shared" si="8"/>
        <v>0</v>
      </c>
      <c r="B20">
        <f t="shared" si="9"/>
        <v>18</v>
      </c>
      <c r="D20" t="str">
        <f t="shared" si="10"/>
        <v/>
      </c>
      <c r="E20" t="str">
        <f t="shared" si="1"/>
        <v/>
      </c>
      <c r="G20" t="str" cm="1">
        <f t="array" ref="G20">IF(F20="","",F20/INDEX($F$2:$F$102,MATCH(TRUE,$F$2:$F$102&lt;&gt;"",0)))</f>
        <v/>
      </c>
      <c r="H20" t="str">
        <f t="shared" si="2"/>
        <v/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  <c r="M20" t="str">
        <f t="shared" si="7"/>
        <v/>
      </c>
      <c r="N20" s="49" t="str">
        <f t="shared" si="11"/>
        <v/>
      </c>
      <c r="P20" s="6" t="s">
        <v>9</v>
      </c>
      <c r="Q20" s="7" cm="1">
        <f t="array" ref="Q20">MATCH(TRUE,G2:G102&lt;&gt;"",0)</f>
        <v>24</v>
      </c>
    </row>
    <row r="21" spans="1:17" x14ac:dyDescent="0.2">
      <c r="A21">
        <f t="shared" si="8"/>
        <v>0</v>
      </c>
      <c r="B21">
        <f t="shared" si="9"/>
        <v>19</v>
      </c>
      <c r="D21" t="str">
        <f t="shared" si="10"/>
        <v/>
      </c>
      <c r="E21" t="str">
        <f t="shared" si="1"/>
        <v/>
      </c>
      <c r="G21" t="str" cm="1">
        <f t="array" ref="G21">IF(F21="","",F21/INDEX($F$2:$F$102,MATCH(TRUE,$F$2:$F$102&lt;&gt;"",0)))</f>
        <v/>
      </c>
      <c r="H21" t="str">
        <f t="shared" si="2"/>
        <v/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  <c r="M21" t="str">
        <f t="shared" si="7"/>
        <v/>
      </c>
      <c r="N21" s="49" t="str">
        <f t="shared" si="11"/>
        <v/>
      </c>
      <c r="P21" s="2" t="s">
        <v>10</v>
      </c>
      <c r="Q21" s="3" cm="1">
        <f t="array" ref="Q21">LOOKUP(9.99E+307,G2:G102,ROW(G2:G102)-ROW(G2)+1)</f>
        <v>34</v>
      </c>
    </row>
    <row r="22" spans="1:17" ht="17" thickBot="1" x14ac:dyDescent="0.25">
      <c r="A22">
        <f t="shared" si="8"/>
        <v>0</v>
      </c>
      <c r="B22">
        <f t="shared" si="9"/>
        <v>20</v>
      </c>
      <c r="D22" t="str">
        <f t="shared" si="10"/>
        <v/>
      </c>
      <c r="E22" t="str">
        <f t="shared" si="1"/>
        <v/>
      </c>
      <c r="G22" t="str" cm="1">
        <f t="array" ref="G22">IF(F22="","",F22/INDEX($F$2:$F$102,MATCH(TRUE,$F$2:$F$102&lt;&gt;"",0)))</f>
        <v/>
      </c>
      <c r="H22" t="str">
        <f t="shared" si="2"/>
        <v/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  <c r="M22" t="str">
        <f t="shared" si="7"/>
        <v/>
      </c>
      <c r="N22" s="49" t="str">
        <f t="shared" si="11"/>
        <v/>
      </c>
      <c r="P22" s="4" t="s">
        <v>11</v>
      </c>
      <c r="Q22" s="5">
        <f>Q21-Q20</f>
        <v>10</v>
      </c>
    </row>
    <row r="23" spans="1:17" x14ac:dyDescent="0.2">
      <c r="A23">
        <f t="shared" si="8"/>
        <v>0</v>
      </c>
      <c r="B23">
        <f t="shared" si="9"/>
        <v>21</v>
      </c>
      <c r="D23" t="str">
        <f t="shared" si="10"/>
        <v/>
      </c>
      <c r="E23" t="str">
        <f t="shared" si="1"/>
        <v/>
      </c>
      <c r="G23" t="str" cm="1">
        <f t="array" ref="G23">IF(F23="","",F23/INDEX($F$2:$F$102,MATCH(TRUE,$F$2:$F$102&lt;&gt;"",0)))</f>
        <v/>
      </c>
      <c r="H23" t="str">
        <f t="shared" si="2"/>
        <v/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  <c r="M23" t="str">
        <f t="shared" si="7"/>
        <v/>
      </c>
      <c r="N23" s="49" t="str">
        <f t="shared" si="11"/>
        <v/>
      </c>
    </row>
    <row r="24" spans="1:17" x14ac:dyDescent="0.2">
      <c r="A24">
        <f t="shared" si="8"/>
        <v>0</v>
      </c>
      <c r="B24">
        <f t="shared" si="9"/>
        <v>22</v>
      </c>
      <c r="D24" t="str">
        <f t="shared" si="10"/>
        <v/>
      </c>
      <c r="E24" t="str">
        <f t="shared" si="1"/>
        <v/>
      </c>
      <c r="G24" t="str" cm="1">
        <f t="array" ref="G24">IF(F24="","",F24/INDEX($F$2:$F$102,MATCH(TRUE,$F$2:$F$102&lt;&gt;"",0)))</f>
        <v/>
      </c>
      <c r="H24" t="str">
        <f t="shared" si="2"/>
        <v/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  <c r="M24" t="str">
        <f t="shared" si="7"/>
        <v/>
      </c>
      <c r="N24" s="49" t="str">
        <f t="shared" si="11"/>
        <v/>
      </c>
    </row>
    <row r="25" spans="1:17" x14ac:dyDescent="0.2">
      <c r="A25">
        <f t="shared" si="8"/>
        <v>1</v>
      </c>
      <c r="B25">
        <f t="shared" si="9"/>
        <v>23</v>
      </c>
      <c r="D25">
        <f t="shared" si="10"/>
        <v>1</v>
      </c>
      <c r="E25">
        <f t="shared" si="1"/>
        <v>1.4285714285714124E-2</v>
      </c>
      <c r="F25">
        <v>10000000</v>
      </c>
      <c r="G25" cm="1">
        <f t="array" ref="G25">IF(F25="","",F25/INDEX($F$2:$F$102,MATCH(TRUE,$F$2:$F$102&lt;&gt;"",0)))</f>
        <v>1</v>
      </c>
      <c r="H25">
        <f t="shared" si="2"/>
        <v>142857.14285714179</v>
      </c>
      <c r="I25">
        <f t="shared" si="3"/>
        <v>0.98571428571428588</v>
      </c>
      <c r="J25">
        <f t="shared" si="4"/>
        <v>1.4285714285714124E-2</v>
      </c>
      <c r="K25">
        <f t="shared" si="5"/>
        <v>1.3605442176870593E-2</v>
      </c>
      <c r="L25">
        <f t="shared" si="6"/>
        <v>0.52621136017779357</v>
      </c>
      <c r="M25">
        <f t="shared" si="7"/>
        <v>0.51260591800092303</v>
      </c>
      <c r="N25" s="49">
        <f t="shared" si="11"/>
        <v>0.5460367387401136</v>
      </c>
    </row>
    <row r="26" spans="1:17" x14ac:dyDescent="0.2">
      <c r="A26">
        <f t="shared" si="8"/>
        <v>2</v>
      </c>
      <c r="B26">
        <f t="shared" si="9"/>
        <v>24</v>
      </c>
      <c r="D26">
        <f t="shared" si="10"/>
        <v>0.95238095238095233</v>
      </c>
      <c r="E26">
        <f t="shared" si="1"/>
        <v>1.4285714285714457E-2</v>
      </c>
      <c r="F26">
        <v>9857142.8571428582</v>
      </c>
      <c r="G26" cm="1">
        <f t="array" ref="G26">IF(F26="","",F26/INDEX($F$2:$F$102,MATCH(TRUE,$F$2:$F$102&lt;&gt;"",0)))</f>
        <v>0.98571428571428588</v>
      </c>
      <c r="H26">
        <f t="shared" si="2"/>
        <v>142857.14285714366</v>
      </c>
      <c r="I26">
        <f t="shared" si="3"/>
        <v>0.98550724637681153</v>
      </c>
      <c r="J26">
        <f t="shared" si="4"/>
        <v>1.449275362318847E-2</v>
      </c>
      <c r="K26">
        <f t="shared" si="5"/>
        <v>1.3802622498274733E-2</v>
      </c>
      <c r="L26">
        <f t="shared" si="6"/>
        <v>0.52621136017779357</v>
      </c>
      <c r="M26">
        <f t="shared" si="7"/>
        <v>0.51240873767951889</v>
      </c>
      <c r="N26" s="49">
        <f t="shared" si="11"/>
        <v>1.1277113936265055</v>
      </c>
    </row>
    <row r="27" spans="1:17" x14ac:dyDescent="0.2">
      <c r="A27">
        <f t="shared" si="8"/>
        <v>3</v>
      </c>
      <c r="B27">
        <f t="shared" si="9"/>
        <v>25</v>
      </c>
      <c r="D27">
        <f t="shared" si="10"/>
        <v>0.90702947845804982</v>
      </c>
      <c r="E27">
        <f t="shared" si="1"/>
        <v>1.4285714285714124E-2</v>
      </c>
      <c r="F27">
        <v>9714285.7142857146</v>
      </c>
      <c r="G27" cm="1">
        <f t="array" ref="G27">IF(F27="","",F27/INDEX($F$2:$F$102,MATCH(TRUE,$F$2:$F$102&lt;&gt;"",0)))</f>
        <v>0.97142857142857142</v>
      </c>
      <c r="H27">
        <f t="shared" si="2"/>
        <v>142857.14285714179</v>
      </c>
      <c r="I27">
        <f t="shared" si="3"/>
        <v>0.98529411764705899</v>
      </c>
      <c r="J27">
        <f t="shared" si="4"/>
        <v>1.4705882352941013E-2</v>
      </c>
      <c r="K27">
        <f t="shared" si="5"/>
        <v>1.4005602240896203E-2</v>
      </c>
      <c r="L27">
        <f t="shared" si="6"/>
        <v>0.52621136017779357</v>
      </c>
      <c r="M27">
        <f t="shared" si="7"/>
        <v>0.51220575793689738</v>
      </c>
      <c r="N27" s="49">
        <f t="shared" si="11"/>
        <v>1.7476132033078648</v>
      </c>
    </row>
    <row r="28" spans="1:17" x14ac:dyDescent="0.2">
      <c r="A28">
        <f t="shared" si="8"/>
        <v>4</v>
      </c>
      <c r="B28">
        <f t="shared" si="9"/>
        <v>26</v>
      </c>
      <c r="D28">
        <f t="shared" si="10"/>
        <v>0.86383759853147601</v>
      </c>
      <c r="E28">
        <f t="shared" si="1"/>
        <v>1.4285714285714346E-2</v>
      </c>
      <c r="F28">
        <v>9571428.5714285728</v>
      </c>
      <c r="G28" cm="1">
        <f t="array" ref="G28">IF(F28="","",F28/INDEX($F$2:$F$102,MATCH(TRUE,$F$2:$F$102&lt;&gt;"",0)))</f>
        <v>0.9571428571428573</v>
      </c>
      <c r="H28">
        <f t="shared" si="2"/>
        <v>142857.14285714366</v>
      </c>
      <c r="I28">
        <f t="shared" si="3"/>
        <v>0.9850746268656716</v>
      </c>
      <c r="J28">
        <f t="shared" si="4"/>
        <v>1.4925373134328401E-2</v>
      </c>
      <c r="K28">
        <f t="shared" si="5"/>
        <v>1.4214641080312762E-2</v>
      </c>
      <c r="L28">
        <f t="shared" si="6"/>
        <v>0.52621136017779357</v>
      </c>
      <c r="M28">
        <f t="shared" si="7"/>
        <v>0.51199671909748079</v>
      </c>
      <c r="N28" s="49">
        <f t="shared" si="11"/>
        <v>2.4085387582002435</v>
      </c>
    </row>
    <row r="29" spans="1:17" x14ac:dyDescent="0.2">
      <c r="A29">
        <f t="shared" si="8"/>
        <v>5</v>
      </c>
      <c r="B29">
        <f t="shared" si="9"/>
        <v>27</v>
      </c>
      <c r="D29">
        <f t="shared" si="10"/>
        <v>0.82270247479188197</v>
      </c>
      <c r="E29">
        <f t="shared" si="1"/>
        <v>1.4285714285714457E-2</v>
      </c>
      <c r="F29">
        <v>9428571.4285714291</v>
      </c>
      <c r="G29" cm="1">
        <f t="array" ref="G29">IF(F29="","",F29/INDEX($F$2:$F$102,MATCH(TRUE,$F$2:$F$102&lt;&gt;"",0)))</f>
        <v>0.94285714285714295</v>
      </c>
      <c r="H29">
        <f t="shared" si="2"/>
        <v>142857.14285714366</v>
      </c>
      <c r="I29">
        <f t="shared" si="3"/>
        <v>0.98484848484848475</v>
      </c>
      <c r="J29">
        <f t="shared" si="4"/>
        <v>1.5151515151515249E-2</v>
      </c>
      <c r="K29">
        <f t="shared" si="5"/>
        <v>1.4430014430014522E-2</v>
      </c>
      <c r="L29">
        <f t="shared" si="6"/>
        <v>0.52621136017779357</v>
      </c>
      <c r="M29">
        <f t="shared" si="7"/>
        <v>0.511781345747779</v>
      </c>
      <c r="N29" s="49">
        <f t="shared" si="11"/>
        <v>3.1135105108245842</v>
      </c>
    </row>
    <row r="30" spans="1:17" x14ac:dyDescent="0.2">
      <c r="A30">
        <f t="shared" si="8"/>
        <v>6</v>
      </c>
      <c r="B30">
        <f t="shared" si="9"/>
        <v>28</v>
      </c>
      <c r="D30">
        <f t="shared" si="10"/>
        <v>0.78352616646845896</v>
      </c>
      <c r="E30">
        <f t="shared" si="1"/>
        <v>1.4285714285714346E-2</v>
      </c>
      <c r="F30">
        <v>9285714.2857142854</v>
      </c>
      <c r="G30" cm="1">
        <f t="array" ref="G30">IF(F30="","",F30/INDEX($F$2:$F$102,MATCH(TRUE,$F$2:$F$102&lt;&gt;"",0)))</f>
        <v>0.92857142857142849</v>
      </c>
      <c r="H30">
        <f t="shared" si="2"/>
        <v>142857.14285714366</v>
      </c>
      <c r="I30">
        <f t="shared" si="3"/>
        <v>0.98461538461538456</v>
      </c>
      <c r="J30">
        <f t="shared" si="4"/>
        <v>1.5384615384615441E-2</v>
      </c>
      <c r="K30">
        <f t="shared" si="5"/>
        <v>1.4652014652014704E-2</v>
      </c>
      <c r="L30">
        <f t="shared" si="6"/>
        <v>0.52621136017779357</v>
      </c>
      <c r="M30">
        <f t="shared" si="7"/>
        <v>0.51155934552577886</v>
      </c>
      <c r="N30" s="49">
        <f t="shared" si="11"/>
        <v>3.8657971514986293</v>
      </c>
    </row>
    <row r="31" spans="1:17" x14ac:dyDescent="0.2">
      <c r="A31">
        <f t="shared" si="8"/>
        <v>7</v>
      </c>
      <c r="B31">
        <f t="shared" si="9"/>
        <v>29</v>
      </c>
      <c r="D31">
        <f t="shared" si="10"/>
        <v>0.74621539663662761</v>
      </c>
      <c r="E31">
        <f t="shared" si="1"/>
        <v>1.4285714285714346E-2</v>
      </c>
      <c r="F31">
        <v>9142857.1428571418</v>
      </c>
      <c r="G31" cm="1">
        <f t="array" ref="G31">IF(F31="","",F31/INDEX($F$2:$F$102,MATCH(TRUE,$F$2:$F$102&lt;&gt;"",0)))</f>
        <v>0.91428571428571415</v>
      </c>
      <c r="H31">
        <f t="shared" si="2"/>
        <v>142857.14285714366</v>
      </c>
      <c r="I31">
        <f t="shared" si="3"/>
        <v>0.98437499999999989</v>
      </c>
      <c r="J31">
        <f t="shared" si="4"/>
        <v>1.5625000000000111E-2</v>
      </c>
      <c r="K31">
        <f t="shared" si="5"/>
        <v>1.4880952380952486E-2</v>
      </c>
      <c r="L31">
        <f t="shared" si="6"/>
        <v>0.52621136017779357</v>
      </c>
      <c r="M31">
        <f t="shared" si="7"/>
        <v>0.51133040779684114</v>
      </c>
      <c r="N31" s="49">
        <f t="shared" si="11"/>
        <v>4.668936063248502</v>
      </c>
    </row>
    <row r="32" spans="1:17" x14ac:dyDescent="0.2">
      <c r="A32">
        <f t="shared" si="8"/>
        <v>8</v>
      </c>
      <c r="B32">
        <f t="shared" si="9"/>
        <v>30</v>
      </c>
      <c r="D32">
        <f t="shared" si="10"/>
        <v>0.71068133013012147</v>
      </c>
      <c r="E32">
        <f t="shared" si="1"/>
        <v>1.4285714285714346E-2</v>
      </c>
      <c r="F32">
        <v>8999999.9999999981</v>
      </c>
      <c r="G32" cm="1">
        <f t="array" ref="G32">IF(F32="","",F32/INDEX($F$2:$F$102,MATCH(TRUE,$F$2:$F$102&lt;&gt;"",0)))</f>
        <v>0.8999999999999998</v>
      </c>
      <c r="H32">
        <f t="shared" si="2"/>
        <v>142857.14285714366</v>
      </c>
      <c r="I32">
        <f t="shared" si="3"/>
        <v>0.98412698412698407</v>
      </c>
      <c r="J32">
        <f t="shared" si="4"/>
        <v>1.5873015873015928E-2</v>
      </c>
      <c r="K32">
        <f t="shared" si="5"/>
        <v>1.5117157974300882E-2</v>
      </c>
      <c r="L32">
        <f t="shared" si="6"/>
        <v>0.52621136017779357</v>
      </c>
      <c r="M32">
        <f t="shared" si="7"/>
        <v>0.51109420220349266</v>
      </c>
      <c r="N32" s="49">
        <f t="shared" si="11"/>
        <v>5.5267580977362822</v>
      </c>
    </row>
    <row r="33" spans="1:14" x14ac:dyDescent="0.2">
      <c r="A33">
        <f t="shared" si="8"/>
        <v>9</v>
      </c>
      <c r="B33">
        <f t="shared" si="9"/>
        <v>31</v>
      </c>
      <c r="D33">
        <f t="shared" si="10"/>
        <v>0.67683936202868722</v>
      </c>
      <c r="E33">
        <f t="shared" si="1"/>
        <v>1.4285714285714235E-2</v>
      </c>
      <c r="F33">
        <v>8857142.8571428545</v>
      </c>
      <c r="G33" cm="1">
        <f t="array" ref="G33">IF(F33="","",F33/INDEX($F$2:$F$102,MATCH(TRUE,$F$2:$F$102&lt;&gt;"",0)))</f>
        <v>0.88571428571428545</v>
      </c>
      <c r="H33">
        <f t="shared" si="2"/>
        <v>142857.14285714179</v>
      </c>
      <c r="I33">
        <f t="shared" si="3"/>
        <v>0.98387096774193561</v>
      </c>
      <c r="J33">
        <f t="shared" si="4"/>
        <v>1.6129032258064391E-2</v>
      </c>
      <c r="K33">
        <f t="shared" si="5"/>
        <v>1.5360983102918467E-2</v>
      </c>
      <c r="L33">
        <f t="shared" si="6"/>
        <v>0.52621136017779357</v>
      </c>
      <c r="M33">
        <f t="shared" si="7"/>
        <v>0.51085037707487513</v>
      </c>
      <c r="N33" s="49">
        <f t="shared" si="11"/>
        <v>6.4434149460689554</v>
      </c>
    </row>
    <row r="34" spans="1:14" x14ac:dyDescent="0.2">
      <c r="A34">
        <f t="shared" si="8"/>
        <v>10</v>
      </c>
      <c r="B34">
        <f t="shared" si="9"/>
        <v>32</v>
      </c>
      <c r="D34">
        <f t="shared" si="10"/>
        <v>0.64460891621779726</v>
      </c>
      <c r="E34">
        <f t="shared" si="1"/>
        <v>1.4285714285714346E-2</v>
      </c>
      <c r="F34">
        <v>8714285.7142857127</v>
      </c>
      <c r="G34" cm="1">
        <f t="array" ref="G34">IF(F34="","",F34/INDEX($F$2:$F$102,MATCH(TRUE,$F$2:$F$102&lt;&gt;"",0)))</f>
        <v>0.87142857142857122</v>
      </c>
      <c r="H34">
        <f t="shared" si="2"/>
        <v>142857.14285714366</v>
      </c>
      <c r="I34">
        <f t="shared" si="3"/>
        <v>0.98360655737704905</v>
      </c>
      <c r="J34">
        <f t="shared" si="4"/>
        <v>1.6393442622950949E-2</v>
      </c>
      <c r="K34">
        <f t="shared" si="5"/>
        <v>1.5612802498048521E-2</v>
      </c>
      <c r="L34">
        <f t="shared" si="6"/>
        <v>0.52621136017779357</v>
      </c>
      <c r="M34">
        <f t="shared" si="7"/>
        <v>0.51059855767974505</v>
      </c>
      <c r="N34" s="49">
        <f t="shared" si="11"/>
        <v>7.4234094152517391</v>
      </c>
    </row>
    <row r="35" spans="1:14" x14ac:dyDescent="0.2">
      <c r="A35">
        <f t="shared" si="8"/>
        <v>11</v>
      </c>
      <c r="B35">
        <f t="shared" si="9"/>
        <v>33</v>
      </c>
      <c r="D35">
        <f t="shared" si="10"/>
        <v>0.61391325354075932</v>
      </c>
      <c r="E35" t="e">
        <f t="shared" si="1"/>
        <v>#VALUE!</v>
      </c>
      <c r="F35">
        <v>8571428.571428569</v>
      </c>
      <c r="G35" cm="1">
        <f t="array" ref="G35">IF(F35="","",F35/INDEX($F$2:$F$102,MATCH(TRUE,$F$2:$F$102&lt;&gt;"",0)))</f>
        <v>0.85714285714285687</v>
      </c>
      <c r="H35">
        <f t="shared" si="2"/>
        <v>8571428.571428569</v>
      </c>
      <c r="I35">
        <f t="shared" si="3"/>
        <v>0</v>
      </c>
      <c r="J35">
        <f t="shared" si="4"/>
        <v>1</v>
      </c>
      <c r="K35">
        <f t="shared" si="5"/>
        <v>0.95238095238095233</v>
      </c>
      <c r="L35">
        <f t="shared" si="6"/>
        <v>0.52621136017779357</v>
      </c>
      <c r="M35">
        <f t="shared" si="7"/>
        <v>-0.42616959220315875</v>
      </c>
      <c r="N35" s="49">
        <f t="shared" si="11"/>
        <v>0</v>
      </c>
    </row>
    <row r="36" spans="1:14" x14ac:dyDescent="0.2">
      <c r="A36">
        <f t="shared" si="8"/>
        <v>12</v>
      </c>
      <c r="B36">
        <f t="shared" si="9"/>
        <v>34</v>
      </c>
      <c r="D36" t="str">
        <f t="shared" si="10"/>
        <v/>
      </c>
      <c r="E36" t="str">
        <f t="shared" si="1"/>
        <v/>
      </c>
      <c r="G36" t="str" cm="1">
        <f t="array" ref="G36">IF(F36="","",F36/INDEX($F$2:$F$102,MATCH(TRUE,$F$2:$F$102&lt;&gt;"",0)))</f>
        <v/>
      </c>
      <c r="H36" t="str">
        <f t="shared" si="2"/>
        <v/>
      </c>
      <c r="I36" t="str">
        <f t="shared" si="3"/>
        <v/>
      </c>
      <c r="J36" t="str">
        <f t="shared" si="4"/>
        <v/>
      </c>
      <c r="K36" t="str">
        <f t="shared" si="5"/>
        <v/>
      </c>
      <c r="L36" t="str">
        <f t="shared" si="6"/>
        <v/>
      </c>
      <c r="M36" t="str">
        <f t="shared" si="7"/>
        <v/>
      </c>
      <c r="N36" s="49" t="str">
        <f t="shared" si="11"/>
        <v/>
      </c>
    </row>
    <row r="37" spans="1:14" x14ac:dyDescent="0.2">
      <c r="A37">
        <f t="shared" si="8"/>
        <v>13</v>
      </c>
      <c r="B37">
        <f t="shared" si="9"/>
        <v>35</v>
      </c>
      <c r="D37" t="str">
        <f t="shared" si="10"/>
        <v/>
      </c>
      <c r="E37" t="str">
        <f t="shared" si="1"/>
        <v/>
      </c>
      <c r="G37" t="str" cm="1">
        <f t="array" ref="G37">IF(F37="","",F37/INDEX($F$2:$F$102,MATCH(TRUE,$F$2:$F$102&lt;&gt;"",0)))</f>
        <v/>
      </c>
      <c r="H37" t="str">
        <f t="shared" si="2"/>
        <v/>
      </c>
      <c r="I37" t="str">
        <f t="shared" si="3"/>
        <v/>
      </c>
      <c r="J37" t="str">
        <f t="shared" si="4"/>
        <v/>
      </c>
      <c r="K37" t="str">
        <f t="shared" si="5"/>
        <v/>
      </c>
      <c r="L37" t="str">
        <f t="shared" si="6"/>
        <v/>
      </c>
      <c r="M37" t="str">
        <f t="shared" si="7"/>
        <v/>
      </c>
      <c r="N37" s="49" t="str">
        <f t="shared" si="11"/>
        <v/>
      </c>
    </row>
    <row r="38" spans="1:14" x14ac:dyDescent="0.2">
      <c r="A38">
        <f t="shared" si="8"/>
        <v>14</v>
      </c>
      <c r="B38">
        <f t="shared" si="9"/>
        <v>36</v>
      </c>
      <c r="D38" t="str">
        <f t="shared" si="10"/>
        <v/>
      </c>
      <c r="E38" t="str">
        <f t="shared" si="1"/>
        <v/>
      </c>
      <c r="G38" t="str" cm="1">
        <f t="array" ref="G38">IF(F38="","",F38/INDEX($F$2:$F$102,MATCH(TRUE,$F$2:$F$102&lt;&gt;"",0)))</f>
        <v/>
      </c>
      <c r="H38" t="str">
        <f t="shared" si="2"/>
        <v/>
      </c>
      <c r="I38" t="str">
        <f t="shared" si="3"/>
        <v/>
      </c>
      <c r="J38" t="str">
        <f t="shared" si="4"/>
        <v/>
      </c>
      <c r="K38" t="str">
        <f t="shared" si="5"/>
        <v/>
      </c>
      <c r="L38" t="str">
        <f t="shared" si="6"/>
        <v/>
      </c>
      <c r="M38" t="str">
        <f t="shared" si="7"/>
        <v/>
      </c>
      <c r="N38" s="49" t="str">
        <f t="shared" si="11"/>
        <v/>
      </c>
    </row>
    <row r="39" spans="1:14" x14ac:dyDescent="0.2">
      <c r="A39">
        <f t="shared" si="8"/>
        <v>15</v>
      </c>
      <c r="B39">
        <f t="shared" si="9"/>
        <v>37</v>
      </c>
      <c r="D39" t="str">
        <f t="shared" si="10"/>
        <v/>
      </c>
      <c r="E39" t="str">
        <f t="shared" si="1"/>
        <v/>
      </c>
      <c r="G39" t="str" cm="1">
        <f t="array" ref="G39">IF(F39="","",F39/INDEX($F$2:$F$102,MATCH(TRUE,$F$2:$F$102&lt;&gt;"",0)))</f>
        <v/>
      </c>
      <c r="H39" t="str">
        <f t="shared" si="2"/>
        <v/>
      </c>
      <c r="I39" t="str">
        <f t="shared" si="3"/>
        <v/>
      </c>
      <c r="J39" t="str">
        <f t="shared" si="4"/>
        <v/>
      </c>
      <c r="K39" t="str">
        <f t="shared" si="5"/>
        <v/>
      </c>
      <c r="L39" t="str">
        <f t="shared" si="6"/>
        <v/>
      </c>
      <c r="M39" t="str">
        <f t="shared" si="7"/>
        <v/>
      </c>
      <c r="N39" s="49" t="str">
        <f t="shared" si="11"/>
        <v/>
      </c>
    </row>
    <row r="40" spans="1:14" x14ac:dyDescent="0.2">
      <c r="A40">
        <f t="shared" si="8"/>
        <v>16</v>
      </c>
      <c r="B40">
        <f t="shared" si="9"/>
        <v>38</v>
      </c>
      <c r="D40" t="str">
        <f t="shared" si="10"/>
        <v/>
      </c>
      <c r="E40" t="str">
        <f t="shared" si="1"/>
        <v/>
      </c>
      <c r="G40" t="str" cm="1">
        <f t="array" ref="G40">IF(F40="","",F40/INDEX($F$2:$F$102,MATCH(TRUE,$F$2:$F$102&lt;&gt;"",0)))</f>
        <v/>
      </c>
      <c r="H40" t="str">
        <f t="shared" si="2"/>
        <v/>
      </c>
      <c r="I40" t="str">
        <f t="shared" si="3"/>
        <v/>
      </c>
      <c r="J40" t="str">
        <f t="shared" si="4"/>
        <v/>
      </c>
      <c r="K40" t="str">
        <f t="shared" si="5"/>
        <v/>
      </c>
      <c r="L40" t="str">
        <f t="shared" si="6"/>
        <v/>
      </c>
      <c r="M40" t="str">
        <f t="shared" si="7"/>
        <v/>
      </c>
      <c r="N40" s="49" t="str">
        <f t="shared" si="11"/>
        <v/>
      </c>
    </row>
    <row r="41" spans="1:14" x14ac:dyDescent="0.2">
      <c r="A41">
        <f t="shared" si="8"/>
        <v>17</v>
      </c>
      <c r="B41">
        <f t="shared" si="9"/>
        <v>39</v>
      </c>
      <c r="D41" t="str">
        <f t="shared" si="10"/>
        <v/>
      </c>
      <c r="E41" t="str">
        <f t="shared" si="1"/>
        <v/>
      </c>
      <c r="G41" t="str" cm="1">
        <f t="array" ref="G41">IF(F41="","",F41/INDEX($F$2:$F$102,MATCH(TRUE,$F$2:$F$102&lt;&gt;"",0)))</f>
        <v/>
      </c>
      <c r="H41" t="str">
        <f t="shared" si="2"/>
        <v/>
      </c>
      <c r="I41" t="str">
        <f t="shared" si="3"/>
        <v/>
      </c>
      <c r="J41" t="str">
        <f t="shared" si="4"/>
        <v/>
      </c>
      <c r="K41" t="str">
        <f t="shared" si="5"/>
        <v/>
      </c>
      <c r="L41" t="str">
        <f t="shared" si="6"/>
        <v/>
      </c>
      <c r="M41" t="str">
        <f t="shared" si="7"/>
        <v/>
      </c>
      <c r="N41" s="49" t="str">
        <f t="shared" si="11"/>
        <v/>
      </c>
    </row>
    <row r="42" spans="1:14" x14ac:dyDescent="0.2">
      <c r="A42">
        <f t="shared" si="8"/>
        <v>18</v>
      </c>
      <c r="B42">
        <f t="shared" si="9"/>
        <v>40</v>
      </c>
      <c r="D42" t="str">
        <f t="shared" si="10"/>
        <v/>
      </c>
      <c r="E42" t="str">
        <f t="shared" si="1"/>
        <v/>
      </c>
      <c r="G42" t="str" cm="1">
        <f t="array" ref="G42">IF(F42="","",F42/INDEX($F$2:$F$102,MATCH(TRUE,$F$2:$F$102&lt;&gt;"",0)))</f>
        <v/>
      </c>
      <c r="H42" t="str">
        <f t="shared" si="2"/>
        <v/>
      </c>
      <c r="I42" t="str">
        <f t="shared" si="3"/>
        <v/>
      </c>
      <c r="J42" t="str">
        <f t="shared" si="4"/>
        <v/>
      </c>
      <c r="K42" t="str">
        <f t="shared" si="5"/>
        <v/>
      </c>
      <c r="L42" t="str">
        <f t="shared" si="6"/>
        <v/>
      </c>
      <c r="M42" t="str">
        <f t="shared" si="7"/>
        <v/>
      </c>
      <c r="N42" s="49" t="str">
        <f t="shared" si="11"/>
        <v/>
      </c>
    </row>
    <row r="43" spans="1:14" x14ac:dyDescent="0.2">
      <c r="A43">
        <f t="shared" si="8"/>
        <v>19</v>
      </c>
      <c r="B43">
        <f t="shared" si="9"/>
        <v>41</v>
      </c>
      <c r="D43" t="str">
        <f t="shared" si="10"/>
        <v/>
      </c>
      <c r="E43" t="str">
        <f t="shared" si="1"/>
        <v/>
      </c>
      <c r="G43" t="str" cm="1">
        <f t="array" ref="G43">IF(F43="","",F43/INDEX($F$2:$F$102,MATCH(TRUE,$F$2:$F$102&lt;&gt;"",0)))</f>
        <v/>
      </c>
      <c r="H43" t="str">
        <f t="shared" si="2"/>
        <v/>
      </c>
      <c r="I43" t="str">
        <f t="shared" si="3"/>
        <v/>
      </c>
      <c r="J43" t="str">
        <f t="shared" si="4"/>
        <v/>
      </c>
      <c r="K43" t="str">
        <f t="shared" si="5"/>
        <v/>
      </c>
      <c r="L43" t="str">
        <f t="shared" si="6"/>
        <v/>
      </c>
      <c r="M43" t="str">
        <f t="shared" si="7"/>
        <v/>
      </c>
      <c r="N43" s="49" t="str">
        <f t="shared" si="11"/>
        <v/>
      </c>
    </row>
    <row r="44" spans="1:14" x14ac:dyDescent="0.2">
      <c r="A44">
        <f t="shared" si="8"/>
        <v>20</v>
      </c>
      <c r="B44">
        <f t="shared" si="9"/>
        <v>42</v>
      </c>
      <c r="D44" t="str">
        <f t="shared" si="10"/>
        <v/>
      </c>
      <c r="E44" t="str">
        <f t="shared" si="1"/>
        <v/>
      </c>
      <c r="G44" t="str" cm="1">
        <f t="array" ref="G44">IF(F44="","",F44/INDEX($F$2:$F$102,MATCH(TRUE,$F$2:$F$102&lt;&gt;"",0)))</f>
        <v/>
      </c>
      <c r="H44" t="str">
        <f t="shared" si="2"/>
        <v/>
      </c>
      <c r="I44" t="str">
        <f t="shared" si="3"/>
        <v/>
      </c>
      <c r="J44" t="str">
        <f t="shared" si="4"/>
        <v/>
      </c>
      <c r="K44" t="str">
        <f t="shared" si="5"/>
        <v/>
      </c>
      <c r="L44" t="str">
        <f t="shared" si="6"/>
        <v/>
      </c>
      <c r="M44" t="str">
        <f t="shared" si="7"/>
        <v/>
      </c>
      <c r="N44" s="49" t="str">
        <f t="shared" si="11"/>
        <v/>
      </c>
    </row>
    <row r="45" spans="1:14" x14ac:dyDescent="0.2">
      <c r="A45">
        <f t="shared" si="8"/>
        <v>21</v>
      </c>
      <c r="B45">
        <f t="shared" si="9"/>
        <v>43</v>
      </c>
      <c r="D45" t="str">
        <f t="shared" si="10"/>
        <v/>
      </c>
      <c r="E45" t="str">
        <f t="shared" si="1"/>
        <v/>
      </c>
      <c r="G45" t="str" cm="1">
        <f t="array" ref="G45">IF(F45="","",F45/INDEX($F$2:$F$102,MATCH(TRUE,$F$2:$F$102&lt;&gt;"",0)))</f>
        <v/>
      </c>
      <c r="H45" t="str">
        <f t="shared" si="2"/>
        <v/>
      </c>
      <c r="I45" t="str">
        <f t="shared" si="3"/>
        <v/>
      </c>
      <c r="J45" t="str">
        <f t="shared" si="4"/>
        <v/>
      </c>
      <c r="K45" t="str">
        <f t="shared" si="5"/>
        <v/>
      </c>
      <c r="L45" t="str">
        <f t="shared" si="6"/>
        <v/>
      </c>
      <c r="M45" t="str">
        <f t="shared" si="7"/>
        <v/>
      </c>
      <c r="N45" s="49" t="str">
        <f t="shared" si="11"/>
        <v/>
      </c>
    </row>
    <row r="46" spans="1:14" x14ac:dyDescent="0.2">
      <c r="A46">
        <f t="shared" si="8"/>
        <v>22</v>
      </c>
      <c r="B46">
        <f t="shared" si="9"/>
        <v>44</v>
      </c>
      <c r="D46" t="str">
        <f t="shared" si="10"/>
        <v/>
      </c>
      <c r="E46" t="str">
        <f t="shared" si="1"/>
        <v/>
      </c>
      <c r="G46" t="str" cm="1">
        <f t="array" ref="G46">IF(F46="","",F46/INDEX($F$2:$F$102,MATCH(TRUE,$F$2:$F$102&lt;&gt;"",0)))</f>
        <v/>
      </c>
      <c r="H46" t="str">
        <f t="shared" si="2"/>
        <v/>
      </c>
      <c r="I46" t="str">
        <f t="shared" si="3"/>
        <v/>
      </c>
      <c r="J46" t="str">
        <f t="shared" si="4"/>
        <v/>
      </c>
      <c r="K46" t="str">
        <f t="shared" si="5"/>
        <v/>
      </c>
      <c r="L46" t="str">
        <f t="shared" si="6"/>
        <v/>
      </c>
      <c r="M46" t="str">
        <f t="shared" si="7"/>
        <v/>
      </c>
      <c r="N46" s="49" t="str">
        <f t="shared" si="11"/>
        <v/>
      </c>
    </row>
    <row r="47" spans="1:14" x14ac:dyDescent="0.2">
      <c r="A47">
        <f t="shared" si="8"/>
        <v>23</v>
      </c>
      <c r="B47">
        <f t="shared" si="9"/>
        <v>45</v>
      </c>
      <c r="D47" t="str">
        <f t="shared" si="10"/>
        <v/>
      </c>
      <c r="E47" t="str">
        <f t="shared" si="1"/>
        <v/>
      </c>
      <c r="G47" t="str" cm="1">
        <f t="array" ref="G47">IF(F47="","",F47/INDEX($F$2:$F$102,MATCH(TRUE,$F$2:$F$102&lt;&gt;"",0)))</f>
        <v/>
      </c>
      <c r="H47" t="str">
        <f t="shared" si="2"/>
        <v/>
      </c>
      <c r="I47" t="str">
        <f t="shared" si="3"/>
        <v/>
      </c>
      <c r="J47" t="str">
        <f t="shared" si="4"/>
        <v/>
      </c>
      <c r="K47" t="str">
        <f t="shared" si="5"/>
        <v/>
      </c>
      <c r="L47" t="str">
        <f t="shared" si="6"/>
        <v/>
      </c>
      <c r="M47" t="str">
        <f t="shared" si="7"/>
        <v/>
      </c>
      <c r="N47" s="49" t="str">
        <f t="shared" si="11"/>
        <v/>
      </c>
    </row>
    <row r="48" spans="1:14" x14ac:dyDescent="0.2">
      <c r="A48">
        <f t="shared" si="8"/>
        <v>24</v>
      </c>
      <c r="B48">
        <f t="shared" si="9"/>
        <v>46</v>
      </c>
      <c r="D48" t="str">
        <f t="shared" si="10"/>
        <v/>
      </c>
      <c r="E48" t="str">
        <f t="shared" si="1"/>
        <v/>
      </c>
      <c r="G48" t="str" cm="1">
        <f t="array" ref="G48">IF(F48="","",F48/INDEX($F$2:$F$102,MATCH(TRUE,$F$2:$F$102&lt;&gt;"",0)))</f>
        <v/>
      </c>
      <c r="H48" t="str">
        <f t="shared" si="2"/>
        <v/>
      </c>
      <c r="I48" t="str">
        <f t="shared" si="3"/>
        <v/>
      </c>
      <c r="J48" t="str">
        <f t="shared" si="4"/>
        <v/>
      </c>
      <c r="K48" t="str">
        <f t="shared" si="5"/>
        <v/>
      </c>
      <c r="L48" t="str">
        <f t="shared" si="6"/>
        <v/>
      </c>
      <c r="M48" t="str">
        <f t="shared" si="7"/>
        <v/>
      </c>
      <c r="N48" s="49" t="str">
        <f t="shared" si="11"/>
        <v/>
      </c>
    </row>
    <row r="49" spans="1:14" x14ac:dyDescent="0.2">
      <c r="A49">
        <f t="shared" si="8"/>
        <v>25</v>
      </c>
      <c r="B49">
        <f t="shared" si="9"/>
        <v>47</v>
      </c>
      <c r="D49" t="str">
        <f t="shared" si="10"/>
        <v/>
      </c>
      <c r="E49" t="str">
        <f t="shared" si="1"/>
        <v/>
      </c>
      <c r="G49" t="str" cm="1">
        <f t="array" ref="G49">IF(F49="","",F49/INDEX($F$2:$F$102,MATCH(TRUE,$F$2:$F$102&lt;&gt;"",0)))</f>
        <v/>
      </c>
      <c r="H49" t="str">
        <f t="shared" si="2"/>
        <v/>
      </c>
      <c r="I49" t="str">
        <f t="shared" si="3"/>
        <v/>
      </c>
      <c r="J49" t="str">
        <f t="shared" si="4"/>
        <v/>
      </c>
      <c r="K49" t="str">
        <f t="shared" si="5"/>
        <v/>
      </c>
      <c r="L49" t="str">
        <f t="shared" si="6"/>
        <v/>
      </c>
      <c r="M49" t="str">
        <f t="shared" si="7"/>
        <v/>
      </c>
      <c r="N49" s="49" t="str">
        <f t="shared" si="11"/>
        <v/>
      </c>
    </row>
    <row r="50" spans="1:14" x14ac:dyDescent="0.2">
      <c r="A50">
        <f t="shared" si="8"/>
        <v>26</v>
      </c>
      <c r="B50">
        <f t="shared" si="9"/>
        <v>48</v>
      </c>
      <c r="D50" t="str">
        <f t="shared" si="10"/>
        <v/>
      </c>
      <c r="E50" t="str">
        <f t="shared" si="1"/>
        <v/>
      </c>
      <c r="G50" t="str" cm="1">
        <f t="array" ref="G50">IF(F50="","",F50/INDEX($F$2:$F$102,MATCH(TRUE,$F$2:$F$102&lt;&gt;"",0)))</f>
        <v/>
      </c>
      <c r="H50" t="str">
        <f t="shared" si="2"/>
        <v/>
      </c>
      <c r="I50" t="str">
        <f t="shared" si="3"/>
        <v/>
      </c>
      <c r="J50" t="str">
        <f t="shared" si="4"/>
        <v/>
      </c>
      <c r="K50" t="str">
        <f t="shared" si="5"/>
        <v/>
      </c>
      <c r="L50" t="str">
        <f t="shared" si="6"/>
        <v/>
      </c>
      <c r="M50" t="str">
        <f t="shared" si="7"/>
        <v/>
      </c>
      <c r="N50" s="49" t="str">
        <f t="shared" si="11"/>
        <v/>
      </c>
    </row>
    <row r="51" spans="1:14" x14ac:dyDescent="0.2">
      <c r="A51">
        <f t="shared" si="8"/>
        <v>27</v>
      </c>
      <c r="B51">
        <f t="shared" si="9"/>
        <v>49</v>
      </c>
      <c r="D51" t="str">
        <f t="shared" si="10"/>
        <v/>
      </c>
      <c r="E51" t="str">
        <f t="shared" si="1"/>
        <v/>
      </c>
      <c r="G51" t="str" cm="1">
        <f t="array" ref="G51">IF(F51="","",F51/INDEX($F$2:$F$102,MATCH(TRUE,$F$2:$F$102&lt;&gt;"",0)))</f>
        <v/>
      </c>
      <c r="H51" t="str">
        <f t="shared" si="2"/>
        <v/>
      </c>
      <c r="I51" t="str">
        <f t="shared" si="3"/>
        <v/>
      </c>
      <c r="J51" t="str">
        <f t="shared" si="4"/>
        <v/>
      </c>
      <c r="K51" t="str">
        <f t="shared" si="5"/>
        <v/>
      </c>
      <c r="L51" t="str">
        <f t="shared" si="6"/>
        <v/>
      </c>
      <c r="M51" t="str">
        <f t="shared" si="7"/>
        <v/>
      </c>
      <c r="N51" s="49" t="str">
        <f t="shared" si="11"/>
        <v/>
      </c>
    </row>
    <row r="52" spans="1:14" x14ac:dyDescent="0.2">
      <c r="A52">
        <f t="shared" si="8"/>
        <v>28</v>
      </c>
      <c r="B52">
        <f t="shared" si="9"/>
        <v>50</v>
      </c>
      <c r="D52" t="str">
        <f t="shared" si="10"/>
        <v/>
      </c>
      <c r="E52" t="str">
        <f t="shared" si="1"/>
        <v/>
      </c>
      <c r="G52" t="str" cm="1">
        <f t="array" ref="G52">IF(F52="","",F52/INDEX($F$2:$F$102,MATCH(TRUE,$F$2:$F$102&lt;&gt;"",0)))</f>
        <v/>
      </c>
      <c r="H52" t="str">
        <f t="shared" si="2"/>
        <v/>
      </c>
      <c r="I52" t="str">
        <f t="shared" si="3"/>
        <v/>
      </c>
      <c r="J52" t="str">
        <f t="shared" si="4"/>
        <v/>
      </c>
      <c r="K52" t="str">
        <f t="shared" si="5"/>
        <v/>
      </c>
      <c r="L52" t="str">
        <f t="shared" si="6"/>
        <v/>
      </c>
      <c r="M52" t="str">
        <f t="shared" si="7"/>
        <v/>
      </c>
      <c r="N52" s="49" t="str">
        <f t="shared" si="11"/>
        <v/>
      </c>
    </row>
    <row r="53" spans="1:14" x14ac:dyDescent="0.2">
      <c r="A53">
        <f t="shared" si="8"/>
        <v>29</v>
      </c>
      <c r="B53">
        <f t="shared" si="9"/>
        <v>51</v>
      </c>
      <c r="D53" t="str">
        <f t="shared" si="10"/>
        <v/>
      </c>
      <c r="E53" t="str">
        <f t="shared" si="1"/>
        <v/>
      </c>
      <c r="G53" t="str" cm="1">
        <f t="array" ref="G53">IF(F53="","",F53/INDEX($F$2:$F$102,MATCH(TRUE,$F$2:$F$102&lt;&gt;"",0)))</f>
        <v/>
      </c>
      <c r="H53" t="str">
        <f t="shared" si="2"/>
        <v/>
      </c>
      <c r="I53" t="str">
        <f t="shared" si="3"/>
        <v/>
      </c>
      <c r="J53" t="str">
        <f t="shared" si="4"/>
        <v/>
      </c>
      <c r="K53" t="str">
        <f t="shared" si="5"/>
        <v/>
      </c>
      <c r="L53" t="str">
        <f t="shared" si="6"/>
        <v/>
      </c>
      <c r="M53" t="str">
        <f t="shared" si="7"/>
        <v/>
      </c>
      <c r="N53" s="49" t="str">
        <f t="shared" si="11"/>
        <v/>
      </c>
    </row>
    <row r="54" spans="1:14" x14ac:dyDescent="0.2">
      <c r="A54">
        <f t="shared" si="8"/>
        <v>30</v>
      </c>
      <c r="B54">
        <f t="shared" si="9"/>
        <v>52</v>
      </c>
      <c r="D54" t="str">
        <f t="shared" si="10"/>
        <v/>
      </c>
      <c r="E54" t="str">
        <f t="shared" si="1"/>
        <v/>
      </c>
      <c r="G54" t="str" cm="1">
        <f t="array" ref="G54">IF(F54="","",F54/INDEX($F$2:$F$102,MATCH(TRUE,$F$2:$F$102&lt;&gt;"",0)))</f>
        <v/>
      </c>
      <c r="H54" t="str">
        <f t="shared" si="2"/>
        <v/>
      </c>
      <c r="I54" t="str">
        <f t="shared" si="3"/>
        <v/>
      </c>
      <c r="J54" t="str">
        <f t="shared" si="4"/>
        <v/>
      </c>
      <c r="K54" t="str">
        <f t="shared" si="5"/>
        <v/>
      </c>
      <c r="L54" t="str">
        <f t="shared" si="6"/>
        <v/>
      </c>
      <c r="M54" t="str">
        <f t="shared" si="7"/>
        <v/>
      </c>
      <c r="N54" s="49" t="str">
        <f t="shared" si="11"/>
        <v/>
      </c>
    </row>
    <row r="55" spans="1:14" x14ac:dyDescent="0.2">
      <c r="A55">
        <f t="shared" si="8"/>
        <v>31</v>
      </c>
      <c r="B55">
        <f t="shared" si="9"/>
        <v>53</v>
      </c>
      <c r="D55" t="str">
        <f t="shared" si="10"/>
        <v/>
      </c>
      <c r="E55" t="str">
        <f t="shared" si="1"/>
        <v/>
      </c>
      <c r="G55" t="str" cm="1">
        <f t="array" ref="G55">IF(F55="","",F55/INDEX($F$2:$F$102,MATCH(TRUE,$F$2:$F$102&lt;&gt;"",0)))</f>
        <v/>
      </c>
      <c r="H55" t="str">
        <f t="shared" si="2"/>
        <v/>
      </c>
      <c r="I55" t="str">
        <f t="shared" si="3"/>
        <v/>
      </c>
      <c r="J55" t="str">
        <f t="shared" si="4"/>
        <v/>
      </c>
      <c r="K55" t="str">
        <f t="shared" si="5"/>
        <v/>
      </c>
      <c r="L55" t="str">
        <f t="shared" si="6"/>
        <v/>
      </c>
      <c r="M55" t="str">
        <f t="shared" si="7"/>
        <v/>
      </c>
      <c r="N55" s="49" t="str">
        <f t="shared" si="11"/>
        <v/>
      </c>
    </row>
    <row r="56" spans="1:14" x14ac:dyDescent="0.2">
      <c r="A56">
        <f t="shared" si="8"/>
        <v>32</v>
      </c>
      <c r="B56">
        <f t="shared" si="9"/>
        <v>54</v>
      </c>
      <c r="D56" t="str">
        <f t="shared" si="10"/>
        <v/>
      </c>
      <c r="E56" t="str">
        <f t="shared" si="1"/>
        <v/>
      </c>
      <c r="G56" t="str" cm="1">
        <f t="array" ref="G56">IF(F56="","",F56/INDEX($F$2:$F$102,MATCH(TRUE,$F$2:$F$102&lt;&gt;"",0)))</f>
        <v/>
      </c>
      <c r="H56" t="str">
        <f t="shared" si="2"/>
        <v/>
      </c>
      <c r="I56" t="str">
        <f t="shared" si="3"/>
        <v/>
      </c>
      <c r="J56" t="str">
        <f t="shared" si="4"/>
        <v/>
      </c>
      <c r="K56" t="str">
        <f t="shared" si="5"/>
        <v/>
      </c>
      <c r="L56" t="str">
        <f t="shared" si="6"/>
        <v/>
      </c>
      <c r="M56" t="str">
        <f t="shared" si="7"/>
        <v/>
      </c>
      <c r="N56" s="49" t="str">
        <f t="shared" si="11"/>
        <v/>
      </c>
    </row>
    <row r="57" spans="1:14" x14ac:dyDescent="0.2">
      <c r="A57">
        <f t="shared" si="8"/>
        <v>33</v>
      </c>
      <c r="B57">
        <f t="shared" si="9"/>
        <v>55</v>
      </c>
      <c r="D57" t="str">
        <f t="shared" si="10"/>
        <v/>
      </c>
      <c r="E57" t="str">
        <f t="shared" si="1"/>
        <v/>
      </c>
      <c r="G57" t="str" cm="1">
        <f t="array" ref="G57">IF(F57="","",F57/INDEX($F$2:$F$102,MATCH(TRUE,$F$2:$F$102&lt;&gt;"",0)))</f>
        <v/>
      </c>
      <c r="H57" t="str">
        <f t="shared" si="2"/>
        <v/>
      </c>
      <c r="I57" t="str">
        <f t="shared" si="3"/>
        <v/>
      </c>
      <c r="J57" t="str">
        <f t="shared" si="4"/>
        <v/>
      </c>
      <c r="K57" t="str">
        <f t="shared" si="5"/>
        <v/>
      </c>
      <c r="L57" t="str">
        <f t="shared" si="6"/>
        <v/>
      </c>
      <c r="M57" t="str">
        <f t="shared" si="7"/>
        <v/>
      </c>
      <c r="N57" s="49" t="str">
        <f t="shared" si="11"/>
        <v/>
      </c>
    </row>
    <row r="58" spans="1:14" x14ac:dyDescent="0.2">
      <c r="A58">
        <f t="shared" si="8"/>
        <v>34</v>
      </c>
      <c r="B58">
        <f t="shared" si="9"/>
        <v>56</v>
      </c>
      <c r="D58" t="str">
        <f t="shared" si="10"/>
        <v/>
      </c>
      <c r="E58" t="str">
        <f t="shared" si="1"/>
        <v/>
      </c>
      <c r="G58" t="str" cm="1">
        <f t="array" ref="G58">IF(F58="","",F58/INDEX($F$2:$F$102,MATCH(TRUE,$F$2:$F$102&lt;&gt;"",0)))</f>
        <v/>
      </c>
      <c r="H58" t="str">
        <f t="shared" si="2"/>
        <v/>
      </c>
      <c r="I58" t="str">
        <f t="shared" si="3"/>
        <v/>
      </c>
      <c r="J58" t="str">
        <f t="shared" si="4"/>
        <v/>
      </c>
      <c r="K58" t="str">
        <f t="shared" si="5"/>
        <v/>
      </c>
      <c r="L58" t="str">
        <f t="shared" si="6"/>
        <v/>
      </c>
      <c r="M58" t="str">
        <f t="shared" si="7"/>
        <v/>
      </c>
      <c r="N58" s="49" t="str">
        <f t="shared" si="11"/>
        <v/>
      </c>
    </row>
    <row r="59" spans="1:14" x14ac:dyDescent="0.2">
      <c r="A59">
        <f t="shared" si="8"/>
        <v>35</v>
      </c>
      <c r="B59">
        <f t="shared" si="9"/>
        <v>57</v>
      </c>
      <c r="D59" t="str">
        <f t="shared" si="10"/>
        <v/>
      </c>
      <c r="E59" t="str">
        <f t="shared" si="1"/>
        <v/>
      </c>
      <c r="G59" t="str" cm="1">
        <f t="array" ref="G59">IF(F59="","",F59/INDEX($F$2:$F$102,MATCH(TRUE,$F$2:$F$102&lt;&gt;"",0)))</f>
        <v/>
      </c>
      <c r="H59" t="str">
        <f t="shared" si="2"/>
        <v/>
      </c>
      <c r="I59" t="str">
        <f t="shared" si="3"/>
        <v/>
      </c>
      <c r="J59" t="str">
        <f t="shared" si="4"/>
        <v/>
      </c>
      <c r="K59" t="str">
        <f t="shared" si="5"/>
        <v/>
      </c>
      <c r="L59" t="str">
        <f t="shared" si="6"/>
        <v/>
      </c>
      <c r="M59" t="str">
        <f t="shared" si="7"/>
        <v/>
      </c>
      <c r="N59" s="49" t="str">
        <f t="shared" si="11"/>
        <v/>
      </c>
    </row>
    <row r="60" spans="1:14" x14ac:dyDescent="0.2">
      <c r="A60">
        <f t="shared" si="8"/>
        <v>36</v>
      </c>
      <c r="B60">
        <f t="shared" si="9"/>
        <v>58</v>
      </c>
      <c r="D60" t="str">
        <f t="shared" si="10"/>
        <v/>
      </c>
      <c r="E60" t="str">
        <f t="shared" si="1"/>
        <v/>
      </c>
      <c r="G60" t="str" cm="1">
        <f t="array" ref="G60">IF(F60="","",F60/INDEX($F$2:$F$102,MATCH(TRUE,$F$2:$F$102&lt;&gt;"",0)))</f>
        <v/>
      </c>
      <c r="H60" t="str">
        <f t="shared" si="2"/>
        <v/>
      </c>
      <c r="I60" t="str">
        <f t="shared" si="3"/>
        <v/>
      </c>
      <c r="J60" t="str">
        <f t="shared" si="4"/>
        <v/>
      </c>
      <c r="K60" t="str">
        <f t="shared" si="5"/>
        <v/>
      </c>
      <c r="L60" t="str">
        <f t="shared" si="6"/>
        <v/>
      </c>
      <c r="M60" t="str">
        <f t="shared" si="7"/>
        <v/>
      </c>
      <c r="N60" s="49" t="str">
        <f t="shared" si="11"/>
        <v/>
      </c>
    </row>
    <row r="61" spans="1:14" x14ac:dyDescent="0.2">
      <c r="A61">
        <f t="shared" si="8"/>
        <v>37</v>
      </c>
      <c r="B61">
        <f t="shared" si="9"/>
        <v>59</v>
      </c>
      <c r="D61" t="str">
        <f t="shared" si="10"/>
        <v/>
      </c>
      <c r="E61" t="str">
        <f t="shared" si="1"/>
        <v/>
      </c>
      <c r="G61" t="str" cm="1">
        <f t="array" ref="G61">IF(F61="","",F61/INDEX($F$2:$F$102,MATCH(TRUE,$F$2:$F$102&lt;&gt;"",0)))</f>
        <v/>
      </c>
      <c r="H61" t="str">
        <f t="shared" si="2"/>
        <v/>
      </c>
      <c r="I61" t="str">
        <f t="shared" si="3"/>
        <v/>
      </c>
      <c r="J61" t="str">
        <f t="shared" si="4"/>
        <v/>
      </c>
      <c r="K61" t="str">
        <f t="shared" si="5"/>
        <v/>
      </c>
      <c r="L61" t="str">
        <f t="shared" si="6"/>
        <v/>
      </c>
      <c r="M61" t="str">
        <f t="shared" si="7"/>
        <v/>
      </c>
      <c r="N61" s="49" t="str">
        <f t="shared" si="11"/>
        <v/>
      </c>
    </row>
    <row r="62" spans="1:14" x14ac:dyDescent="0.2">
      <c r="A62">
        <f t="shared" si="8"/>
        <v>38</v>
      </c>
      <c r="B62">
        <f t="shared" si="9"/>
        <v>60</v>
      </c>
      <c r="D62" t="str">
        <f t="shared" si="10"/>
        <v/>
      </c>
      <c r="E62" t="str">
        <f t="shared" si="1"/>
        <v/>
      </c>
      <c r="G62" t="str" cm="1">
        <f t="array" ref="G62">IF(F62="","",F62/INDEX($F$2:$F$102,MATCH(TRUE,$F$2:$F$102&lt;&gt;"",0)))</f>
        <v/>
      </c>
      <c r="H62" t="str">
        <f t="shared" si="2"/>
        <v/>
      </c>
      <c r="I62" t="str">
        <f t="shared" si="3"/>
        <v/>
      </c>
      <c r="J62" t="str">
        <f t="shared" si="4"/>
        <v/>
      </c>
      <c r="K62" t="str">
        <f t="shared" si="5"/>
        <v/>
      </c>
      <c r="L62" t="str">
        <f t="shared" si="6"/>
        <v/>
      </c>
      <c r="M62" t="str">
        <f t="shared" si="7"/>
        <v/>
      </c>
      <c r="N62" s="49" t="str">
        <f t="shared" si="11"/>
        <v/>
      </c>
    </row>
    <row r="63" spans="1:14" x14ac:dyDescent="0.2">
      <c r="A63">
        <f t="shared" si="8"/>
        <v>39</v>
      </c>
      <c r="B63">
        <f t="shared" si="9"/>
        <v>61</v>
      </c>
      <c r="D63" t="str">
        <f t="shared" si="10"/>
        <v/>
      </c>
      <c r="E63" t="str">
        <f t="shared" si="1"/>
        <v/>
      </c>
      <c r="G63" t="str" cm="1">
        <f t="array" ref="G63">IF(F63="","",F63/INDEX($F$2:$F$102,MATCH(TRUE,$F$2:$F$102&lt;&gt;"",0)))</f>
        <v/>
      </c>
      <c r="H63" t="str">
        <f t="shared" si="2"/>
        <v/>
      </c>
      <c r="I63" t="str">
        <f t="shared" si="3"/>
        <v/>
      </c>
      <c r="J63" t="str">
        <f t="shared" si="4"/>
        <v/>
      </c>
      <c r="K63" t="str">
        <f t="shared" si="5"/>
        <v/>
      </c>
      <c r="L63" t="str">
        <f t="shared" si="6"/>
        <v/>
      </c>
      <c r="M63" t="str">
        <f t="shared" si="7"/>
        <v/>
      </c>
      <c r="N63" s="49" t="str">
        <f t="shared" si="11"/>
        <v/>
      </c>
    </row>
    <row r="64" spans="1:14" x14ac:dyDescent="0.2">
      <c r="A64">
        <f t="shared" si="8"/>
        <v>40</v>
      </c>
      <c r="B64">
        <f t="shared" si="9"/>
        <v>62</v>
      </c>
      <c r="D64" t="str">
        <f t="shared" si="10"/>
        <v/>
      </c>
      <c r="E64" t="str">
        <f t="shared" si="1"/>
        <v/>
      </c>
      <c r="G64" t="str" cm="1">
        <f t="array" ref="G64">IF(F64="","",F64/INDEX($F$2:$F$102,MATCH(TRUE,$F$2:$F$102&lt;&gt;"",0)))</f>
        <v/>
      </c>
      <c r="H64" t="str">
        <f t="shared" si="2"/>
        <v/>
      </c>
      <c r="I64" t="str">
        <f t="shared" si="3"/>
        <v/>
      </c>
      <c r="J64" t="str">
        <f t="shared" si="4"/>
        <v/>
      </c>
      <c r="K64" t="str">
        <f t="shared" si="5"/>
        <v/>
      </c>
      <c r="L64" t="str">
        <f t="shared" si="6"/>
        <v/>
      </c>
      <c r="M64" t="str">
        <f t="shared" si="7"/>
        <v/>
      </c>
      <c r="N64" s="49" t="str">
        <f t="shared" si="11"/>
        <v/>
      </c>
    </row>
    <row r="65" spans="1:14" x14ac:dyDescent="0.2">
      <c r="A65">
        <f t="shared" si="8"/>
        <v>41</v>
      </c>
      <c r="B65">
        <f t="shared" si="9"/>
        <v>63</v>
      </c>
      <c r="D65" t="str">
        <f t="shared" si="10"/>
        <v/>
      </c>
      <c r="E65" t="str">
        <f t="shared" si="1"/>
        <v/>
      </c>
      <c r="G65" t="str" cm="1">
        <f t="array" ref="G65">IF(F65="","",F65/INDEX($F$2:$F$102,MATCH(TRUE,$F$2:$F$102&lt;&gt;"",0)))</f>
        <v/>
      </c>
      <c r="H65" t="str">
        <f t="shared" si="2"/>
        <v/>
      </c>
      <c r="I65" t="str">
        <f t="shared" si="3"/>
        <v/>
      </c>
      <c r="J65" t="str">
        <f t="shared" si="4"/>
        <v/>
      </c>
      <c r="K65" t="str">
        <f t="shared" si="5"/>
        <v/>
      </c>
      <c r="L65" t="str">
        <f t="shared" si="6"/>
        <v/>
      </c>
      <c r="M65" t="str">
        <f t="shared" si="7"/>
        <v/>
      </c>
      <c r="N65" s="49" t="str">
        <f t="shared" si="11"/>
        <v/>
      </c>
    </row>
    <row r="66" spans="1:14" x14ac:dyDescent="0.2">
      <c r="A66">
        <f t="shared" si="8"/>
        <v>42</v>
      </c>
      <c r="B66">
        <f t="shared" si="9"/>
        <v>64</v>
      </c>
      <c r="D66" t="str">
        <f t="shared" si="10"/>
        <v/>
      </c>
      <c r="E66" t="str">
        <f t="shared" si="1"/>
        <v/>
      </c>
      <c r="G66" t="str" cm="1">
        <f t="array" ref="G66">IF(F66="","",F66/INDEX($F$2:$F$102,MATCH(TRUE,$F$2:$F$102&lt;&gt;"",0)))</f>
        <v/>
      </c>
      <c r="H66" t="str">
        <f t="shared" si="2"/>
        <v/>
      </c>
      <c r="I66" t="str">
        <f t="shared" si="3"/>
        <v/>
      </c>
      <c r="J66" t="str">
        <f t="shared" si="4"/>
        <v/>
      </c>
      <c r="K66" t="str">
        <f t="shared" si="5"/>
        <v/>
      </c>
      <c r="L66" t="str">
        <f t="shared" si="6"/>
        <v/>
      </c>
      <c r="M66" t="str">
        <f t="shared" si="7"/>
        <v/>
      </c>
      <c r="N66" s="49" t="str">
        <f t="shared" si="11"/>
        <v/>
      </c>
    </row>
    <row r="67" spans="1:14" x14ac:dyDescent="0.2">
      <c r="A67">
        <f t="shared" si="8"/>
        <v>43</v>
      </c>
      <c r="B67">
        <f t="shared" si="9"/>
        <v>65</v>
      </c>
      <c r="D67" t="str">
        <f t="shared" si="10"/>
        <v/>
      </c>
      <c r="E67" t="str">
        <f t="shared" ref="E67:E102" si="12">IF(AND(C67="",G67&lt;&gt;""),IF(G67="","",G67-G68),IF(C67="","",C67-C68))</f>
        <v/>
      </c>
      <c r="G67" t="str" cm="1">
        <f t="array" ref="G67">IF(F67="","",F67/INDEX($F$2:$F$102,MATCH(TRUE,$F$2:$F$102&lt;&gt;"",0)))</f>
        <v/>
      </c>
      <c r="H67" t="str">
        <f t="shared" ref="H67:H102" si="13">IF(F67="","",F67-F68)</f>
        <v/>
      </c>
      <c r="I67" t="str">
        <f t="shared" ref="I67:I102" si="14">IF(F67="","",F68/F67)</f>
        <v/>
      </c>
      <c r="J67" t="str">
        <f t="shared" ref="J67:J102" si="15">IF(I67="","",1-I67)</f>
        <v/>
      </c>
      <c r="K67" t="str">
        <f t="shared" ref="K67:K102" si="16">IF(J67="","",J67*(1+$Q$1)^-1)</f>
        <v/>
      </c>
      <c r="L67" t="str">
        <f t="shared" ref="L67:L102" si="17">IF(K67="","",$T$7)</f>
        <v/>
      </c>
      <c r="M67" t="str">
        <f t="shared" ref="M67:M102" si="18">IF(L67="","",L67-K67)</f>
        <v/>
      </c>
      <c r="N67" s="49" t="str">
        <f t="shared" si="11"/>
        <v/>
      </c>
    </row>
    <row r="68" spans="1:14" x14ac:dyDescent="0.2">
      <c r="A68">
        <f t="shared" ref="A68:A102" si="19">IF(AND(C68="",G68&lt;&gt;""),IF(AND(G68="",G67=0),0,A67+1),IF(AND(C68="",A67=0),0,A67+1))</f>
        <v>44</v>
      </c>
      <c r="B68">
        <f t="shared" ref="B68:B102" si="20">B67+1</f>
        <v>66</v>
      </c>
      <c r="D68" t="str">
        <f t="shared" ref="D68:D102" si="21">IF($D$2=1,IF(C68&lt;&gt;"",IF(C68="","",POWER(1+$Q$1,-A68)),IF(G68="","",POWER(1+$Q$1,-A68))),IF(C68&lt;&gt;"",IF(C68="","",POWER(1+$Q$1,-A67)),IF(G68="","",POWER(1+$Q$1,-A67))))</f>
        <v/>
      </c>
      <c r="E68" t="str">
        <f t="shared" si="12"/>
        <v/>
      </c>
      <c r="G68" t="str" cm="1">
        <f t="array" ref="G68">IF(F68="","",F68/INDEX($F$2:$F$102,MATCH(TRUE,$F$2:$F$102&lt;&gt;"",0)))</f>
        <v/>
      </c>
      <c r="H68" t="str">
        <f t="shared" si="13"/>
        <v/>
      </c>
      <c r="I68" t="str">
        <f t="shared" si="14"/>
        <v/>
      </c>
      <c r="J68" t="str">
        <f t="shared" si="15"/>
        <v/>
      </c>
      <c r="K68" t="str">
        <f t="shared" si="16"/>
        <v/>
      </c>
      <c r="L68" t="str">
        <f t="shared" si="17"/>
        <v/>
      </c>
      <c r="M68" t="str">
        <f t="shared" si="18"/>
        <v/>
      </c>
      <c r="N68" s="49" t="str">
        <f t="shared" ref="N68:N102" si="22">IFERROR(IF(M68="","",IF(AND(M68&lt;&gt;"",M67=""),IF(M68="","",M68*(1+$Q$1)/I68),(M68+N67)*(1+$Q$1)/I68)),0)</f>
        <v/>
      </c>
    </row>
    <row r="69" spans="1:14" x14ac:dyDescent="0.2">
      <c r="A69">
        <f t="shared" si="19"/>
        <v>45</v>
      </c>
      <c r="B69">
        <f t="shared" si="20"/>
        <v>67</v>
      </c>
      <c r="D69" t="str">
        <f t="shared" si="21"/>
        <v/>
      </c>
      <c r="E69" t="str">
        <f t="shared" si="12"/>
        <v/>
      </c>
      <c r="G69" t="str" cm="1">
        <f t="array" ref="G69">IF(F69="","",F69/INDEX($F$2:$F$102,MATCH(TRUE,$F$2:$F$102&lt;&gt;"",0)))</f>
        <v/>
      </c>
      <c r="H69" t="str">
        <f t="shared" si="13"/>
        <v/>
      </c>
      <c r="I69" t="str">
        <f t="shared" si="14"/>
        <v/>
      </c>
      <c r="J69" t="str">
        <f t="shared" si="15"/>
        <v/>
      </c>
      <c r="K69" t="str">
        <f t="shared" si="16"/>
        <v/>
      </c>
      <c r="L69" t="str">
        <f t="shared" si="17"/>
        <v/>
      </c>
      <c r="M69" t="str">
        <f t="shared" si="18"/>
        <v/>
      </c>
      <c r="N69" s="49" t="str">
        <f t="shared" si="22"/>
        <v/>
      </c>
    </row>
    <row r="70" spans="1:14" x14ac:dyDescent="0.2">
      <c r="A70">
        <f t="shared" si="19"/>
        <v>46</v>
      </c>
      <c r="B70">
        <f t="shared" si="20"/>
        <v>68</v>
      </c>
      <c r="D70" t="str">
        <f t="shared" si="21"/>
        <v/>
      </c>
      <c r="E70" t="str">
        <f t="shared" si="12"/>
        <v/>
      </c>
      <c r="G70" t="str" cm="1">
        <f t="array" ref="G70">IF(F70="","",F70/INDEX($F$2:$F$102,MATCH(TRUE,$F$2:$F$102&lt;&gt;"",0)))</f>
        <v/>
      </c>
      <c r="H70" t="str">
        <f t="shared" si="13"/>
        <v/>
      </c>
      <c r="I70" t="str">
        <f t="shared" si="14"/>
        <v/>
      </c>
      <c r="J70" t="str">
        <f t="shared" si="15"/>
        <v/>
      </c>
      <c r="K70" t="str">
        <f t="shared" si="16"/>
        <v/>
      </c>
      <c r="L70" t="str">
        <f t="shared" si="17"/>
        <v/>
      </c>
      <c r="M70" t="str">
        <f t="shared" si="18"/>
        <v/>
      </c>
      <c r="N70" s="49" t="str">
        <f t="shared" si="22"/>
        <v/>
      </c>
    </row>
    <row r="71" spans="1:14" x14ac:dyDescent="0.2">
      <c r="A71">
        <f t="shared" si="19"/>
        <v>47</v>
      </c>
      <c r="B71">
        <f t="shared" si="20"/>
        <v>69</v>
      </c>
      <c r="D71" t="str">
        <f t="shared" si="21"/>
        <v/>
      </c>
      <c r="E71" t="str">
        <f t="shared" si="12"/>
        <v/>
      </c>
      <c r="G71" t="str" cm="1">
        <f t="array" ref="G71">IF(F71="","",F71/INDEX($F$2:$F$102,MATCH(TRUE,$F$2:$F$102&lt;&gt;"",0)))</f>
        <v/>
      </c>
      <c r="H71" t="str">
        <f t="shared" si="13"/>
        <v/>
      </c>
      <c r="I71" t="str">
        <f t="shared" si="14"/>
        <v/>
      </c>
      <c r="J71" t="str">
        <f t="shared" si="15"/>
        <v/>
      </c>
      <c r="K71" t="str">
        <f t="shared" si="16"/>
        <v/>
      </c>
      <c r="L71" t="str">
        <f t="shared" si="17"/>
        <v/>
      </c>
      <c r="M71" t="str">
        <f t="shared" si="18"/>
        <v/>
      </c>
      <c r="N71" s="49" t="str">
        <f t="shared" si="22"/>
        <v/>
      </c>
    </row>
    <row r="72" spans="1:14" x14ac:dyDescent="0.2">
      <c r="A72">
        <f t="shared" si="19"/>
        <v>48</v>
      </c>
      <c r="B72">
        <f t="shared" si="20"/>
        <v>70</v>
      </c>
      <c r="D72" t="str">
        <f t="shared" si="21"/>
        <v/>
      </c>
      <c r="E72" t="str">
        <f t="shared" si="12"/>
        <v/>
      </c>
      <c r="G72" t="str" cm="1">
        <f t="array" ref="G72">IF(F72="","",F72/INDEX($F$2:$F$102,MATCH(TRUE,$F$2:$F$102&lt;&gt;"",0)))</f>
        <v/>
      </c>
      <c r="H72" t="str">
        <f t="shared" si="13"/>
        <v/>
      </c>
      <c r="I72" t="str">
        <f t="shared" si="14"/>
        <v/>
      </c>
      <c r="J72" t="str">
        <f t="shared" si="15"/>
        <v/>
      </c>
      <c r="K72" t="str">
        <f t="shared" si="16"/>
        <v/>
      </c>
      <c r="L72" t="str">
        <f t="shared" si="17"/>
        <v/>
      </c>
      <c r="M72" t="str">
        <f t="shared" si="18"/>
        <v/>
      </c>
      <c r="N72" s="49" t="str">
        <f t="shared" si="22"/>
        <v/>
      </c>
    </row>
    <row r="73" spans="1:14" x14ac:dyDescent="0.2">
      <c r="A73">
        <f t="shared" si="19"/>
        <v>49</v>
      </c>
      <c r="B73">
        <f t="shared" si="20"/>
        <v>71</v>
      </c>
      <c r="D73" t="str">
        <f t="shared" si="21"/>
        <v/>
      </c>
      <c r="E73" t="str">
        <f t="shared" si="12"/>
        <v/>
      </c>
      <c r="G73" t="str" cm="1">
        <f t="array" ref="G73">IF(F73="","",F73/INDEX($F$2:$F$102,MATCH(TRUE,$F$2:$F$102&lt;&gt;"",0)))</f>
        <v/>
      </c>
      <c r="H73" t="str">
        <f t="shared" si="13"/>
        <v/>
      </c>
      <c r="I73" t="str">
        <f t="shared" si="14"/>
        <v/>
      </c>
      <c r="J73" t="str">
        <f t="shared" si="15"/>
        <v/>
      </c>
      <c r="K73" t="str">
        <f t="shared" si="16"/>
        <v/>
      </c>
      <c r="L73" t="str">
        <f t="shared" si="17"/>
        <v/>
      </c>
      <c r="M73" t="str">
        <f t="shared" si="18"/>
        <v/>
      </c>
      <c r="N73" s="49" t="str">
        <f t="shared" si="22"/>
        <v/>
      </c>
    </row>
    <row r="74" spans="1:14" x14ac:dyDescent="0.2">
      <c r="A74">
        <f t="shared" si="19"/>
        <v>50</v>
      </c>
      <c r="B74">
        <f t="shared" si="20"/>
        <v>72</v>
      </c>
      <c r="D74" t="str">
        <f t="shared" si="21"/>
        <v/>
      </c>
      <c r="E74" t="str">
        <f t="shared" si="12"/>
        <v/>
      </c>
      <c r="G74" t="str" cm="1">
        <f t="array" ref="G74">IF(F74="","",F74/INDEX($F$2:$F$102,MATCH(TRUE,$F$2:$F$102&lt;&gt;"",0)))</f>
        <v/>
      </c>
      <c r="H74" t="str">
        <f t="shared" si="13"/>
        <v/>
      </c>
      <c r="I74" t="str">
        <f t="shared" si="14"/>
        <v/>
      </c>
      <c r="J74" t="str">
        <f t="shared" si="15"/>
        <v/>
      </c>
      <c r="K74" t="str">
        <f t="shared" si="16"/>
        <v/>
      </c>
      <c r="L74" t="str">
        <f t="shared" si="17"/>
        <v/>
      </c>
      <c r="M74" t="str">
        <f t="shared" si="18"/>
        <v/>
      </c>
      <c r="N74" s="49" t="str">
        <f t="shared" si="22"/>
        <v/>
      </c>
    </row>
    <row r="75" spans="1:14" x14ac:dyDescent="0.2">
      <c r="A75">
        <f t="shared" si="19"/>
        <v>51</v>
      </c>
      <c r="B75">
        <f t="shared" si="20"/>
        <v>73</v>
      </c>
      <c r="D75" t="str">
        <f t="shared" si="21"/>
        <v/>
      </c>
      <c r="E75" t="str">
        <f t="shared" si="12"/>
        <v/>
      </c>
      <c r="G75" t="str" cm="1">
        <f t="array" ref="G75">IF(F75="","",F75/INDEX($F$2:$F$102,MATCH(TRUE,$F$2:$F$102&lt;&gt;"",0)))</f>
        <v/>
      </c>
      <c r="H75" t="str">
        <f t="shared" si="13"/>
        <v/>
      </c>
      <c r="I75" t="str">
        <f t="shared" si="14"/>
        <v/>
      </c>
      <c r="J75" t="str">
        <f t="shared" si="15"/>
        <v/>
      </c>
      <c r="K75" t="str">
        <f t="shared" si="16"/>
        <v/>
      </c>
      <c r="L75" t="str">
        <f t="shared" si="17"/>
        <v/>
      </c>
      <c r="M75" t="str">
        <f t="shared" si="18"/>
        <v/>
      </c>
      <c r="N75" s="49" t="str">
        <f t="shared" si="22"/>
        <v/>
      </c>
    </row>
    <row r="76" spans="1:14" x14ac:dyDescent="0.2">
      <c r="A76">
        <f t="shared" si="19"/>
        <v>52</v>
      </c>
      <c r="B76">
        <f t="shared" si="20"/>
        <v>74</v>
      </c>
      <c r="D76" t="str">
        <f t="shared" si="21"/>
        <v/>
      </c>
      <c r="E76" t="str">
        <f t="shared" si="12"/>
        <v/>
      </c>
      <c r="G76" t="str" cm="1">
        <f t="array" ref="G76">IF(F76="","",F76/INDEX($F$2:$F$102,MATCH(TRUE,$F$2:$F$102&lt;&gt;"",0)))</f>
        <v/>
      </c>
      <c r="H76" t="str">
        <f t="shared" si="13"/>
        <v/>
      </c>
      <c r="I76" t="str">
        <f t="shared" si="14"/>
        <v/>
      </c>
      <c r="J76" t="str">
        <f t="shared" si="15"/>
        <v/>
      </c>
      <c r="K76" t="str">
        <f t="shared" si="16"/>
        <v/>
      </c>
      <c r="L76" t="str">
        <f t="shared" si="17"/>
        <v/>
      </c>
      <c r="M76" t="str">
        <f t="shared" si="18"/>
        <v/>
      </c>
      <c r="N76" s="49" t="str">
        <f t="shared" si="22"/>
        <v/>
      </c>
    </row>
    <row r="77" spans="1:14" x14ac:dyDescent="0.2">
      <c r="A77">
        <f t="shared" si="19"/>
        <v>53</v>
      </c>
      <c r="B77">
        <f t="shared" si="20"/>
        <v>75</v>
      </c>
      <c r="D77" t="str">
        <f t="shared" si="21"/>
        <v/>
      </c>
      <c r="E77" t="str">
        <f t="shared" si="12"/>
        <v/>
      </c>
      <c r="G77" t="str" cm="1">
        <f t="array" ref="G77">IF(F77="","",F77/INDEX($F$2:$F$102,MATCH(TRUE,$F$2:$F$102&lt;&gt;"",0)))</f>
        <v/>
      </c>
      <c r="H77" t="str">
        <f t="shared" si="13"/>
        <v/>
      </c>
      <c r="I77" t="str">
        <f t="shared" si="14"/>
        <v/>
      </c>
      <c r="J77" t="str">
        <f t="shared" si="15"/>
        <v/>
      </c>
      <c r="K77" t="str">
        <f t="shared" si="16"/>
        <v/>
      </c>
      <c r="L77" t="str">
        <f t="shared" si="17"/>
        <v/>
      </c>
      <c r="M77" t="str">
        <f t="shared" si="18"/>
        <v/>
      </c>
      <c r="N77" s="49" t="str">
        <f t="shared" si="22"/>
        <v/>
      </c>
    </row>
    <row r="78" spans="1:14" x14ac:dyDescent="0.2">
      <c r="A78">
        <f t="shared" si="19"/>
        <v>54</v>
      </c>
      <c r="B78">
        <f t="shared" si="20"/>
        <v>76</v>
      </c>
      <c r="D78" t="str">
        <f t="shared" si="21"/>
        <v/>
      </c>
      <c r="E78" t="str">
        <f t="shared" si="12"/>
        <v/>
      </c>
      <c r="G78" t="str" cm="1">
        <f t="array" ref="G78">IF(F78="","",F78/INDEX($F$2:$F$102,MATCH(TRUE,$F$2:$F$102&lt;&gt;"",0)))</f>
        <v/>
      </c>
      <c r="H78" t="str">
        <f t="shared" si="13"/>
        <v/>
      </c>
      <c r="I78" t="str">
        <f t="shared" si="14"/>
        <v/>
      </c>
      <c r="J78" t="str">
        <f t="shared" si="15"/>
        <v/>
      </c>
      <c r="K78" t="str">
        <f t="shared" si="16"/>
        <v/>
      </c>
      <c r="L78" t="str">
        <f t="shared" si="17"/>
        <v/>
      </c>
      <c r="M78" t="str">
        <f t="shared" si="18"/>
        <v/>
      </c>
      <c r="N78" s="49" t="str">
        <f t="shared" si="22"/>
        <v/>
      </c>
    </row>
    <row r="79" spans="1:14" x14ac:dyDescent="0.2">
      <c r="A79">
        <f t="shared" si="19"/>
        <v>55</v>
      </c>
      <c r="B79">
        <f t="shared" si="20"/>
        <v>77</v>
      </c>
      <c r="D79" t="str">
        <f t="shared" si="21"/>
        <v/>
      </c>
      <c r="E79" t="str">
        <f t="shared" si="12"/>
        <v/>
      </c>
      <c r="G79" t="str" cm="1">
        <f t="array" ref="G79">IF(F79="","",F79/INDEX($F$2:$F$102,MATCH(TRUE,$F$2:$F$102&lt;&gt;"",0)))</f>
        <v/>
      </c>
      <c r="H79" t="str">
        <f t="shared" si="13"/>
        <v/>
      </c>
      <c r="I79" t="str">
        <f t="shared" si="14"/>
        <v/>
      </c>
      <c r="J79" t="str">
        <f t="shared" si="15"/>
        <v/>
      </c>
      <c r="K79" t="str">
        <f t="shared" si="16"/>
        <v/>
      </c>
      <c r="L79" t="str">
        <f t="shared" si="17"/>
        <v/>
      </c>
      <c r="M79" t="str">
        <f t="shared" si="18"/>
        <v/>
      </c>
      <c r="N79" s="49" t="str">
        <f t="shared" si="22"/>
        <v/>
      </c>
    </row>
    <row r="80" spans="1:14" x14ac:dyDescent="0.2">
      <c r="A80">
        <f t="shared" si="19"/>
        <v>56</v>
      </c>
      <c r="B80">
        <f t="shared" si="20"/>
        <v>78</v>
      </c>
      <c r="D80" t="str">
        <f t="shared" si="21"/>
        <v/>
      </c>
      <c r="E80" t="str">
        <f t="shared" si="12"/>
        <v/>
      </c>
      <c r="G80" t="str" cm="1">
        <f t="array" ref="G80">IF(F80="","",F80/INDEX($F$2:$F$102,MATCH(TRUE,$F$2:$F$102&lt;&gt;"",0)))</f>
        <v/>
      </c>
      <c r="H80" t="str">
        <f t="shared" si="13"/>
        <v/>
      </c>
      <c r="I80" t="str">
        <f t="shared" si="14"/>
        <v/>
      </c>
      <c r="J80" t="str">
        <f t="shared" si="15"/>
        <v/>
      </c>
      <c r="K80" t="str">
        <f t="shared" si="16"/>
        <v/>
      </c>
      <c r="L80" t="str">
        <f t="shared" si="17"/>
        <v/>
      </c>
      <c r="M80" t="str">
        <f t="shared" si="18"/>
        <v/>
      </c>
      <c r="N80" s="49" t="str">
        <f t="shared" si="22"/>
        <v/>
      </c>
    </row>
    <row r="81" spans="1:14" x14ac:dyDescent="0.2">
      <c r="A81">
        <f t="shared" si="19"/>
        <v>57</v>
      </c>
      <c r="B81">
        <f t="shared" si="20"/>
        <v>79</v>
      </c>
      <c r="D81" t="str">
        <f t="shared" si="21"/>
        <v/>
      </c>
      <c r="E81" t="str">
        <f t="shared" si="12"/>
        <v/>
      </c>
      <c r="G81" t="str" cm="1">
        <f t="array" ref="G81">IF(F81="","",F81/INDEX($F$2:$F$102,MATCH(TRUE,$F$2:$F$102&lt;&gt;"",0)))</f>
        <v/>
      </c>
      <c r="H81" t="str">
        <f t="shared" si="13"/>
        <v/>
      </c>
      <c r="I81" t="str">
        <f t="shared" si="14"/>
        <v/>
      </c>
      <c r="J81" t="str">
        <f t="shared" si="15"/>
        <v/>
      </c>
      <c r="K81" t="str">
        <f t="shared" si="16"/>
        <v/>
      </c>
      <c r="L81" t="str">
        <f t="shared" si="17"/>
        <v/>
      </c>
      <c r="M81" t="str">
        <f t="shared" si="18"/>
        <v/>
      </c>
      <c r="N81" s="49" t="str">
        <f t="shared" si="22"/>
        <v/>
      </c>
    </row>
    <row r="82" spans="1:14" x14ac:dyDescent="0.2">
      <c r="A82">
        <f t="shared" si="19"/>
        <v>58</v>
      </c>
      <c r="B82">
        <f t="shared" si="20"/>
        <v>80</v>
      </c>
      <c r="D82" t="str">
        <f t="shared" si="21"/>
        <v/>
      </c>
      <c r="E82" t="str">
        <f t="shared" si="12"/>
        <v/>
      </c>
      <c r="G82" t="str" cm="1">
        <f t="array" ref="G82">IF(F82="","",F82/INDEX($F$2:$F$102,MATCH(TRUE,$F$2:$F$102&lt;&gt;"",0)))</f>
        <v/>
      </c>
      <c r="H82" t="str">
        <f t="shared" si="13"/>
        <v/>
      </c>
      <c r="I82" t="str">
        <f t="shared" si="14"/>
        <v/>
      </c>
      <c r="J82" t="str">
        <f t="shared" si="15"/>
        <v/>
      </c>
      <c r="K82" t="str">
        <f t="shared" si="16"/>
        <v/>
      </c>
      <c r="L82" t="str">
        <f t="shared" si="17"/>
        <v/>
      </c>
      <c r="M82" t="str">
        <f t="shared" si="18"/>
        <v/>
      </c>
      <c r="N82" s="49" t="str">
        <f t="shared" si="22"/>
        <v/>
      </c>
    </row>
    <row r="83" spans="1:14" x14ac:dyDescent="0.2">
      <c r="A83">
        <f t="shared" si="19"/>
        <v>59</v>
      </c>
      <c r="B83">
        <f t="shared" si="20"/>
        <v>81</v>
      </c>
      <c r="D83" t="str">
        <f t="shared" si="21"/>
        <v/>
      </c>
      <c r="E83" t="str">
        <f t="shared" si="12"/>
        <v/>
      </c>
      <c r="G83" t="str" cm="1">
        <f t="array" ref="G83">IF(F83="","",F83/INDEX($F$2:$F$102,MATCH(TRUE,$F$2:$F$102&lt;&gt;"",0)))</f>
        <v/>
      </c>
      <c r="H83" t="str">
        <f t="shared" si="13"/>
        <v/>
      </c>
      <c r="I83" t="str">
        <f t="shared" si="14"/>
        <v/>
      </c>
      <c r="J83" t="str">
        <f t="shared" si="15"/>
        <v/>
      </c>
      <c r="K83" t="str">
        <f t="shared" si="16"/>
        <v/>
      </c>
      <c r="L83" t="str">
        <f t="shared" si="17"/>
        <v/>
      </c>
      <c r="M83" t="str">
        <f t="shared" si="18"/>
        <v/>
      </c>
      <c r="N83" s="49" t="str">
        <f t="shared" si="22"/>
        <v/>
      </c>
    </row>
    <row r="84" spans="1:14" x14ac:dyDescent="0.2">
      <c r="A84">
        <f t="shared" si="19"/>
        <v>60</v>
      </c>
      <c r="B84">
        <f t="shared" si="20"/>
        <v>82</v>
      </c>
      <c r="D84" t="str">
        <f t="shared" si="21"/>
        <v/>
      </c>
      <c r="E84" t="str">
        <f t="shared" si="12"/>
        <v/>
      </c>
      <c r="G84" t="str" cm="1">
        <f t="array" ref="G84">IF(F84="","",F84/INDEX($F$2:$F$102,MATCH(TRUE,$F$2:$F$102&lt;&gt;"",0)))</f>
        <v/>
      </c>
      <c r="H84" t="str">
        <f t="shared" si="13"/>
        <v/>
      </c>
      <c r="I84" t="str">
        <f t="shared" si="14"/>
        <v/>
      </c>
      <c r="J84" t="str">
        <f t="shared" si="15"/>
        <v/>
      </c>
      <c r="K84" t="str">
        <f t="shared" si="16"/>
        <v/>
      </c>
      <c r="L84" t="str">
        <f t="shared" si="17"/>
        <v/>
      </c>
      <c r="M84" t="str">
        <f t="shared" si="18"/>
        <v/>
      </c>
      <c r="N84" s="49" t="str">
        <f t="shared" si="22"/>
        <v/>
      </c>
    </row>
    <row r="85" spans="1:14" x14ac:dyDescent="0.2">
      <c r="A85">
        <f t="shared" si="19"/>
        <v>61</v>
      </c>
      <c r="B85">
        <f t="shared" si="20"/>
        <v>83</v>
      </c>
      <c r="D85" t="str">
        <f t="shared" si="21"/>
        <v/>
      </c>
      <c r="E85" t="str">
        <f t="shared" si="12"/>
        <v/>
      </c>
      <c r="G85" t="str" cm="1">
        <f t="array" ref="G85">IF(F85="","",F85/INDEX($F$2:$F$102,MATCH(TRUE,$F$2:$F$102&lt;&gt;"",0)))</f>
        <v/>
      </c>
      <c r="H85" t="str">
        <f t="shared" si="13"/>
        <v/>
      </c>
      <c r="I85" t="str">
        <f t="shared" si="14"/>
        <v/>
      </c>
      <c r="J85" t="str">
        <f t="shared" si="15"/>
        <v/>
      </c>
      <c r="K85" t="str">
        <f t="shared" si="16"/>
        <v/>
      </c>
      <c r="L85" t="str">
        <f t="shared" si="17"/>
        <v/>
      </c>
      <c r="M85" t="str">
        <f t="shared" si="18"/>
        <v/>
      </c>
      <c r="N85" s="49" t="str">
        <f t="shared" si="22"/>
        <v/>
      </c>
    </row>
    <row r="86" spans="1:14" x14ac:dyDescent="0.2">
      <c r="A86">
        <f t="shared" si="19"/>
        <v>62</v>
      </c>
      <c r="B86">
        <f t="shared" si="20"/>
        <v>84</v>
      </c>
      <c r="D86" t="str">
        <f t="shared" si="21"/>
        <v/>
      </c>
      <c r="E86" t="str">
        <f t="shared" si="12"/>
        <v/>
      </c>
      <c r="G86" t="str" cm="1">
        <f t="array" ref="G86">IF(F86="","",F86/INDEX($F$2:$F$102,MATCH(TRUE,$F$2:$F$102&lt;&gt;"",0)))</f>
        <v/>
      </c>
      <c r="H86" t="str">
        <f t="shared" si="13"/>
        <v/>
      </c>
      <c r="I86" t="str">
        <f t="shared" si="14"/>
        <v/>
      </c>
      <c r="J86" t="str">
        <f t="shared" si="15"/>
        <v/>
      </c>
      <c r="K86" t="str">
        <f t="shared" si="16"/>
        <v/>
      </c>
      <c r="L86" t="str">
        <f t="shared" si="17"/>
        <v/>
      </c>
      <c r="M86" t="str">
        <f t="shared" si="18"/>
        <v/>
      </c>
      <c r="N86" s="49" t="str">
        <f t="shared" si="22"/>
        <v/>
      </c>
    </row>
    <row r="87" spans="1:14" x14ac:dyDescent="0.2">
      <c r="A87">
        <f t="shared" si="19"/>
        <v>63</v>
      </c>
      <c r="B87">
        <f t="shared" si="20"/>
        <v>85</v>
      </c>
      <c r="D87" t="str">
        <f t="shared" si="21"/>
        <v/>
      </c>
      <c r="E87" t="str">
        <f t="shared" si="12"/>
        <v/>
      </c>
      <c r="G87" t="str" cm="1">
        <f t="array" ref="G87">IF(F87="","",F87/INDEX($F$2:$F$102,MATCH(TRUE,$F$2:$F$102&lt;&gt;"",0)))</f>
        <v/>
      </c>
      <c r="H87" t="str">
        <f t="shared" si="13"/>
        <v/>
      </c>
      <c r="I87" t="str">
        <f t="shared" si="14"/>
        <v/>
      </c>
      <c r="J87" t="str">
        <f t="shared" si="15"/>
        <v/>
      </c>
      <c r="K87" t="str">
        <f t="shared" si="16"/>
        <v/>
      </c>
      <c r="L87" t="str">
        <f t="shared" si="17"/>
        <v/>
      </c>
      <c r="M87" t="str">
        <f t="shared" si="18"/>
        <v/>
      </c>
      <c r="N87" s="49" t="str">
        <f t="shared" si="22"/>
        <v/>
      </c>
    </row>
    <row r="88" spans="1:14" x14ac:dyDescent="0.2">
      <c r="A88">
        <f t="shared" si="19"/>
        <v>64</v>
      </c>
      <c r="B88">
        <f t="shared" si="20"/>
        <v>86</v>
      </c>
      <c r="D88" t="str">
        <f t="shared" si="21"/>
        <v/>
      </c>
      <c r="E88" t="str">
        <f t="shared" si="12"/>
        <v/>
      </c>
      <c r="G88" t="str" cm="1">
        <f t="array" ref="G88">IF(F88="","",F88/INDEX($F$2:$F$102,MATCH(TRUE,$F$2:$F$102&lt;&gt;"",0)))</f>
        <v/>
      </c>
      <c r="H88" t="str">
        <f t="shared" si="13"/>
        <v/>
      </c>
      <c r="I88" t="str">
        <f t="shared" si="14"/>
        <v/>
      </c>
      <c r="J88" t="str">
        <f t="shared" si="15"/>
        <v/>
      </c>
      <c r="K88" t="str">
        <f t="shared" si="16"/>
        <v/>
      </c>
      <c r="L88" t="str">
        <f t="shared" si="17"/>
        <v/>
      </c>
      <c r="M88" t="str">
        <f t="shared" si="18"/>
        <v/>
      </c>
      <c r="N88" s="49" t="str">
        <f t="shared" si="22"/>
        <v/>
      </c>
    </row>
    <row r="89" spans="1:14" x14ac:dyDescent="0.2">
      <c r="A89">
        <f t="shared" si="19"/>
        <v>65</v>
      </c>
      <c r="B89">
        <f t="shared" si="20"/>
        <v>87</v>
      </c>
      <c r="D89" t="str">
        <f t="shared" si="21"/>
        <v/>
      </c>
      <c r="E89" t="str">
        <f t="shared" si="12"/>
        <v/>
      </c>
      <c r="G89" t="str" cm="1">
        <f t="array" ref="G89">IF(F89="","",F89/INDEX($F$2:$F$102,MATCH(TRUE,$F$2:$F$102&lt;&gt;"",0)))</f>
        <v/>
      </c>
      <c r="H89" t="str">
        <f t="shared" si="13"/>
        <v/>
      </c>
      <c r="I89" t="str">
        <f t="shared" si="14"/>
        <v/>
      </c>
      <c r="J89" t="str">
        <f t="shared" si="15"/>
        <v/>
      </c>
      <c r="K89" t="str">
        <f t="shared" si="16"/>
        <v/>
      </c>
      <c r="L89" t="str">
        <f t="shared" si="17"/>
        <v/>
      </c>
      <c r="M89" t="str">
        <f t="shared" si="18"/>
        <v/>
      </c>
      <c r="N89" s="49" t="str">
        <f t="shared" si="22"/>
        <v/>
      </c>
    </row>
    <row r="90" spans="1:14" x14ac:dyDescent="0.2">
      <c r="A90">
        <f t="shared" si="19"/>
        <v>66</v>
      </c>
      <c r="B90">
        <f t="shared" si="20"/>
        <v>88</v>
      </c>
      <c r="D90" t="str">
        <f t="shared" si="21"/>
        <v/>
      </c>
      <c r="E90" t="str">
        <f t="shared" si="12"/>
        <v/>
      </c>
      <c r="G90" t="str" cm="1">
        <f t="array" ref="G90">IF(F90="","",F90/INDEX($F$2:$F$102,MATCH(TRUE,$F$2:$F$102&lt;&gt;"",0)))</f>
        <v/>
      </c>
      <c r="H90" t="str">
        <f t="shared" si="13"/>
        <v/>
      </c>
      <c r="I90" t="str">
        <f t="shared" si="14"/>
        <v/>
      </c>
      <c r="J90" t="str">
        <f t="shared" si="15"/>
        <v/>
      </c>
      <c r="K90" t="str">
        <f t="shared" si="16"/>
        <v/>
      </c>
      <c r="L90" t="str">
        <f t="shared" si="17"/>
        <v/>
      </c>
      <c r="M90" t="str">
        <f t="shared" si="18"/>
        <v/>
      </c>
      <c r="N90" s="49" t="str">
        <f t="shared" si="22"/>
        <v/>
      </c>
    </row>
    <row r="91" spans="1:14" x14ac:dyDescent="0.2">
      <c r="A91">
        <f t="shared" si="19"/>
        <v>67</v>
      </c>
      <c r="B91">
        <f t="shared" si="20"/>
        <v>89</v>
      </c>
      <c r="D91" t="str">
        <f t="shared" si="21"/>
        <v/>
      </c>
      <c r="E91" t="str">
        <f t="shared" si="12"/>
        <v/>
      </c>
      <c r="G91" t="str" cm="1">
        <f t="array" ref="G91">IF(F91="","",F91/INDEX($F$2:$F$102,MATCH(TRUE,$F$2:$F$102&lt;&gt;"",0)))</f>
        <v/>
      </c>
      <c r="H91" t="str">
        <f t="shared" si="13"/>
        <v/>
      </c>
      <c r="I91" t="str">
        <f t="shared" si="14"/>
        <v/>
      </c>
      <c r="J91" t="str">
        <f t="shared" si="15"/>
        <v/>
      </c>
      <c r="K91" t="str">
        <f t="shared" si="16"/>
        <v/>
      </c>
      <c r="L91" t="str">
        <f t="shared" si="17"/>
        <v/>
      </c>
      <c r="M91" t="str">
        <f t="shared" si="18"/>
        <v/>
      </c>
      <c r="N91" s="49" t="str">
        <f t="shared" si="22"/>
        <v/>
      </c>
    </row>
    <row r="92" spans="1:14" x14ac:dyDescent="0.2">
      <c r="A92">
        <f t="shared" si="19"/>
        <v>68</v>
      </c>
      <c r="B92">
        <f t="shared" si="20"/>
        <v>90</v>
      </c>
      <c r="D92" t="str">
        <f t="shared" si="21"/>
        <v/>
      </c>
      <c r="E92" t="str">
        <f t="shared" si="12"/>
        <v/>
      </c>
      <c r="G92" t="str" cm="1">
        <f t="array" ref="G92">IF(F92="","",F92/INDEX($F$2:$F$102,MATCH(TRUE,$F$2:$F$102&lt;&gt;"",0)))</f>
        <v/>
      </c>
      <c r="H92" t="str">
        <f t="shared" si="13"/>
        <v/>
      </c>
      <c r="I92" t="str">
        <f t="shared" si="14"/>
        <v/>
      </c>
      <c r="J92" t="str">
        <f t="shared" si="15"/>
        <v/>
      </c>
      <c r="K92" t="str">
        <f t="shared" si="16"/>
        <v/>
      </c>
      <c r="L92" t="str">
        <f t="shared" si="17"/>
        <v/>
      </c>
      <c r="M92" t="str">
        <f t="shared" si="18"/>
        <v/>
      </c>
      <c r="N92" s="49" t="str">
        <f t="shared" si="22"/>
        <v/>
      </c>
    </row>
    <row r="93" spans="1:14" x14ac:dyDescent="0.2">
      <c r="A93">
        <f t="shared" si="19"/>
        <v>69</v>
      </c>
      <c r="B93">
        <f t="shared" si="20"/>
        <v>91</v>
      </c>
      <c r="D93" t="str">
        <f t="shared" si="21"/>
        <v/>
      </c>
      <c r="E93" t="str">
        <f t="shared" si="12"/>
        <v/>
      </c>
      <c r="G93" t="str" cm="1">
        <f t="array" ref="G93">IF(F93="","",F93/INDEX($F$2:$F$102,MATCH(TRUE,$F$2:$F$102&lt;&gt;"",0)))</f>
        <v/>
      </c>
      <c r="H93" t="str">
        <f t="shared" si="13"/>
        <v/>
      </c>
      <c r="I93" t="str">
        <f t="shared" si="14"/>
        <v/>
      </c>
      <c r="J93" t="str">
        <f t="shared" si="15"/>
        <v/>
      </c>
      <c r="K93" t="str">
        <f t="shared" si="16"/>
        <v/>
      </c>
      <c r="L93" t="str">
        <f t="shared" si="17"/>
        <v/>
      </c>
      <c r="M93" t="str">
        <f t="shared" si="18"/>
        <v/>
      </c>
      <c r="N93" s="49" t="str">
        <f t="shared" si="22"/>
        <v/>
      </c>
    </row>
    <row r="94" spans="1:14" x14ac:dyDescent="0.2">
      <c r="A94">
        <f t="shared" si="19"/>
        <v>70</v>
      </c>
      <c r="B94">
        <f t="shared" si="20"/>
        <v>92</v>
      </c>
      <c r="D94" t="str">
        <f t="shared" si="21"/>
        <v/>
      </c>
      <c r="E94" t="str">
        <f t="shared" si="12"/>
        <v/>
      </c>
      <c r="G94" t="str" cm="1">
        <f t="array" ref="G94">IF(F94="","",F94/INDEX($F$2:$F$102,MATCH(TRUE,$F$2:$F$102&lt;&gt;"",0)))</f>
        <v/>
      </c>
      <c r="H94" t="str">
        <f t="shared" si="13"/>
        <v/>
      </c>
      <c r="I94" t="str">
        <f t="shared" si="14"/>
        <v/>
      </c>
      <c r="J94" t="str">
        <f t="shared" si="15"/>
        <v/>
      </c>
      <c r="K94" t="str">
        <f t="shared" si="16"/>
        <v/>
      </c>
      <c r="L94" t="str">
        <f t="shared" si="17"/>
        <v/>
      </c>
      <c r="M94" t="str">
        <f t="shared" si="18"/>
        <v/>
      </c>
      <c r="N94" s="49" t="str">
        <f t="shared" si="22"/>
        <v/>
      </c>
    </row>
    <row r="95" spans="1:14" x14ac:dyDescent="0.2">
      <c r="A95">
        <f t="shared" si="19"/>
        <v>71</v>
      </c>
      <c r="B95">
        <f t="shared" si="20"/>
        <v>93</v>
      </c>
      <c r="D95" t="str">
        <f t="shared" si="21"/>
        <v/>
      </c>
      <c r="E95" t="str">
        <f t="shared" si="12"/>
        <v/>
      </c>
      <c r="G95" t="str" cm="1">
        <f t="array" ref="G95">IF(F95="","",F95/INDEX($F$2:$F$102,MATCH(TRUE,$F$2:$F$102&lt;&gt;"",0)))</f>
        <v/>
      </c>
      <c r="H95" t="str">
        <f t="shared" si="13"/>
        <v/>
      </c>
      <c r="I95" t="str">
        <f t="shared" si="14"/>
        <v/>
      </c>
      <c r="J95" t="str">
        <f t="shared" si="15"/>
        <v/>
      </c>
      <c r="K95" t="str">
        <f t="shared" si="16"/>
        <v/>
      </c>
      <c r="L95" t="str">
        <f t="shared" si="17"/>
        <v/>
      </c>
      <c r="M95" t="str">
        <f t="shared" si="18"/>
        <v/>
      </c>
      <c r="N95" s="49" t="str">
        <f t="shared" si="22"/>
        <v/>
      </c>
    </row>
    <row r="96" spans="1:14" x14ac:dyDescent="0.2">
      <c r="A96">
        <f t="shared" si="19"/>
        <v>72</v>
      </c>
      <c r="B96">
        <f t="shared" si="20"/>
        <v>94</v>
      </c>
      <c r="D96" t="str">
        <f t="shared" si="21"/>
        <v/>
      </c>
      <c r="E96" t="str">
        <f t="shared" si="12"/>
        <v/>
      </c>
      <c r="G96" t="str" cm="1">
        <f t="array" ref="G96">IF(F96="","",F96/INDEX($F$2:$F$102,MATCH(TRUE,$F$2:$F$102&lt;&gt;"",0)))</f>
        <v/>
      </c>
      <c r="H96" t="str">
        <f t="shared" si="13"/>
        <v/>
      </c>
      <c r="I96" t="str">
        <f t="shared" si="14"/>
        <v/>
      </c>
      <c r="J96" t="str">
        <f t="shared" si="15"/>
        <v/>
      </c>
      <c r="K96" t="str">
        <f t="shared" si="16"/>
        <v/>
      </c>
      <c r="L96" t="str">
        <f t="shared" si="17"/>
        <v/>
      </c>
      <c r="M96" t="str">
        <f t="shared" si="18"/>
        <v/>
      </c>
      <c r="N96" s="49" t="str">
        <f t="shared" si="22"/>
        <v/>
      </c>
    </row>
    <row r="97" spans="1:14" x14ac:dyDescent="0.2">
      <c r="A97">
        <f t="shared" si="19"/>
        <v>73</v>
      </c>
      <c r="B97">
        <f t="shared" si="20"/>
        <v>95</v>
      </c>
      <c r="D97" t="str">
        <f t="shared" si="21"/>
        <v/>
      </c>
      <c r="E97" t="str">
        <f t="shared" si="12"/>
        <v/>
      </c>
      <c r="G97" t="str" cm="1">
        <f t="array" ref="G97">IF(F97="","",F97/INDEX($F$2:$F$102,MATCH(TRUE,$F$2:$F$102&lt;&gt;"",0)))</f>
        <v/>
      </c>
      <c r="H97" t="str">
        <f t="shared" si="13"/>
        <v/>
      </c>
      <c r="I97" t="str">
        <f t="shared" si="14"/>
        <v/>
      </c>
      <c r="J97" t="str">
        <f t="shared" si="15"/>
        <v/>
      </c>
      <c r="K97" t="str">
        <f t="shared" si="16"/>
        <v/>
      </c>
      <c r="L97" t="str">
        <f t="shared" si="17"/>
        <v/>
      </c>
      <c r="M97" t="str">
        <f t="shared" si="18"/>
        <v/>
      </c>
      <c r="N97" s="49" t="str">
        <f t="shared" si="22"/>
        <v/>
      </c>
    </row>
    <row r="98" spans="1:14" x14ac:dyDescent="0.2">
      <c r="A98">
        <f t="shared" si="19"/>
        <v>74</v>
      </c>
      <c r="B98">
        <f t="shared" si="20"/>
        <v>96</v>
      </c>
      <c r="D98" t="str">
        <f t="shared" si="21"/>
        <v/>
      </c>
      <c r="E98" t="str">
        <f t="shared" si="12"/>
        <v/>
      </c>
      <c r="G98" t="str" cm="1">
        <f t="array" ref="G98">IF(F98="","",F98/INDEX($F$2:$F$102,MATCH(TRUE,$F$2:$F$102&lt;&gt;"",0)))</f>
        <v/>
      </c>
      <c r="H98" t="str">
        <f t="shared" si="13"/>
        <v/>
      </c>
      <c r="I98" t="str">
        <f t="shared" si="14"/>
        <v/>
      </c>
      <c r="J98" t="str">
        <f t="shared" si="15"/>
        <v/>
      </c>
      <c r="K98" t="str">
        <f t="shared" si="16"/>
        <v/>
      </c>
      <c r="L98" t="str">
        <f t="shared" si="17"/>
        <v/>
      </c>
      <c r="M98" t="str">
        <f t="shared" si="18"/>
        <v/>
      </c>
      <c r="N98" s="49" t="str">
        <f t="shared" si="22"/>
        <v/>
      </c>
    </row>
    <row r="99" spans="1:14" x14ac:dyDescent="0.2">
      <c r="A99">
        <f t="shared" si="19"/>
        <v>75</v>
      </c>
      <c r="B99">
        <f t="shared" si="20"/>
        <v>97</v>
      </c>
      <c r="D99" t="str">
        <f t="shared" si="21"/>
        <v/>
      </c>
      <c r="E99" t="str">
        <f t="shared" si="12"/>
        <v/>
      </c>
      <c r="G99" t="str" cm="1">
        <f t="array" ref="G99">IF(F99="","",F99/INDEX($F$2:$F$102,MATCH(TRUE,$F$2:$F$102&lt;&gt;"",0)))</f>
        <v/>
      </c>
      <c r="H99" t="str">
        <f t="shared" si="13"/>
        <v/>
      </c>
      <c r="I99" t="str">
        <f t="shared" si="14"/>
        <v/>
      </c>
      <c r="J99" t="str">
        <f t="shared" si="15"/>
        <v/>
      </c>
      <c r="K99" t="str">
        <f t="shared" si="16"/>
        <v/>
      </c>
      <c r="L99" t="str">
        <f t="shared" si="17"/>
        <v/>
      </c>
      <c r="M99" t="str">
        <f t="shared" si="18"/>
        <v/>
      </c>
      <c r="N99" s="49" t="str">
        <f t="shared" si="22"/>
        <v/>
      </c>
    </row>
    <row r="100" spans="1:14" x14ac:dyDescent="0.2">
      <c r="A100">
        <f t="shared" si="19"/>
        <v>76</v>
      </c>
      <c r="B100">
        <f t="shared" si="20"/>
        <v>98</v>
      </c>
      <c r="D100" t="str">
        <f t="shared" si="21"/>
        <v/>
      </c>
      <c r="E100" t="str">
        <f t="shared" si="12"/>
        <v/>
      </c>
      <c r="G100" t="str" cm="1">
        <f t="array" ref="G100">IF(F100="","",F100/INDEX($F$2:$F$102,MATCH(TRUE,$F$2:$F$102&lt;&gt;"",0)))</f>
        <v/>
      </c>
      <c r="H100" t="str">
        <f t="shared" si="13"/>
        <v/>
      </c>
      <c r="I100" t="str">
        <f t="shared" si="14"/>
        <v/>
      </c>
      <c r="J100" t="str">
        <f t="shared" si="15"/>
        <v/>
      </c>
      <c r="K100" t="str">
        <f t="shared" si="16"/>
        <v/>
      </c>
      <c r="L100" t="str">
        <f t="shared" si="17"/>
        <v/>
      </c>
      <c r="M100" t="str">
        <f t="shared" si="18"/>
        <v/>
      </c>
      <c r="N100" s="49" t="str">
        <f t="shared" si="22"/>
        <v/>
      </c>
    </row>
    <row r="101" spans="1:14" x14ac:dyDescent="0.2">
      <c r="A101">
        <f t="shared" si="19"/>
        <v>77</v>
      </c>
      <c r="B101">
        <f t="shared" si="20"/>
        <v>99</v>
      </c>
      <c r="D101" t="str">
        <f t="shared" si="21"/>
        <v/>
      </c>
      <c r="E101" t="str">
        <f t="shared" si="12"/>
        <v/>
      </c>
      <c r="G101" t="str" cm="1">
        <f t="array" ref="G101">IF(F101="","",F101/INDEX($F$2:$F$102,MATCH(TRUE,$F$2:$F$102&lt;&gt;"",0)))</f>
        <v/>
      </c>
      <c r="H101" t="str">
        <f t="shared" si="13"/>
        <v/>
      </c>
      <c r="I101" t="str">
        <f t="shared" si="14"/>
        <v/>
      </c>
      <c r="J101" t="str">
        <f t="shared" si="15"/>
        <v/>
      </c>
      <c r="K101" t="str">
        <f t="shared" si="16"/>
        <v/>
      </c>
      <c r="L101" t="str">
        <f t="shared" si="17"/>
        <v/>
      </c>
      <c r="M101" t="str">
        <f t="shared" si="18"/>
        <v/>
      </c>
      <c r="N101" s="49" t="str">
        <f t="shared" si="22"/>
        <v/>
      </c>
    </row>
    <row r="102" spans="1:14" x14ac:dyDescent="0.2">
      <c r="A102">
        <f t="shared" si="19"/>
        <v>78</v>
      </c>
      <c r="B102">
        <f t="shared" si="20"/>
        <v>100</v>
      </c>
      <c r="D102" t="str">
        <f t="shared" si="21"/>
        <v/>
      </c>
      <c r="E102" t="str">
        <f t="shared" si="12"/>
        <v/>
      </c>
      <c r="G102" t="str" cm="1">
        <f t="array" ref="G102">IF(F102="","",F102/INDEX($F$2:$F$102,MATCH(TRUE,$F$2:$F$102&lt;&gt;"",0)))</f>
        <v/>
      </c>
      <c r="H102" t="str">
        <f t="shared" si="13"/>
        <v/>
      </c>
      <c r="I102" t="str">
        <f t="shared" si="14"/>
        <v/>
      </c>
      <c r="J102" t="str">
        <f t="shared" si="15"/>
        <v/>
      </c>
      <c r="K102" t="str">
        <f t="shared" si="16"/>
        <v/>
      </c>
      <c r="L102" t="str">
        <f t="shared" si="17"/>
        <v/>
      </c>
      <c r="M102" t="str">
        <f t="shared" si="18"/>
        <v/>
      </c>
      <c r="N102" s="49" t="str">
        <f t="shared" si="22"/>
        <v/>
      </c>
    </row>
  </sheetData>
  <mergeCells count="2">
    <mergeCell ref="P14:Q14"/>
    <mergeCell ref="P19:Q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408D-A04D-CF4D-9108-63238E5ED197}">
  <dimension ref="A1:Y201"/>
  <sheetViews>
    <sheetView workbookViewId="0">
      <pane ySplit="1" topLeftCell="A20" activePane="bottomLeft" state="frozen"/>
      <selection pane="bottomLeft" activeCell="K34" sqref="K34"/>
    </sheetView>
  </sheetViews>
  <sheetFormatPr baseColWidth="10" defaultRowHeight="16" x14ac:dyDescent="0.2"/>
  <cols>
    <col min="3" max="3" width="15.33203125" bestFit="1" customWidth="1"/>
    <col min="4" max="4" width="19" bestFit="1" customWidth="1"/>
    <col min="5" max="5" width="16.33203125" bestFit="1" customWidth="1"/>
    <col min="6" max="6" width="15.1640625" bestFit="1" customWidth="1"/>
    <col min="7" max="7" width="11.1640625" bestFit="1" customWidth="1"/>
    <col min="8" max="8" width="16.33203125" bestFit="1" customWidth="1"/>
    <col min="9" max="9" width="15.1640625" bestFit="1" customWidth="1"/>
    <col min="10" max="10" width="11.6640625" bestFit="1" customWidth="1"/>
    <col min="13" max="13" width="21.1640625" bestFit="1" customWidth="1"/>
    <col min="20" max="20" width="8.5" bestFit="1" customWidth="1"/>
  </cols>
  <sheetData>
    <row r="1" spans="1:25" x14ac:dyDescent="0.2">
      <c r="A1" s="51" t="s">
        <v>2</v>
      </c>
      <c r="B1" s="51" t="s">
        <v>1</v>
      </c>
      <c r="C1" s="52" t="s">
        <v>12</v>
      </c>
      <c r="D1" s="51" t="s">
        <v>49</v>
      </c>
      <c r="E1" s="51" t="s">
        <v>50</v>
      </c>
      <c r="F1" s="51" t="s">
        <v>51</v>
      </c>
      <c r="G1" s="51" t="s">
        <v>52</v>
      </c>
      <c r="H1" s="51" t="s">
        <v>53</v>
      </c>
      <c r="I1" s="51" t="s">
        <v>54</v>
      </c>
      <c r="J1" s="51" t="s">
        <v>55</v>
      </c>
      <c r="K1" s="53" t="s">
        <v>47</v>
      </c>
      <c r="Q1" s="51" t="s">
        <v>20</v>
      </c>
      <c r="R1" s="51" t="s">
        <v>22</v>
      </c>
      <c r="S1" s="51" t="s">
        <v>23</v>
      </c>
      <c r="T1" s="51" t="s">
        <v>47</v>
      </c>
    </row>
    <row r="2" spans="1:25" x14ac:dyDescent="0.2">
      <c r="A2">
        <f>IF(AND(C2="",C1&lt;&gt;""),0,1)</f>
        <v>0</v>
      </c>
      <c r="B2">
        <v>0</v>
      </c>
      <c r="C2" s="55"/>
      <c r="D2" s="55"/>
      <c r="E2" s="55" t="str">
        <f>IF(D2&lt;&gt;"",D2,"")</f>
        <v/>
      </c>
      <c r="F2" s="55" t="str">
        <f>IF(E2="","",E2*$N$2)</f>
        <v/>
      </c>
      <c r="G2" s="55" t="str">
        <f>IF(F2="","",C2-C3)</f>
        <v/>
      </c>
      <c r="H2" s="55" t="str">
        <f>IF(G2="","",G2*$N$5)</f>
        <v/>
      </c>
      <c r="I2" s="55" t="str">
        <f>IF(H2="","",E2+F2-H2)</f>
        <v/>
      </c>
      <c r="J2" s="55" t="str">
        <f>IF(I2="","",C3)</f>
        <v/>
      </c>
      <c r="K2" s="55" t="str">
        <f>IF(J2="","",I2/J2)</f>
        <v/>
      </c>
      <c r="M2" t="s">
        <v>7</v>
      </c>
      <c r="N2" s="54">
        <v>0.05</v>
      </c>
      <c r="Q2">
        <v>0</v>
      </c>
      <c r="R2" t="str">
        <f>IF(S2="","",1-S2)</f>
        <v/>
      </c>
      <c r="T2" t="str">
        <f>IF(AND(S3="",S2&lt;&gt;""),0,IF(S2="","",$W$4*S3+$W$4*R3*T3-$W$2))</f>
        <v/>
      </c>
      <c r="V2" s="54" t="s">
        <v>58</v>
      </c>
      <c r="W2" s="54">
        <v>1.4451710609493011E-2</v>
      </c>
      <c r="Y2" t="s">
        <v>70</v>
      </c>
    </row>
    <row r="3" spans="1:25" ht="17" thickBot="1" x14ac:dyDescent="0.25">
      <c r="A3">
        <f>IF(AND(C2="",C1=""),0,IF(AND(C2="",C1&lt;&gt;""),0,A2+1))</f>
        <v>0</v>
      </c>
      <c r="B3">
        <f>1+B2</f>
        <v>1</v>
      </c>
      <c r="C3" s="55"/>
      <c r="D3" s="55"/>
      <c r="E3" s="55" t="str">
        <f>IF(AND(D3&lt;&gt;"",D2=""),D3,IF(AND(D3&lt;&gt;"",D4&lt;&gt;""),I2+D3,""))</f>
        <v/>
      </c>
      <c r="F3" s="55" t="str">
        <f t="shared" ref="F3:F66" si="0">IF(E3="","",E3*$N$2)</f>
        <v/>
      </c>
      <c r="G3" s="55" t="str">
        <f t="shared" ref="G3:G47" si="1">IF(F3="","",C3-C4)</f>
        <v/>
      </c>
      <c r="H3" s="55" t="str">
        <f t="shared" ref="H3:H66" si="2">IF(G3="","",G3*$N$5)</f>
        <v/>
      </c>
      <c r="I3" s="55" t="str">
        <f t="shared" ref="I3:I47" si="3">IF(H3="","",E3+F3-H3)</f>
        <v/>
      </c>
      <c r="J3" s="55" t="str">
        <f t="shared" ref="J3:J47" si="4">IF(I3="","",C4)</f>
        <v/>
      </c>
      <c r="K3" s="55" t="str">
        <f t="shared" ref="K3:K47" si="5">IF(J3="","",I3/J3)</f>
        <v/>
      </c>
      <c r="M3" t="s">
        <v>56</v>
      </c>
      <c r="N3" s="58">
        <f>COUNTIF(C2:C102,"&lt;&gt;"&amp;"")-1</f>
        <v>10</v>
      </c>
      <c r="O3" t="s">
        <v>57</v>
      </c>
      <c r="Q3">
        <f>1+Q2</f>
        <v>1</v>
      </c>
      <c r="R3" t="str">
        <f t="shared" ref="R3:R66" si="6">IF(S3="","",1-S3)</f>
        <v/>
      </c>
      <c r="T3" t="str">
        <f t="shared" ref="T3:T66" si="7">IF(AND(S4="",S3&lt;&gt;""),0,IF(S3="","",$W$4*S4+$W$4*R4*T4-$W$2))</f>
        <v/>
      </c>
      <c r="V3" s="63" t="s">
        <v>7</v>
      </c>
      <c r="W3" s="63">
        <v>0.05</v>
      </c>
      <c r="Y3" t="s">
        <v>71</v>
      </c>
    </row>
    <row r="4" spans="1:25" ht="17" thickBot="1" x14ac:dyDescent="0.25">
      <c r="A4">
        <f t="shared" ref="A4:A47" si="8">IF(AND(C3="",C2=""),0,IF(AND(C3="",C2&lt;&gt;""),0,A3+1))</f>
        <v>0</v>
      </c>
      <c r="B4">
        <f t="shared" ref="B4:B47" si="9">1+B3</f>
        <v>2</v>
      </c>
      <c r="C4" s="55"/>
      <c r="D4" s="55" t="str">
        <f t="shared" ref="D4:D66" si="10">IF(C4="","",C4*$N$4)</f>
        <v/>
      </c>
      <c r="E4" s="55" t="str">
        <f t="shared" ref="E4:E47" si="11">IF(AND(D4&lt;&gt;"",D3=""),D4,IF(AND(D4&lt;&gt;"",D5&lt;&gt;""),I3+D4,""))</f>
        <v/>
      </c>
      <c r="F4" s="55" t="str">
        <f t="shared" si="0"/>
        <v/>
      </c>
      <c r="G4" s="55" t="str">
        <f t="shared" si="1"/>
        <v/>
      </c>
      <c r="H4" s="55" t="str">
        <f t="shared" si="2"/>
        <v/>
      </c>
      <c r="I4" s="55" t="str">
        <f t="shared" si="3"/>
        <v/>
      </c>
      <c r="J4" s="55" t="str">
        <f t="shared" si="4"/>
        <v/>
      </c>
      <c r="K4" s="55" t="str">
        <f t="shared" si="5"/>
        <v/>
      </c>
      <c r="M4" t="s">
        <v>58</v>
      </c>
      <c r="N4" s="54">
        <v>5058.0987133225499</v>
      </c>
      <c r="Q4">
        <f t="shared" ref="Q4:Q67" si="12">1+Q3</f>
        <v>2</v>
      </c>
      <c r="R4" t="str">
        <f t="shared" si="6"/>
        <v/>
      </c>
      <c r="T4" t="str">
        <f t="shared" si="7"/>
        <v/>
      </c>
      <c r="V4" s="8" t="s">
        <v>60</v>
      </c>
      <c r="W4" s="9">
        <f>(1+W3)^-1</f>
        <v>0.95238095238095233</v>
      </c>
    </row>
    <row r="5" spans="1:25" x14ac:dyDescent="0.2">
      <c r="A5">
        <f t="shared" si="8"/>
        <v>0</v>
      </c>
      <c r="B5">
        <f t="shared" si="9"/>
        <v>3</v>
      </c>
      <c r="C5" s="55"/>
      <c r="D5" s="55" t="str">
        <f t="shared" si="10"/>
        <v/>
      </c>
      <c r="E5" s="55" t="str">
        <f t="shared" si="11"/>
        <v/>
      </c>
      <c r="F5" s="55" t="str">
        <f t="shared" si="0"/>
        <v/>
      </c>
      <c r="G5" s="55" t="str">
        <f t="shared" si="1"/>
        <v/>
      </c>
      <c r="H5" s="55" t="str">
        <f t="shared" si="2"/>
        <v/>
      </c>
      <c r="I5" s="55" t="str">
        <f t="shared" si="3"/>
        <v/>
      </c>
      <c r="J5" s="55" t="str">
        <f t="shared" si="4"/>
        <v/>
      </c>
      <c r="K5" s="55" t="str">
        <f t="shared" si="5"/>
        <v/>
      </c>
      <c r="M5" t="s">
        <v>59</v>
      </c>
      <c r="N5" s="54">
        <v>350000</v>
      </c>
      <c r="Q5">
        <f t="shared" si="12"/>
        <v>3</v>
      </c>
      <c r="R5" t="str">
        <f t="shared" si="6"/>
        <v/>
      </c>
      <c r="T5" t="str">
        <f t="shared" si="7"/>
        <v/>
      </c>
    </row>
    <row r="6" spans="1:25" x14ac:dyDescent="0.2">
      <c r="A6">
        <f t="shared" si="8"/>
        <v>0</v>
      </c>
      <c r="B6">
        <f t="shared" si="9"/>
        <v>4</v>
      </c>
      <c r="C6" s="55"/>
      <c r="D6" s="55" t="str">
        <f t="shared" si="10"/>
        <v/>
      </c>
      <c r="E6" s="55" t="str">
        <f t="shared" si="11"/>
        <v/>
      </c>
      <c r="F6" s="55" t="str">
        <f t="shared" si="0"/>
        <v/>
      </c>
      <c r="G6" s="55" t="str">
        <f t="shared" si="1"/>
        <v/>
      </c>
      <c r="H6" s="55" t="str">
        <f t="shared" si="2"/>
        <v/>
      </c>
      <c r="I6" s="55" t="str">
        <f t="shared" si="3"/>
        <v/>
      </c>
      <c r="J6" s="55" t="str">
        <f t="shared" si="4"/>
        <v/>
      </c>
      <c r="K6" s="55" t="str">
        <f t="shared" si="5"/>
        <v/>
      </c>
      <c r="Q6">
        <f t="shared" si="12"/>
        <v>4</v>
      </c>
      <c r="R6" t="str">
        <f t="shared" si="6"/>
        <v/>
      </c>
      <c r="T6" t="str">
        <f t="shared" si="7"/>
        <v/>
      </c>
    </row>
    <row r="7" spans="1:25" x14ac:dyDescent="0.2">
      <c r="A7">
        <f t="shared" si="8"/>
        <v>0</v>
      </c>
      <c r="B7">
        <f t="shared" si="9"/>
        <v>5</v>
      </c>
      <c r="C7" s="55"/>
      <c r="D7" s="55" t="str">
        <f t="shared" si="10"/>
        <v/>
      </c>
      <c r="E7" s="55" t="str">
        <f t="shared" si="11"/>
        <v/>
      </c>
      <c r="F7" s="55" t="str">
        <f t="shared" si="0"/>
        <v/>
      </c>
      <c r="G7" s="55" t="str">
        <f t="shared" si="1"/>
        <v/>
      </c>
      <c r="H7" s="55" t="str">
        <f t="shared" si="2"/>
        <v/>
      </c>
      <c r="I7" s="55" t="str">
        <f t="shared" si="3"/>
        <v/>
      </c>
      <c r="J7" s="55" t="str">
        <f t="shared" si="4"/>
        <v/>
      </c>
      <c r="K7" s="55" t="str">
        <f t="shared" si="5"/>
        <v/>
      </c>
      <c r="Q7">
        <f t="shared" si="12"/>
        <v>5</v>
      </c>
      <c r="R7" t="str">
        <f t="shared" si="6"/>
        <v/>
      </c>
      <c r="T7" t="str">
        <f t="shared" si="7"/>
        <v/>
      </c>
    </row>
    <row r="8" spans="1:25" x14ac:dyDescent="0.2">
      <c r="A8">
        <f t="shared" si="8"/>
        <v>0</v>
      </c>
      <c r="B8">
        <f t="shared" si="9"/>
        <v>6</v>
      </c>
      <c r="C8" s="55"/>
      <c r="D8" s="55" t="str">
        <f t="shared" si="10"/>
        <v/>
      </c>
      <c r="E8" s="55" t="str">
        <f t="shared" si="11"/>
        <v/>
      </c>
      <c r="F8" s="55" t="str">
        <f t="shared" si="0"/>
        <v/>
      </c>
      <c r="G8" s="55" t="str">
        <f t="shared" si="1"/>
        <v/>
      </c>
      <c r="H8" s="55" t="str">
        <f t="shared" si="2"/>
        <v/>
      </c>
      <c r="I8" s="55" t="str">
        <f t="shared" si="3"/>
        <v/>
      </c>
      <c r="J8" s="55" t="str">
        <f t="shared" si="4"/>
        <v/>
      </c>
      <c r="K8" s="55" t="str">
        <f t="shared" si="5"/>
        <v/>
      </c>
      <c r="M8" t="s">
        <v>69</v>
      </c>
      <c r="Q8">
        <f t="shared" si="12"/>
        <v>6</v>
      </c>
      <c r="R8" t="str">
        <f t="shared" si="6"/>
        <v/>
      </c>
      <c r="T8" t="str">
        <f t="shared" si="7"/>
        <v/>
      </c>
    </row>
    <row r="9" spans="1:25" x14ac:dyDescent="0.2">
      <c r="A9">
        <f t="shared" si="8"/>
        <v>0</v>
      </c>
      <c r="B9">
        <f t="shared" si="9"/>
        <v>7</v>
      </c>
      <c r="C9" s="55"/>
      <c r="D9" s="55" t="str">
        <f t="shared" si="10"/>
        <v/>
      </c>
      <c r="E9" s="55" t="str">
        <f t="shared" si="11"/>
        <v/>
      </c>
      <c r="F9" s="55" t="str">
        <f t="shared" si="0"/>
        <v/>
      </c>
      <c r="G9" s="55" t="str">
        <f t="shared" si="1"/>
        <v/>
      </c>
      <c r="H9" s="55" t="str">
        <f t="shared" si="2"/>
        <v/>
      </c>
      <c r="I9" s="55" t="str">
        <f t="shared" si="3"/>
        <v/>
      </c>
      <c r="J9" s="55" t="str">
        <f t="shared" si="4"/>
        <v/>
      </c>
      <c r="K9" s="55" t="str">
        <f t="shared" si="5"/>
        <v/>
      </c>
      <c r="Q9">
        <f t="shared" si="12"/>
        <v>7</v>
      </c>
      <c r="R9" t="str">
        <f t="shared" si="6"/>
        <v/>
      </c>
      <c r="T9" t="str">
        <f t="shared" si="7"/>
        <v/>
      </c>
    </row>
    <row r="10" spans="1:25" x14ac:dyDescent="0.2">
      <c r="A10">
        <f t="shared" si="8"/>
        <v>0</v>
      </c>
      <c r="B10">
        <f t="shared" si="9"/>
        <v>8</v>
      </c>
      <c r="C10" s="55"/>
      <c r="D10" s="55" t="str">
        <f t="shared" si="10"/>
        <v/>
      </c>
      <c r="E10" s="55" t="str">
        <f t="shared" si="11"/>
        <v/>
      </c>
      <c r="F10" s="55" t="str">
        <f t="shared" si="0"/>
        <v/>
      </c>
      <c r="G10" s="55" t="str">
        <f t="shared" si="1"/>
        <v/>
      </c>
      <c r="H10" s="55" t="str">
        <f t="shared" si="2"/>
        <v/>
      </c>
      <c r="I10" s="55" t="str">
        <f t="shared" si="3"/>
        <v/>
      </c>
      <c r="J10" s="55" t="str">
        <f t="shared" si="4"/>
        <v/>
      </c>
      <c r="K10" s="55" t="str">
        <f t="shared" si="5"/>
        <v/>
      </c>
      <c r="Q10">
        <f t="shared" si="12"/>
        <v>8</v>
      </c>
      <c r="R10" t="str">
        <f t="shared" si="6"/>
        <v/>
      </c>
      <c r="T10" t="str">
        <f t="shared" si="7"/>
        <v/>
      </c>
    </row>
    <row r="11" spans="1:25" x14ac:dyDescent="0.2">
      <c r="A11">
        <f t="shared" si="8"/>
        <v>0</v>
      </c>
      <c r="B11">
        <f t="shared" si="9"/>
        <v>9</v>
      </c>
      <c r="C11" s="55"/>
      <c r="D11" s="55" t="str">
        <f t="shared" si="10"/>
        <v/>
      </c>
      <c r="E11" s="55" t="str">
        <f t="shared" si="11"/>
        <v/>
      </c>
      <c r="F11" s="55" t="str">
        <f t="shared" si="0"/>
        <v/>
      </c>
      <c r="G11" s="55" t="str">
        <f t="shared" si="1"/>
        <v/>
      </c>
      <c r="H11" s="55" t="str">
        <f t="shared" si="2"/>
        <v/>
      </c>
      <c r="I11" s="55" t="str">
        <f t="shared" si="3"/>
        <v/>
      </c>
      <c r="J11" s="55" t="str">
        <f t="shared" si="4"/>
        <v/>
      </c>
      <c r="K11" s="55" t="str">
        <f t="shared" si="5"/>
        <v/>
      </c>
      <c r="Q11">
        <f t="shared" si="12"/>
        <v>9</v>
      </c>
      <c r="R11" t="str">
        <f t="shared" si="6"/>
        <v/>
      </c>
      <c r="T11" t="str">
        <f t="shared" si="7"/>
        <v/>
      </c>
    </row>
    <row r="12" spans="1:25" x14ac:dyDescent="0.2">
      <c r="A12">
        <f t="shared" si="8"/>
        <v>0</v>
      </c>
      <c r="B12">
        <f t="shared" si="9"/>
        <v>10</v>
      </c>
      <c r="C12" s="55"/>
      <c r="D12" s="55" t="str">
        <f t="shared" si="10"/>
        <v/>
      </c>
      <c r="E12" s="55" t="str">
        <f t="shared" si="11"/>
        <v/>
      </c>
      <c r="F12" s="55" t="str">
        <f t="shared" si="0"/>
        <v/>
      </c>
      <c r="G12" s="55" t="str">
        <f t="shared" si="1"/>
        <v/>
      </c>
      <c r="H12" s="55" t="str">
        <f t="shared" si="2"/>
        <v/>
      </c>
      <c r="I12" s="55" t="str">
        <f t="shared" si="3"/>
        <v/>
      </c>
      <c r="J12" s="55" t="str">
        <f t="shared" si="4"/>
        <v/>
      </c>
      <c r="K12" s="55" t="str">
        <f t="shared" si="5"/>
        <v/>
      </c>
      <c r="Q12">
        <f t="shared" si="12"/>
        <v>10</v>
      </c>
      <c r="R12" t="str">
        <f t="shared" si="6"/>
        <v/>
      </c>
      <c r="T12" t="str">
        <f t="shared" si="7"/>
        <v/>
      </c>
    </row>
    <row r="13" spans="1:25" x14ac:dyDescent="0.2">
      <c r="A13">
        <f t="shared" si="8"/>
        <v>0</v>
      </c>
      <c r="B13">
        <f t="shared" si="9"/>
        <v>11</v>
      </c>
      <c r="C13" s="55"/>
      <c r="D13" s="55" t="str">
        <f t="shared" si="10"/>
        <v/>
      </c>
      <c r="E13" s="55" t="str">
        <f t="shared" si="11"/>
        <v/>
      </c>
      <c r="F13" s="55" t="str">
        <f t="shared" si="0"/>
        <v/>
      </c>
      <c r="G13" s="55" t="str">
        <f t="shared" si="1"/>
        <v/>
      </c>
      <c r="H13" s="55" t="str">
        <f t="shared" si="2"/>
        <v/>
      </c>
      <c r="I13" s="55" t="str">
        <f t="shared" si="3"/>
        <v/>
      </c>
      <c r="J13" s="55" t="str">
        <f t="shared" si="4"/>
        <v/>
      </c>
      <c r="K13" s="55" t="str">
        <f t="shared" si="5"/>
        <v/>
      </c>
      <c r="Q13">
        <f t="shared" si="12"/>
        <v>11</v>
      </c>
      <c r="R13" t="str">
        <f t="shared" si="6"/>
        <v/>
      </c>
      <c r="T13" t="str">
        <f t="shared" si="7"/>
        <v/>
      </c>
    </row>
    <row r="14" spans="1:25" x14ac:dyDescent="0.2">
      <c r="A14">
        <f t="shared" si="8"/>
        <v>0</v>
      </c>
      <c r="B14">
        <f t="shared" si="9"/>
        <v>12</v>
      </c>
      <c r="C14" s="55"/>
      <c r="D14" s="55" t="str">
        <f t="shared" si="10"/>
        <v/>
      </c>
      <c r="E14" s="55" t="str">
        <f t="shared" si="11"/>
        <v/>
      </c>
      <c r="F14" s="55" t="str">
        <f t="shared" si="0"/>
        <v/>
      </c>
      <c r="G14" s="55" t="str">
        <f t="shared" si="1"/>
        <v/>
      </c>
      <c r="H14" s="55" t="str">
        <f t="shared" si="2"/>
        <v/>
      </c>
      <c r="I14" s="55" t="str">
        <f t="shared" si="3"/>
        <v/>
      </c>
      <c r="J14" s="55" t="str">
        <f t="shared" si="4"/>
        <v/>
      </c>
      <c r="K14" s="55" t="str">
        <f t="shared" si="5"/>
        <v/>
      </c>
      <c r="Q14">
        <f t="shared" si="12"/>
        <v>12</v>
      </c>
      <c r="R14" t="str">
        <f t="shared" si="6"/>
        <v/>
      </c>
      <c r="T14" t="str">
        <f t="shared" si="7"/>
        <v/>
      </c>
    </row>
    <row r="15" spans="1:25" x14ac:dyDescent="0.2">
      <c r="A15">
        <f t="shared" si="8"/>
        <v>0</v>
      </c>
      <c r="B15">
        <f t="shared" si="9"/>
        <v>13</v>
      </c>
      <c r="C15" s="55"/>
      <c r="D15" s="55" t="str">
        <f t="shared" si="10"/>
        <v/>
      </c>
      <c r="E15" s="55" t="str">
        <f t="shared" si="11"/>
        <v/>
      </c>
      <c r="F15" s="55" t="str">
        <f t="shared" si="0"/>
        <v/>
      </c>
      <c r="G15" s="55" t="str">
        <f t="shared" si="1"/>
        <v/>
      </c>
      <c r="H15" s="55" t="str">
        <f t="shared" si="2"/>
        <v/>
      </c>
      <c r="I15" s="55" t="str">
        <f t="shared" si="3"/>
        <v/>
      </c>
      <c r="J15" s="55" t="str">
        <f t="shared" si="4"/>
        <v/>
      </c>
      <c r="K15" s="55" t="str">
        <f t="shared" si="5"/>
        <v/>
      </c>
      <c r="Q15">
        <f t="shared" si="12"/>
        <v>13</v>
      </c>
      <c r="R15" t="str">
        <f t="shared" si="6"/>
        <v/>
      </c>
      <c r="T15" t="str">
        <f t="shared" si="7"/>
        <v/>
      </c>
    </row>
    <row r="16" spans="1:25" x14ac:dyDescent="0.2">
      <c r="A16">
        <f t="shared" si="8"/>
        <v>0</v>
      </c>
      <c r="B16">
        <f t="shared" si="9"/>
        <v>14</v>
      </c>
      <c r="C16" s="55"/>
      <c r="D16" s="55" t="str">
        <f t="shared" si="10"/>
        <v/>
      </c>
      <c r="E16" s="55" t="str">
        <f t="shared" si="11"/>
        <v/>
      </c>
      <c r="F16" s="55" t="str">
        <f t="shared" si="0"/>
        <v/>
      </c>
      <c r="G16" s="55" t="str">
        <f t="shared" si="1"/>
        <v/>
      </c>
      <c r="H16" s="55" t="str">
        <f t="shared" si="2"/>
        <v/>
      </c>
      <c r="I16" s="55" t="str">
        <f t="shared" si="3"/>
        <v/>
      </c>
      <c r="J16" s="55" t="str">
        <f t="shared" si="4"/>
        <v/>
      </c>
      <c r="K16" s="55" t="str">
        <f t="shared" si="5"/>
        <v/>
      </c>
      <c r="Q16">
        <f t="shared" si="12"/>
        <v>14</v>
      </c>
      <c r="R16" t="str">
        <f t="shared" si="6"/>
        <v/>
      </c>
      <c r="T16" t="str">
        <f t="shared" si="7"/>
        <v/>
      </c>
    </row>
    <row r="17" spans="1:20" x14ac:dyDescent="0.2">
      <c r="A17">
        <f t="shared" si="8"/>
        <v>0</v>
      </c>
      <c r="B17">
        <f t="shared" si="9"/>
        <v>15</v>
      </c>
      <c r="C17" s="55"/>
      <c r="D17" s="55" t="str">
        <f t="shared" si="10"/>
        <v/>
      </c>
      <c r="E17" s="55" t="str">
        <f t="shared" si="11"/>
        <v/>
      </c>
      <c r="F17" s="55" t="str">
        <f t="shared" si="0"/>
        <v/>
      </c>
      <c r="G17" s="55" t="str">
        <f t="shared" si="1"/>
        <v/>
      </c>
      <c r="H17" s="55" t="str">
        <f t="shared" si="2"/>
        <v/>
      </c>
      <c r="I17" s="55" t="str">
        <f t="shared" si="3"/>
        <v/>
      </c>
      <c r="J17" s="55" t="str">
        <f t="shared" si="4"/>
        <v/>
      </c>
      <c r="K17" s="55" t="str">
        <f t="shared" si="5"/>
        <v/>
      </c>
      <c r="Q17">
        <f t="shared" si="12"/>
        <v>15</v>
      </c>
      <c r="R17" t="str">
        <f t="shared" si="6"/>
        <v/>
      </c>
      <c r="T17" t="str">
        <f t="shared" si="7"/>
        <v/>
      </c>
    </row>
    <row r="18" spans="1:20" x14ac:dyDescent="0.2">
      <c r="A18">
        <f t="shared" si="8"/>
        <v>0</v>
      </c>
      <c r="B18">
        <f t="shared" si="9"/>
        <v>16</v>
      </c>
      <c r="C18" s="55"/>
      <c r="D18" s="55" t="str">
        <f t="shared" si="10"/>
        <v/>
      </c>
      <c r="E18" s="55" t="str">
        <f t="shared" si="11"/>
        <v/>
      </c>
      <c r="F18" s="55" t="str">
        <f t="shared" si="0"/>
        <v/>
      </c>
      <c r="G18" s="55" t="str">
        <f t="shared" si="1"/>
        <v/>
      </c>
      <c r="H18" s="55" t="str">
        <f t="shared" si="2"/>
        <v/>
      </c>
      <c r="I18" s="55" t="str">
        <f t="shared" si="3"/>
        <v/>
      </c>
      <c r="J18" s="55" t="str">
        <f t="shared" si="4"/>
        <v/>
      </c>
      <c r="K18" s="55" t="str">
        <f t="shared" si="5"/>
        <v/>
      </c>
      <c r="Q18">
        <f t="shared" si="12"/>
        <v>16</v>
      </c>
      <c r="R18" t="str">
        <f t="shared" si="6"/>
        <v/>
      </c>
      <c r="T18" t="str">
        <f t="shared" si="7"/>
        <v/>
      </c>
    </row>
    <row r="19" spans="1:20" x14ac:dyDescent="0.2">
      <c r="A19">
        <f t="shared" si="8"/>
        <v>0</v>
      </c>
      <c r="B19">
        <f t="shared" si="9"/>
        <v>17</v>
      </c>
      <c r="C19" s="55"/>
      <c r="D19" s="55" t="str">
        <f t="shared" si="10"/>
        <v/>
      </c>
      <c r="E19" s="55" t="str">
        <f t="shared" si="11"/>
        <v/>
      </c>
      <c r="F19" s="55" t="str">
        <f t="shared" si="0"/>
        <v/>
      </c>
      <c r="G19" s="55" t="str">
        <f t="shared" si="1"/>
        <v/>
      </c>
      <c r="H19" s="55" t="str">
        <f t="shared" si="2"/>
        <v/>
      </c>
      <c r="I19" s="55" t="str">
        <f t="shared" si="3"/>
        <v/>
      </c>
      <c r="J19" s="55" t="str">
        <f t="shared" si="4"/>
        <v/>
      </c>
      <c r="K19" s="55" t="str">
        <f t="shared" si="5"/>
        <v/>
      </c>
      <c r="Q19">
        <f t="shared" si="12"/>
        <v>17</v>
      </c>
      <c r="R19" t="str">
        <f t="shared" si="6"/>
        <v/>
      </c>
      <c r="T19" t="str">
        <f t="shared" si="7"/>
        <v/>
      </c>
    </row>
    <row r="20" spans="1:20" x14ac:dyDescent="0.2">
      <c r="A20">
        <f t="shared" si="8"/>
        <v>0</v>
      </c>
      <c r="B20">
        <f t="shared" si="9"/>
        <v>18</v>
      </c>
      <c r="C20" s="55"/>
      <c r="D20" s="55" t="str">
        <f t="shared" si="10"/>
        <v/>
      </c>
      <c r="E20" s="55" t="str">
        <f t="shared" si="11"/>
        <v/>
      </c>
      <c r="F20" s="55" t="str">
        <f t="shared" si="0"/>
        <v/>
      </c>
      <c r="G20" s="55" t="str">
        <f t="shared" si="1"/>
        <v/>
      </c>
      <c r="H20" s="55" t="str">
        <f t="shared" si="2"/>
        <v/>
      </c>
      <c r="I20" s="55" t="str">
        <f t="shared" si="3"/>
        <v/>
      </c>
      <c r="J20" s="55" t="str">
        <f t="shared" si="4"/>
        <v/>
      </c>
      <c r="K20" s="55" t="str">
        <f t="shared" si="5"/>
        <v/>
      </c>
      <c r="Q20">
        <f t="shared" si="12"/>
        <v>18</v>
      </c>
      <c r="R20" t="str">
        <f t="shared" si="6"/>
        <v/>
      </c>
      <c r="T20" t="str">
        <f t="shared" si="7"/>
        <v/>
      </c>
    </row>
    <row r="21" spans="1:20" x14ac:dyDescent="0.2">
      <c r="A21">
        <f t="shared" si="8"/>
        <v>0</v>
      </c>
      <c r="B21">
        <f t="shared" si="9"/>
        <v>19</v>
      </c>
      <c r="C21" s="55"/>
      <c r="D21" s="55" t="str">
        <f t="shared" si="10"/>
        <v/>
      </c>
      <c r="E21" s="55" t="str">
        <f t="shared" si="11"/>
        <v/>
      </c>
      <c r="F21" s="55" t="str">
        <f t="shared" si="0"/>
        <v/>
      </c>
      <c r="G21" s="55" t="str">
        <f t="shared" si="1"/>
        <v/>
      </c>
      <c r="H21" s="55" t="str">
        <f t="shared" si="2"/>
        <v/>
      </c>
      <c r="I21" s="55" t="str">
        <f t="shared" si="3"/>
        <v/>
      </c>
      <c r="J21" s="55" t="str">
        <f t="shared" si="4"/>
        <v/>
      </c>
      <c r="K21" s="55" t="str">
        <f t="shared" si="5"/>
        <v/>
      </c>
      <c r="Q21">
        <f t="shared" si="12"/>
        <v>19</v>
      </c>
      <c r="R21" t="str">
        <f t="shared" si="6"/>
        <v/>
      </c>
      <c r="T21" t="str">
        <f t="shared" si="7"/>
        <v/>
      </c>
    </row>
    <row r="22" spans="1:20" x14ac:dyDescent="0.2">
      <c r="A22">
        <f t="shared" si="8"/>
        <v>0</v>
      </c>
      <c r="B22">
        <f t="shared" si="9"/>
        <v>20</v>
      </c>
      <c r="C22" s="55"/>
      <c r="D22" s="55" t="str">
        <f t="shared" si="10"/>
        <v/>
      </c>
      <c r="E22" s="55" t="str">
        <f t="shared" si="11"/>
        <v/>
      </c>
      <c r="F22" s="55" t="str">
        <f t="shared" si="0"/>
        <v/>
      </c>
      <c r="G22" s="55" t="str">
        <f t="shared" si="1"/>
        <v/>
      </c>
      <c r="H22" s="55" t="str">
        <f t="shared" si="2"/>
        <v/>
      </c>
      <c r="I22" s="55" t="str">
        <f t="shared" si="3"/>
        <v/>
      </c>
      <c r="J22" s="55" t="str">
        <f t="shared" si="4"/>
        <v/>
      </c>
      <c r="K22" s="55" t="str">
        <f t="shared" si="5"/>
        <v/>
      </c>
      <c r="Q22">
        <f t="shared" si="12"/>
        <v>20</v>
      </c>
      <c r="R22" t="str">
        <f t="shared" si="6"/>
        <v/>
      </c>
      <c r="T22" t="str">
        <f t="shared" si="7"/>
        <v/>
      </c>
    </row>
    <row r="23" spans="1:20" x14ac:dyDescent="0.2">
      <c r="A23">
        <f t="shared" si="8"/>
        <v>0</v>
      </c>
      <c r="B23">
        <f t="shared" si="9"/>
        <v>21</v>
      </c>
      <c r="C23" s="55"/>
      <c r="D23" s="55" t="str">
        <f t="shared" si="10"/>
        <v/>
      </c>
      <c r="E23" s="55" t="str">
        <f t="shared" si="11"/>
        <v/>
      </c>
      <c r="F23" s="55" t="str">
        <f t="shared" si="0"/>
        <v/>
      </c>
      <c r="G23" s="55" t="str">
        <f t="shared" si="1"/>
        <v/>
      </c>
      <c r="H23" s="55" t="str">
        <f t="shared" si="2"/>
        <v/>
      </c>
      <c r="I23" s="55" t="str">
        <f t="shared" si="3"/>
        <v/>
      </c>
      <c r="J23" s="55" t="str">
        <f t="shared" si="4"/>
        <v/>
      </c>
      <c r="K23" s="55" t="str">
        <f t="shared" si="5"/>
        <v/>
      </c>
      <c r="Q23">
        <f t="shared" si="12"/>
        <v>21</v>
      </c>
      <c r="R23" t="str">
        <f t="shared" si="6"/>
        <v/>
      </c>
      <c r="T23" t="str">
        <f t="shared" si="7"/>
        <v/>
      </c>
    </row>
    <row r="24" spans="1:20" x14ac:dyDescent="0.2">
      <c r="A24">
        <f t="shared" si="8"/>
        <v>0</v>
      </c>
      <c r="B24">
        <f t="shared" si="9"/>
        <v>22</v>
      </c>
      <c r="C24" s="55"/>
      <c r="D24" s="55" t="str">
        <f t="shared" si="10"/>
        <v/>
      </c>
      <c r="E24" s="55" t="str">
        <f t="shared" si="11"/>
        <v/>
      </c>
      <c r="F24" s="55" t="str">
        <f t="shared" si="0"/>
        <v/>
      </c>
      <c r="G24" s="55" t="str">
        <f t="shared" si="1"/>
        <v/>
      </c>
      <c r="H24" s="55" t="str">
        <f t="shared" si="2"/>
        <v/>
      </c>
      <c r="I24" s="55" t="str">
        <f t="shared" si="3"/>
        <v/>
      </c>
      <c r="J24" s="55" t="str">
        <f t="shared" si="4"/>
        <v/>
      </c>
      <c r="K24" s="55" t="str">
        <f t="shared" si="5"/>
        <v/>
      </c>
      <c r="Q24">
        <f t="shared" si="12"/>
        <v>22</v>
      </c>
      <c r="R24" t="str">
        <f t="shared" si="6"/>
        <v/>
      </c>
      <c r="T24" t="str">
        <f t="shared" si="7"/>
        <v/>
      </c>
    </row>
    <row r="25" spans="1:20" x14ac:dyDescent="0.2">
      <c r="A25">
        <f t="shared" si="8"/>
        <v>0</v>
      </c>
      <c r="B25">
        <f t="shared" si="9"/>
        <v>23</v>
      </c>
      <c r="C25" s="55">
        <v>10000000</v>
      </c>
      <c r="D25" s="55">
        <f t="shared" si="10"/>
        <v>50580987133.225502</v>
      </c>
      <c r="E25" s="55">
        <f t="shared" si="11"/>
        <v>50580987133.225502</v>
      </c>
      <c r="F25" s="55">
        <f t="shared" si="0"/>
        <v>2529049356.6612754</v>
      </c>
      <c r="G25" s="55">
        <f t="shared" si="1"/>
        <v>142857.14285714179</v>
      </c>
      <c r="H25" s="55">
        <f t="shared" si="2"/>
        <v>49999999999.999626</v>
      </c>
      <c r="I25" s="55">
        <f t="shared" si="3"/>
        <v>3110036489.8871536</v>
      </c>
      <c r="J25" s="55">
        <f t="shared" si="4"/>
        <v>9857142.8571428582</v>
      </c>
      <c r="K25" s="55">
        <f t="shared" si="5"/>
        <v>315.51094824942135</v>
      </c>
      <c r="Q25">
        <f t="shared" si="12"/>
        <v>23</v>
      </c>
      <c r="R25">
        <f t="shared" si="6"/>
        <v>0.98571428571428588</v>
      </c>
      <c r="S25">
        <v>1.42857142857141E-2</v>
      </c>
      <c r="T25">
        <f t="shared" si="7"/>
        <v>9.0145985214093623E-4</v>
      </c>
    </row>
    <row r="26" spans="1:20" x14ac:dyDescent="0.2">
      <c r="A26">
        <f t="shared" si="8"/>
        <v>1</v>
      </c>
      <c r="B26">
        <f t="shared" si="9"/>
        <v>24</v>
      </c>
      <c r="C26" s="55">
        <v>9857142.8571428582</v>
      </c>
      <c r="D26" s="55">
        <f t="shared" si="10"/>
        <v>49858401602.750854</v>
      </c>
      <c r="E26" s="55">
        <f t="shared" si="11"/>
        <v>52968438092.638008</v>
      </c>
      <c r="F26" s="55">
        <f t="shared" si="0"/>
        <v>2648421904.6319008</v>
      </c>
      <c r="G26" s="55">
        <f t="shared" si="1"/>
        <v>142857.14285714366</v>
      </c>
      <c r="H26" s="55">
        <f t="shared" si="2"/>
        <v>50000000000.000282</v>
      </c>
      <c r="I26" s="55">
        <f>IF(H26="","",E26+F26-H26)</f>
        <v>5616859997.2696304</v>
      </c>
      <c r="J26" s="55">
        <f t="shared" si="4"/>
        <v>9714285.7142857146</v>
      </c>
      <c r="K26" s="55">
        <f t="shared" si="5"/>
        <v>578.20617618952076</v>
      </c>
      <c r="Q26">
        <f t="shared" si="12"/>
        <v>24</v>
      </c>
      <c r="R26">
        <f t="shared" si="6"/>
        <v>0.98550724637681153</v>
      </c>
      <c r="S26">
        <v>1.449275362318847E-2</v>
      </c>
      <c r="T26">
        <f t="shared" si="7"/>
        <v>1.6520176462555165E-3</v>
      </c>
    </row>
    <row r="27" spans="1:20" x14ac:dyDescent="0.2">
      <c r="A27">
        <f t="shared" si="8"/>
        <v>2</v>
      </c>
      <c r="B27">
        <f t="shared" si="9"/>
        <v>25</v>
      </c>
      <c r="C27" s="55">
        <v>9714285.7142857146</v>
      </c>
      <c r="D27" s="55">
        <f t="shared" si="10"/>
        <v>49135816072.276199</v>
      </c>
      <c r="E27" s="55">
        <f t="shared" si="11"/>
        <v>54752676069.54583</v>
      </c>
      <c r="F27" s="55">
        <f t="shared" si="0"/>
        <v>2737633803.4772916</v>
      </c>
      <c r="G27" s="55">
        <f t="shared" si="1"/>
        <v>142857.14285714179</v>
      </c>
      <c r="H27" s="55">
        <f t="shared" si="2"/>
        <v>49999999999.999626</v>
      </c>
      <c r="I27" s="55">
        <f t="shared" si="3"/>
        <v>7490309873.0234985</v>
      </c>
      <c r="J27" s="55">
        <f t="shared" si="4"/>
        <v>9571428.5714285728</v>
      </c>
      <c r="K27" s="55">
        <f t="shared" si="5"/>
        <v>782.56968822633553</v>
      </c>
      <c r="Q27">
        <f t="shared" si="12"/>
        <v>25</v>
      </c>
      <c r="R27">
        <f t="shared" si="6"/>
        <v>0.98529411764705899</v>
      </c>
      <c r="S27">
        <v>1.4705882352941013E-2</v>
      </c>
      <c r="T27">
        <f t="shared" si="7"/>
        <v>2.2359133949321798E-3</v>
      </c>
    </row>
    <row r="28" spans="1:20" x14ac:dyDescent="0.2">
      <c r="A28">
        <f t="shared" si="8"/>
        <v>3</v>
      </c>
      <c r="B28">
        <f t="shared" si="9"/>
        <v>26</v>
      </c>
      <c r="C28" s="55">
        <v>9571428.5714285728</v>
      </c>
      <c r="D28" s="55">
        <f t="shared" si="10"/>
        <v>48413230541.801552</v>
      </c>
      <c r="E28" s="55">
        <f t="shared" si="11"/>
        <v>55903540414.82505</v>
      </c>
      <c r="F28" s="55">
        <f t="shared" si="0"/>
        <v>2795177020.7412529</v>
      </c>
      <c r="G28" s="55">
        <f t="shared" si="1"/>
        <v>142857.14285714366</v>
      </c>
      <c r="H28" s="55">
        <f t="shared" si="2"/>
        <v>50000000000.000282</v>
      </c>
      <c r="I28" s="55">
        <f t="shared" si="3"/>
        <v>8698717435.5660172</v>
      </c>
      <c r="J28" s="55">
        <f t="shared" si="4"/>
        <v>9428571.4285714291</v>
      </c>
      <c r="K28" s="55">
        <f t="shared" si="5"/>
        <v>922.59124316609268</v>
      </c>
      <c r="Q28">
        <f t="shared" si="12"/>
        <v>26</v>
      </c>
      <c r="R28">
        <f t="shared" si="6"/>
        <v>0.9850746268656716</v>
      </c>
      <c r="S28">
        <v>1.4925373134328401E-2</v>
      </c>
      <c r="T28">
        <f t="shared" si="7"/>
        <v>2.635974980474385E-3</v>
      </c>
    </row>
    <row r="29" spans="1:20" x14ac:dyDescent="0.2">
      <c r="A29">
        <f t="shared" si="8"/>
        <v>4</v>
      </c>
      <c r="B29">
        <f t="shared" si="9"/>
        <v>27</v>
      </c>
      <c r="C29" s="55">
        <v>9428571.4285714291</v>
      </c>
      <c r="D29" s="55">
        <f t="shared" si="10"/>
        <v>47690645011.326904</v>
      </c>
      <c r="E29" s="55">
        <f t="shared" si="11"/>
        <v>56389362446.892921</v>
      </c>
      <c r="F29" s="55">
        <f t="shared" si="0"/>
        <v>2819468122.3446465</v>
      </c>
      <c r="G29" s="55">
        <f t="shared" si="1"/>
        <v>142857.14285714366</v>
      </c>
      <c r="H29" s="55">
        <f t="shared" si="2"/>
        <v>50000000000.000282</v>
      </c>
      <c r="I29" s="55">
        <f t="shared" si="3"/>
        <v>9208830569.2372818</v>
      </c>
      <c r="J29" s="55">
        <f t="shared" si="4"/>
        <v>9285714.2857142854</v>
      </c>
      <c r="K29" s="55">
        <f t="shared" si="5"/>
        <v>991.72021514863036</v>
      </c>
      <c r="Q29">
        <f t="shared" si="12"/>
        <v>27</v>
      </c>
      <c r="R29">
        <f t="shared" si="6"/>
        <v>0.98484848484848475</v>
      </c>
      <c r="S29">
        <v>1.5151515151515249E-2</v>
      </c>
      <c r="T29">
        <f t="shared" si="7"/>
        <v>2.83348632899591E-3</v>
      </c>
    </row>
    <row r="30" spans="1:20" x14ac:dyDescent="0.2">
      <c r="A30">
        <f t="shared" si="8"/>
        <v>5</v>
      </c>
      <c r="B30">
        <f t="shared" si="9"/>
        <v>28</v>
      </c>
      <c r="C30" s="55">
        <v>9285714.2857142854</v>
      </c>
      <c r="D30" s="55">
        <f t="shared" si="10"/>
        <v>46968059480.852249</v>
      </c>
      <c r="E30" s="55">
        <f t="shared" si="11"/>
        <v>56176890050.089531</v>
      </c>
      <c r="F30" s="55">
        <f t="shared" si="0"/>
        <v>2808844502.5044765</v>
      </c>
      <c r="G30" s="55">
        <f t="shared" si="1"/>
        <v>142857.14285714366</v>
      </c>
      <c r="H30" s="55">
        <f t="shared" si="2"/>
        <v>50000000000.000282</v>
      </c>
      <c r="I30" s="55">
        <f t="shared" si="3"/>
        <v>8985734552.5937271</v>
      </c>
      <c r="J30" s="55">
        <f t="shared" si="4"/>
        <v>9142857.1428571418</v>
      </c>
      <c r="K30" s="55">
        <f t="shared" si="5"/>
        <v>982.81471668993902</v>
      </c>
      <c r="Q30">
        <f t="shared" si="12"/>
        <v>28</v>
      </c>
      <c r="R30">
        <f t="shared" si="6"/>
        <v>0.98461538461538456</v>
      </c>
      <c r="S30">
        <v>1.5384615384615441E-2</v>
      </c>
      <c r="T30">
        <f t="shared" si="7"/>
        <v>2.808042047685394E-3</v>
      </c>
    </row>
    <row r="31" spans="1:20" x14ac:dyDescent="0.2">
      <c r="A31">
        <f t="shared" si="8"/>
        <v>6</v>
      </c>
      <c r="B31">
        <f t="shared" si="9"/>
        <v>29</v>
      </c>
      <c r="C31" s="55">
        <v>9142857.1428571418</v>
      </c>
      <c r="D31" s="55">
        <f t="shared" si="10"/>
        <v>46245473950.377594</v>
      </c>
      <c r="E31" s="55">
        <f t="shared" si="11"/>
        <v>55231208502.971321</v>
      </c>
      <c r="F31" s="55">
        <f t="shared" si="0"/>
        <v>2761560425.1485662</v>
      </c>
      <c r="G31" s="55">
        <f t="shared" si="1"/>
        <v>142857.14285714366</v>
      </c>
      <c r="H31" s="55">
        <f t="shared" si="2"/>
        <v>50000000000.000282</v>
      </c>
      <c r="I31" s="55">
        <f t="shared" si="3"/>
        <v>7992768928.119606</v>
      </c>
      <c r="J31" s="55">
        <f t="shared" si="4"/>
        <v>8999999.9999999981</v>
      </c>
      <c r="K31" s="55">
        <f t="shared" si="5"/>
        <v>888.0854364577342</v>
      </c>
      <c r="Q31">
        <f t="shared" si="12"/>
        <v>29</v>
      </c>
      <c r="R31">
        <f t="shared" si="6"/>
        <v>0.98437499999999989</v>
      </c>
      <c r="S31">
        <v>1.5625000000000111E-2</v>
      </c>
      <c r="T31">
        <f t="shared" si="7"/>
        <v>2.5373869613076472E-3</v>
      </c>
    </row>
    <row r="32" spans="1:20" x14ac:dyDescent="0.2">
      <c r="A32">
        <f t="shared" si="8"/>
        <v>7</v>
      </c>
      <c r="B32">
        <f t="shared" si="9"/>
        <v>30</v>
      </c>
      <c r="C32" s="55">
        <v>8999999.9999999981</v>
      </c>
      <c r="D32" s="55">
        <f t="shared" si="10"/>
        <v>45522888419.902939</v>
      </c>
      <c r="E32" s="55">
        <f t="shared" si="11"/>
        <v>53515657348.022545</v>
      </c>
      <c r="F32" s="55">
        <f t="shared" si="0"/>
        <v>2675782867.4011273</v>
      </c>
      <c r="G32" s="55">
        <f t="shared" si="1"/>
        <v>142857.14285714366</v>
      </c>
      <c r="H32" s="55">
        <f t="shared" si="2"/>
        <v>50000000000.000282</v>
      </c>
      <c r="I32" s="55">
        <f t="shared" si="3"/>
        <v>6191440215.4233932</v>
      </c>
      <c r="J32" s="55">
        <f t="shared" si="4"/>
        <v>8857142.8571428545</v>
      </c>
      <c r="K32" s="55">
        <f t="shared" si="5"/>
        <v>699.03357270909305</v>
      </c>
      <c r="Q32">
        <f t="shared" si="12"/>
        <v>30</v>
      </c>
      <c r="R32">
        <f t="shared" si="6"/>
        <v>0.98412698412698407</v>
      </c>
      <c r="S32">
        <v>1.5873015873015928E-2</v>
      </c>
      <c r="T32">
        <f t="shared" si="7"/>
        <v>1.9972387791687141E-3</v>
      </c>
    </row>
    <row r="33" spans="1:20" x14ac:dyDescent="0.2">
      <c r="A33">
        <f t="shared" si="8"/>
        <v>8</v>
      </c>
      <c r="B33">
        <f t="shared" si="9"/>
        <v>31</v>
      </c>
      <c r="C33" s="55">
        <v>8857142.8571428545</v>
      </c>
      <c r="D33" s="55">
        <f t="shared" si="10"/>
        <v>44800302889.428284</v>
      </c>
      <c r="E33" s="55">
        <f t="shared" si="11"/>
        <v>50991743104.851677</v>
      </c>
      <c r="F33" s="55">
        <f t="shared" si="0"/>
        <v>2549587155.2425838</v>
      </c>
      <c r="G33" s="55">
        <f t="shared" si="1"/>
        <v>142857.14285714179</v>
      </c>
      <c r="H33" s="55">
        <f t="shared" si="2"/>
        <v>49999999999.999626</v>
      </c>
      <c r="I33" s="55">
        <f t="shared" si="3"/>
        <v>3541330260.094635</v>
      </c>
      <c r="J33" s="55">
        <f t="shared" si="4"/>
        <v>8714285.7142857127</v>
      </c>
      <c r="K33" s="55">
        <f t="shared" si="5"/>
        <v>406.3821609944664</v>
      </c>
      <c r="Q33">
        <f t="shared" si="12"/>
        <v>31</v>
      </c>
      <c r="R33">
        <f t="shared" si="6"/>
        <v>0.98387096774193561</v>
      </c>
      <c r="S33">
        <v>1.6129032258064391E-2</v>
      </c>
      <c r="T33">
        <f t="shared" si="7"/>
        <v>1.1610918885555099E-3</v>
      </c>
    </row>
    <row r="34" spans="1:20" x14ac:dyDescent="0.2">
      <c r="A34">
        <f t="shared" si="8"/>
        <v>9</v>
      </c>
      <c r="B34">
        <f t="shared" si="9"/>
        <v>32</v>
      </c>
      <c r="C34" s="55">
        <v>8714285.7142857127</v>
      </c>
      <c r="D34" s="55">
        <f t="shared" si="10"/>
        <v>44077717358.953644</v>
      </c>
      <c r="E34" s="55">
        <f t="shared" si="11"/>
        <v>47619047619.048279</v>
      </c>
      <c r="F34" s="55">
        <f t="shared" si="0"/>
        <v>2380952380.952414</v>
      </c>
      <c r="G34" s="55">
        <f t="shared" si="1"/>
        <v>142857.14285714366</v>
      </c>
      <c r="H34" s="55">
        <f t="shared" si="2"/>
        <v>50000000000.000282</v>
      </c>
      <c r="I34" s="55">
        <f t="shared" si="3"/>
        <v>4.119873046875E-4</v>
      </c>
      <c r="J34" s="55">
        <f t="shared" si="4"/>
        <v>8571428.571428569</v>
      </c>
      <c r="K34" s="55">
        <f t="shared" si="5"/>
        <v>4.8065185546875012E-11</v>
      </c>
      <c r="Q34">
        <f t="shared" si="12"/>
        <v>32</v>
      </c>
      <c r="R34">
        <f t="shared" si="6"/>
        <v>0.98360655737704905</v>
      </c>
      <c r="S34">
        <v>1.6393442622950949E-2</v>
      </c>
      <c r="T34">
        <f t="shared" si="7"/>
        <v>0</v>
      </c>
    </row>
    <row r="35" spans="1:20" x14ac:dyDescent="0.2">
      <c r="A35">
        <f t="shared" si="8"/>
        <v>10</v>
      </c>
      <c r="B35">
        <f t="shared" si="9"/>
        <v>33</v>
      </c>
      <c r="C35" s="55">
        <v>8571428.571428569</v>
      </c>
      <c r="D35" s="55">
        <f t="shared" si="10"/>
        <v>43355131828.478989</v>
      </c>
      <c r="E35" s="55" t="str">
        <f t="shared" si="11"/>
        <v/>
      </c>
      <c r="F35" s="55" t="str">
        <f t="shared" si="0"/>
        <v/>
      </c>
      <c r="G35" s="55" t="str">
        <f t="shared" si="1"/>
        <v/>
      </c>
      <c r="H35" s="55" t="str">
        <f t="shared" si="2"/>
        <v/>
      </c>
      <c r="I35" s="55" t="str">
        <f t="shared" si="3"/>
        <v/>
      </c>
      <c r="J35" s="55" t="str">
        <f t="shared" si="4"/>
        <v/>
      </c>
      <c r="K35" s="55" t="str">
        <f t="shared" si="5"/>
        <v/>
      </c>
      <c r="Q35">
        <f t="shared" si="12"/>
        <v>33</v>
      </c>
      <c r="R35" t="str">
        <f t="shared" si="6"/>
        <v/>
      </c>
      <c r="T35" t="str">
        <f t="shared" si="7"/>
        <v/>
      </c>
    </row>
    <row r="36" spans="1:20" x14ac:dyDescent="0.2">
      <c r="A36">
        <f t="shared" si="8"/>
        <v>11</v>
      </c>
      <c r="B36">
        <f t="shared" si="9"/>
        <v>34</v>
      </c>
      <c r="C36" s="55"/>
      <c r="D36" s="55" t="str">
        <f t="shared" si="10"/>
        <v/>
      </c>
      <c r="E36" s="55" t="str">
        <f t="shared" si="11"/>
        <v/>
      </c>
      <c r="F36" s="55" t="str">
        <f t="shared" si="0"/>
        <v/>
      </c>
      <c r="G36" s="55" t="str">
        <f t="shared" si="1"/>
        <v/>
      </c>
      <c r="H36" s="55" t="str">
        <f t="shared" si="2"/>
        <v/>
      </c>
      <c r="I36" s="55" t="str">
        <f t="shared" si="3"/>
        <v/>
      </c>
      <c r="J36" s="55" t="str">
        <f t="shared" si="4"/>
        <v/>
      </c>
      <c r="K36" s="55" t="str">
        <f t="shared" si="5"/>
        <v/>
      </c>
      <c r="Q36">
        <f t="shared" si="12"/>
        <v>34</v>
      </c>
      <c r="R36" t="str">
        <f t="shared" si="6"/>
        <v/>
      </c>
      <c r="T36" t="str">
        <f t="shared" si="7"/>
        <v/>
      </c>
    </row>
    <row r="37" spans="1:20" x14ac:dyDescent="0.2">
      <c r="A37">
        <f t="shared" si="8"/>
        <v>0</v>
      </c>
      <c r="B37">
        <f t="shared" si="9"/>
        <v>35</v>
      </c>
      <c r="C37" s="55"/>
      <c r="D37" s="55" t="str">
        <f t="shared" si="10"/>
        <v/>
      </c>
      <c r="E37" s="55" t="str">
        <f t="shared" si="11"/>
        <v/>
      </c>
      <c r="F37" s="55" t="str">
        <f t="shared" si="0"/>
        <v/>
      </c>
      <c r="G37" s="55" t="str">
        <f t="shared" si="1"/>
        <v/>
      </c>
      <c r="H37" s="55" t="str">
        <f t="shared" si="2"/>
        <v/>
      </c>
      <c r="I37" s="55" t="str">
        <f t="shared" si="3"/>
        <v/>
      </c>
      <c r="J37" s="55" t="str">
        <f t="shared" si="4"/>
        <v/>
      </c>
      <c r="K37" s="55" t="str">
        <f t="shared" si="5"/>
        <v/>
      </c>
      <c r="Q37">
        <f t="shared" si="12"/>
        <v>35</v>
      </c>
      <c r="R37" t="str">
        <f t="shared" si="6"/>
        <v/>
      </c>
      <c r="T37" t="str">
        <f t="shared" si="7"/>
        <v/>
      </c>
    </row>
    <row r="38" spans="1:20" x14ac:dyDescent="0.2">
      <c r="A38">
        <f t="shared" si="8"/>
        <v>0</v>
      </c>
      <c r="B38">
        <f t="shared" si="9"/>
        <v>36</v>
      </c>
      <c r="C38" s="55"/>
      <c r="D38" s="55" t="str">
        <f t="shared" si="10"/>
        <v/>
      </c>
      <c r="E38" s="55" t="str">
        <f t="shared" si="11"/>
        <v/>
      </c>
      <c r="F38" s="55" t="str">
        <f t="shared" si="0"/>
        <v/>
      </c>
      <c r="G38" s="55" t="str">
        <f t="shared" si="1"/>
        <v/>
      </c>
      <c r="H38" s="55" t="str">
        <f t="shared" si="2"/>
        <v/>
      </c>
      <c r="I38" s="55" t="str">
        <f t="shared" si="3"/>
        <v/>
      </c>
      <c r="J38" s="55" t="str">
        <f t="shared" si="4"/>
        <v/>
      </c>
      <c r="K38" s="55" t="str">
        <f t="shared" si="5"/>
        <v/>
      </c>
      <c r="Q38">
        <f t="shared" si="12"/>
        <v>36</v>
      </c>
      <c r="R38" t="str">
        <f t="shared" si="6"/>
        <v/>
      </c>
      <c r="T38" t="str">
        <f t="shared" si="7"/>
        <v/>
      </c>
    </row>
    <row r="39" spans="1:20" x14ac:dyDescent="0.2">
      <c r="A39">
        <f t="shared" si="8"/>
        <v>0</v>
      </c>
      <c r="B39">
        <f t="shared" si="9"/>
        <v>37</v>
      </c>
      <c r="C39" s="55"/>
      <c r="D39" s="55" t="str">
        <f t="shared" si="10"/>
        <v/>
      </c>
      <c r="E39" s="55" t="str">
        <f t="shared" si="11"/>
        <v/>
      </c>
      <c r="F39" s="55" t="str">
        <f t="shared" si="0"/>
        <v/>
      </c>
      <c r="G39" s="55" t="str">
        <f t="shared" si="1"/>
        <v/>
      </c>
      <c r="H39" s="55" t="str">
        <f t="shared" si="2"/>
        <v/>
      </c>
      <c r="I39" s="55" t="str">
        <f t="shared" si="3"/>
        <v/>
      </c>
      <c r="J39" s="55" t="str">
        <f t="shared" si="4"/>
        <v/>
      </c>
      <c r="K39" s="55" t="str">
        <f t="shared" si="5"/>
        <v/>
      </c>
      <c r="Q39">
        <f t="shared" si="12"/>
        <v>37</v>
      </c>
      <c r="R39" t="str">
        <f t="shared" si="6"/>
        <v/>
      </c>
      <c r="T39" t="str">
        <f t="shared" si="7"/>
        <v/>
      </c>
    </row>
    <row r="40" spans="1:20" x14ac:dyDescent="0.2">
      <c r="A40">
        <f t="shared" si="8"/>
        <v>0</v>
      </c>
      <c r="B40">
        <f t="shared" si="9"/>
        <v>38</v>
      </c>
      <c r="C40" s="55"/>
      <c r="D40" s="55" t="str">
        <f t="shared" si="10"/>
        <v/>
      </c>
      <c r="E40" s="55" t="str">
        <f t="shared" si="11"/>
        <v/>
      </c>
      <c r="F40" s="55" t="str">
        <f t="shared" si="0"/>
        <v/>
      </c>
      <c r="G40" s="55" t="str">
        <f t="shared" si="1"/>
        <v/>
      </c>
      <c r="H40" s="55" t="str">
        <f t="shared" si="2"/>
        <v/>
      </c>
      <c r="I40" s="55" t="str">
        <f t="shared" si="3"/>
        <v/>
      </c>
      <c r="J40" s="55" t="str">
        <f t="shared" si="4"/>
        <v/>
      </c>
      <c r="K40" s="55" t="str">
        <f t="shared" si="5"/>
        <v/>
      </c>
      <c r="Q40">
        <f t="shared" si="12"/>
        <v>38</v>
      </c>
      <c r="R40" t="str">
        <f t="shared" si="6"/>
        <v/>
      </c>
      <c r="T40" t="str">
        <f t="shared" si="7"/>
        <v/>
      </c>
    </row>
    <row r="41" spans="1:20" x14ac:dyDescent="0.2">
      <c r="A41">
        <f t="shared" si="8"/>
        <v>0</v>
      </c>
      <c r="B41">
        <f t="shared" si="9"/>
        <v>39</v>
      </c>
      <c r="C41" s="55"/>
      <c r="D41" s="55" t="str">
        <f t="shared" si="10"/>
        <v/>
      </c>
      <c r="E41" s="55" t="str">
        <f t="shared" si="11"/>
        <v/>
      </c>
      <c r="F41" s="55" t="str">
        <f t="shared" si="0"/>
        <v/>
      </c>
      <c r="G41" s="55" t="str">
        <f t="shared" si="1"/>
        <v/>
      </c>
      <c r="H41" s="55" t="str">
        <f t="shared" si="2"/>
        <v/>
      </c>
      <c r="I41" s="55" t="str">
        <f t="shared" si="3"/>
        <v/>
      </c>
      <c r="J41" s="55" t="str">
        <f t="shared" si="4"/>
        <v/>
      </c>
      <c r="K41" s="55" t="str">
        <f t="shared" si="5"/>
        <v/>
      </c>
      <c r="Q41">
        <f t="shared" si="12"/>
        <v>39</v>
      </c>
      <c r="R41" t="str">
        <f t="shared" si="6"/>
        <v/>
      </c>
      <c r="T41" t="str">
        <f t="shared" si="7"/>
        <v/>
      </c>
    </row>
    <row r="42" spans="1:20" x14ac:dyDescent="0.2">
      <c r="A42">
        <f t="shared" si="8"/>
        <v>0</v>
      </c>
      <c r="B42">
        <f t="shared" si="9"/>
        <v>40</v>
      </c>
      <c r="C42" s="55"/>
      <c r="D42" s="55" t="str">
        <f t="shared" si="10"/>
        <v/>
      </c>
      <c r="E42" s="55" t="str">
        <f t="shared" si="11"/>
        <v/>
      </c>
      <c r="F42" s="55" t="str">
        <f t="shared" si="0"/>
        <v/>
      </c>
      <c r="G42" s="55" t="str">
        <f t="shared" si="1"/>
        <v/>
      </c>
      <c r="H42" s="55" t="str">
        <f t="shared" si="2"/>
        <v/>
      </c>
      <c r="I42" s="55" t="str">
        <f t="shared" si="3"/>
        <v/>
      </c>
      <c r="J42" s="55" t="str">
        <f t="shared" si="4"/>
        <v/>
      </c>
      <c r="K42" s="55" t="str">
        <f t="shared" si="5"/>
        <v/>
      </c>
      <c r="Q42">
        <f t="shared" si="12"/>
        <v>40</v>
      </c>
      <c r="R42" t="str">
        <f t="shared" si="6"/>
        <v/>
      </c>
      <c r="T42" t="str">
        <f t="shared" si="7"/>
        <v/>
      </c>
    </row>
    <row r="43" spans="1:20" x14ac:dyDescent="0.2">
      <c r="A43">
        <f t="shared" si="8"/>
        <v>0</v>
      </c>
      <c r="B43">
        <f t="shared" si="9"/>
        <v>41</v>
      </c>
      <c r="C43" s="55"/>
      <c r="D43" s="55" t="str">
        <f t="shared" si="10"/>
        <v/>
      </c>
      <c r="E43" s="55" t="str">
        <f t="shared" si="11"/>
        <v/>
      </c>
      <c r="F43" s="55" t="str">
        <f t="shared" si="0"/>
        <v/>
      </c>
      <c r="G43" s="55" t="str">
        <f t="shared" si="1"/>
        <v/>
      </c>
      <c r="H43" s="55" t="str">
        <f t="shared" si="2"/>
        <v/>
      </c>
      <c r="I43" s="55" t="str">
        <f t="shared" si="3"/>
        <v/>
      </c>
      <c r="J43" s="55" t="str">
        <f t="shared" si="4"/>
        <v/>
      </c>
      <c r="K43" s="55" t="str">
        <f t="shared" si="5"/>
        <v/>
      </c>
      <c r="Q43">
        <f t="shared" si="12"/>
        <v>41</v>
      </c>
      <c r="R43" t="str">
        <f t="shared" si="6"/>
        <v/>
      </c>
      <c r="T43" t="str">
        <f t="shared" si="7"/>
        <v/>
      </c>
    </row>
    <row r="44" spans="1:20" x14ac:dyDescent="0.2">
      <c r="A44">
        <f t="shared" si="8"/>
        <v>0</v>
      </c>
      <c r="B44">
        <f t="shared" si="9"/>
        <v>42</v>
      </c>
      <c r="C44" s="55"/>
      <c r="D44" s="55" t="str">
        <f t="shared" si="10"/>
        <v/>
      </c>
      <c r="E44" s="55" t="str">
        <f t="shared" si="11"/>
        <v/>
      </c>
      <c r="F44" s="55" t="str">
        <f t="shared" si="0"/>
        <v/>
      </c>
      <c r="G44" s="55" t="str">
        <f t="shared" si="1"/>
        <v/>
      </c>
      <c r="H44" s="55" t="str">
        <f t="shared" si="2"/>
        <v/>
      </c>
      <c r="I44" s="55" t="str">
        <f t="shared" si="3"/>
        <v/>
      </c>
      <c r="J44" s="55" t="str">
        <f t="shared" si="4"/>
        <v/>
      </c>
      <c r="K44" s="55" t="str">
        <f t="shared" si="5"/>
        <v/>
      </c>
      <c r="Q44">
        <f t="shared" si="12"/>
        <v>42</v>
      </c>
      <c r="R44" t="str">
        <f t="shared" si="6"/>
        <v/>
      </c>
      <c r="T44" t="str">
        <f t="shared" si="7"/>
        <v/>
      </c>
    </row>
    <row r="45" spans="1:20" x14ac:dyDescent="0.2">
      <c r="A45">
        <f t="shared" si="8"/>
        <v>0</v>
      </c>
      <c r="B45">
        <f t="shared" si="9"/>
        <v>43</v>
      </c>
      <c r="C45" s="55"/>
      <c r="D45" s="55" t="str">
        <f t="shared" si="10"/>
        <v/>
      </c>
      <c r="E45" s="55" t="str">
        <f t="shared" si="11"/>
        <v/>
      </c>
      <c r="F45" s="55" t="str">
        <f t="shared" si="0"/>
        <v/>
      </c>
      <c r="G45" s="55" t="str">
        <f t="shared" si="1"/>
        <v/>
      </c>
      <c r="H45" s="55" t="str">
        <f t="shared" si="2"/>
        <v/>
      </c>
      <c r="I45" s="55" t="str">
        <f t="shared" si="3"/>
        <v/>
      </c>
      <c r="J45" s="55" t="str">
        <f t="shared" si="4"/>
        <v/>
      </c>
      <c r="K45" s="55" t="str">
        <f t="shared" si="5"/>
        <v/>
      </c>
      <c r="Q45">
        <f t="shared" si="12"/>
        <v>43</v>
      </c>
      <c r="R45" t="str">
        <f t="shared" si="6"/>
        <v/>
      </c>
      <c r="T45" t="str">
        <f t="shared" si="7"/>
        <v/>
      </c>
    </row>
    <row r="46" spans="1:20" x14ac:dyDescent="0.2">
      <c r="A46">
        <f t="shared" si="8"/>
        <v>0</v>
      </c>
      <c r="B46">
        <f t="shared" si="9"/>
        <v>44</v>
      </c>
      <c r="C46" s="55"/>
      <c r="D46" s="55" t="str">
        <f t="shared" si="10"/>
        <v/>
      </c>
      <c r="E46" s="55" t="str">
        <f t="shared" si="11"/>
        <v/>
      </c>
      <c r="F46" s="55" t="str">
        <f t="shared" si="0"/>
        <v/>
      </c>
      <c r="G46" s="55" t="str">
        <f t="shared" si="1"/>
        <v/>
      </c>
      <c r="H46" s="55" t="str">
        <f t="shared" si="2"/>
        <v/>
      </c>
      <c r="I46" s="55" t="str">
        <f t="shared" si="3"/>
        <v/>
      </c>
      <c r="J46" s="55" t="str">
        <f t="shared" si="4"/>
        <v/>
      </c>
      <c r="K46" s="55" t="str">
        <f t="shared" si="5"/>
        <v/>
      </c>
      <c r="Q46">
        <f t="shared" si="12"/>
        <v>44</v>
      </c>
      <c r="R46" t="str">
        <f t="shared" si="6"/>
        <v/>
      </c>
      <c r="T46" t="str">
        <f t="shared" si="7"/>
        <v/>
      </c>
    </row>
    <row r="47" spans="1:20" x14ac:dyDescent="0.2">
      <c r="A47">
        <f t="shared" si="8"/>
        <v>0</v>
      </c>
      <c r="B47">
        <f t="shared" si="9"/>
        <v>45</v>
      </c>
      <c r="C47" s="55"/>
      <c r="D47" s="55" t="str">
        <f t="shared" si="10"/>
        <v/>
      </c>
      <c r="E47" s="55" t="str">
        <f t="shared" si="11"/>
        <v/>
      </c>
      <c r="F47" s="55" t="str">
        <f t="shared" si="0"/>
        <v/>
      </c>
      <c r="G47" s="55" t="str">
        <f t="shared" si="1"/>
        <v/>
      </c>
      <c r="H47" s="55" t="str">
        <f t="shared" si="2"/>
        <v/>
      </c>
      <c r="I47" s="55" t="str">
        <f t="shared" si="3"/>
        <v/>
      </c>
      <c r="J47" s="55" t="str">
        <f t="shared" si="4"/>
        <v/>
      </c>
      <c r="K47" s="55" t="str">
        <f t="shared" si="5"/>
        <v/>
      </c>
      <c r="Q47">
        <f t="shared" si="12"/>
        <v>45</v>
      </c>
      <c r="R47" t="str">
        <f t="shared" si="6"/>
        <v/>
      </c>
      <c r="T47" t="str">
        <f t="shared" si="7"/>
        <v/>
      </c>
    </row>
    <row r="48" spans="1:20" x14ac:dyDescent="0.2">
      <c r="A48">
        <f t="shared" ref="A48:A78" si="13">IF(AND(C47="",C46=""),0,IF(AND(C47="",C46&lt;&gt;""),0,A47+1))</f>
        <v>0</v>
      </c>
      <c r="B48">
        <f t="shared" ref="B48:B78" si="14">1+B47</f>
        <v>46</v>
      </c>
      <c r="C48" s="55"/>
      <c r="D48" s="55" t="str">
        <f t="shared" si="10"/>
        <v/>
      </c>
      <c r="E48" s="55" t="str">
        <f t="shared" ref="E48:E78" si="15">IF(AND(D48&lt;&gt;"",D47=""),D48,IF(AND(D48&lt;&gt;"",D49&lt;&gt;""),I47+D48,""))</f>
        <v/>
      </c>
      <c r="F48" s="55" t="str">
        <f t="shared" si="0"/>
        <v/>
      </c>
      <c r="G48" s="55" t="str">
        <f t="shared" ref="G48:G78" si="16">IF(F48="","",C48-C49)</f>
        <v/>
      </c>
      <c r="H48" s="55" t="str">
        <f t="shared" si="2"/>
        <v/>
      </c>
      <c r="I48" s="55" t="str">
        <f t="shared" ref="I48:I78" si="17">IF(H48="","",E48+F48-H48)</f>
        <v/>
      </c>
      <c r="J48" s="55" t="str">
        <f t="shared" ref="J48:J78" si="18">IF(I48="","",C49)</f>
        <v/>
      </c>
      <c r="K48" s="55" t="str">
        <f t="shared" ref="K48:K78" si="19">IF(J48="","",I48/J48)</f>
        <v/>
      </c>
      <c r="Q48">
        <f t="shared" si="12"/>
        <v>46</v>
      </c>
      <c r="R48" t="str">
        <f t="shared" si="6"/>
        <v/>
      </c>
      <c r="T48" t="str">
        <f t="shared" si="7"/>
        <v/>
      </c>
    </row>
    <row r="49" spans="1:20" x14ac:dyDescent="0.2">
      <c r="A49">
        <f t="shared" si="13"/>
        <v>0</v>
      </c>
      <c r="B49">
        <f t="shared" si="14"/>
        <v>47</v>
      </c>
      <c r="C49" s="55"/>
      <c r="D49" s="55" t="str">
        <f t="shared" si="10"/>
        <v/>
      </c>
      <c r="E49" s="55" t="str">
        <f t="shared" si="15"/>
        <v/>
      </c>
      <c r="F49" s="55" t="str">
        <f t="shared" si="0"/>
        <v/>
      </c>
      <c r="G49" s="55" t="str">
        <f t="shared" si="16"/>
        <v/>
      </c>
      <c r="H49" s="55" t="str">
        <f t="shared" si="2"/>
        <v/>
      </c>
      <c r="I49" s="55" t="str">
        <f t="shared" si="17"/>
        <v/>
      </c>
      <c r="J49" s="55" t="str">
        <f t="shared" si="18"/>
        <v/>
      </c>
      <c r="K49" s="55" t="str">
        <f t="shared" si="19"/>
        <v/>
      </c>
      <c r="Q49">
        <f t="shared" si="12"/>
        <v>47</v>
      </c>
      <c r="R49" t="str">
        <f t="shared" si="6"/>
        <v/>
      </c>
      <c r="T49" t="str">
        <f t="shared" si="7"/>
        <v/>
      </c>
    </row>
    <row r="50" spans="1:20" x14ac:dyDescent="0.2">
      <c r="A50">
        <f t="shared" si="13"/>
        <v>0</v>
      </c>
      <c r="B50">
        <f t="shared" si="14"/>
        <v>48</v>
      </c>
      <c r="C50" s="55"/>
      <c r="D50" s="55" t="str">
        <f t="shared" si="10"/>
        <v/>
      </c>
      <c r="E50" s="55" t="str">
        <f t="shared" si="15"/>
        <v/>
      </c>
      <c r="F50" s="55" t="str">
        <f t="shared" si="0"/>
        <v/>
      </c>
      <c r="G50" s="55" t="str">
        <f t="shared" si="16"/>
        <v/>
      </c>
      <c r="H50" s="55" t="str">
        <f t="shared" si="2"/>
        <v/>
      </c>
      <c r="I50" s="55" t="str">
        <f t="shared" si="17"/>
        <v/>
      </c>
      <c r="J50" s="55" t="str">
        <f t="shared" si="18"/>
        <v/>
      </c>
      <c r="K50" s="55" t="str">
        <f t="shared" si="19"/>
        <v/>
      </c>
      <c r="Q50">
        <f t="shared" si="12"/>
        <v>48</v>
      </c>
      <c r="R50" t="str">
        <f t="shared" si="6"/>
        <v/>
      </c>
      <c r="T50" t="str">
        <f t="shared" si="7"/>
        <v/>
      </c>
    </row>
    <row r="51" spans="1:20" x14ac:dyDescent="0.2">
      <c r="A51">
        <f t="shared" si="13"/>
        <v>0</v>
      </c>
      <c r="B51">
        <f t="shared" si="14"/>
        <v>49</v>
      </c>
      <c r="C51" s="55"/>
      <c r="D51" s="55" t="str">
        <f t="shared" si="10"/>
        <v/>
      </c>
      <c r="E51" s="55" t="str">
        <f t="shared" si="15"/>
        <v/>
      </c>
      <c r="F51" s="55" t="str">
        <f t="shared" si="0"/>
        <v/>
      </c>
      <c r="G51" s="55" t="str">
        <f t="shared" si="16"/>
        <v/>
      </c>
      <c r="H51" s="55" t="str">
        <f t="shared" si="2"/>
        <v/>
      </c>
      <c r="I51" s="55" t="str">
        <f t="shared" si="17"/>
        <v/>
      </c>
      <c r="J51" s="55" t="str">
        <f t="shared" si="18"/>
        <v/>
      </c>
      <c r="K51" s="55" t="str">
        <f t="shared" si="19"/>
        <v/>
      </c>
      <c r="Q51">
        <f t="shared" si="12"/>
        <v>49</v>
      </c>
      <c r="R51" t="str">
        <f t="shared" si="6"/>
        <v/>
      </c>
      <c r="T51" t="str">
        <f t="shared" si="7"/>
        <v/>
      </c>
    </row>
    <row r="52" spans="1:20" x14ac:dyDescent="0.2">
      <c r="A52">
        <f t="shared" si="13"/>
        <v>0</v>
      </c>
      <c r="B52">
        <f t="shared" si="14"/>
        <v>50</v>
      </c>
      <c r="C52" s="55"/>
      <c r="D52" s="55" t="str">
        <f t="shared" si="10"/>
        <v/>
      </c>
      <c r="E52" s="55" t="str">
        <f t="shared" si="15"/>
        <v/>
      </c>
      <c r="F52" s="55" t="str">
        <f t="shared" si="0"/>
        <v/>
      </c>
      <c r="G52" s="55" t="str">
        <f t="shared" si="16"/>
        <v/>
      </c>
      <c r="H52" s="55" t="str">
        <f t="shared" si="2"/>
        <v/>
      </c>
      <c r="I52" s="55" t="str">
        <f t="shared" si="17"/>
        <v/>
      </c>
      <c r="J52" s="55" t="str">
        <f t="shared" si="18"/>
        <v/>
      </c>
      <c r="K52" s="55" t="str">
        <f t="shared" si="19"/>
        <v/>
      </c>
      <c r="Q52">
        <f t="shared" si="12"/>
        <v>50</v>
      </c>
      <c r="R52" t="str">
        <f t="shared" si="6"/>
        <v/>
      </c>
      <c r="T52" t="str">
        <f t="shared" si="7"/>
        <v/>
      </c>
    </row>
    <row r="53" spans="1:20" x14ac:dyDescent="0.2">
      <c r="A53">
        <f t="shared" si="13"/>
        <v>0</v>
      </c>
      <c r="B53">
        <f t="shared" si="14"/>
        <v>51</v>
      </c>
      <c r="C53" s="55"/>
      <c r="D53" s="55" t="str">
        <f t="shared" si="10"/>
        <v/>
      </c>
      <c r="E53" s="55" t="str">
        <f t="shared" si="15"/>
        <v/>
      </c>
      <c r="F53" s="55" t="str">
        <f t="shared" si="0"/>
        <v/>
      </c>
      <c r="G53" s="55" t="str">
        <f t="shared" si="16"/>
        <v/>
      </c>
      <c r="H53" s="55" t="str">
        <f t="shared" si="2"/>
        <v/>
      </c>
      <c r="I53" s="55" t="str">
        <f t="shared" si="17"/>
        <v/>
      </c>
      <c r="J53" s="55" t="str">
        <f t="shared" si="18"/>
        <v/>
      </c>
      <c r="K53" s="55" t="str">
        <f t="shared" si="19"/>
        <v/>
      </c>
      <c r="Q53">
        <f t="shared" si="12"/>
        <v>51</v>
      </c>
      <c r="R53" t="str">
        <f t="shared" si="6"/>
        <v/>
      </c>
      <c r="T53" t="str">
        <f t="shared" si="7"/>
        <v/>
      </c>
    </row>
    <row r="54" spans="1:20" x14ac:dyDescent="0.2">
      <c r="A54">
        <f t="shared" si="13"/>
        <v>0</v>
      </c>
      <c r="B54">
        <f t="shared" si="14"/>
        <v>52</v>
      </c>
      <c r="C54" s="55"/>
      <c r="D54" s="55" t="str">
        <f t="shared" si="10"/>
        <v/>
      </c>
      <c r="E54" s="55" t="str">
        <f t="shared" si="15"/>
        <v/>
      </c>
      <c r="F54" s="55" t="str">
        <f t="shared" si="0"/>
        <v/>
      </c>
      <c r="G54" s="55" t="str">
        <f t="shared" si="16"/>
        <v/>
      </c>
      <c r="H54" s="55" t="str">
        <f t="shared" si="2"/>
        <v/>
      </c>
      <c r="I54" s="55" t="str">
        <f t="shared" si="17"/>
        <v/>
      </c>
      <c r="J54" s="55" t="str">
        <f t="shared" si="18"/>
        <v/>
      </c>
      <c r="K54" s="55" t="str">
        <f t="shared" si="19"/>
        <v/>
      </c>
      <c r="Q54">
        <f t="shared" si="12"/>
        <v>52</v>
      </c>
      <c r="R54" t="str">
        <f t="shared" si="6"/>
        <v/>
      </c>
      <c r="T54" t="str">
        <f t="shared" si="7"/>
        <v/>
      </c>
    </row>
    <row r="55" spans="1:20" x14ac:dyDescent="0.2">
      <c r="A55">
        <f t="shared" si="13"/>
        <v>0</v>
      </c>
      <c r="B55">
        <f t="shared" si="14"/>
        <v>53</v>
      </c>
      <c r="C55" s="55"/>
      <c r="D55" s="55" t="str">
        <f t="shared" si="10"/>
        <v/>
      </c>
      <c r="E55" s="55" t="str">
        <f t="shared" si="15"/>
        <v/>
      </c>
      <c r="F55" s="55" t="str">
        <f t="shared" si="0"/>
        <v/>
      </c>
      <c r="G55" s="55" t="str">
        <f t="shared" si="16"/>
        <v/>
      </c>
      <c r="H55" s="55" t="str">
        <f t="shared" si="2"/>
        <v/>
      </c>
      <c r="I55" s="55" t="str">
        <f t="shared" si="17"/>
        <v/>
      </c>
      <c r="J55" s="55" t="str">
        <f t="shared" si="18"/>
        <v/>
      </c>
      <c r="K55" s="55" t="str">
        <f t="shared" si="19"/>
        <v/>
      </c>
      <c r="Q55">
        <f t="shared" si="12"/>
        <v>53</v>
      </c>
      <c r="R55" t="str">
        <f t="shared" si="6"/>
        <v/>
      </c>
      <c r="T55" t="str">
        <f t="shared" si="7"/>
        <v/>
      </c>
    </row>
    <row r="56" spans="1:20" x14ac:dyDescent="0.2">
      <c r="A56">
        <f t="shared" si="13"/>
        <v>0</v>
      </c>
      <c r="B56">
        <f t="shared" si="14"/>
        <v>54</v>
      </c>
      <c r="C56" s="55"/>
      <c r="D56" s="55" t="str">
        <f t="shared" si="10"/>
        <v/>
      </c>
      <c r="E56" s="55" t="str">
        <f t="shared" si="15"/>
        <v/>
      </c>
      <c r="F56" s="55" t="str">
        <f t="shared" si="0"/>
        <v/>
      </c>
      <c r="G56" s="55" t="str">
        <f t="shared" si="16"/>
        <v/>
      </c>
      <c r="H56" s="55" t="str">
        <f t="shared" si="2"/>
        <v/>
      </c>
      <c r="I56" s="55" t="str">
        <f t="shared" si="17"/>
        <v/>
      </c>
      <c r="J56" s="55" t="str">
        <f t="shared" si="18"/>
        <v/>
      </c>
      <c r="K56" s="55" t="str">
        <f t="shared" si="19"/>
        <v/>
      </c>
      <c r="Q56">
        <f t="shared" si="12"/>
        <v>54</v>
      </c>
      <c r="R56" t="str">
        <f t="shared" si="6"/>
        <v/>
      </c>
      <c r="T56" t="str">
        <f t="shared" si="7"/>
        <v/>
      </c>
    </row>
    <row r="57" spans="1:20" x14ac:dyDescent="0.2">
      <c r="A57">
        <f t="shared" si="13"/>
        <v>0</v>
      </c>
      <c r="B57">
        <f t="shared" si="14"/>
        <v>55</v>
      </c>
      <c r="C57" s="55"/>
      <c r="D57" s="55" t="str">
        <f t="shared" si="10"/>
        <v/>
      </c>
      <c r="E57" s="55" t="str">
        <f t="shared" si="15"/>
        <v/>
      </c>
      <c r="F57" s="55" t="str">
        <f t="shared" si="0"/>
        <v/>
      </c>
      <c r="G57" s="55" t="str">
        <f t="shared" si="16"/>
        <v/>
      </c>
      <c r="H57" s="55" t="str">
        <f t="shared" si="2"/>
        <v/>
      </c>
      <c r="I57" s="55" t="str">
        <f t="shared" si="17"/>
        <v/>
      </c>
      <c r="J57" s="55" t="str">
        <f t="shared" si="18"/>
        <v/>
      </c>
      <c r="K57" s="55" t="str">
        <f t="shared" si="19"/>
        <v/>
      </c>
      <c r="Q57">
        <f t="shared" si="12"/>
        <v>55</v>
      </c>
      <c r="R57" t="str">
        <f t="shared" si="6"/>
        <v/>
      </c>
      <c r="T57" t="str">
        <f t="shared" si="7"/>
        <v/>
      </c>
    </row>
    <row r="58" spans="1:20" x14ac:dyDescent="0.2">
      <c r="A58">
        <f t="shared" si="13"/>
        <v>0</v>
      </c>
      <c r="B58">
        <f t="shared" si="14"/>
        <v>56</v>
      </c>
      <c r="C58" s="55"/>
      <c r="D58" s="55" t="str">
        <f t="shared" si="10"/>
        <v/>
      </c>
      <c r="E58" s="55" t="str">
        <f t="shared" si="15"/>
        <v/>
      </c>
      <c r="F58" s="55" t="str">
        <f t="shared" si="0"/>
        <v/>
      </c>
      <c r="G58" s="55" t="str">
        <f t="shared" si="16"/>
        <v/>
      </c>
      <c r="H58" s="55" t="str">
        <f t="shared" si="2"/>
        <v/>
      </c>
      <c r="I58" s="55" t="str">
        <f t="shared" si="17"/>
        <v/>
      </c>
      <c r="J58" s="55" t="str">
        <f t="shared" si="18"/>
        <v/>
      </c>
      <c r="K58" s="55" t="str">
        <f t="shared" si="19"/>
        <v/>
      </c>
      <c r="Q58">
        <f t="shared" si="12"/>
        <v>56</v>
      </c>
      <c r="R58" t="str">
        <f t="shared" si="6"/>
        <v/>
      </c>
      <c r="T58" t="str">
        <f t="shared" si="7"/>
        <v/>
      </c>
    </row>
    <row r="59" spans="1:20" x14ac:dyDescent="0.2">
      <c r="A59">
        <f t="shared" si="13"/>
        <v>0</v>
      </c>
      <c r="B59">
        <f t="shared" si="14"/>
        <v>57</v>
      </c>
      <c r="C59" s="55"/>
      <c r="D59" s="55" t="str">
        <f t="shared" si="10"/>
        <v/>
      </c>
      <c r="E59" s="55" t="str">
        <f t="shared" si="15"/>
        <v/>
      </c>
      <c r="F59" s="55" t="str">
        <f t="shared" si="0"/>
        <v/>
      </c>
      <c r="G59" s="55" t="str">
        <f t="shared" si="16"/>
        <v/>
      </c>
      <c r="H59" s="55" t="str">
        <f t="shared" si="2"/>
        <v/>
      </c>
      <c r="I59" s="55" t="str">
        <f t="shared" si="17"/>
        <v/>
      </c>
      <c r="J59" s="55" t="str">
        <f t="shared" si="18"/>
        <v/>
      </c>
      <c r="K59" s="55" t="str">
        <f t="shared" si="19"/>
        <v/>
      </c>
      <c r="Q59">
        <f t="shared" si="12"/>
        <v>57</v>
      </c>
      <c r="R59" t="str">
        <f t="shared" si="6"/>
        <v/>
      </c>
      <c r="T59" t="str">
        <f t="shared" si="7"/>
        <v/>
      </c>
    </row>
    <row r="60" spans="1:20" x14ac:dyDescent="0.2">
      <c r="A60">
        <f t="shared" si="13"/>
        <v>0</v>
      </c>
      <c r="B60">
        <f t="shared" si="14"/>
        <v>58</v>
      </c>
      <c r="C60" s="55"/>
      <c r="D60" s="55" t="str">
        <f t="shared" si="10"/>
        <v/>
      </c>
      <c r="E60" s="55" t="str">
        <f t="shared" si="15"/>
        <v/>
      </c>
      <c r="F60" s="55" t="str">
        <f t="shared" si="0"/>
        <v/>
      </c>
      <c r="G60" s="55" t="str">
        <f t="shared" si="16"/>
        <v/>
      </c>
      <c r="H60" s="55" t="str">
        <f t="shared" si="2"/>
        <v/>
      </c>
      <c r="I60" s="55" t="str">
        <f t="shared" si="17"/>
        <v/>
      </c>
      <c r="J60" s="55" t="str">
        <f t="shared" si="18"/>
        <v/>
      </c>
      <c r="K60" s="55" t="str">
        <f t="shared" si="19"/>
        <v/>
      </c>
      <c r="Q60">
        <f t="shared" si="12"/>
        <v>58</v>
      </c>
      <c r="R60" t="str">
        <f t="shared" si="6"/>
        <v/>
      </c>
      <c r="T60" t="str">
        <f t="shared" si="7"/>
        <v/>
      </c>
    </row>
    <row r="61" spans="1:20" x14ac:dyDescent="0.2">
      <c r="A61">
        <f t="shared" si="13"/>
        <v>0</v>
      </c>
      <c r="B61">
        <f t="shared" si="14"/>
        <v>59</v>
      </c>
      <c r="C61" s="55"/>
      <c r="D61" s="55" t="str">
        <f t="shared" si="10"/>
        <v/>
      </c>
      <c r="E61" s="55" t="str">
        <f t="shared" si="15"/>
        <v/>
      </c>
      <c r="F61" s="55" t="str">
        <f t="shared" si="0"/>
        <v/>
      </c>
      <c r="G61" s="55" t="str">
        <f t="shared" si="16"/>
        <v/>
      </c>
      <c r="H61" s="55" t="str">
        <f t="shared" si="2"/>
        <v/>
      </c>
      <c r="I61" s="55" t="str">
        <f t="shared" si="17"/>
        <v/>
      </c>
      <c r="J61" s="55" t="str">
        <f t="shared" si="18"/>
        <v/>
      </c>
      <c r="K61" s="55" t="str">
        <f t="shared" si="19"/>
        <v/>
      </c>
      <c r="Q61">
        <f t="shared" si="12"/>
        <v>59</v>
      </c>
      <c r="R61" t="str">
        <f t="shared" si="6"/>
        <v/>
      </c>
      <c r="T61" t="str">
        <f t="shared" si="7"/>
        <v/>
      </c>
    </row>
    <row r="62" spans="1:20" x14ac:dyDescent="0.2">
      <c r="A62">
        <f t="shared" si="13"/>
        <v>0</v>
      </c>
      <c r="B62">
        <f t="shared" si="14"/>
        <v>60</v>
      </c>
      <c r="C62" s="55"/>
      <c r="D62" s="55" t="str">
        <f t="shared" si="10"/>
        <v/>
      </c>
      <c r="E62" s="55" t="str">
        <f t="shared" si="15"/>
        <v/>
      </c>
      <c r="F62" s="55" t="str">
        <f t="shared" si="0"/>
        <v/>
      </c>
      <c r="G62" s="55" t="str">
        <f t="shared" si="16"/>
        <v/>
      </c>
      <c r="H62" s="55" t="str">
        <f t="shared" si="2"/>
        <v/>
      </c>
      <c r="I62" s="55" t="str">
        <f t="shared" si="17"/>
        <v/>
      </c>
      <c r="J62" s="55" t="str">
        <f t="shared" si="18"/>
        <v/>
      </c>
      <c r="K62" s="55" t="str">
        <f t="shared" si="19"/>
        <v/>
      </c>
      <c r="Q62">
        <f t="shared" si="12"/>
        <v>60</v>
      </c>
      <c r="R62" t="str">
        <f t="shared" si="6"/>
        <v/>
      </c>
      <c r="T62" t="str">
        <f t="shared" si="7"/>
        <v/>
      </c>
    </row>
    <row r="63" spans="1:20" x14ac:dyDescent="0.2">
      <c r="A63">
        <f t="shared" si="13"/>
        <v>0</v>
      </c>
      <c r="B63">
        <f t="shared" si="14"/>
        <v>61</v>
      </c>
      <c r="C63" s="55"/>
      <c r="D63" s="55" t="str">
        <f t="shared" si="10"/>
        <v/>
      </c>
      <c r="E63" s="55" t="str">
        <f t="shared" si="15"/>
        <v/>
      </c>
      <c r="F63" s="55" t="str">
        <f t="shared" si="0"/>
        <v/>
      </c>
      <c r="G63" s="55" t="str">
        <f t="shared" si="16"/>
        <v/>
      </c>
      <c r="H63" s="55" t="str">
        <f t="shared" si="2"/>
        <v/>
      </c>
      <c r="I63" s="55" t="str">
        <f t="shared" si="17"/>
        <v/>
      </c>
      <c r="J63" s="55" t="str">
        <f t="shared" si="18"/>
        <v/>
      </c>
      <c r="K63" s="55" t="str">
        <f t="shared" si="19"/>
        <v/>
      </c>
      <c r="Q63">
        <f t="shared" si="12"/>
        <v>61</v>
      </c>
      <c r="R63" t="str">
        <f t="shared" si="6"/>
        <v/>
      </c>
      <c r="T63" t="str">
        <f t="shared" si="7"/>
        <v/>
      </c>
    </row>
    <row r="64" spans="1:20" x14ac:dyDescent="0.2">
      <c r="A64">
        <f t="shared" si="13"/>
        <v>0</v>
      </c>
      <c r="B64">
        <f t="shared" si="14"/>
        <v>62</v>
      </c>
      <c r="C64" s="55"/>
      <c r="D64" s="55" t="str">
        <f t="shared" si="10"/>
        <v/>
      </c>
      <c r="E64" s="55" t="str">
        <f t="shared" si="15"/>
        <v/>
      </c>
      <c r="F64" s="55" t="str">
        <f t="shared" si="0"/>
        <v/>
      </c>
      <c r="G64" s="55" t="str">
        <f t="shared" si="16"/>
        <v/>
      </c>
      <c r="H64" s="55" t="str">
        <f t="shared" si="2"/>
        <v/>
      </c>
      <c r="I64" s="55" t="str">
        <f t="shared" si="17"/>
        <v/>
      </c>
      <c r="J64" s="55" t="str">
        <f t="shared" si="18"/>
        <v/>
      </c>
      <c r="K64" s="55" t="str">
        <f t="shared" si="19"/>
        <v/>
      </c>
      <c r="Q64">
        <f t="shared" si="12"/>
        <v>62</v>
      </c>
      <c r="R64" t="str">
        <f t="shared" si="6"/>
        <v/>
      </c>
      <c r="T64" t="str">
        <f t="shared" si="7"/>
        <v/>
      </c>
    </row>
    <row r="65" spans="1:20" x14ac:dyDescent="0.2">
      <c r="A65">
        <f t="shared" si="13"/>
        <v>0</v>
      </c>
      <c r="B65">
        <f t="shared" si="14"/>
        <v>63</v>
      </c>
      <c r="C65" s="55"/>
      <c r="D65" s="55" t="str">
        <f t="shared" si="10"/>
        <v/>
      </c>
      <c r="E65" s="55" t="str">
        <f t="shared" si="15"/>
        <v/>
      </c>
      <c r="F65" s="55" t="str">
        <f t="shared" si="0"/>
        <v/>
      </c>
      <c r="G65" s="55" t="str">
        <f t="shared" si="16"/>
        <v/>
      </c>
      <c r="H65" s="55" t="str">
        <f t="shared" si="2"/>
        <v/>
      </c>
      <c r="I65" s="55" t="str">
        <f t="shared" si="17"/>
        <v/>
      </c>
      <c r="J65" s="55" t="str">
        <f t="shared" si="18"/>
        <v/>
      </c>
      <c r="K65" s="55" t="str">
        <f t="shared" si="19"/>
        <v/>
      </c>
      <c r="Q65">
        <f t="shared" si="12"/>
        <v>63</v>
      </c>
      <c r="R65" t="str">
        <f t="shared" si="6"/>
        <v/>
      </c>
      <c r="T65" t="str">
        <f t="shared" si="7"/>
        <v/>
      </c>
    </row>
    <row r="66" spans="1:20" x14ac:dyDescent="0.2">
      <c r="A66">
        <f t="shared" si="13"/>
        <v>0</v>
      </c>
      <c r="B66">
        <f t="shared" si="14"/>
        <v>64</v>
      </c>
      <c r="C66" s="55"/>
      <c r="D66" s="55" t="str">
        <f t="shared" si="10"/>
        <v/>
      </c>
      <c r="E66" s="55" t="str">
        <f t="shared" si="15"/>
        <v/>
      </c>
      <c r="F66" s="55" t="str">
        <f t="shared" si="0"/>
        <v/>
      </c>
      <c r="G66" s="55" t="str">
        <f t="shared" si="16"/>
        <v/>
      </c>
      <c r="H66" s="55" t="str">
        <f t="shared" si="2"/>
        <v/>
      </c>
      <c r="I66" s="55" t="str">
        <f t="shared" si="17"/>
        <v/>
      </c>
      <c r="J66" s="55" t="str">
        <f t="shared" si="18"/>
        <v/>
      </c>
      <c r="K66" s="55" t="str">
        <f t="shared" si="19"/>
        <v/>
      </c>
      <c r="Q66">
        <f t="shared" si="12"/>
        <v>64</v>
      </c>
      <c r="R66" t="str">
        <f t="shared" si="6"/>
        <v/>
      </c>
      <c r="T66" t="str">
        <f t="shared" si="7"/>
        <v/>
      </c>
    </row>
    <row r="67" spans="1:20" x14ac:dyDescent="0.2">
      <c r="A67">
        <f t="shared" si="13"/>
        <v>0</v>
      </c>
      <c r="B67">
        <f t="shared" si="14"/>
        <v>65</v>
      </c>
      <c r="C67" s="55"/>
      <c r="D67" s="55" t="str">
        <f t="shared" ref="D67:D102" si="20">IF(C67="","",C67*$N$4)</f>
        <v/>
      </c>
      <c r="E67" s="55" t="str">
        <f t="shared" si="15"/>
        <v/>
      </c>
      <c r="F67" s="55" t="str">
        <f t="shared" ref="F67:F102" si="21">IF(E67="","",E67*$N$2)</f>
        <v/>
      </c>
      <c r="G67" s="55" t="str">
        <f t="shared" si="16"/>
        <v/>
      </c>
      <c r="H67" s="55" t="str">
        <f t="shared" ref="H67:H102" si="22">IF(G67="","",G67*$N$5)</f>
        <v/>
      </c>
      <c r="I67" s="55" t="str">
        <f t="shared" si="17"/>
        <v/>
      </c>
      <c r="J67" s="55" t="str">
        <f t="shared" si="18"/>
        <v/>
      </c>
      <c r="K67" s="55" t="str">
        <f t="shared" si="19"/>
        <v/>
      </c>
      <c r="Q67">
        <f t="shared" si="12"/>
        <v>65</v>
      </c>
      <c r="R67" t="str">
        <f t="shared" ref="R67:R130" si="23">IF(S67="","",1-S67)</f>
        <v/>
      </c>
      <c r="T67" t="str">
        <f t="shared" ref="T67:T130" si="24">IF(AND(S68="",S67&lt;&gt;""),0,IF(S67="","",$W$4*S68+$W$4*R68*T68-$W$2))</f>
        <v/>
      </c>
    </row>
    <row r="68" spans="1:20" x14ac:dyDescent="0.2">
      <c r="A68">
        <f t="shared" si="13"/>
        <v>0</v>
      </c>
      <c r="B68">
        <f t="shared" si="14"/>
        <v>66</v>
      </c>
      <c r="C68" s="55"/>
      <c r="D68" s="55" t="str">
        <f t="shared" si="20"/>
        <v/>
      </c>
      <c r="E68" s="55" t="str">
        <f t="shared" si="15"/>
        <v/>
      </c>
      <c r="F68" s="55" t="str">
        <f t="shared" si="21"/>
        <v/>
      </c>
      <c r="G68" s="55" t="str">
        <f t="shared" si="16"/>
        <v/>
      </c>
      <c r="H68" s="55" t="str">
        <f t="shared" si="22"/>
        <v/>
      </c>
      <c r="I68" s="55" t="str">
        <f t="shared" si="17"/>
        <v/>
      </c>
      <c r="J68" s="55" t="str">
        <f t="shared" si="18"/>
        <v/>
      </c>
      <c r="K68" s="55" t="str">
        <f t="shared" si="19"/>
        <v/>
      </c>
      <c r="Q68">
        <f t="shared" ref="Q68:Q102" si="25">1+Q67</f>
        <v>66</v>
      </c>
      <c r="R68" t="str">
        <f t="shared" si="23"/>
        <v/>
      </c>
      <c r="T68" t="str">
        <f t="shared" si="24"/>
        <v/>
      </c>
    </row>
    <row r="69" spans="1:20" x14ac:dyDescent="0.2">
      <c r="A69">
        <f t="shared" si="13"/>
        <v>0</v>
      </c>
      <c r="B69">
        <f t="shared" si="14"/>
        <v>67</v>
      </c>
      <c r="C69" s="55"/>
      <c r="D69" s="55" t="str">
        <f t="shared" si="20"/>
        <v/>
      </c>
      <c r="E69" s="55" t="str">
        <f t="shared" si="15"/>
        <v/>
      </c>
      <c r="F69" s="55" t="str">
        <f t="shared" si="21"/>
        <v/>
      </c>
      <c r="G69" s="55" t="str">
        <f t="shared" si="16"/>
        <v/>
      </c>
      <c r="H69" s="55" t="str">
        <f t="shared" si="22"/>
        <v/>
      </c>
      <c r="I69" s="55" t="str">
        <f t="shared" si="17"/>
        <v/>
      </c>
      <c r="J69" s="55" t="str">
        <f t="shared" si="18"/>
        <v/>
      </c>
      <c r="K69" s="55" t="str">
        <f t="shared" si="19"/>
        <v/>
      </c>
      <c r="Q69">
        <f t="shared" si="25"/>
        <v>67</v>
      </c>
      <c r="R69" t="str">
        <f t="shared" si="23"/>
        <v/>
      </c>
      <c r="T69" t="str">
        <f t="shared" si="24"/>
        <v/>
      </c>
    </row>
    <row r="70" spans="1:20" x14ac:dyDescent="0.2">
      <c r="A70">
        <f t="shared" si="13"/>
        <v>0</v>
      </c>
      <c r="B70">
        <f t="shared" si="14"/>
        <v>68</v>
      </c>
      <c r="C70" s="55"/>
      <c r="D70" s="55" t="str">
        <f t="shared" si="20"/>
        <v/>
      </c>
      <c r="E70" s="55" t="str">
        <f t="shared" si="15"/>
        <v/>
      </c>
      <c r="F70" s="55" t="str">
        <f t="shared" si="21"/>
        <v/>
      </c>
      <c r="G70" s="55" t="str">
        <f t="shared" si="16"/>
        <v/>
      </c>
      <c r="H70" s="55" t="str">
        <f t="shared" si="22"/>
        <v/>
      </c>
      <c r="I70" s="55" t="str">
        <f t="shared" si="17"/>
        <v/>
      </c>
      <c r="J70" s="55" t="str">
        <f t="shared" si="18"/>
        <v/>
      </c>
      <c r="K70" s="55" t="str">
        <f t="shared" si="19"/>
        <v/>
      </c>
      <c r="Q70">
        <f t="shared" si="25"/>
        <v>68</v>
      </c>
      <c r="R70" t="str">
        <f t="shared" si="23"/>
        <v/>
      </c>
      <c r="T70" t="str">
        <f t="shared" si="24"/>
        <v/>
      </c>
    </row>
    <row r="71" spans="1:20" x14ac:dyDescent="0.2">
      <c r="A71">
        <f t="shared" si="13"/>
        <v>0</v>
      </c>
      <c r="B71">
        <f t="shared" si="14"/>
        <v>69</v>
      </c>
      <c r="C71" s="55"/>
      <c r="D71" s="55" t="str">
        <f t="shared" si="20"/>
        <v/>
      </c>
      <c r="E71" s="55" t="str">
        <f t="shared" si="15"/>
        <v/>
      </c>
      <c r="F71" s="55" t="str">
        <f t="shared" si="21"/>
        <v/>
      </c>
      <c r="G71" s="55" t="str">
        <f t="shared" si="16"/>
        <v/>
      </c>
      <c r="H71" s="55" t="str">
        <f t="shared" si="22"/>
        <v/>
      </c>
      <c r="I71" s="55" t="str">
        <f t="shared" si="17"/>
        <v/>
      </c>
      <c r="J71" s="55" t="str">
        <f t="shared" si="18"/>
        <v/>
      </c>
      <c r="K71" s="55" t="str">
        <f t="shared" si="19"/>
        <v/>
      </c>
      <c r="Q71">
        <f t="shared" si="25"/>
        <v>69</v>
      </c>
      <c r="R71" t="str">
        <f t="shared" si="23"/>
        <v/>
      </c>
      <c r="T71" t="str">
        <f t="shared" si="24"/>
        <v/>
      </c>
    </row>
    <row r="72" spans="1:20" x14ac:dyDescent="0.2">
      <c r="A72">
        <f t="shared" si="13"/>
        <v>0</v>
      </c>
      <c r="B72">
        <f t="shared" si="14"/>
        <v>70</v>
      </c>
      <c r="C72" s="55"/>
      <c r="D72" s="55" t="str">
        <f t="shared" si="20"/>
        <v/>
      </c>
      <c r="E72" s="55" t="str">
        <f t="shared" si="15"/>
        <v/>
      </c>
      <c r="F72" s="55" t="str">
        <f t="shared" si="21"/>
        <v/>
      </c>
      <c r="G72" s="55" t="str">
        <f t="shared" si="16"/>
        <v/>
      </c>
      <c r="H72" s="55" t="str">
        <f t="shared" si="22"/>
        <v/>
      </c>
      <c r="I72" s="55" t="str">
        <f t="shared" si="17"/>
        <v/>
      </c>
      <c r="J72" s="55" t="str">
        <f t="shared" si="18"/>
        <v/>
      </c>
      <c r="K72" s="55" t="str">
        <f t="shared" si="19"/>
        <v/>
      </c>
      <c r="Q72">
        <f t="shared" si="25"/>
        <v>70</v>
      </c>
      <c r="R72" t="str">
        <f t="shared" si="23"/>
        <v/>
      </c>
      <c r="T72" t="str">
        <f t="shared" si="24"/>
        <v/>
      </c>
    </row>
    <row r="73" spans="1:20" x14ac:dyDescent="0.2">
      <c r="A73">
        <f t="shared" si="13"/>
        <v>0</v>
      </c>
      <c r="B73">
        <f t="shared" si="14"/>
        <v>71</v>
      </c>
      <c r="C73" s="55"/>
      <c r="D73" s="55" t="str">
        <f t="shared" si="20"/>
        <v/>
      </c>
      <c r="E73" s="55" t="str">
        <f t="shared" si="15"/>
        <v/>
      </c>
      <c r="F73" s="55" t="str">
        <f t="shared" si="21"/>
        <v/>
      </c>
      <c r="G73" s="55" t="str">
        <f t="shared" si="16"/>
        <v/>
      </c>
      <c r="H73" s="55" t="str">
        <f t="shared" si="22"/>
        <v/>
      </c>
      <c r="I73" s="55" t="str">
        <f t="shared" si="17"/>
        <v/>
      </c>
      <c r="J73" s="55" t="str">
        <f t="shared" si="18"/>
        <v/>
      </c>
      <c r="K73" s="55" t="str">
        <f t="shared" si="19"/>
        <v/>
      </c>
      <c r="Q73">
        <f t="shared" si="25"/>
        <v>71</v>
      </c>
      <c r="R73" t="str">
        <f t="shared" si="23"/>
        <v/>
      </c>
      <c r="T73" t="str">
        <f t="shared" si="24"/>
        <v/>
      </c>
    </row>
    <row r="74" spans="1:20" x14ac:dyDescent="0.2">
      <c r="A74">
        <f t="shared" si="13"/>
        <v>0</v>
      </c>
      <c r="B74">
        <f t="shared" si="14"/>
        <v>72</v>
      </c>
      <c r="C74" s="55"/>
      <c r="D74" s="55" t="str">
        <f t="shared" si="20"/>
        <v/>
      </c>
      <c r="E74" s="55" t="str">
        <f t="shared" si="15"/>
        <v/>
      </c>
      <c r="F74" s="55" t="str">
        <f t="shared" si="21"/>
        <v/>
      </c>
      <c r="G74" s="55" t="str">
        <f t="shared" si="16"/>
        <v/>
      </c>
      <c r="H74" s="55" t="str">
        <f t="shared" si="22"/>
        <v/>
      </c>
      <c r="I74" s="55" t="str">
        <f t="shared" si="17"/>
        <v/>
      </c>
      <c r="J74" s="55" t="str">
        <f t="shared" si="18"/>
        <v/>
      </c>
      <c r="K74" s="55" t="str">
        <f t="shared" si="19"/>
        <v/>
      </c>
      <c r="Q74">
        <f t="shared" si="25"/>
        <v>72</v>
      </c>
      <c r="R74" t="str">
        <f t="shared" si="23"/>
        <v/>
      </c>
      <c r="T74" t="str">
        <f t="shared" si="24"/>
        <v/>
      </c>
    </row>
    <row r="75" spans="1:20" x14ac:dyDescent="0.2">
      <c r="A75">
        <f t="shared" si="13"/>
        <v>0</v>
      </c>
      <c r="B75">
        <f t="shared" si="14"/>
        <v>73</v>
      </c>
      <c r="C75" s="55"/>
      <c r="D75" s="55" t="str">
        <f t="shared" si="20"/>
        <v/>
      </c>
      <c r="E75" s="55" t="str">
        <f t="shared" si="15"/>
        <v/>
      </c>
      <c r="F75" s="55" t="str">
        <f t="shared" si="21"/>
        <v/>
      </c>
      <c r="G75" s="55" t="str">
        <f t="shared" si="16"/>
        <v/>
      </c>
      <c r="H75" s="55" t="str">
        <f t="shared" si="22"/>
        <v/>
      </c>
      <c r="I75" s="55" t="str">
        <f t="shared" si="17"/>
        <v/>
      </c>
      <c r="J75" s="55" t="str">
        <f t="shared" si="18"/>
        <v/>
      </c>
      <c r="K75" s="55" t="str">
        <f t="shared" si="19"/>
        <v/>
      </c>
      <c r="Q75">
        <f t="shared" si="25"/>
        <v>73</v>
      </c>
      <c r="R75" t="str">
        <f t="shared" si="23"/>
        <v/>
      </c>
      <c r="T75" t="str">
        <f t="shared" si="24"/>
        <v/>
      </c>
    </row>
    <row r="76" spans="1:20" x14ac:dyDescent="0.2">
      <c r="A76">
        <f t="shared" si="13"/>
        <v>0</v>
      </c>
      <c r="B76">
        <f t="shared" si="14"/>
        <v>74</v>
      </c>
      <c r="C76" s="55"/>
      <c r="D76" s="55" t="str">
        <f t="shared" si="20"/>
        <v/>
      </c>
      <c r="E76" s="55" t="str">
        <f t="shared" si="15"/>
        <v/>
      </c>
      <c r="F76" s="55" t="str">
        <f t="shared" si="21"/>
        <v/>
      </c>
      <c r="G76" s="55" t="str">
        <f t="shared" si="16"/>
        <v/>
      </c>
      <c r="H76" s="55" t="str">
        <f t="shared" si="22"/>
        <v/>
      </c>
      <c r="I76" s="55" t="str">
        <f t="shared" si="17"/>
        <v/>
      </c>
      <c r="J76" s="55" t="str">
        <f t="shared" si="18"/>
        <v/>
      </c>
      <c r="K76" s="55" t="str">
        <f t="shared" si="19"/>
        <v/>
      </c>
      <c r="Q76">
        <f t="shared" si="25"/>
        <v>74</v>
      </c>
      <c r="R76" t="str">
        <f t="shared" si="23"/>
        <v/>
      </c>
      <c r="T76" t="str">
        <f t="shared" si="24"/>
        <v/>
      </c>
    </row>
    <row r="77" spans="1:20" x14ac:dyDescent="0.2">
      <c r="A77">
        <f t="shared" si="13"/>
        <v>0</v>
      </c>
      <c r="B77">
        <f t="shared" si="14"/>
        <v>75</v>
      </c>
      <c r="C77" s="55"/>
      <c r="D77" s="55" t="str">
        <f t="shared" si="20"/>
        <v/>
      </c>
      <c r="E77" s="55" t="str">
        <f t="shared" si="15"/>
        <v/>
      </c>
      <c r="F77" s="55" t="str">
        <f t="shared" si="21"/>
        <v/>
      </c>
      <c r="G77" s="55" t="str">
        <f t="shared" si="16"/>
        <v/>
      </c>
      <c r="H77" s="55" t="str">
        <f t="shared" si="22"/>
        <v/>
      </c>
      <c r="I77" s="55" t="str">
        <f t="shared" si="17"/>
        <v/>
      </c>
      <c r="J77" s="55" t="str">
        <f t="shared" si="18"/>
        <v/>
      </c>
      <c r="K77" s="55" t="str">
        <f t="shared" si="19"/>
        <v/>
      </c>
      <c r="Q77">
        <f t="shared" si="25"/>
        <v>75</v>
      </c>
      <c r="R77" t="str">
        <f t="shared" si="23"/>
        <v/>
      </c>
      <c r="T77" t="str">
        <f t="shared" si="24"/>
        <v/>
      </c>
    </row>
    <row r="78" spans="1:20" x14ac:dyDescent="0.2">
      <c r="A78">
        <f t="shared" si="13"/>
        <v>0</v>
      </c>
      <c r="B78">
        <f t="shared" si="14"/>
        <v>76</v>
      </c>
      <c r="C78" s="55"/>
      <c r="D78" s="55" t="str">
        <f t="shared" si="20"/>
        <v/>
      </c>
      <c r="E78" s="55" t="str">
        <f t="shared" si="15"/>
        <v/>
      </c>
      <c r="F78" s="55" t="str">
        <f t="shared" si="21"/>
        <v/>
      </c>
      <c r="G78" s="55" t="str">
        <f t="shared" si="16"/>
        <v/>
      </c>
      <c r="H78" s="55" t="str">
        <f t="shared" si="22"/>
        <v/>
      </c>
      <c r="I78" s="55" t="str">
        <f t="shared" si="17"/>
        <v/>
      </c>
      <c r="J78" s="55" t="str">
        <f t="shared" si="18"/>
        <v/>
      </c>
      <c r="K78" s="55" t="str">
        <f t="shared" si="19"/>
        <v/>
      </c>
      <c r="Q78">
        <f t="shared" si="25"/>
        <v>76</v>
      </c>
      <c r="R78" t="str">
        <f t="shared" si="23"/>
        <v/>
      </c>
      <c r="T78" t="str">
        <f t="shared" si="24"/>
        <v/>
      </c>
    </row>
    <row r="79" spans="1:20" x14ac:dyDescent="0.2">
      <c r="A79">
        <f t="shared" ref="A79:A102" si="26">IF(AND(C78="",C77=""),0,IF(AND(C78="",C77&lt;&gt;""),0,A78+1))</f>
        <v>0</v>
      </c>
      <c r="B79">
        <f t="shared" ref="B79:B102" si="27">1+B78</f>
        <v>77</v>
      </c>
      <c r="C79" s="55"/>
      <c r="D79" s="55" t="str">
        <f t="shared" si="20"/>
        <v/>
      </c>
      <c r="E79" s="55" t="str">
        <f t="shared" ref="E79:E102" si="28">IF(AND(D79&lt;&gt;"",D78=""),D79,IF(AND(D79&lt;&gt;"",D80&lt;&gt;""),I78+D79,""))</f>
        <v/>
      </c>
      <c r="F79" s="55" t="str">
        <f t="shared" si="21"/>
        <v/>
      </c>
      <c r="G79" s="55" t="str">
        <f t="shared" ref="G79:G102" si="29">IF(F79="","",C79-C80)</f>
        <v/>
      </c>
      <c r="H79" s="55" t="str">
        <f t="shared" si="22"/>
        <v/>
      </c>
      <c r="I79" s="55" t="str">
        <f t="shared" ref="I79:I102" si="30">IF(H79="","",E79+F79-H79)</f>
        <v/>
      </c>
      <c r="J79" s="55" t="str">
        <f t="shared" ref="J79:J102" si="31">IF(I79="","",C80)</f>
        <v/>
      </c>
      <c r="K79" s="55" t="str">
        <f t="shared" ref="K79:K102" si="32">IF(J79="","",I79/J79)</f>
        <v/>
      </c>
      <c r="Q79">
        <f t="shared" si="25"/>
        <v>77</v>
      </c>
      <c r="R79" t="str">
        <f t="shared" si="23"/>
        <v/>
      </c>
      <c r="T79" t="str">
        <f t="shared" si="24"/>
        <v/>
      </c>
    </row>
    <row r="80" spans="1:20" x14ac:dyDescent="0.2">
      <c r="A80">
        <f t="shared" si="26"/>
        <v>0</v>
      </c>
      <c r="B80">
        <f t="shared" si="27"/>
        <v>78</v>
      </c>
      <c r="C80" s="55"/>
      <c r="D80" s="55" t="str">
        <f t="shared" si="20"/>
        <v/>
      </c>
      <c r="E80" s="55" t="str">
        <f t="shared" si="28"/>
        <v/>
      </c>
      <c r="F80" s="55" t="str">
        <f t="shared" si="21"/>
        <v/>
      </c>
      <c r="G80" s="55" t="str">
        <f t="shared" si="29"/>
        <v/>
      </c>
      <c r="H80" s="55" t="str">
        <f t="shared" si="22"/>
        <v/>
      </c>
      <c r="I80" s="55" t="str">
        <f t="shared" si="30"/>
        <v/>
      </c>
      <c r="J80" s="55" t="str">
        <f t="shared" si="31"/>
        <v/>
      </c>
      <c r="K80" s="55" t="str">
        <f t="shared" si="32"/>
        <v/>
      </c>
      <c r="Q80">
        <f t="shared" si="25"/>
        <v>78</v>
      </c>
      <c r="R80" t="str">
        <f t="shared" si="23"/>
        <v/>
      </c>
      <c r="T80" t="str">
        <f t="shared" si="24"/>
        <v/>
      </c>
    </row>
    <row r="81" spans="1:20" x14ac:dyDescent="0.2">
      <c r="A81">
        <f t="shared" si="26"/>
        <v>0</v>
      </c>
      <c r="B81">
        <f t="shared" si="27"/>
        <v>79</v>
      </c>
      <c r="C81" s="55"/>
      <c r="D81" s="55" t="str">
        <f t="shared" si="20"/>
        <v/>
      </c>
      <c r="E81" s="55" t="str">
        <f t="shared" si="28"/>
        <v/>
      </c>
      <c r="F81" s="55" t="str">
        <f t="shared" si="21"/>
        <v/>
      </c>
      <c r="G81" s="55" t="str">
        <f t="shared" si="29"/>
        <v/>
      </c>
      <c r="H81" s="55" t="str">
        <f t="shared" si="22"/>
        <v/>
      </c>
      <c r="I81" s="55" t="str">
        <f t="shared" si="30"/>
        <v/>
      </c>
      <c r="J81" s="55" t="str">
        <f t="shared" si="31"/>
        <v/>
      </c>
      <c r="K81" s="55" t="str">
        <f t="shared" si="32"/>
        <v/>
      </c>
      <c r="Q81">
        <f t="shared" si="25"/>
        <v>79</v>
      </c>
      <c r="R81" t="str">
        <f t="shared" si="23"/>
        <v/>
      </c>
      <c r="T81" t="str">
        <f t="shared" si="24"/>
        <v/>
      </c>
    </row>
    <row r="82" spans="1:20" x14ac:dyDescent="0.2">
      <c r="A82">
        <f t="shared" si="26"/>
        <v>0</v>
      </c>
      <c r="B82">
        <f t="shared" si="27"/>
        <v>80</v>
      </c>
      <c r="C82" s="55"/>
      <c r="D82" s="55" t="str">
        <f t="shared" si="20"/>
        <v/>
      </c>
      <c r="E82" s="55" t="str">
        <f t="shared" si="28"/>
        <v/>
      </c>
      <c r="F82" s="55" t="str">
        <f t="shared" si="21"/>
        <v/>
      </c>
      <c r="G82" s="55" t="str">
        <f t="shared" si="29"/>
        <v/>
      </c>
      <c r="H82" s="55" t="str">
        <f t="shared" si="22"/>
        <v/>
      </c>
      <c r="I82" s="55" t="str">
        <f t="shared" si="30"/>
        <v/>
      </c>
      <c r="J82" s="55" t="str">
        <f t="shared" si="31"/>
        <v/>
      </c>
      <c r="K82" s="55" t="str">
        <f t="shared" si="32"/>
        <v/>
      </c>
      <c r="Q82">
        <f t="shared" si="25"/>
        <v>80</v>
      </c>
      <c r="R82" t="str">
        <f t="shared" si="23"/>
        <v/>
      </c>
      <c r="T82" t="str">
        <f t="shared" si="24"/>
        <v/>
      </c>
    </row>
    <row r="83" spans="1:20" x14ac:dyDescent="0.2">
      <c r="A83">
        <f t="shared" si="26"/>
        <v>0</v>
      </c>
      <c r="B83">
        <f t="shared" si="27"/>
        <v>81</v>
      </c>
      <c r="C83" s="55"/>
      <c r="D83" s="55" t="str">
        <f t="shared" si="20"/>
        <v/>
      </c>
      <c r="E83" s="55" t="str">
        <f t="shared" si="28"/>
        <v/>
      </c>
      <c r="F83" s="55" t="str">
        <f t="shared" si="21"/>
        <v/>
      </c>
      <c r="G83" s="55" t="str">
        <f t="shared" si="29"/>
        <v/>
      </c>
      <c r="H83" s="55" t="str">
        <f t="shared" si="22"/>
        <v/>
      </c>
      <c r="I83" s="55" t="str">
        <f t="shared" si="30"/>
        <v/>
      </c>
      <c r="J83" s="55" t="str">
        <f t="shared" si="31"/>
        <v/>
      </c>
      <c r="K83" s="55" t="str">
        <f t="shared" si="32"/>
        <v/>
      </c>
      <c r="Q83">
        <f t="shared" si="25"/>
        <v>81</v>
      </c>
      <c r="R83" t="str">
        <f t="shared" si="23"/>
        <v/>
      </c>
      <c r="T83" t="str">
        <f t="shared" si="24"/>
        <v/>
      </c>
    </row>
    <row r="84" spans="1:20" x14ac:dyDescent="0.2">
      <c r="A84">
        <f t="shared" si="26"/>
        <v>0</v>
      </c>
      <c r="B84">
        <f t="shared" si="27"/>
        <v>82</v>
      </c>
      <c r="C84" s="55"/>
      <c r="D84" s="55" t="str">
        <f t="shared" si="20"/>
        <v/>
      </c>
      <c r="E84" s="55" t="str">
        <f t="shared" si="28"/>
        <v/>
      </c>
      <c r="F84" s="55" t="str">
        <f t="shared" si="21"/>
        <v/>
      </c>
      <c r="G84" s="55" t="str">
        <f t="shared" si="29"/>
        <v/>
      </c>
      <c r="H84" s="55" t="str">
        <f t="shared" si="22"/>
        <v/>
      </c>
      <c r="I84" s="55" t="str">
        <f t="shared" si="30"/>
        <v/>
      </c>
      <c r="J84" s="55" t="str">
        <f t="shared" si="31"/>
        <v/>
      </c>
      <c r="K84" s="55" t="str">
        <f t="shared" si="32"/>
        <v/>
      </c>
      <c r="Q84">
        <f t="shared" si="25"/>
        <v>82</v>
      </c>
      <c r="R84" t="str">
        <f t="shared" si="23"/>
        <v/>
      </c>
      <c r="T84" t="str">
        <f t="shared" si="24"/>
        <v/>
      </c>
    </row>
    <row r="85" spans="1:20" x14ac:dyDescent="0.2">
      <c r="A85">
        <f t="shared" si="26"/>
        <v>0</v>
      </c>
      <c r="B85">
        <f t="shared" si="27"/>
        <v>83</v>
      </c>
      <c r="C85" s="55"/>
      <c r="D85" s="55" t="str">
        <f t="shared" si="20"/>
        <v/>
      </c>
      <c r="E85" s="55" t="str">
        <f t="shared" si="28"/>
        <v/>
      </c>
      <c r="F85" s="55" t="str">
        <f t="shared" si="21"/>
        <v/>
      </c>
      <c r="G85" s="55" t="str">
        <f t="shared" si="29"/>
        <v/>
      </c>
      <c r="H85" s="55" t="str">
        <f t="shared" si="22"/>
        <v/>
      </c>
      <c r="I85" s="55" t="str">
        <f t="shared" si="30"/>
        <v/>
      </c>
      <c r="J85" s="55" t="str">
        <f t="shared" si="31"/>
        <v/>
      </c>
      <c r="K85" s="55" t="str">
        <f t="shared" si="32"/>
        <v/>
      </c>
      <c r="Q85">
        <f t="shared" si="25"/>
        <v>83</v>
      </c>
      <c r="R85" t="str">
        <f t="shared" si="23"/>
        <v/>
      </c>
      <c r="T85" t="str">
        <f t="shared" si="24"/>
        <v/>
      </c>
    </row>
    <row r="86" spans="1:20" x14ac:dyDescent="0.2">
      <c r="A86">
        <f t="shared" si="26"/>
        <v>0</v>
      </c>
      <c r="B86">
        <f t="shared" si="27"/>
        <v>84</v>
      </c>
      <c r="C86" s="55"/>
      <c r="D86" s="55" t="str">
        <f t="shared" si="20"/>
        <v/>
      </c>
      <c r="E86" s="55" t="str">
        <f t="shared" si="28"/>
        <v/>
      </c>
      <c r="F86" s="55" t="str">
        <f t="shared" si="21"/>
        <v/>
      </c>
      <c r="G86" s="55" t="str">
        <f t="shared" si="29"/>
        <v/>
      </c>
      <c r="H86" s="55" t="str">
        <f t="shared" si="22"/>
        <v/>
      </c>
      <c r="I86" s="55" t="str">
        <f t="shared" si="30"/>
        <v/>
      </c>
      <c r="J86" s="55" t="str">
        <f t="shared" si="31"/>
        <v/>
      </c>
      <c r="K86" s="55" t="str">
        <f t="shared" si="32"/>
        <v/>
      </c>
      <c r="Q86">
        <f t="shared" si="25"/>
        <v>84</v>
      </c>
      <c r="R86" t="str">
        <f t="shared" si="23"/>
        <v/>
      </c>
      <c r="T86" t="str">
        <f t="shared" si="24"/>
        <v/>
      </c>
    </row>
    <row r="87" spans="1:20" x14ac:dyDescent="0.2">
      <c r="A87">
        <f t="shared" si="26"/>
        <v>0</v>
      </c>
      <c r="B87">
        <f t="shared" si="27"/>
        <v>85</v>
      </c>
      <c r="C87" s="55"/>
      <c r="D87" s="55" t="str">
        <f t="shared" si="20"/>
        <v/>
      </c>
      <c r="E87" s="55" t="str">
        <f t="shared" si="28"/>
        <v/>
      </c>
      <c r="F87" s="55" t="str">
        <f t="shared" si="21"/>
        <v/>
      </c>
      <c r="G87" s="55" t="str">
        <f t="shared" si="29"/>
        <v/>
      </c>
      <c r="H87" s="55" t="str">
        <f t="shared" si="22"/>
        <v/>
      </c>
      <c r="I87" s="55" t="str">
        <f t="shared" si="30"/>
        <v/>
      </c>
      <c r="J87" s="55" t="str">
        <f t="shared" si="31"/>
        <v/>
      </c>
      <c r="K87" s="55" t="str">
        <f t="shared" si="32"/>
        <v/>
      </c>
      <c r="Q87">
        <f t="shared" si="25"/>
        <v>85</v>
      </c>
      <c r="R87" t="str">
        <f t="shared" si="23"/>
        <v/>
      </c>
      <c r="T87" t="str">
        <f t="shared" si="24"/>
        <v/>
      </c>
    </row>
    <row r="88" spans="1:20" x14ac:dyDescent="0.2">
      <c r="A88">
        <f t="shared" si="26"/>
        <v>0</v>
      </c>
      <c r="B88">
        <f t="shared" si="27"/>
        <v>86</v>
      </c>
      <c r="C88" s="55"/>
      <c r="D88" s="55" t="str">
        <f t="shared" si="20"/>
        <v/>
      </c>
      <c r="E88" s="55" t="str">
        <f t="shared" si="28"/>
        <v/>
      </c>
      <c r="F88" s="55" t="str">
        <f t="shared" si="21"/>
        <v/>
      </c>
      <c r="G88" s="55" t="str">
        <f t="shared" si="29"/>
        <v/>
      </c>
      <c r="H88" s="55" t="str">
        <f t="shared" si="22"/>
        <v/>
      </c>
      <c r="I88" s="55" t="str">
        <f t="shared" si="30"/>
        <v/>
      </c>
      <c r="J88" s="55" t="str">
        <f t="shared" si="31"/>
        <v/>
      </c>
      <c r="K88" s="55" t="str">
        <f t="shared" si="32"/>
        <v/>
      </c>
      <c r="Q88">
        <f t="shared" si="25"/>
        <v>86</v>
      </c>
      <c r="R88" t="str">
        <f t="shared" si="23"/>
        <v/>
      </c>
      <c r="T88" t="str">
        <f t="shared" si="24"/>
        <v/>
      </c>
    </row>
    <row r="89" spans="1:20" x14ac:dyDescent="0.2">
      <c r="A89">
        <f t="shared" si="26"/>
        <v>0</v>
      </c>
      <c r="B89">
        <f t="shared" si="27"/>
        <v>87</v>
      </c>
      <c r="C89" s="55"/>
      <c r="D89" s="55" t="str">
        <f t="shared" si="20"/>
        <v/>
      </c>
      <c r="E89" s="55" t="str">
        <f t="shared" si="28"/>
        <v/>
      </c>
      <c r="F89" s="55" t="str">
        <f t="shared" si="21"/>
        <v/>
      </c>
      <c r="G89" s="55" t="str">
        <f t="shared" si="29"/>
        <v/>
      </c>
      <c r="H89" s="55" t="str">
        <f t="shared" si="22"/>
        <v/>
      </c>
      <c r="I89" s="55" t="str">
        <f t="shared" si="30"/>
        <v/>
      </c>
      <c r="J89" s="55" t="str">
        <f t="shared" si="31"/>
        <v/>
      </c>
      <c r="K89" s="55" t="str">
        <f t="shared" si="32"/>
        <v/>
      </c>
      <c r="Q89">
        <f t="shared" si="25"/>
        <v>87</v>
      </c>
      <c r="R89" t="str">
        <f t="shared" si="23"/>
        <v/>
      </c>
      <c r="T89" t="str">
        <f t="shared" si="24"/>
        <v/>
      </c>
    </row>
    <row r="90" spans="1:20" x14ac:dyDescent="0.2">
      <c r="A90">
        <f t="shared" si="26"/>
        <v>0</v>
      </c>
      <c r="B90">
        <f t="shared" si="27"/>
        <v>88</v>
      </c>
      <c r="C90" s="55"/>
      <c r="D90" s="55" t="str">
        <f t="shared" si="20"/>
        <v/>
      </c>
      <c r="E90" s="55" t="str">
        <f t="shared" si="28"/>
        <v/>
      </c>
      <c r="F90" s="55" t="str">
        <f t="shared" si="21"/>
        <v/>
      </c>
      <c r="G90" s="55" t="str">
        <f t="shared" si="29"/>
        <v/>
      </c>
      <c r="H90" s="55" t="str">
        <f t="shared" si="22"/>
        <v/>
      </c>
      <c r="I90" s="55" t="str">
        <f t="shared" si="30"/>
        <v/>
      </c>
      <c r="J90" s="55" t="str">
        <f t="shared" si="31"/>
        <v/>
      </c>
      <c r="K90" s="55" t="str">
        <f t="shared" si="32"/>
        <v/>
      </c>
      <c r="Q90">
        <f t="shared" si="25"/>
        <v>88</v>
      </c>
      <c r="R90" t="str">
        <f t="shared" si="23"/>
        <v/>
      </c>
      <c r="T90" t="str">
        <f t="shared" si="24"/>
        <v/>
      </c>
    </row>
    <row r="91" spans="1:20" x14ac:dyDescent="0.2">
      <c r="A91">
        <f t="shared" si="26"/>
        <v>0</v>
      </c>
      <c r="B91">
        <f t="shared" si="27"/>
        <v>89</v>
      </c>
      <c r="C91" s="55"/>
      <c r="D91" s="55" t="str">
        <f t="shared" si="20"/>
        <v/>
      </c>
      <c r="E91" s="55" t="str">
        <f t="shared" si="28"/>
        <v/>
      </c>
      <c r="F91" s="55" t="str">
        <f t="shared" si="21"/>
        <v/>
      </c>
      <c r="G91" s="55" t="str">
        <f t="shared" si="29"/>
        <v/>
      </c>
      <c r="H91" s="55" t="str">
        <f t="shared" si="22"/>
        <v/>
      </c>
      <c r="I91" s="55" t="str">
        <f t="shared" si="30"/>
        <v/>
      </c>
      <c r="J91" s="55" t="str">
        <f t="shared" si="31"/>
        <v/>
      </c>
      <c r="K91" s="55" t="str">
        <f t="shared" si="32"/>
        <v/>
      </c>
      <c r="Q91">
        <f t="shared" si="25"/>
        <v>89</v>
      </c>
      <c r="R91" t="str">
        <f t="shared" si="23"/>
        <v/>
      </c>
      <c r="T91" t="str">
        <f t="shared" si="24"/>
        <v/>
      </c>
    </row>
    <row r="92" spans="1:20" x14ac:dyDescent="0.2">
      <c r="A92">
        <f t="shared" si="26"/>
        <v>0</v>
      </c>
      <c r="B92">
        <f t="shared" si="27"/>
        <v>90</v>
      </c>
      <c r="C92" s="55"/>
      <c r="D92" s="55" t="str">
        <f t="shared" si="20"/>
        <v/>
      </c>
      <c r="E92" s="55" t="str">
        <f t="shared" si="28"/>
        <v/>
      </c>
      <c r="F92" s="55" t="str">
        <f t="shared" si="21"/>
        <v/>
      </c>
      <c r="G92" s="55" t="str">
        <f t="shared" si="29"/>
        <v/>
      </c>
      <c r="H92" s="55" t="str">
        <f t="shared" si="22"/>
        <v/>
      </c>
      <c r="I92" s="55" t="str">
        <f t="shared" si="30"/>
        <v/>
      </c>
      <c r="J92" s="55" t="str">
        <f t="shared" si="31"/>
        <v/>
      </c>
      <c r="K92" s="55" t="str">
        <f t="shared" si="32"/>
        <v/>
      </c>
      <c r="Q92">
        <f t="shared" si="25"/>
        <v>90</v>
      </c>
      <c r="R92" t="str">
        <f t="shared" si="23"/>
        <v/>
      </c>
      <c r="T92" t="str">
        <f t="shared" si="24"/>
        <v/>
      </c>
    </row>
    <row r="93" spans="1:20" x14ac:dyDescent="0.2">
      <c r="A93">
        <f t="shared" si="26"/>
        <v>0</v>
      </c>
      <c r="B93">
        <f t="shared" si="27"/>
        <v>91</v>
      </c>
      <c r="C93" s="55"/>
      <c r="D93" s="55" t="str">
        <f t="shared" si="20"/>
        <v/>
      </c>
      <c r="E93" s="55" t="str">
        <f t="shared" si="28"/>
        <v/>
      </c>
      <c r="F93" s="55" t="str">
        <f t="shared" si="21"/>
        <v/>
      </c>
      <c r="G93" s="55" t="str">
        <f t="shared" si="29"/>
        <v/>
      </c>
      <c r="H93" s="55" t="str">
        <f t="shared" si="22"/>
        <v/>
      </c>
      <c r="I93" s="55" t="str">
        <f t="shared" si="30"/>
        <v/>
      </c>
      <c r="J93" s="55" t="str">
        <f t="shared" si="31"/>
        <v/>
      </c>
      <c r="K93" s="55" t="str">
        <f t="shared" si="32"/>
        <v/>
      </c>
      <c r="Q93">
        <f t="shared" si="25"/>
        <v>91</v>
      </c>
      <c r="R93" t="str">
        <f t="shared" si="23"/>
        <v/>
      </c>
      <c r="T93" t="str">
        <f t="shared" si="24"/>
        <v/>
      </c>
    </row>
    <row r="94" spans="1:20" x14ac:dyDescent="0.2">
      <c r="A94">
        <f t="shared" si="26"/>
        <v>0</v>
      </c>
      <c r="B94">
        <f t="shared" si="27"/>
        <v>92</v>
      </c>
      <c r="C94" s="55"/>
      <c r="D94" s="55" t="str">
        <f t="shared" si="20"/>
        <v/>
      </c>
      <c r="E94" s="55" t="str">
        <f t="shared" si="28"/>
        <v/>
      </c>
      <c r="F94" s="55" t="str">
        <f t="shared" si="21"/>
        <v/>
      </c>
      <c r="G94" s="55" t="str">
        <f t="shared" si="29"/>
        <v/>
      </c>
      <c r="H94" s="55" t="str">
        <f t="shared" si="22"/>
        <v/>
      </c>
      <c r="I94" s="55" t="str">
        <f t="shared" si="30"/>
        <v/>
      </c>
      <c r="J94" s="55" t="str">
        <f t="shared" si="31"/>
        <v/>
      </c>
      <c r="K94" s="55" t="str">
        <f t="shared" si="32"/>
        <v/>
      </c>
      <c r="Q94">
        <f t="shared" si="25"/>
        <v>92</v>
      </c>
      <c r="R94" t="str">
        <f t="shared" si="23"/>
        <v/>
      </c>
      <c r="T94" t="str">
        <f t="shared" si="24"/>
        <v/>
      </c>
    </row>
    <row r="95" spans="1:20" x14ac:dyDescent="0.2">
      <c r="A95">
        <f t="shared" si="26"/>
        <v>0</v>
      </c>
      <c r="B95">
        <f t="shared" si="27"/>
        <v>93</v>
      </c>
      <c r="C95" s="55"/>
      <c r="D95" s="55" t="str">
        <f t="shared" si="20"/>
        <v/>
      </c>
      <c r="E95" s="55" t="str">
        <f t="shared" si="28"/>
        <v/>
      </c>
      <c r="F95" s="55" t="str">
        <f t="shared" si="21"/>
        <v/>
      </c>
      <c r="G95" s="55" t="str">
        <f t="shared" si="29"/>
        <v/>
      </c>
      <c r="H95" s="55" t="str">
        <f t="shared" si="22"/>
        <v/>
      </c>
      <c r="I95" s="55" t="str">
        <f t="shared" si="30"/>
        <v/>
      </c>
      <c r="J95" s="55" t="str">
        <f t="shared" si="31"/>
        <v/>
      </c>
      <c r="K95" s="55" t="str">
        <f t="shared" si="32"/>
        <v/>
      </c>
      <c r="Q95">
        <f t="shared" si="25"/>
        <v>93</v>
      </c>
      <c r="R95" t="str">
        <f t="shared" si="23"/>
        <v/>
      </c>
      <c r="T95" t="str">
        <f t="shared" si="24"/>
        <v/>
      </c>
    </row>
    <row r="96" spans="1:20" x14ac:dyDescent="0.2">
      <c r="A96">
        <f t="shared" si="26"/>
        <v>0</v>
      </c>
      <c r="B96">
        <f t="shared" si="27"/>
        <v>94</v>
      </c>
      <c r="C96" s="55"/>
      <c r="D96" s="55" t="str">
        <f t="shared" si="20"/>
        <v/>
      </c>
      <c r="E96" s="55" t="str">
        <f t="shared" si="28"/>
        <v/>
      </c>
      <c r="F96" s="55" t="str">
        <f t="shared" si="21"/>
        <v/>
      </c>
      <c r="G96" s="55" t="str">
        <f t="shared" si="29"/>
        <v/>
      </c>
      <c r="H96" s="55" t="str">
        <f t="shared" si="22"/>
        <v/>
      </c>
      <c r="I96" s="55" t="str">
        <f t="shared" si="30"/>
        <v/>
      </c>
      <c r="J96" s="55" t="str">
        <f t="shared" si="31"/>
        <v/>
      </c>
      <c r="K96" s="55" t="str">
        <f t="shared" si="32"/>
        <v/>
      </c>
      <c r="Q96">
        <f t="shared" si="25"/>
        <v>94</v>
      </c>
      <c r="R96" t="str">
        <f t="shared" si="23"/>
        <v/>
      </c>
      <c r="T96" t="str">
        <f t="shared" si="24"/>
        <v/>
      </c>
    </row>
    <row r="97" spans="1:20" x14ac:dyDescent="0.2">
      <c r="A97">
        <f t="shared" si="26"/>
        <v>0</v>
      </c>
      <c r="B97">
        <f t="shared" si="27"/>
        <v>95</v>
      </c>
      <c r="C97" s="55"/>
      <c r="D97" s="55" t="str">
        <f t="shared" si="20"/>
        <v/>
      </c>
      <c r="E97" s="55" t="str">
        <f t="shared" si="28"/>
        <v/>
      </c>
      <c r="F97" s="55" t="str">
        <f t="shared" si="21"/>
        <v/>
      </c>
      <c r="G97" s="55" t="str">
        <f t="shared" si="29"/>
        <v/>
      </c>
      <c r="H97" s="55" t="str">
        <f t="shared" si="22"/>
        <v/>
      </c>
      <c r="I97" s="55" t="str">
        <f t="shared" si="30"/>
        <v/>
      </c>
      <c r="J97" s="55" t="str">
        <f t="shared" si="31"/>
        <v/>
      </c>
      <c r="K97" s="55" t="str">
        <f t="shared" si="32"/>
        <v/>
      </c>
      <c r="Q97">
        <f t="shared" si="25"/>
        <v>95</v>
      </c>
      <c r="R97" t="str">
        <f t="shared" si="23"/>
        <v/>
      </c>
      <c r="T97" t="str">
        <f t="shared" si="24"/>
        <v/>
      </c>
    </row>
    <row r="98" spans="1:20" x14ac:dyDescent="0.2">
      <c r="A98">
        <f t="shared" si="26"/>
        <v>0</v>
      </c>
      <c r="B98">
        <f t="shared" si="27"/>
        <v>96</v>
      </c>
      <c r="C98" s="55"/>
      <c r="D98" s="55" t="str">
        <f t="shared" si="20"/>
        <v/>
      </c>
      <c r="E98" s="55" t="str">
        <f t="shared" si="28"/>
        <v/>
      </c>
      <c r="F98" s="55" t="str">
        <f t="shared" si="21"/>
        <v/>
      </c>
      <c r="G98" s="55" t="str">
        <f t="shared" si="29"/>
        <v/>
      </c>
      <c r="H98" s="55" t="str">
        <f t="shared" si="22"/>
        <v/>
      </c>
      <c r="I98" s="55" t="str">
        <f t="shared" si="30"/>
        <v/>
      </c>
      <c r="J98" s="55" t="str">
        <f t="shared" si="31"/>
        <v/>
      </c>
      <c r="K98" s="55" t="str">
        <f t="shared" si="32"/>
        <v/>
      </c>
      <c r="Q98">
        <f t="shared" si="25"/>
        <v>96</v>
      </c>
      <c r="R98" t="str">
        <f t="shared" si="23"/>
        <v/>
      </c>
      <c r="T98" t="str">
        <f t="shared" si="24"/>
        <v/>
      </c>
    </row>
    <row r="99" spans="1:20" x14ac:dyDescent="0.2">
      <c r="A99">
        <f t="shared" si="26"/>
        <v>0</v>
      </c>
      <c r="B99">
        <f t="shared" si="27"/>
        <v>97</v>
      </c>
      <c r="C99" s="55"/>
      <c r="D99" s="55" t="str">
        <f t="shared" si="20"/>
        <v/>
      </c>
      <c r="E99" s="55" t="str">
        <f t="shared" si="28"/>
        <v/>
      </c>
      <c r="F99" s="55" t="str">
        <f t="shared" si="21"/>
        <v/>
      </c>
      <c r="G99" s="55" t="str">
        <f t="shared" si="29"/>
        <v/>
      </c>
      <c r="H99" s="55" t="str">
        <f t="shared" si="22"/>
        <v/>
      </c>
      <c r="I99" s="55" t="str">
        <f t="shared" si="30"/>
        <v/>
      </c>
      <c r="J99" s="55" t="str">
        <f t="shared" si="31"/>
        <v/>
      </c>
      <c r="K99" s="55" t="str">
        <f t="shared" si="32"/>
        <v/>
      </c>
      <c r="Q99">
        <f t="shared" si="25"/>
        <v>97</v>
      </c>
      <c r="R99" t="str">
        <f t="shared" si="23"/>
        <v/>
      </c>
      <c r="T99" t="str">
        <f t="shared" si="24"/>
        <v/>
      </c>
    </row>
    <row r="100" spans="1:20" x14ac:dyDescent="0.2">
      <c r="A100">
        <f t="shared" si="26"/>
        <v>0</v>
      </c>
      <c r="B100">
        <f t="shared" si="27"/>
        <v>98</v>
      </c>
      <c r="C100" s="55"/>
      <c r="D100" s="55" t="str">
        <f t="shared" si="20"/>
        <v/>
      </c>
      <c r="E100" s="55" t="str">
        <f t="shared" si="28"/>
        <v/>
      </c>
      <c r="F100" s="55" t="str">
        <f t="shared" si="21"/>
        <v/>
      </c>
      <c r="G100" s="55" t="str">
        <f t="shared" si="29"/>
        <v/>
      </c>
      <c r="H100" s="55" t="str">
        <f t="shared" si="22"/>
        <v/>
      </c>
      <c r="I100" s="55" t="str">
        <f t="shared" si="30"/>
        <v/>
      </c>
      <c r="J100" s="55" t="str">
        <f t="shared" si="31"/>
        <v/>
      </c>
      <c r="K100" s="55" t="str">
        <f t="shared" si="32"/>
        <v/>
      </c>
      <c r="Q100">
        <f t="shared" si="25"/>
        <v>98</v>
      </c>
      <c r="R100" t="str">
        <f t="shared" si="23"/>
        <v/>
      </c>
      <c r="T100" t="str">
        <f t="shared" si="24"/>
        <v/>
      </c>
    </row>
    <row r="101" spans="1:20" x14ac:dyDescent="0.2">
      <c r="A101">
        <f t="shared" si="26"/>
        <v>0</v>
      </c>
      <c r="B101">
        <f t="shared" si="27"/>
        <v>99</v>
      </c>
      <c r="C101" s="55"/>
      <c r="D101" s="55" t="str">
        <f t="shared" si="20"/>
        <v/>
      </c>
      <c r="E101" s="55" t="str">
        <f t="shared" si="28"/>
        <v/>
      </c>
      <c r="F101" s="55" t="str">
        <f t="shared" si="21"/>
        <v/>
      </c>
      <c r="G101" s="55" t="str">
        <f t="shared" si="29"/>
        <v/>
      </c>
      <c r="H101" s="55" t="str">
        <f t="shared" si="22"/>
        <v/>
      </c>
      <c r="I101" s="55" t="str">
        <f t="shared" si="30"/>
        <v/>
      </c>
      <c r="J101" s="55" t="str">
        <f t="shared" si="31"/>
        <v/>
      </c>
      <c r="K101" s="55" t="str">
        <f t="shared" si="32"/>
        <v/>
      </c>
      <c r="Q101">
        <f t="shared" si="25"/>
        <v>99</v>
      </c>
      <c r="R101" t="str">
        <f t="shared" si="23"/>
        <v/>
      </c>
      <c r="T101" t="str">
        <f t="shared" si="24"/>
        <v/>
      </c>
    </row>
    <row r="102" spans="1:20" x14ac:dyDescent="0.2">
      <c r="A102">
        <f t="shared" si="26"/>
        <v>0</v>
      </c>
      <c r="B102">
        <f t="shared" si="27"/>
        <v>100</v>
      </c>
      <c r="C102" s="55"/>
      <c r="D102" s="55" t="str">
        <f t="shared" si="20"/>
        <v/>
      </c>
      <c r="E102" s="55" t="str">
        <f t="shared" si="28"/>
        <v/>
      </c>
      <c r="F102" s="55" t="str">
        <f t="shared" si="21"/>
        <v/>
      </c>
      <c r="G102" s="55" t="str">
        <f t="shared" si="29"/>
        <v/>
      </c>
      <c r="H102" s="55" t="str">
        <f t="shared" si="22"/>
        <v/>
      </c>
      <c r="I102" s="55" t="str">
        <f t="shared" si="30"/>
        <v/>
      </c>
      <c r="J102" s="55" t="str">
        <f t="shared" si="31"/>
        <v/>
      </c>
      <c r="K102" s="55" t="str">
        <f t="shared" si="32"/>
        <v/>
      </c>
      <c r="Q102">
        <f t="shared" si="25"/>
        <v>100</v>
      </c>
      <c r="R102" t="str">
        <f t="shared" si="23"/>
        <v/>
      </c>
      <c r="T102" t="str">
        <f t="shared" si="24"/>
        <v/>
      </c>
    </row>
    <row r="103" spans="1:20" x14ac:dyDescent="0.2">
      <c r="R103" t="str">
        <f t="shared" si="23"/>
        <v/>
      </c>
      <c r="T103" t="str">
        <f t="shared" si="24"/>
        <v/>
      </c>
    </row>
    <row r="104" spans="1:20" x14ac:dyDescent="0.2">
      <c r="R104" t="str">
        <f t="shared" si="23"/>
        <v/>
      </c>
      <c r="T104" t="str">
        <f t="shared" si="24"/>
        <v/>
      </c>
    </row>
    <row r="105" spans="1:20" x14ac:dyDescent="0.2">
      <c r="R105" t="str">
        <f t="shared" si="23"/>
        <v/>
      </c>
      <c r="T105" t="str">
        <f t="shared" si="24"/>
        <v/>
      </c>
    </row>
    <row r="106" spans="1:20" x14ac:dyDescent="0.2">
      <c r="R106" t="str">
        <f t="shared" si="23"/>
        <v/>
      </c>
      <c r="T106" t="str">
        <f t="shared" si="24"/>
        <v/>
      </c>
    </row>
    <row r="107" spans="1:20" x14ac:dyDescent="0.2">
      <c r="R107" t="str">
        <f t="shared" si="23"/>
        <v/>
      </c>
      <c r="T107" t="str">
        <f t="shared" si="24"/>
        <v/>
      </c>
    </row>
    <row r="108" spans="1:20" x14ac:dyDescent="0.2">
      <c r="R108" t="str">
        <f t="shared" si="23"/>
        <v/>
      </c>
      <c r="T108" t="str">
        <f t="shared" si="24"/>
        <v/>
      </c>
    </row>
    <row r="109" spans="1:20" x14ac:dyDescent="0.2">
      <c r="R109" t="str">
        <f t="shared" si="23"/>
        <v/>
      </c>
      <c r="T109" t="str">
        <f t="shared" si="24"/>
        <v/>
      </c>
    </row>
    <row r="110" spans="1:20" x14ac:dyDescent="0.2">
      <c r="R110" t="str">
        <f t="shared" si="23"/>
        <v/>
      </c>
      <c r="T110" t="str">
        <f t="shared" si="24"/>
        <v/>
      </c>
    </row>
    <row r="111" spans="1:20" x14ac:dyDescent="0.2">
      <c r="R111" t="str">
        <f t="shared" si="23"/>
        <v/>
      </c>
      <c r="T111" t="str">
        <f t="shared" si="24"/>
        <v/>
      </c>
    </row>
    <row r="112" spans="1:20" x14ac:dyDescent="0.2">
      <c r="R112" t="str">
        <f t="shared" si="23"/>
        <v/>
      </c>
      <c r="T112" t="str">
        <f t="shared" si="24"/>
        <v/>
      </c>
    </row>
    <row r="113" spans="18:20" x14ac:dyDescent="0.2">
      <c r="R113" t="str">
        <f t="shared" si="23"/>
        <v/>
      </c>
      <c r="T113" t="str">
        <f t="shared" si="24"/>
        <v/>
      </c>
    </row>
    <row r="114" spans="18:20" x14ac:dyDescent="0.2">
      <c r="R114" t="str">
        <f t="shared" si="23"/>
        <v/>
      </c>
      <c r="T114" t="str">
        <f t="shared" si="24"/>
        <v/>
      </c>
    </row>
    <row r="115" spans="18:20" x14ac:dyDescent="0.2">
      <c r="R115" t="str">
        <f t="shared" si="23"/>
        <v/>
      </c>
      <c r="T115" t="str">
        <f t="shared" si="24"/>
        <v/>
      </c>
    </row>
    <row r="116" spans="18:20" x14ac:dyDescent="0.2">
      <c r="R116" t="str">
        <f t="shared" si="23"/>
        <v/>
      </c>
      <c r="T116" t="str">
        <f t="shared" si="24"/>
        <v/>
      </c>
    </row>
    <row r="117" spans="18:20" x14ac:dyDescent="0.2">
      <c r="R117" t="str">
        <f t="shared" si="23"/>
        <v/>
      </c>
      <c r="T117" t="str">
        <f t="shared" si="24"/>
        <v/>
      </c>
    </row>
    <row r="118" spans="18:20" x14ac:dyDescent="0.2">
      <c r="R118" t="str">
        <f t="shared" si="23"/>
        <v/>
      </c>
      <c r="T118" t="str">
        <f t="shared" si="24"/>
        <v/>
      </c>
    </row>
    <row r="119" spans="18:20" x14ac:dyDescent="0.2">
      <c r="R119" t="str">
        <f t="shared" si="23"/>
        <v/>
      </c>
      <c r="T119" t="str">
        <f t="shared" si="24"/>
        <v/>
      </c>
    </row>
    <row r="120" spans="18:20" x14ac:dyDescent="0.2">
      <c r="R120" t="str">
        <f t="shared" si="23"/>
        <v/>
      </c>
      <c r="T120" t="str">
        <f t="shared" si="24"/>
        <v/>
      </c>
    </row>
    <row r="121" spans="18:20" x14ac:dyDescent="0.2">
      <c r="R121" t="str">
        <f t="shared" si="23"/>
        <v/>
      </c>
      <c r="T121" t="str">
        <f t="shared" si="24"/>
        <v/>
      </c>
    </row>
    <row r="122" spans="18:20" x14ac:dyDescent="0.2">
      <c r="R122" t="str">
        <f t="shared" si="23"/>
        <v/>
      </c>
      <c r="T122" t="str">
        <f t="shared" si="24"/>
        <v/>
      </c>
    </row>
    <row r="123" spans="18:20" x14ac:dyDescent="0.2">
      <c r="R123" t="str">
        <f t="shared" si="23"/>
        <v/>
      </c>
      <c r="T123" t="str">
        <f t="shared" si="24"/>
        <v/>
      </c>
    </row>
    <row r="124" spans="18:20" x14ac:dyDescent="0.2">
      <c r="R124" t="str">
        <f t="shared" si="23"/>
        <v/>
      </c>
      <c r="T124" t="str">
        <f t="shared" si="24"/>
        <v/>
      </c>
    </row>
    <row r="125" spans="18:20" x14ac:dyDescent="0.2">
      <c r="R125" t="str">
        <f t="shared" si="23"/>
        <v/>
      </c>
      <c r="T125" t="str">
        <f t="shared" si="24"/>
        <v/>
      </c>
    </row>
    <row r="126" spans="18:20" x14ac:dyDescent="0.2">
      <c r="R126" t="str">
        <f t="shared" si="23"/>
        <v/>
      </c>
      <c r="T126" t="str">
        <f t="shared" si="24"/>
        <v/>
      </c>
    </row>
    <row r="127" spans="18:20" x14ac:dyDescent="0.2">
      <c r="R127" t="str">
        <f t="shared" si="23"/>
        <v/>
      </c>
      <c r="T127" t="str">
        <f t="shared" si="24"/>
        <v/>
      </c>
    </row>
    <row r="128" spans="18:20" x14ac:dyDescent="0.2">
      <c r="R128" t="str">
        <f t="shared" si="23"/>
        <v/>
      </c>
      <c r="T128" t="str">
        <f t="shared" si="24"/>
        <v/>
      </c>
    </row>
    <row r="129" spans="18:20" x14ac:dyDescent="0.2">
      <c r="R129" t="str">
        <f t="shared" si="23"/>
        <v/>
      </c>
      <c r="T129" t="str">
        <f t="shared" si="24"/>
        <v/>
      </c>
    </row>
    <row r="130" spans="18:20" x14ac:dyDescent="0.2">
      <c r="R130" t="str">
        <f t="shared" si="23"/>
        <v/>
      </c>
      <c r="T130" t="str">
        <f t="shared" si="24"/>
        <v/>
      </c>
    </row>
    <row r="131" spans="18:20" x14ac:dyDescent="0.2">
      <c r="R131" t="str">
        <f t="shared" ref="R131:R194" si="33">IF(S131="","",1-S131)</f>
        <v/>
      </c>
      <c r="T131" t="str">
        <f t="shared" ref="T131:T194" si="34">IF(AND(S132="",S131&lt;&gt;""),0,IF(S131="","",$W$4*S132+$W$4*R132*T132-$W$2))</f>
        <v/>
      </c>
    </row>
    <row r="132" spans="18:20" x14ac:dyDescent="0.2">
      <c r="R132" t="str">
        <f t="shared" si="33"/>
        <v/>
      </c>
      <c r="T132" t="str">
        <f t="shared" si="34"/>
        <v/>
      </c>
    </row>
    <row r="133" spans="18:20" x14ac:dyDescent="0.2">
      <c r="R133" t="str">
        <f t="shared" si="33"/>
        <v/>
      </c>
      <c r="T133" t="str">
        <f t="shared" si="34"/>
        <v/>
      </c>
    </row>
    <row r="134" spans="18:20" x14ac:dyDescent="0.2">
      <c r="R134" t="str">
        <f t="shared" si="33"/>
        <v/>
      </c>
      <c r="T134" t="str">
        <f t="shared" si="34"/>
        <v/>
      </c>
    </row>
    <row r="135" spans="18:20" x14ac:dyDescent="0.2">
      <c r="R135" t="str">
        <f t="shared" si="33"/>
        <v/>
      </c>
      <c r="T135" t="str">
        <f t="shared" si="34"/>
        <v/>
      </c>
    </row>
    <row r="136" spans="18:20" x14ac:dyDescent="0.2">
      <c r="R136" t="str">
        <f t="shared" si="33"/>
        <v/>
      </c>
      <c r="T136" t="str">
        <f t="shared" si="34"/>
        <v/>
      </c>
    </row>
    <row r="137" spans="18:20" x14ac:dyDescent="0.2">
      <c r="R137" t="str">
        <f t="shared" si="33"/>
        <v/>
      </c>
      <c r="T137" t="str">
        <f t="shared" si="34"/>
        <v/>
      </c>
    </row>
    <row r="138" spans="18:20" x14ac:dyDescent="0.2">
      <c r="R138" t="str">
        <f t="shared" si="33"/>
        <v/>
      </c>
      <c r="T138" t="str">
        <f t="shared" si="34"/>
        <v/>
      </c>
    </row>
    <row r="139" spans="18:20" x14ac:dyDescent="0.2">
      <c r="R139" t="str">
        <f t="shared" si="33"/>
        <v/>
      </c>
      <c r="T139" t="str">
        <f t="shared" si="34"/>
        <v/>
      </c>
    </row>
    <row r="140" spans="18:20" x14ac:dyDescent="0.2">
      <c r="R140" t="str">
        <f t="shared" si="33"/>
        <v/>
      </c>
      <c r="T140" t="str">
        <f t="shared" si="34"/>
        <v/>
      </c>
    </row>
    <row r="141" spans="18:20" x14ac:dyDescent="0.2">
      <c r="R141" t="str">
        <f t="shared" si="33"/>
        <v/>
      </c>
      <c r="T141" t="str">
        <f t="shared" si="34"/>
        <v/>
      </c>
    </row>
    <row r="142" spans="18:20" x14ac:dyDescent="0.2">
      <c r="R142" t="str">
        <f t="shared" si="33"/>
        <v/>
      </c>
      <c r="T142" t="str">
        <f t="shared" si="34"/>
        <v/>
      </c>
    </row>
    <row r="143" spans="18:20" x14ac:dyDescent="0.2">
      <c r="R143" t="str">
        <f t="shared" si="33"/>
        <v/>
      </c>
      <c r="T143" t="str">
        <f t="shared" si="34"/>
        <v/>
      </c>
    </row>
    <row r="144" spans="18:20" x14ac:dyDescent="0.2">
      <c r="R144" t="str">
        <f t="shared" si="33"/>
        <v/>
      </c>
      <c r="T144" t="str">
        <f t="shared" si="34"/>
        <v/>
      </c>
    </row>
    <row r="145" spans="18:20" x14ac:dyDescent="0.2">
      <c r="R145" t="str">
        <f t="shared" si="33"/>
        <v/>
      </c>
      <c r="T145" t="str">
        <f t="shared" si="34"/>
        <v/>
      </c>
    </row>
    <row r="146" spans="18:20" x14ac:dyDescent="0.2">
      <c r="R146" t="str">
        <f t="shared" si="33"/>
        <v/>
      </c>
      <c r="T146" t="str">
        <f t="shared" si="34"/>
        <v/>
      </c>
    </row>
    <row r="147" spans="18:20" x14ac:dyDescent="0.2">
      <c r="R147" t="str">
        <f t="shared" si="33"/>
        <v/>
      </c>
      <c r="T147" t="str">
        <f t="shared" si="34"/>
        <v/>
      </c>
    </row>
    <row r="148" spans="18:20" x14ac:dyDescent="0.2">
      <c r="R148" t="str">
        <f t="shared" si="33"/>
        <v/>
      </c>
      <c r="T148" t="str">
        <f t="shared" si="34"/>
        <v/>
      </c>
    </row>
    <row r="149" spans="18:20" x14ac:dyDescent="0.2">
      <c r="R149" t="str">
        <f t="shared" si="33"/>
        <v/>
      </c>
      <c r="T149" t="str">
        <f t="shared" si="34"/>
        <v/>
      </c>
    </row>
    <row r="150" spans="18:20" x14ac:dyDescent="0.2">
      <c r="R150" t="str">
        <f t="shared" si="33"/>
        <v/>
      </c>
      <c r="T150" t="str">
        <f t="shared" si="34"/>
        <v/>
      </c>
    </row>
    <row r="151" spans="18:20" x14ac:dyDescent="0.2">
      <c r="R151" t="str">
        <f t="shared" si="33"/>
        <v/>
      </c>
      <c r="T151" t="str">
        <f t="shared" si="34"/>
        <v/>
      </c>
    </row>
    <row r="152" spans="18:20" x14ac:dyDescent="0.2">
      <c r="R152" t="str">
        <f t="shared" si="33"/>
        <v/>
      </c>
      <c r="T152" t="str">
        <f t="shared" si="34"/>
        <v/>
      </c>
    </row>
    <row r="153" spans="18:20" x14ac:dyDescent="0.2">
      <c r="R153" t="str">
        <f t="shared" si="33"/>
        <v/>
      </c>
      <c r="T153" t="str">
        <f t="shared" si="34"/>
        <v/>
      </c>
    </row>
    <row r="154" spans="18:20" x14ac:dyDescent="0.2">
      <c r="R154" t="str">
        <f t="shared" si="33"/>
        <v/>
      </c>
      <c r="T154" t="str">
        <f t="shared" si="34"/>
        <v/>
      </c>
    </row>
    <row r="155" spans="18:20" x14ac:dyDescent="0.2">
      <c r="R155" t="str">
        <f t="shared" si="33"/>
        <v/>
      </c>
      <c r="T155" t="str">
        <f t="shared" si="34"/>
        <v/>
      </c>
    </row>
    <row r="156" spans="18:20" x14ac:dyDescent="0.2">
      <c r="R156" t="str">
        <f t="shared" si="33"/>
        <v/>
      </c>
      <c r="T156" t="str">
        <f t="shared" si="34"/>
        <v/>
      </c>
    </row>
    <row r="157" spans="18:20" x14ac:dyDescent="0.2">
      <c r="R157" t="str">
        <f t="shared" si="33"/>
        <v/>
      </c>
      <c r="T157" t="str">
        <f t="shared" si="34"/>
        <v/>
      </c>
    </row>
    <row r="158" spans="18:20" x14ac:dyDescent="0.2">
      <c r="R158" t="str">
        <f t="shared" si="33"/>
        <v/>
      </c>
      <c r="T158" t="str">
        <f t="shared" si="34"/>
        <v/>
      </c>
    </row>
    <row r="159" spans="18:20" x14ac:dyDescent="0.2">
      <c r="R159" t="str">
        <f t="shared" si="33"/>
        <v/>
      </c>
      <c r="T159" t="str">
        <f t="shared" si="34"/>
        <v/>
      </c>
    </row>
    <row r="160" spans="18:20" x14ac:dyDescent="0.2">
      <c r="R160" t="str">
        <f t="shared" si="33"/>
        <v/>
      </c>
      <c r="T160" t="str">
        <f t="shared" si="34"/>
        <v/>
      </c>
    </row>
    <row r="161" spans="18:20" x14ac:dyDescent="0.2">
      <c r="R161" t="str">
        <f t="shared" si="33"/>
        <v/>
      </c>
      <c r="T161" t="str">
        <f t="shared" si="34"/>
        <v/>
      </c>
    </row>
    <row r="162" spans="18:20" x14ac:dyDescent="0.2">
      <c r="R162" t="str">
        <f t="shared" si="33"/>
        <v/>
      </c>
      <c r="T162" t="str">
        <f t="shared" si="34"/>
        <v/>
      </c>
    </row>
    <row r="163" spans="18:20" x14ac:dyDescent="0.2">
      <c r="R163" t="str">
        <f t="shared" si="33"/>
        <v/>
      </c>
      <c r="T163" t="str">
        <f t="shared" si="34"/>
        <v/>
      </c>
    </row>
    <row r="164" spans="18:20" x14ac:dyDescent="0.2">
      <c r="R164" t="str">
        <f t="shared" si="33"/>
        <v/>
      </c>
      <c r="T164" t="str">
        <f t="shared" si="34"/>
        <v/>
      </c>
    </row>
    <row r="165" spans="18:20" x14ac:dyDescent="0.2">
      <c r="R165" t="str">
        <f t="shared" si="33"/>
        <v/>
      </c>
      <c r="T165" t="str">
        <f t="shared" si="34"/>
        <v/>
      </c>
    </row>
    <row r="166" spans="18:20" x14ac:dyDescent="0.2">
      <c r="R166" t="str">
        <f t="shared" si="33"/>
        <v/>
      </c>
      <c r="T166" t="str">
        <f t="shared" si="34"/>
        <v/>
      </c>
    </row>
    <row r="167" spans="18:20" x14ac:dyDescent="0.2">
      <c r="R167" t="str">
        <f t="shared" si="33"/>
        <v/>
      </c>
      <c r="T167" t="str">
        <f t="shared" si="34"/>
        <v/>
      </c>
    </row>
    <row r="168" spans="18:20" x14ac:dyDescent="0.2">
      <c r="R168" t="str">
        <f t="shared" si="33"/>
        <v/>
      </c>
      <c r="T168" t="str">
        <f t="shared" si="34"/>
        <v/>
      </c>
    </row>
    <row r="169" spans="18:20" x14ac:dyDescent="0.2">
      <c r="R169" t="str">
        <f t="shared" si="33"/>
        <v/>
      </c>
      <c r="T169" t="str">
        <f t="shared" si="34"/>
        <v/>
      </c>
    </row>
    <row r="170" spans="18:20" x14ac:dyDescent="0.2">
      <c r="R170" t="str">
        <f t="shared" si="33"/>
        <v/>
      </c>
      <c r="T170" t="str">
        <f t="shared" si="34"/>
        <v/>
      </c>
    </row>
    <row r="171" spans="18:20" x14ac:dyDescent="0.2">
      <c r="R171" t="str">
        <f t="shared" si="33"/>
        <v/>
      </c>
      <c r="T171" t="str">
        <f t="shared" si="34"/>
        <v/>
      </c>
    </row>
    <row r="172" spans="18:20" x14ac:dyDescent="0.2">
      <c r="R172" t="str">
        <f t="shared" si="33"/>
        <v/>
      </c>
      <c r="T172" t="str">
        <f t="shared" si="34"/>
        <v/>
      </c>
    </row>
    <row r="173" spans="18:20" x14ac:dyDescent="0.2">
      <c r="R173" t="str">
        <f t="shared" si="33"/>
        <v/>
      </c>
      <c r="T173" t="str">
        <f t="shared" si="34"/>
        <v/>
      </c>
    </row>
    <row r="174" spans="18:20" x14ac:dyDescent="0.2">
      <c r="R174" t="str">
        <f t="shared" si="33"/>
        <v/>
      </c>
      <c r="T174" t="str">
        <f t="shared" si="34"/>
        <v/>
      </c>
    </row>
    <row r="175" spans="18:20" x14ac:dyDescent="0.2">
      <c r="R175" t="str">
        <f t="shared" si="33"/>
        <v/>
      </c>
      <c r="T175" t="str">
        <f t="shared" si="34"/>
        <v/>
      </c>
    </row>
    <row r="176" spans="18:20" x14ac:dyDescent="0.2">
      <c r="R176" t="str">
        <f t="shared" si="33"/>
        <v/>
      </c>
      <c r="T176" t="str">
        <f t="shared" si="34"/>
        <v/>
      </c>
    </row>
    <row r="177" spans="18:20" x14ac:dyDescent="0.2">
      <c r="R177" t="str">
        <f t="shared" si="33"/>
        <v/>
      </c>
      <c r="T177" t="str">
        <f t="shared" si="34"/>
        <v/>
      </c>
    </row>
    <row r="178" spans="18:20" x14ac:dyDescent="0.2">
      <c r="R178" t="str">
        <f t="shared" si="33"/>
        <v/>
      </c>
      <c r="T178" t="str">
        <f t="shared" si="34"/>
        <v/>
      </c>
    </row>
    <row r="179" spans="18:20" x14ac:dyDescent="0.2">
      <c r="R179" t="str">
        <f t="shared" si="33"/>
        <v/>
      </c>
      <c r="T179" t="str">
        <f t="shared" si="34"/>
        <v/>
      </c>
    </row>
    <row r="180" spans="18:20" x14ac:dyDescent="0.2">
      <c r="R180" t="str">
        <f t="shared" si="33"/>
        <v/>
      </c>
      <c r="T180" t="str">
        <f t="shared" si="34"/>
        <v/>
      </c>
    </row>
    <row r="181" spans="18:20" x14ac:dyDescent="0.2">
      <c r="R181" t="str">
        <f t="shared" si="33"/>
        <v/>
      </c>
      <c r="T181" t="str">
        <f t="shared" si="34"/>
        <v/>
      </c>
    </row>
    <row r="182" spans="18:20" x14ac:dyDescent="0.2">
      <c r="R182" t="str">
        <f t="shared" si="33"/>
        <v/>
      </c>
      <c r="T182" t="str">
        <f t="shared" si="34"/>
        <v/>
      </c>
    </row>
    <row r="183" spans="18:20" x14ac:dyDescent="0.2">
      <c r="R183" t="str">
        <f t="shared" si="33"/>
        <v/>
      </c>
      <c r="T183" t="str">
        <f t="shared" si="34"/>
        <v/>
      </c>
    </row>
    <row r="184" spans="18:20" x14ac:dyDescent="0.2">
      <c r="R184" t="str">
        <f t="shared" si="33"/>
        <v/>
      </c>
      <c r="T184" t="str">
        <f t="shared" si="34"/>
        <v/>
      </c>
    </row>
    <row r="185" spans="18:20" x14ac:dyDescent="0.2">
      <c r="R185" t="str">
        <f t="shared" si="33"/>
        <v/>
      </c>
      <c r="T185" t="str">
        <f t="shared" si="34"/>
        <v/>
      </c>
    </row>
    <row r="186" spans="18:20" x14ac:dyDescent="0.2">
      <c r="R186" t="str">
        <f t="shared" si="33"/>
        <v/>
      </c>
      <c r="T186" t="str">
        <f t="shared" si="34"/>
        <v/>
      </c>
    </row>
    <row r="187" spans="18:20" x14ac:dyDescent="0.2">
      <c r="R187" t="str">
        <f t="shared" si="33"/>
        <v/>
      </c>
      <c r="T187" t="str">
        <f t="shared" si="34"/>
        <v/>
      </c>
    </row>
    <row r="188" spans="18:20" x14ac:dyDescent="0.2">
      <c r="R188" t="str">
        <f t="shared" si="33"/>
        <v/>
      </c>
      <c r="T188" t="str">
        <f t="shared" si="34"/>
        <v/>
      </c>
    </row>
    <row r="189" spans="18:20" x14ac:dyDescent="0.2">
      <c r="R189" t="str">
        <f t="shared" si="33"/>
        <v/>
      </c>
      <c r="T189" t="str">
        <f t="shared" si="34"/>
        <v/>
      </c>
    </row>
    <row r="190" spans="18:20" x14ac:dyDescent="0.2">
      <c r="R190" t="str">
        <f t="shared" si="33"/>
        <v/>
      </c>
      <c r="T190" t="str">
        <f t="shared" si="34"/>
        <v/>
      </c>
    </row>
    <row r="191" spans="18:20" x14ac:dyDescent="0.2">
      <c r="R191" t="str">
        <f t="shared" si="33"/>
        <v/>
      </c>
      <c r="T191" t="str">
        <f t="shared" si="34"/>
        <v/>
      </c>
    </row>
    <row r="192" spans="18:20" x14ac:dyDescent="0.2">
      <c r="R192" t="str">
        <f t="shared" si="33"/>
        <v/>
      </c>
      <c r="T192" t="str">
        <f t="shared" si="34"/>
        <v/>
      </c>
    </row>
    <row r="193" spans="18:20" x14ac:dyDescent="0.2">
      <c r="R193" t="str">
        <f t="shared" si="33"/>
        <v/>
      </c>
      <c r="T193" t="str">
        <f t="shared" si="34"/>
        <v/>
      </c>
    </row>
    <row r="194" spans="18:20" x14ac:dyDescent="0.2">
      <c r="R194" t="str">
        <f t="shared" si="33"/>
        <v/>
      </c>
      <c r="T194" t="str">
        <f t="shared" si="34"/>
        <v/>
      </c>
    </row>
    <row r="195" spans="18:20" x14ac:dyDescent="0.2">
      <c r="R195" t="str">
        <f t="shared" ref="R195:R201" si="35">IF(S195="","",1-S195)</f>
        <v/>
      </c>
      <c r="T195" t="str">
        <f t="shared" ref="T195:T201" si="36">IF(AND(S196="",S195&lt;&gt;""),0,IF(S195="","",$W$4*S196+$W$4*R196*T196-$W$2))</f>
        <v/>
      </c>
    </row>
    <row r="196" spans="18:20" x14ac:dyDescent="0.2">
      <c r="R196" t="str">
        <f t="shared" si="35"/>
        <v/>
      </c>
      <c r="T196" t="str">
        <f t="shared" si="36"/>
        <v/>
      </c>
    </row>
    <row r="197" spans="18:20" x14ac:dyDescent="0.2">
      <c r="R197" t="str">
        <f t="shared" si="35"/>
        <v/>
      </c>
      <c r="T197" t="str">
        <f t="shared" si="36"/>
        <v/>
      </c>
    </row>
    <row r="198" spans="18:20" x14ac:dyDescent="0.2">
      <c r="R198" t="str">
        <f t="shared" si="35"/>
        <v/>
      </c>
      <c r="T198" t="str">
        <f t="shared" si="36"/>
        <v/>
      </c>
    </row>
    <row r="199" spans="18:20" x14ac:dyDescent="0.2">
      <c r="R199" t="str">
        <f t="shared" si="35"/>
        <v/>
      </c>
      <c r="T199" t="str">
        <f t="shared" si="36"/>
        <v/>
      </c>
    </row>
    <row r="200" spans="18:20" x14ac:dyDescent="0.2">
      <c r="R200" t="str">
        <f t="shared" si="35"/>
        <v/>
      </c>
      <c r="T200" t="str">
        <f t="shared" si="36"/>
        <v/>
      </c>
    </row>
    <row r="201" spans="18:20" x14ac:dyDescent="0.2">
      <c r="R201" t="str">
        <f t="shared" si="35"/>
        <v/>
      </c>
      <c r="T201" t="str">
        <f t="shared" si="36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D9F4-6E55-344A-A1EC-1ACBFA40076B}">
  <dimension ref="A1:G102"/>
  <sheetViews>
    <sheetView workbookViewId="0">
      <selection activeCell="F16" sqref="F16"/>
    </sheetView>
  </sheetViews>
  <sheetFormatPr baseColWidth="10" defaultRowHeight="16" x14ac:dyDescent="0.2"/>
  <cols>
    <col min="4" max="4" width="12.83203125" bestFit="1" customWidth="1"/>
  </cols>
  <sheetData>
    <row r="1" spans="1:7" x14ac:dyDescent="0.2">
      <c r="A1" s="51" t="s">
        <v>20</v>
      </c>
      <c r="B1" s="51" t="s">
        <v>22</v>
      </c>
      <c r="C1" s="51" t="s">
        <v>23</v>
      </c>
      <c r="D1" s="51" t="s">
        <v>47</v>
      </c>
    </row>
    <row r="2" spans="1:7" x14ac:dyDescent="0.2">
      <c r="A2">
        <v>0</v>
      </c>
      <c r="B2" t="str">
        <f>IF(C2="","",1-C2)</f>
        <v/>
      </c>
      <c r="D2" t="str">
        <f>IF(AND(C3="",C2&lt;&gt;""),1,IF(C2="","",C3*$G$6+B3*$G$6*D3-$G$4))</f>
        <v/>
      </c>
    </row>
    <row r="3" spans="1:7" x14ac:dyDescent="0.2">
      <c r="A3">
        <f>1+A2</f>
        <v>1</v>
      </c>
      <c r="B3" t="str">
        <f t="shared" ref="B3:B66" si="0">IF(C3="","",1-C3)</f>
        <v/>
      </c>
      <c r="D3" t="str">
        <f t="shared" ref="D3:D66" si="1">IF(AND(C4="",C3&lt;&gt;""),1,IF(C3="","",C4*$G$6+B4*$G$6*D4-$G$4))</f>
        <v/>
      </c>
    </row>
    <row r="4" spans="1:7" x14ac:dyDescent="0.2">
      <c r="A4">
        <f t="shared" ref="A4:A67" si="2">1+A3</f>
        <v>2</v>
      </c>
      <c r="B4" t="str">
        <f t="shared" si="0"/>
        <v/>
      </c>
      <c r="D4" t="str">
        <f t="shared" si="1"/>
        <v/>
      </c>
      <c r="F4" s="54" t="s">
        <v>58</v>
      </c>
      <c r="G4" s="54">
        <v>8.339033718138418E-2</v>
      </c>
    </row>
    <row r="5" spans="1:7" x14ac:dyDescent="0.2">
      <c r="A5">
        <f t="shared" si="2"/>
        <v>3</v>
      </c>
      <c r="B5" t="str">
        <f t="shared" si="0"/>
        <v/>
      </c>
      <c r="D5" t="str">
        <f t="shared" si="1"/>
        <v/>
      </c>
      <c r="F5" s="54" t="s">
        <v>7</v>
      </c>
      <c r="G5" s="54">
        <v>0.05</v>
      </c>
    </row>
    <row r="6" spans="1:7" x14ac:dyDescent="0.2">
      <c r="A6">
        <f t="shared" si="2"/>
        <v>4</v>
      </c>
      <c r="B6" t="str">
        <f t="shared" si="0"/>
        <v/>
      </c>
      <c r="D6" t="str">
        <f t="shared" si="1"/>
        <v/>
      </c>
      <c r="F6" t="s">
        <v>60</v>
      </c>
      <c r="G6">
        <f>(1+G5)^-1</f>
        <v>0.95238095238095233</v>
      </c>
    </row>
    <row r="7" spans="1:7" x14ac:dyDescent="0.2">
      <c r="A7">
        <f t="shared" si="2"/>
        <v>5</v>
      </c>
      <c r="B7" t="str">
        <f t="shared" si="0"/>
        <v/>
      </c>
      <c r="D7" t="str">
        <f t="shared" si="1"/>
        <v/>
      </c>
    </row>
    <row r="8" spans="1:7" x14ac:dyDescent="0.2">
      <c r="A8">
        <f t="shared" si="2"/>
        <v>6</v>
      </c>
      <c r="B8" t="str">
        <f t="shared" si="0"/>
        <v/>
      </c>
      <c r="D8" t="str">
        <f t="shared" si="1"/>
        <v/>
      </c>
    </row>
    <row r="9" spans="1:7" x14ac:dyDescent="0.2">
      <c r="A9">
        <f t="shared" si="2"/>
        <v>7</v>
      </c>
      <c r="B9" t="str">
        <f t="shared" si="0"/>
        <v/>
      </c>
      <c r="D9" t="str">
        <f t="shared" si="1"/>
        <v/>
      </c>
    </row>
    <row r="10" spans="1:7" x14ac:dyDescent="0.2">
      <c r="A10">
        <f t="shared" si="2"/>
        <v>8</v>
      </c>
      <c r="B10" t="str">
        <f t="shared" si="0"/>
        <v/>
      </c>
      <c r="D10" t="str">
        <f t="shared" si="1"/>
        <v/>
      </c>
    </row>
    <row r="11" spans="1:7" x14ac:dyDescent="0.2">
      <c r="A11">
        <f t="shared" si="2"/>
        <v>9</v>
      </c>
      <c r="B11" t="str">
        <f t="shared" si="0"/>
        <v/>
      </c>
      <c r="D11" t="str">
        <f t="shared" si="1"/>
        <v/>
      </c>
    </row>
    <row r="12" spans="1:7" x14ac:dyDescent="0.2">
      <c r="A12">
        <f t="shared" si="2"/>
        <v>10</v>
      </c>
      <c r="B12" t="str">
        <f t="shared" si="0"/>
        <v/>
      </c>
      <c r="D12" t="str">
        <f t="shared" si="1"/>
        <v/>
      </c>
    </row>
    <row r="13" spans="1:7" x14ac:dyDescent="0.2">
      <c r="A13">
        <f t="shared" si="2"/>
        <v>11</v>
      </c>
      <c r="B13" t="str">
        <f t="shared" si="0"/>
        <v/>
      </c>
      <c r="D13" t="str">
        <f t="shared" si="1"/>
        <v/>
      </c>
    </row>
    <row r="14" spans="1:7" x14ac:dyDescent="0.2">
      <c r="A14">
        <f t="shared" si="2"/>
        <v>12</v>
      </c>
      <c r="B14" t="str">
        <f t="shared" si="0"/>
        <v/>
      </c>
      <c r="D14" t="str">
        <f t="shared" si="1"/>
        <v/>
      </c>
    </row>
    <row r="15" spans="1:7" x14ac:dyDescent="0.2">
      <c r="A15">
        <f t="shared" si="2"/>
        <v>13</v>
      </c>
      <c r="B15" t="str">
        <f t="shared" si="0"/>
        <v/>
      </c>
      <c r="D15" t="str">
        <f t="shared" si="1"/>
        <v/>
      </c>
    </row>
    <row r="16" spans="1:7" x14ac:dyDescent="0.2">
      <c r="A16">
        <f t="shared" si="2"/>
        <v>14</v>
      </c>
      <c r="B16" t="str">
        <f t="shared" si="0"/>
        <v/>
      </c>
      <c r="D16" t="str">
        <f t="shared" si="1"/>
        <v/>
      </c>
    </row>
    <row r="17" spans="1:4" x14ac:dyDescent="0.2">
      <c r="A17">
        <f t="shared" si="2"/>
        <v>15</v>
      </c>
      <c r="B17" t="str">
        <f t="shared" si="0"/>
        <v/>
      </c>
      <c r="D17" t="str">
        <f t="shared" si="1"/>
        <v/>
      </c>
    </row>
    <row r="18" spans="1:4" x14ac:dyDescent="0.2">
      <c r="A18">
        <f t="shared" si="2"/>
        <v>16</v>
      </c>
      <c r="B18" t="str">
        <f t="shared" si="0"/>
        <v/>
      </c>
      <c r="D18" t="str">
        <f t="shared" si="1"/>
        <v/>
      </c>
    </row>
    <row r="19" spans="1:4" x14ac:dyDescent="0.2">
      <c r="A19">
        <f t="shared" si="2"/>
        <v>17</v>
      </c>
      <c r="B19" t="str">
        <f t="shared" si="0"/>
        <v/>
      </c>
      <c r="D19" t="str">
        <f t="shared" si="1"/>
        <v/>
      </c>
    </row>
    <row r="20" spans="1:4" x14ac:dyDescent="0.2">
      <c r="A20">
        <f t="shared" si="2"/>
        <v>18</v>
      </c>
      <c r="B20" t="str">
        <f t="shared" si="0"/>
        <v/>
      </c>
      <c r="D20" t="str">
        <f t="shared" si="1"/>
        <v/>
      </c>
    </row>
    <row r="21" spans="1:4" x14ac:dyDescent="0.2">
      <c r="A21">
        <f t="shared" si="2"/>
        <v>19</v>
      </c>
      <c r="B21" t="str">
        <f t="shared" si="0"/>
        <v/>
      </c>
      <c r="D21" t="str">
        <f t="shared" si="1"/>
        <v/>
      </c>
    </row>
    <row r="22" spans="1:4" x14ac:dyDescent="0.2">
      <c r="A22">
        <f t="shared" si="2"/>
        <v>20</v>
      </c>
      <c r="B22" t="str">
        <f t="shared" si="0"/>
        <v/>
      </c>
      <c r="D22" t="str">
        <f t="shared" si="1"/>
        <v/>
      </c>
    </row>
    <row r="23" spans="1:4" x14ac:dyDescent="0.2">
      <c r="A23">
        <f t="shared" si="2"/>
        <v>21</v>
      </c>
      <c r="B23" t="str">
        <f t="shared" si="0"/>
        <v/>
      </c>
      <c r="D23" t="str">
        <f t="shared" si="1"/>
        <v/>
      </c>
    </row>
    <row r="24" spans="1:4" x14ac:dyDescent="0.2">
      <c r="A24">
        <f t="shared" si="2"/>
        <v>22</v>
      </c>
      <c r="B24" t="str">
        <f t="shared" si="0"/>
        <v/>
      </c>
      <c r="D24" t="str">
        <f t="shared" si="1"/>
        <v/>
      </c>
    </row>
    <row r="25" spans="1:4" x14ac:dyDescent="0.2">
      <c r="A25">
        <f t="shared" si="2"/>
        <v>23</v>
      </c>
      <c r="B25">
        <f t="shared" si="0"/>
        <v>0.98571428571428588</v>
      </c>
      <c r="C25">
        <v>1.42857142857141E-2</v>
      </c>
      <c r="D25">
        <f t="shared" si="1"/>
        <v>7.4336083809155115E-2</v>
      </c>
    </row>
    <row r="26" spans="1:4" x14ac:dyDescent="0.2">
      <c r="A26">
        <f t="shared" si="2"/>
        <v>24</v>
      </c>
      <c r="B26">
        <f t="shared" si="0"/>
        <v>0.98550724637681153</v>
      </c>
      <c r="C26">
        <v>1.449275362318847E-2</v>
      </c>
      <c r="D26">
        <f t="shared" si="1"/>
        <v>0.15334234118771423</v>
      </c>
    </row>
    <row r="27" spans="1:4" x14ac:dyDescent="0.2">
      <c r="A27">
        <f t="shared" si="2"/>
        <v>25</v>
      </c>
      <c r="B27">
        <f t="shared" si="0"/>
        <v>0.98529411764705899</v>
      </c>
      <c r="C27">
        <v>1.4705882352941013E-2</v>
      </c>
      <c r="D27">
        <f t="shared" si="1"/>
        <v>0.23735392888886025</v>
      </c>
    </row>
    <row r="28" spans="1:4" x14ac:dyDescent="0.2">
      <c r="A28">
        <f t="shared" si="2"/>
        <v>26</v>
      </c>
      <c r="B28">
        <f t="shared" si="0"/>
        <v>0.9850746268656716</v>
      </c>
      <c r="C28">
        <v>1.4925373134328401E-2</v>
      </c>
      <c r="D28">
        <f t="shared" si="1"/>
        <v>0.32673271390972264</v>
      </c>
    </row>
    <row r="29" spans="1:4" x14ac:dyDescent="0.2">
      <c r="A29">
        <f t="shared" si="2"/>
        <v>27</v>
      </c>
      <c r="B29">
        <f t="shared" si="0"/>
        <v>0.98484848484848475</v>
      </c>
      <c r="C29">
        <v>1.5151515151515249E-2</v>
      </c>
      <c r="D29">
        <f t="shared" si="1"/>
        <v>0.42186965293251849</v>
      </c>
    </row>
    <row r="30" spans="1:4" x14ac:dyDescent="0.2">
      <c r="A30">
        <f t="shared" si="2"/>
        <v>28</v>
      </c>
      <c r="B30">
        <f t="shared" si="0"/>
        <v>0.98461538461538456</v>
      </c>
      <c r="C30">
        <v>1.5384615384615441E-2</v>
      </c>
      <c r="D30">
        <f t="shared" si="1"/>
        <v>0.52318741133240398</v>
      </c>
    </row>
    <row r="31" spans="1:4" x14ac:dyDescent="0.2">
      <c r="A31">
        <f t="shared" si="2"/>
        <v>29</v>
      </c>
      <c r="B31">
        <f t="shared" si="0"/>
        <v>0.98437499999999989</v>
      </c>
      <c r="C31">
        <v>1.5625000000000111E-2</v>
      </c>
      <c r="D31">
        <f t="shared" si="1"/>
        <v>0.63114324920835818</v>
      </c>
    </row>
    <row r="32" spans="1:4" x14ac:dyDescent="0.2">
      <c r="A32">
        <f t="shared" si="2"/>
        <v>30</v>
      </c>
      <c r="B32">
        <f t="shared" si="0"/>
        <v>0.98412698412698407</v>
      </c>
      <c r="C32">
        <v>1.5873015873015928E-2</v>
      </c>
      <c r="D32">
        <f t="shared" si="1"/>
        <v>0.74623220547873326</v>
      </c>
    </row>
    <row r="33" spans="1:4" x14ac:dyDescent="0.2">
      <c r="A33">
        <f t="shared" si="2"/>
        <v>31</v>
      </c>
      <c r="B33">
        <f t="shared" si="0"/>
        <v>0.98387096774193561</v>
      </c>
      <c r="C33">
        <v>1.6129032258064391E-2</v>
      </c>
      <c r="D33">
        <f t="shared" si="1"/>
        <v>0.86899061519956811</v>
      </c>
    </row>
    <row r="34" spans="1:4" x14ac:dyDescent="0.2">
      <c r="A34">
        <f t="shared" si="2"/>
        <v>32</v>
      </c>
      <c r="B34">
        <f t="shared" si="0"/>
        <v>0.98360655737704905</v>
      </c>
      <c r="C34">
        <v>1.6393442622950949E-2</v>
      </c>
      <c r="D34">
        <f t="shared" si="1"/>
        <v>1</v>
      </c>
    </row>
    <row r="35" spans="1:4" x14ac:dyDescent="0.2">
      <c r="A35">
        <f t="shared" si="2"/>
        <v>33</v>
      </c>
      <c r="B35" t="str">
        <f t="shared" si="0"/>
        <v/>
      </c>
      <c r="D35" t="str">
        <f t="shared" si="1"/>
        <v/>
      </c>
    </row>
    <row r="36" spans="1:4" x14ac:dyDescent="0.2">
      <c r="A36">
        <f t="shared" si="2"/>
        <v>34</v>
      </c>
      <c r="B36" t="str">
        <f t="shared" si="0"/>
        <v/>
      </c>
      <c r="D36" t="str">
        <f t="shared" si="1"/>
        <v/>
      </c>
    </row>
    <row r="37" spans="1:4" x14ac:dyDescent="0.2">
      <c r="A37">
        <f t="shared" si="2"/>
        <v>35</v>
      </c>
      <c r="B37" t="str">
        <f t="shared" si="0"/>
        <v/>
      </c>
      <c r="D37" t="str">
        <f t="shared" si="1"/>
        <v/>
      </c>
    </row>
    <row r="38" spans="1:4" x14ac:dyDescent="0.2">
      <c r="A38">
        <f t="shared" si="2"/>
        <v>36</v>
      </c>
      <c r="B38" t="str">
        <f t="shared" si="0"/>
        <v/>
      </c>
      <c r="D38" t="str">
        <f t="shared" si="1"/>
        <v/>
      </c>
    </row>
    <row r="39" spans="1:4" x14ac:dyDescent="0.2">
      <c r="A39">
        <f t="shared" si="2"/>
        <v>37</v>
      </c>
      <c r="B39" t="str">
        <f t="shared" si="0"/>
        <v/>
      </c>
      <c r="D39" t="str">
        <f t="shared" si="1"/>
        <v/>
      </c>
    </row>
    <row r="40" spans="1:4" x14ac:dyDescent="0.2">
      <c r="A40">
        <f t="shared" si="2"/>
        <v>38</v>
      </c>
      <c r="B40" t="str">
        <f t="shared" si="0"/>
        <v/>
      </c>
      <c r="D40" t="str">
        <f t="shared" si="1"/>
        <v/>
      </c>
    </row>
    <row r="41" spans="1:4" x14ac:dyDescent="0.2">
      <c r="A41">
        <f t="shared" si="2"/>
        <v>39</v>
      </c>
      <c r="B41" t="str">
        <f t="shared" si="0"/>
        <v/>
      </c>
      <c r="D41" t="str">
        <f t="shared" si="1"/>
        <v/>
      </c>
    </row>
    <row r="42" spans="1:4" x14ac:dyDescent="0.2">
      <c r="A42">
        <f t="shared" si="2"/>
        <v>40</v>
      </c>
      <c r="B42" t="str">
        <f t="shared" si="0"/>
        <v/>
      </c>
      <c r="D42" t="str">
        <f t="shared" si="1"/>
        <v/>
      </c>
    </row>
    <row r="43" spans="1:4" x14ac:dyDescent="0.2">
      <c r="A43">
        <f t="shared" si="2"/>
        <v>41</v>
      </c>
      <c r="B43" t="str">
        <f t="shared" si="0"/>
        <v/>
      </c>
      <c r="D43" t="str">
        <f t="shared" si="1"/>
        <v/>
      </c>
    </row>
    <row r="44" spans="1:4" x14ac:dyDescent="0.2">
      <c r="A44">
        <f t="shared" si="2"/>
        <v>42</v>
      </c>
      <c r="B44" t="str">
        <f t="shared" si="0"/>
        <v/>
      </c>
      <c r="D44" t="str">
        <f t="shared" si="1"/>
        <v/>
      </c>
    </row>
    <row r="45" spans="1:4" x14ac:dyDescent="0.2">
      <c r="A45">
        <f t="shared" si="2"/>
        <v>43</v>
      </c>
      <c r="B45" t="str">
        <f t="shared" si="0"/>
        <v/>
      </c>
      <c r="D45" t="str">
        <f t="shared" si="1"/>
        <v/>
      </c>
    </row>
    <row r="46" spans="1:4" x14ac:dyDescent="0.2">
      <c r="A46">
        <f t="shared" si="2"/>
        <v>44</v>
      </c>
      <c r="B46" t="str">
        <f t="shared" si="0"/>
        <v/>
      </c>
      <c r="D46" t="str">
        <f t="shared" si="1"/>
        <v/>
      </c>
    </row>
    <row r="47" spans="1:4" x14ac:dyDescent="0.2">
      <c r="A47">
        <f t="shared" si="2"/>
        <v>45</v>
      </c>
      <c r="B47" t="str">
        <f t="shared" si="0"/>
        <v/>
      </c>
      <c r="D47" t="str">
        <f t="shared" si="1"/>
        <v/>
      </c>
    </row>
    <row r="48" spans="1:4" x14ac:dyDescent="0.2">
      <c r="A48">
        <f t="shared" si="2"/>
        <v>46</v>
      </c>
      <c r="B48" t="str">
        <f t="shared" si="0"/>
        <v/>
      </c>
      <c r="D48" t="str">
        <f t="shared" si="1"/>
        <v/>
      </c>
    </row>
    <row r="49" spans="1:4" x14ac:dyDescent="0.2">
      <c r="A49">
        <f t="shared" si="2"/>
        <v>47</v>
      </c>
      <c r="B49" t="str">
        <f t="shared" si="0"/>
        <v/>
      </c>
      <c r="D49" t="str">
        <f t="shared" si="1"/>
        <v/>
      </c>
    </row>
    <row r="50" spans="1:4" x14ac:dyDescent="0.2">
      <c r="A50">
        <f t="shared" si="2"/>
        <v>48</v>
      </c>
      <c r="B50" t="str">
        <f t="shared" si="0"/>
        <v/>
      </c>
      <c r="D50" t="str">
        <f t="shared" si="1"/>
        <v/>
      </c>
    </row>
    <row r="51" spans="1:4" x14ac:dyDescent="0.2">
      <c r="A51">
        <f t="shared" si="2"/>
        <v>49</v>
      </c>
      <c r="B51" t="str">
        <f t="shared" si="0"/>
        <v/>
      </c>
      <c r="D51" t="str">
        <f t="shared" si="1"/>
        <v/>
      </c>
    </row>
    <row r="52" spans="1:4" x14ac:dyDescent="0.2">
      <c r="A52">
        <f t="shared" si="2"/>
        <v>50</v>
      </c>
      <c r="B52" t="str">
        <f t="shared" si="0"/>
        <v/>
      </c>
      <c r="D52" t="str">
        <f t="shared" si="1"/>
        <v/>
      </c>
    </row>
    <row r="53" spans="1:4" x14ac:dyDescent="0.2">
      <c r="A53">
        <f t="shared" si="2"/>
        <v>51</v>
      </c>
      <c r="B53" t="str">
        <f t="shared" si="0"/>
        <v/>
      </c>
      <c r="D53" t="str">
        <f t="shared" si="1"/>
        <v/>
      </c>
    </row>
    <row r="54" spans="1:4" x14ac:dyDescent="0.2">
      <c r="A54">
        <f t="shared" si="2"/>
        <v>52</v>
      </c>
      <c r="B54" t="str">
        <f t="shared" si="0"/>
        <v/>
      </c>
      <c r="D54" t="str">
        <f t="shared" si="1"/>
        <v/>
      </c>
    </row>
    <row r="55" spans="1:4" x14ac:dyDescent="0.2">
      <c r="A55">
        <f t="shared" si="2"/>
        <v>53</v>
      </c>
      <c r="B55" t="str">
        <f t="shared" si="0"/>
        <v/>
      </c>
      <c r="D55" t="str">
        <f t="shared" si="1"/>
        <v/>
      </c>
    </row>
    <row r="56" spans="1:4" x14ac:dyDescent="0.2">
      <c r="A56">
        <f t="shared" si="2"/>
        <v>54</v>
      </c>
      <c r="B56" t="str">
        <f t="shared" si="0"/>
        <v/>
      </c>
      <c r="D56" t="str">
        <f t="shared" si="1"/>
        <v/>
      </c>
    </row>
    <row r="57" spans="1:4" x14ac:dyDescent="0.2">
      <c r="A57">
        <f t="shared" si="2"/>
        <v>55</v>
      </c>
      <c r="B57" t="str">
        <f t="shared" si="0"/>
        <v/>
      </c>
      <c r="D57" t="str">
        <f t="shared" si="1"/>
        <v/>
      </c>
    </row>
    <row r="58" spans="1:4" x14ac:dyDescent="0.2">
      <c r="A58">
        <f t="shared" si="2"/>
        <v>56</v>
      </c>
      <c r="B58" t="str">
        <f t="shared" si="0"/>
        <v/>
      </c>
      <c r="D58" t="str">
        <f t="shared" si="1"/>
        <v/>
      </c>
    </row>
    <row r="59" spans="1:4" x14ac:dyDescent="0.2">
      <c r="A59">
        <f t="shared" si="2"/>
        <v>57</v>
      </c>
      <c r="B59" t="str">
        <f t="shared" si="0"/>
        <v/>
      </c>
      <c r="D59" t="str">
        <f t="shared" si="1"/>
        <v/>
      </c>
    </row>
    <row r="60" spans="1:4" x14ac:dyDescent="0.2">
      <c r="A60">
        <f t="shared" si="2"/>
        <v>58</v>
      </c>
      <c r="B60" t="str">
        <f t="shared" si="0"/>
        <v/>
      </c>
      <c r="D60" t="str">
        <f t="shared" si="1"/>
        <v/>
      </c>
    </row>
    <row r="61" spans="1:4" x14ac:dyDescent="0.2">
      <c r="A61">
        <f t="shared" si="2"/>
        <v>59</v>
      </c>
      <c r="B61" t="str">
        <f t="shared" si="0"/>
        <v/>
      </c>
      <c r="D61" t="str">
        <f t="shared" si="1"/>
        <v/>
      </c>
    </row>
    <row r="62" spans="1:4" x14ac:dyDescent="0.2">
      <c r="A62">
        <f t="shared" si="2"/>
        <v>60</v>
      </c>
      <c r="B62" t="str">
        <f t="shared" si="0"/>
        <v/>
      </c>
      <c r="D62" t="str">
        <f t="shared" si="1"/>
        <v/>
      </c>
    </row>
    <row r="63" spans="1:4" x14ac:dyDescent="0.2">
      <c r="A63">
        <f t="shared" si="2"/>
        <v>61</v>
      </c>
      <c r="B63" t="str">
        <f t="shared" si="0"/>
        <v/>
      </c>
      <c r="D63" t="str">
        <f t="shared" si="1"/>
        <v/>
      </c>
    </row>
    <row r="64" spans="1:4" x14ac:dyDescent="0.2">
      <c r="A64">
        <f t="shared" si="2"/>
        <v>62</v>
      </c>
      <c r="B64" t="str">
        <f t="shared" si="0"/>
        <v/>
      </c>
      <c r="D64" t="str">
        <f t="shared" si="1"/>
        <v/>
      </c>
    </row>
    <row r="65" spans="1:4" x14ac:dyDescent="0.2">
      <c r="A65">
        <f t="shared" si="2"/>
        <v>63</v>
      </c>
      <c r="B65" t="str">
        <f t="shared" si="0"/>
        <v/>
      </c>
      <c r="D65" t="str">
        <f t="shared" si="1"/>
        <v/>
      </c>
    </row>
    <row r="66" spans="1:4" x14ac:dyDescent="0.2">
      <c r="A66">
        <f t="shared" si="2"/>
        <v>64</v>
      </c>
      <c r="B66" t="str">
        <f t="shared" si="0"/>
        <v/>
      </c>
      <c r="D66" t="str">
        <f t="shared" si="1"/>
        <v/>
      </c>
    </row>
    <row r="67" spans="1:4" x14ac:dyDescent="0.2">
      <c r="A67">
        <f t="shared" si="2"/>
        <v>65</v>
      </c>
      <c r="B67" t="str">
        <f t="shared" ref="B67:B102" si="3">IF(C67="","",1-C67)</f>
        <v/>
      </c>
      <c r="D67" t="str">
        <f t="shared" ref="D67:D102" si="4">IF(AND(C68="",C67&lt;&gt;""),1,IF(C67="","",C68*$G$6+B68*$G$6*D68-$G$4))</f>
        <v/>
      </c>
    </row>
    <row r="68" spans="1:4" x14ac:dyDescent="0.2">
      <c r="A68">
        <f t="shared" ref="A68:A102" si="5">1+A67</f>
        <v>66</v>
      </c>
      <c r="B68" t="str">
        <f t="shared" si="3"/>
        <v/>
      </c>
      <c r="D68" t="str">
        <f t="shared" si="4"/>
        <v/>
      </c>
    </row>
    <row r="69" spans="1:4" x14ac:dyDescent="0.2">
      <c r="A69">
        <f t="shared" si="5"/>
        <v>67</v>
      </c>
      <c r="B69" t="str">
        <f t="shared" si="3"/>
        <v/>
      </c>
      <c r="D69" t="str">
        <f t="shared" si="4"/>
        <v/>
      </c>
    </row>
    <row r="70" spans="1:4" x14ac:dyDescent="0.2">
      <c r="A70">
        <f t="shared" si="5"/>
        <v>68</v>
      </c>
      <c r="B70" t="str">
        <f t="shared" si="3"/>
        <v/>
      </c>
      <c r="D70" t="str">
        <f t="shared" si="4"/>
        <v/>
      </c>
    </row>
    <row r="71" spans="1:4" x14ac:dyDescent="0.2">
      <c r="A71">
        <f t="shared" si="5"/>
        <v>69</v>
      </c>
      <c r="B71" t="str">
        <f t="shared" si="3"/>
        <v/>
      </c>
      <c r="D71" t="str">
        <f t="shared" si="4"/>
        <v/>
      </c>
    </row>
    <row r="72" spans="1:4" x14ac:dyDescent="0.2">
      <c r="A72">
        <f t="shared" si="5"/>
        <v>70</v>
      </c>
      <c r="B72" t="str">
        <f t="shared" si="3"/>
        <v/>
      </c>
      <c r="D72" t="str">
        <f t="shared" si="4"/>
        <v/>
      </c>
    </row>
    <row r="73" spans="1:4" x14ac:dyDescent="0.2">
      <c r="A73">
        <f t="shared" si="5"/>
        <v>71</v>
      </c>
      <c r="B73" t="str">
        <f t="shared" si="3"/>
        <v/>
      </c>
      <c r="D73" t="str">
        <f t="shared" si="4"/>
        <v/>
      </c>
    </row>
    <row r="74" spans="1:4" x14ac:dyDescent="0.2">
      <c r="A74">
        <f t="shared" si="5"/>
        <v>72</v>
      </c>
      <c r="B74" t="str">
        <f t="shared" si="3"/>
        <v/>
      </c>
      <c r="D74" t="str">
        <f t="shared" si="4"/>
        <v/>
      </c>
    </row>
    <row r="75" spans="1:4" x14ac:dyDescent="0.2">
      <c r="A75">
        <f t="shared" si="5"/>
        <v>73</v>
      </c>
      <c r="B75" t="str">
        <f t="shared" si="3"/>
        <v/>
      </c>
      <c r="D75" t="str">
        <f t="shared" si="4"/>
        <v/>
      </c>
    </row>
    <row r="76" spans="1:4" x14ac:dyDescent="0.2">
      <c r="A76">
        <f t="shared" si="5"/>
        <v>74</v>
      </c>
      <c r="B76" t="str">
        <f t="shared" si="3"/>
        <v/>
      </c>
      <c r="D76" t="str">
        <f t="shared" si="4"/>
        <v/>
      </c>
    </row>
    <row r="77" spans="1:4" x14ac:dyDescent="0.2">
      <c r="A77">
        <f t="shared" si="5"/>
        <v>75</v>
      </c>
      <c r="B77" t="str">
        <f t="shared" si="3"/>
        <v/>
      </c>
      <c r="D77" t="str">
        <f t="shared" si="4"/>
        <v/>
      </c>
    </row>
    <row r="78" spans="1:4" x14ac:dyDescent="0.2">
      <c r="A78">
        <f t="shared" si="5"/>
        <v>76</v>
      </c>
      <c r="B78" t="str">
        <f t="shared" si="3"/>
        <v/>
      </c>
      <c r="D78" t="str">
        <f t="shared" si="4"/>
        <v/>
      </c>
    </row>
    <row r="79" spans="1:4" x14ac:dyDescent="0.2">
      <c r="A79">
        <f t="shared" si="5"/>
        <v>77</v>
      </c>
      <c r="B79" t="str">
        <f t="shared" si="3"/>
        <v/>
      </c>
      <c r="D79" t="str">
        <f t="shared" si="4"/>
        <v/>
      </c>
    </row>
    <row r="80" spans="1:4" x14ac:dyDescent="0.2">
      <c r="A80">
        <f t="shared" si="5"/>
        <v>78</v>
      </c>
      <c r="B80" t="str">
        <f t="shared" si="3"/>
        <v/>
      </c>
      <c r="D80" t="str">
        <f t="shared" si="4"/>
        <v/>
      </c>
    </row>
    <row r="81" spans="1:4" x14ac:dyDescent="0.2">
      <c r="A81">
        <f t="shared" si="5"/>
        <v>79</v>
      </c>
      <c r="B81" t="str">
        <f t="shared" si="3"/>
        <v/>
      </c>
      <c r="D81" t="str">
        <f t="shared" si="4"/>
        <v/>
      </c>
    </row>
    <row r="82" spans="1:4" x14ac:dyDescent="0.2">
      <c r="A82">
        <f t="shared" si="5"/>
        <v>80</v>
      </c>
      <c r="B82" t="str">
        <f t="shared" si="3"/>
        <v/>
      </c>
      <c r="D82" t="str">
        <f t="shared" si="4"/>
        <v/>
      </c>
    </row>
    <row r="83" spans="1:4" x14ac:dyDescent="0.2">
      <c r="A83">
        <f t="shared" si="5"/>
        <v>81</v>
      </c>
      <c r="B83" t="str">
        <f t="shared" si="3"/>
        <v/>
      </c>
      <c r="D83" t="str">
        <f t="shared" si="4"/>
        <v/>
      </c>
    </row>
    <row r="84" spans="1:4" x14ac:dyDescent="0.2">
      <c r="A84">
        <f t="shared" si="5"/>
        <v>82</v>
      </c>
      <c r="B84" t="str">
        <f t="shared" si="3"/>
        <v/>
      </c>
      <c r="D84" t="str">
        <f t="shared" si="4"/>
        <v/>
      </c>
    </row>
    <row r="85" spans="1:4" x14ac:dyDescent="0.2">
      <c r="A85">
        <f t="shared" si="5"/>
        <v>83</v>
      </c>
      <c r="B85" t="str">
        <f t="shared" si="3"/>
        <v/>
      </c>
      <c r="D85" t="str">
        <f t="shared" si="4"/>
        <v/>
      </c>
    </row>
    <row r="86" spans="1:4" x14ac:dyDescent="0.2">
      <c r="A86">
        <f t="shared" si="5"/>
        <v>84</v>
      </c>
      <c r="B86" t="str">
        <f t="shared" si="3"/>
        <v/>
      </c>
      <c r="D86" t="str">
        <f t="shared" si="4"/>
        <v/>
      </c>
    </row>
    <row r="87" spans="1:4" x14ac:dyDescent="0.2">
      <c r="A87">
        <f t="shared" si="5"/>
        <v>85</v>
      </c>
      <c r="B87" t="str">
        <f t="shared" si="3"/>
        <v/>
      </c>
      <c r="D87" t="str">
        <f t="shared" si="4"/>
        <v/>
      </c>
    </row>
    <row r="88" spans="1:4" x14ac:dyDescent="0.2">
      <c r="A88">
        <f t="shared" si="5"/>
        <v>86</v>
      </c>
      <c r="B88" t="str">
        <f t="shared" si="3"/>
        <v/>
      </c>
      <c r="D88" t="str">
        <f t="shared" si="4"/>
        <v/>
      </c>
    </row>
    <row r="89" spans="1:4" x14ac:dyDescent="0.2">
      <c r="A89">
        <f t="shared" si="5"/>
        <v>87</v>
      </c>
      <c r="B89" t="str">
        <f t="shared" si="3"/>
        <v/>
      </c>
      <c r="D89" t="str">
        <f t="shared" si="4"/>
        <v/>
      </c>
    </row>
    <row r="90" spans="1:4" x14ac:dyDescent="0.2">
      <c r="A90">
        <f t="shared" si="5"/>
        <v>88</v>
      </c>
      <c r="B90" t="str">
        <f t="shared" si="3"/>
        <v/>
      </c>
      <c r="D90" t="str">
        <f t="shared" si="4"/>
        <v/>
      </c>
    </row>
    <row r="91" spans="1:4" x14ac:dyDescent="0.2">
      <c r="A91">
        <f t="shared" si="5"/>
        <v>89</v>
      </c>
      <c r="B91" t="str">
        <f t="shared" si="3"/>
        <v/>
      </c>
      <c r="D91" t="str">
        <f t="shared" si="4"/>
        <v/>
      </c>
    </row>
    <row r="92" spans="1:4" x14ac:dyDescent="0.2">
      <c r="A92">
        <f t="shared" si="5"/>
        <v>90</v>
      </c>
      <c r="B92" t="str">
        <f t="shared" si="3"/>
        <v/>
      </c>
      <c r="D92" t="str">
        <f t="shared" si="4"/>
        <v/>
      </c>
    </row>
    <row r="93" spans="1:4" x14ac:dyDescent="0.2">
      <c r="A93">
        <f t="shared" si="5"/>
        <v>91</v>
      </c>
      <c r="B93" t="str">
        <f t="shared" si="3"/>
        <v/>
      </c>
      <c r="D93" t="str">
        <f t="shared" si="4"/>
        <v/>
      </c>
    </row>
    <row r="94" spans="1:4" x14ac:dyDescent="0.2">
      <c r="A94">
        <f t="shared" si="5"/>
        <v>92</v>
      </c>
      <c r="B94" t="str">
        <f t="shared" si="3"/>
        <v/>
      </c>
      <c r="D94" t="str">
        <f t="shared" si="4"/>
        <v/>
      </c>
    </row>
    <row r="95" spans="1:4" x14ac:dyDescent="0.2">
      <c r="A95">
        <f t="shared" si="5"/>
        <v>93</v>
      </c>
      <c r="B95" t="str">
        <f t="shared" si="3"/>
        <v/>
      </c>
      <c r="D95" t="str">
        <f t="shared" si="4"/>
        <v/>
      </c>
    </row>
    <row r="96" spans="1:4" x14ac:dyDescent="0.2">
      <c r="A96">
        <f t="shared" si="5"/>
        <v>94</v>
      </c>
      <c r="B96" t="str">
        <f t="shared" si="3"/>
        <v/>
      </c>
      <c r="D96" t="str">
        <f t="shared" si="4"/>
        <v/>
      </c>
    </row>
    <row r="97" spans="1:4" x14ac:dyDescent="0.2">
      <c r="A97">
        <f t="shared" si="5"/>
        <v>95</v>
      </c>
      <c r="B97" t="str">
        <f t="shared" si="3"/>
        <v/>
      </c>
      <c r="D97" t="str">
        <f t="shared" si="4"/>
        <v/>
      </c>
    </row>
    <row r="98" spans="1:4" x14ac:dyDescent="0.2">
      <c r="A98">
        <f t="shared" si="5"/>
        <v>96</v>
      </c>
      <c r="B98" t="str">
        <f t="shared" si="3"/>
        <v/>
      </c>
      <c r="D98" t="str">
        <f t="shared" si="4"/>
        <v/>
      </c>
    </row>
    <row r="99" spans="1:4" x14ac:dyDescent="0.2">
      <c r="A99">
        <f t="shared" si="5"/>
        <v>97</v>
      </c>
      <c r="B99" t="str">
        <f t="shared" si="3"/>
        <v/>
      </c>
      <c r="D99" t="str">
        <f t="shared" si="4"/>
        <v/>
      </c>
    </row>
    <row r="100" spans="1:4" x14ac:dyDescent="0.2">
      <c r="A100">
        <f t="shared" si="5"/>
        <v>98</v>
      </c>
      <c r="B100" t="str">
        <f t="shared" si="3"/>
        <v/>
      </c>
      <c r="D100" t="str">
        <f t="shared" si="4"/>
        <v/>
      </c>
    </row>
    <row r="101" spans="1:4" x14ac:dyDescent="0.2">
      <c r="A101">
        <f t="shared" si="5"/>
        <v>99</v>
      </c>
      <c r="B101" t="str">
        <f t="shared" si="3"/>
        <v/>
      </c>
      <c r="D101" t="str">
        <f t="shared" si="4"/>
        <v/>
      </c>
    </row>
    <row r="102" spans="1:4" x14ac:dyDescent="0.2">
      <c r="A102">
        <f t="shared" si="5"/>
        <v>100</v>
      </c>
      <c r="B102" t="str">
        <f t="shared" si="3"/>
        <v/>
      </c>
      <c r="D102" t="str">
        <f t="shared" si="4"/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0FD5-7BC6-0E4B-903C-B8FE62C4391F}">
  <dimension ref="A1:U102"/>
  <sheetViews>
    <sheetView zoomScale="90" workbookViewId="0">
      <pane ySplit="1" topLeftCell="A2" activePane="bottomLeft" state="frozen"/>
      <selection pane="bottomLeft" activeCell="U7" sqref="U7"/>
    </sheetView>
  </sheetViews>
  <sheetFormatPr baseColWidth="10" defaultRowHeight="16" x14ac:dyDescent="0.2"/>
  <cols>
    <col min="3" max="3" width="0" hidden="1" customWidth="1"/>
    <col min="5" max="5" width="0" hidden="1" customWidth="1"/>
    <col min="8" max="8" width="0" hidden="1" customWidth="1"/>
    <col min="10" max="10" width="14" bestFit="1" customWidth="1"/>
    <col min="11" max="11" width="14.33203125" bestFit="1" customWidth="1"/>
    <col min="13" max="13" width="14" bestFit="1" customWidth="1"/>
    <col min="14" max="14" width="11.6640625" customWidth="1"/>
    <col min="15" max="15" width="12.6640625" bestFit="1" customWidth="1"/>
    <col min="20" max="20" width="33.33203125" bestFit="1" customWidth="1"/>
    <col min="21" max="21" width="11.6640625" bestFit="1" customWidth="1"/>
  </cols>
  <sheetData>
    <row r="1" spans="1:21" x14ac:dyDescent="0.2">
      <c r="A1" t="s">
        <v>2</v>
      </c>
      <c r="B1" t="s">
        <v>1</v>
      </c>
      <c r="C1" t="s">
        <v>0</v>
      </c>
      <c r="D1" t="s">
        <v>3</v>
      </c>
      <c r="E1" t="s">
        <v>8</v>
      </c>
      <c r="F1" t="s">
        <v>12</v>
      </c>
      <c r="G1" t="s">
        <v>16</v>
      </c>
      <c r="H1" t="s">
        <v>13</v>
      </c>
      <c r="I1" t="s">
        <v>22</v>
      </c>
      <c r="J1" t="s">
        <v>23</v>
      </c>
      <c r="K1" t="s">
        <v>45</v>
      </c>
      <c r="L1" t="s">
        <v>6</v>
      </c>
      <c r="M1" t="s">
        <v>46</v>
      </c>
      <c r="N1" t="s">
        <v>61</v>
      </c>
      <c r="O1" t="s">
        <v>47</v>
      </c>
      <c r="Q1" s="54" t="s">
        <v>7</v>
      </c>
      <c r="R1" s="54">
        <v>0.05</v>
      </c>
      <c r="T1" t="s">
        <v>68</v>
      </c>
    </row>
    <row r="2" spans="1:21" ht="17" thickBot="1" x14ac:dyDescent="0.25">
      <c r="A2">
        <f>IF(AND(C2="",G2&lt;&gt;""),IF(C2="",0,1),IF(G2="",0,1))</f>
        <v>0</v>
      </c>
      <c r="B2">
        <v>0</v>
      </c>
      <c r="D2" t="str">
        <f>IF(F2="","",1)</f>
        <v/>
      </c>
      <c r="E2" t="str">
        <f>IF(C2="","",C2-C3)</f>
        <v/>
      </c>
      <c r="G2" t="str">
        <f>IF(F2="","",1)</f>
        <v/>
      </c>
      <c r="H2" t="str">
        <f>IF(F2="","",F2-F3)</f>
        <v/>
      </c>
      <c r="I2" t="str">
        <f>IF(F2="","",F3/F2)</f>
        <v/>
      </c>
      <c r="J2" s="49" t="str">
        <f>IF(I2="","",1-I2)</f>
        <v/>
      </c>
      <c r="K2" t="str">
        <f>IF(J2="","",J2*(1+$R$1)^-1)</f>
        <v/>
      </c>
      <c r="L2" t="str">
        <f>IF(K2="","",$R$7)</f>
        <v/>
      </c>
      <c r="M2" t="str">
        <f>IF(L2="","",L2-K2)</f>
        <v/>
      </c>
      <c r="N2" t="str">
        <f>IF(M2="","",M2*(1+$R$1)^($U$5-B2)*F2/$U$7)</f>
        <v/>
      </c>
      <c r="O2" s="49" t="str">
        <f t="shared" ref="O2" si="0">IF(M2="","",M2*(1+$R$1)/I2)</f>
        <v/>
      </c>
    </row>
    <row r="3" spans="1:21" ht="17" thickBot="1" x14ac:dyDescent="0.25">
      <c r="A3">
        <f>IF(AND(C3="",G3&lt;&gt;""),IF(AND(G3="",G2=0),0,A2+1),IF(AND(C3="",A2=0),0,A2+1))</f>
        <v>0</v>
      </c>
      <c r="B3">
        <f>B2+1</f>
        <v>1</v>
      </c>
      <c r="D3" t="str">
        <f>IF($D$2=1,IF(C3&lt;&gt;"",IF(C3="","",POWER(1+$R$1,-A3)),IF(G3="","",POWER(1+$R$1,-A3))),IF(C3&lt;&gt;"",IF(C3="","",POWER(1+$R$1,-A2)),IF(G3="","",POWER(1+$R$1,-A2))))</f>
        <v/>
      </c>
      <c r="E3" t="str">
        <f t="shared" ref="E3:E66" si="1">IF(C3="","",C3-C4)</f>
        <v/>
      </c>
      <c r="G3" t="str" cm="1">
        <f t="array" ref="G3">IF(F3="","",F3/INDEX($F$2:$F$102,MATCH(TRUE,$F$2:$F$102&lt;&gt;"",0)))</f>
        <v/>
      </c>
      <c r="H3" t="str">
        <f t="shared" ref="H3:H66" si="2">IF(F3="","",F3-F4)</f>
        <v/>
      </c>
      <c r="I3" t="str">
        <f t="shared" ref="I3:I66" si="3">IF(F3="","",F4/F3)</f>
        <v/>
      </c>
      <c r="J3" t="str">
        <f t="shared" ref="J3:J66" si="4">IF(I3="","",1-I3)</f>
        <v/>
      </c>
      <c r="K3" t="str">
        <f t="shared" ref="K3:K66" si="5">IF(J3="","",J3*(1+$R$1)^-1)</f>
        <v/>
      </c>
      <c r="L3" t="str">
        <f t="shared" ref="L3:L66" si="6">IF(K3="","",$R$7)</f>
        <v/>
      </c>
      <c r="M3" t="str">
        <f t="shared" ref="M3:M66" si="7">IF(L3="","",L3-K3)</f>
        <v/>
      </c>
      <c r="N3" t="str">
        <f t="shared" ref="N3:N66" si="8">IF(M3="","",M3*(1+$R$1)^($U$5-B3)*F3/$U$7)</f>
        <v/>
      </c>
      <c r="O3" s="49" t="str">
        <f>IFERROR(IF(M3="","",IF(AND(M3&lt;&gt;"",M2=""),IF(M3="","",M3*(1+$R$1)/I3),(M3+O2)*(1+$R$1)/I3)),0)</f>
        <v/>
      </c>
      <c r="Q3" s="10" t="s">
        <v>4</v>
      </c>
      <c r="R3" s="1">
        <f ca="1">IF(OR(R10="",R10=0),SUMPRODUCT(OFFSET(C1,R13,0,R15+1),OFFSET(D1,R13,0,R15+1)),SUMPRODUCT(OFFSET(G1,R18,0,R20+1),OFFSET(D1,R18,0,R20+1)))</f>
        <v>15.197197005379318</v>
      </c>
      <c r="T3" t="s">
        <v>64</v>
      </c>
      <c r="U3" cm="1">
        <f t="array" ref="U3">MATCH(TRUE,D2:D102&lt;&gt;"",0)-1</f>
        <v>23</v>
      </c>
    </row>
    <row r="4" spans="1:21" ht="17" thickBot="1" x14ac:dyDescent="0.25">
      <c r="A4">
        <f t="shared" ref="A4:A67" si="9">IF(AND(C4="",G4&lt;&gt;""),IF(AND(G4="",G3=0),0,A3+1),IF(AND(C4="",A3=0),0,A3+1))</f>
        <v>0</v>
      </c>
      <c r="B4">
        <f t="shared" ref="B4:B67" si="10">B3+1</f>
        <v>2</v>
      </c>
      <c r="D4" t="str">
        <f t="shared" ref="D4:D67" si="11">IF($D$2=1,IF(C4&lt;&gt;"",IF(C4="","",POWER(1+$R$1,-A4)),IF(G4="","",POWER(1+$R$1,-A4))),IF(C4&lt;&gt;"",IF(C4="","",POWER(1+$R$1,-A3)),IF(G4="","",POWER(1+$R$1,-A3))))</f>
        <v/>
      </c>
      <c r="E4" t="str">
        <f t="shared" si="1"/>
        <v/>
      </c>
      <c r="G4" t="str" cm="1">
        <f t="array" ref="G4">IF(F4="","",F4/INDEX($F$2:$F$102,MATCH(TRUE,$F$2:$F$102&lt;&gt;"",0)))</f>
        <v/>
      </c>
      <c r="H4" t="str">
        <f t="shared" si="2"/>
        <v/>
      </c>
      <c r="I4" t="str">
        <f t="shared" si="3"/>
        <v/>
      </c>
      <c r="J4" t="str">
        <f t="shared" si="4"/>
        <v/>
      </c>
      <c r="K4" t="str">
        <f t="shared" si="5"/>
        <v/>
      </c>
      <c r="L4" t="str">
        <f t="shared" si="6"/>
        <v/>
      </c>
      <c r="M4" t="str">
        <f t="shared" si="7"/>
        <v/>
      </c>
      <c r="N4" t="str">
        <f t="shared" si="8"/>
        <v/>
      </c>
      <c r="O4" s="49" t="str">
        <f t="shared" ref="O4:O67" si="12">IFERROR(IF(M4="","",IF(AND(M4&lt;&gt;"",M3=""),IF(M4="","",M4*(1+$R$1)/I4),(M4+O3)*(1+$R$1)/I4)),0)</f>
        <v/>
      </c>
      <c r="T4" t="s">
        <v>65</v>
      </c>
      <c r="U4" cm="1">
        <f t="array" ref="U4">LOOKUP(9.99E+307,G2:G102,ROW(G2:G102)-ROW(G2)+1)-1</f>
        <v>92</v>
      </c>
    </row>
    <row r="5" spans="1:21" ht="17" thickBot="1" x14ac:dyDescent="0.25">
      <c r="A5">
        <f t="shared" si="9"/>
        <v>0</v>
      </c>
      <c r="B5">
        <f t="shared" si="10"/>
        <v>3</v>
      </c>
      <c r="D5" t="str">
        <f t="shared" si="11"/>
        <v/>
      </c>
      <c r="E5" t="str">
        <f t="shared" si="1"/>
        <v/>
      </c>
      <c r="G5" t="str" cm="1">
        <f t="array" ref="G5">IF(F5="","",F5/INDEX($F$2:$F$102,MATCH(TRUE,$F$2:$F$102&lt;&gt;"",0)))</f>
        <v/>
      </c>
      <c r="H5" t="str">
        <f t="shared" si="2"/>
        <v/>
      </c>
      <c r="I5" t="str">
        <f t="shared" si="3"/>
        <v/>
      </c>
      <c r="J5" t="str">
        <f t="shared" si="4"/>
        <v/>
      </c>
      <c r="K5" t="str">
        <f t="shared" si="5"/>
        <v/>
      </c>
      <c r="L5" t="str">
        <f t="shared" si="6"/>
        <v/>
      </c>
      <c r="M5" t="str">
        <f t="shared" si="7"/>
        <v/>
      </c>
      <c r="N5" t="str">
        <f t="shared" si="8"/>
        <v/>
      </c>
      <c r="O5" s="49" t="str">
        <f t="shared" si="12"/>
        <v/>
      </c>
      <c r="Q5" s="10" t="s">
        <v>5</v>
      </c>
      <c r="R5" s="1">
        <f ca="1">IFERROR(IF(OR(R9=0,R9=""),SUMPRODUCT(OFFSET(E2,R13,0,R15+1),OFFSET(E1,R13,0,R15+1)),1-(R1/(R1+1))*R3),1-(R1/(R1+1))*R3)</f>
        <v>0.27632395212479444</v>
      </c>
      <c r="T5" s="54" t="s">
        <v>66</v>
      </c>
      <c r="U5" s="54">
        <v>35</v>
      </c>
    </row>
    <row r="6" spans="1:21" ht="17" thickBot="1" x14ac:dyDescent="0.25">
      <c r="A6">
        <f t="shared" si="9"/>
        <v>0</v>
      </c>
      <c r="B6">
        <f t="shared" si="10"/>
        <v>4</v>
      </c>
      <c r="D6" t="str">
        <f t="shared" si="11"/>
        <v/>
      </c>
      <c r="E6" t="str">
        <f t="shared" si="1"/>
        <v/>
      </c>
      <c r="G6" t="str" cm="1">
        <f t="array" ref="G6">IF(F6="","",F6/INDEX($F$2:$F$102,MATCH(TRUE,$F$2:$F$102&lt;&gt;"",0)))</f>
        <v/>
      </c>
      <c r="H6" t="str">
        <f t="shared" si="2"/>
        <v/>
      </c>
      <c r="I6" t="str">
        <f t="shared" si="3"/>
        <v/>
      </c>
      <c r="J6" t="str">
        <f t="shared" si="4"/>
        <v/>
      </c>
      <c r="K6" t="str">
        <f t="shared" si="5"/>
        <v/>
      </c>
      <c r="L6" t="str">
        <f t="shared" si="6"/>
        <v/>
      </c>
      <c r="M6" t="str">
        <f t="shared" si="7"/>
        <v/>
      </c>
      <c r="N6" t="str">
        <f t="shared" si="8"/>
        <v/>
      </c>
      <c r="O6" s="49" t="str">
        <f t="shared" si="12"/>
        <v/>
      </c>
    </row>
    <row r="7" spans="1:21" ht="17" thickBot="1" x14ac:dyDescent="0.25">
      <c r="A7">
        <f t="shared" si="9"/>
        <v>0</v>
      </c>
      <c r="B7">
        <f t="shared" si="10"/>
        <v>5</v>
      </c>
      <c r="D7" t="str">
        <f t="shared" si="11"/>
        <v/>
      </c>
      <c r="E7" t="str">
        <f t="shared" si="1"/>
        <v/>
      </c>
      <c r="G7" t="str" cm="1">
        <f t="array" ref="G7">IF(F7="","",F7/INDEX($F$2:$F$102,MATCH(TRUE,$F$2:$F$102&lt;&gt;"",0)))</f>
        <v/>
      </c>
      <c r="H7" t="str">
        <f t="shared" si="2"/>
        <v/>
      </c>
      <c r="I7" t="str">
        <f t="shared" si="3"/>
        <v/>
      </c>
      <c r="J7" t="str">
        <f t="shared" si="4"/>
        <v/>
      </c>
      <c r="K7" t="str">
        <f t="shared" si="5"/>
        <v/>
      </c>
      <c r="L7" t="str">
        <f t="shared" si="6"/>
        <v/>
      </c>
      <c r="M7" t="str">
        <f t="shared" si="7"/>
        <v/>
      </c>
      <c r="N7" t="str">
        <f t="shared" si="8"/>
        <v/>
      </c>
      <c r="O7" s="49" t="str">
        <f t="shared" si="12"/>
        <v/>
      </c>
      <c r="Q7" s="10" t="s">
        <v>6</v>
      </c>
      <c r="R7" s="1">
        <f ca="1">R5/R3</f>
        <v>1.8182560377876571E-2</v>
      </c>
      <c r="T7" t="s">
        <v>67</v>
      </c>
      <c r="U7">
        <f ca="1">OFFSET(F2,U5,0)</f>
        <v>8285714.2857142845</v>
      </c>
    </row>
    <row r="8" spans="1:21" ht="17" thickBot="1" x14ac:dyDescent="0.25">
      <c r="A8">
        <f t="shared" si="9"/>
        <v>0</v>
      </c>
      <c r="B8">
        <f t="shared" si="10"/>
        <v>6</v>
      </c>
      <c r="D8" t="str">
        <f t="shared" si="11"/>
        <v/>
      </c>
      <c r="E8" t="str">
        <f t="shared" si="1"/>
        <v/>
      </c>
      <c r="G8" t="str" cm="1">
        <f t="array" ref="G8">IF(F8="","",F8/INDEX($F$2:$F$102,MATCH(TRUE,$F$2:$F$102&lt;&gt;"",0)))</f>
        <v/>
      </c>
      <c r="H8" t="str">
        <f t="shared" si="2"/>
        <v/>
      </c>
      <c r="I8" t="str">
        <f t="shared" si="3"/>
        <v/>
      </c>
      <c r="J8" t="str">
        <f t="shared" si="4"/>
        <v/>
      </c>
      <c r="K8" t="str">
        <f t="shared" si="5"/>
        <v/>
      </c>
      <c r="L8" t="str">
        <f t="shared" si="6"/>
        <v/>
      </c>
      <c r="M8" t="str">
        <f t="shared" si="7"/>
        <v/>
      </c>
      <c r="N8" t="str">
        <f t="shared" si="8"/>
        <v/>
      </c>
      <c r="O8" s="49" t="str">
        <f t="shared" si="12"/>
        <v/>
      </c>
    </row>
    <row r="9" spans="1:21" ht="17" thickBot="1" x14ac:dyDescent="0.25">
      <c r="A9">
        <f t="shared" si="9"/>
        <v>0</v>
      </c>
      <c r="B9">
        <f t="shared" si="10"/>
        <v>7</v>
      </c>
      <c r="D9" t="str">
        <f t="shared" si="11"/>
        <v/>
      </c>
      <c r="E9" t="str">
        <f t="shared" si="1"/>
        <v/>
      </c>
      <c r="G9" t="str" cm="1">
        <f t="array" ref="G9">IF(F9="","",F9/INDEX($F$2:$F$102,MATCH(TRUE,$F$2:$F$102&lt;&gt;"",0)))</f>
        <v/>
      </c>
      <c r="H9" t="str">
        <f t="shared" si="2"/>
        <v/>
      </c>
      <c r="I9" t="str">
        <f t="shared" si="3"/>
        <v/>
      </c>
      <c r="J9" t="str">
        <f t="shared" si="4"/>
        <v/>
      </c>
      <c r="K9" t="str">
        <f t="shared" si="5"/>
        <v/>
      </c>
      <c r="L9" t="str">
        <f t="shared" si="6"/>
        <v/>
      </c>
      <c r="M9" t="str">
        <f t="shared" si="7"/>
        <v/>
      </c>
      <c r="N9" t="str">
        <f t="shared" si="8"/>
        <v/>
      </c>
      <c r="O9" s="49" t="str">
        <f t="shared" si="12"/>
        <v/>
      </c>
      <c r="Q9" s="8" t="s">
        <v>14</v>
      </c>
      <c r="R9" s="9">
        <f>SUM(E2:E102)</f>
        <v>0</v>
      </c>
    </row>
    <row r="10" spans="1:21" ht="22" thickBot="1" x14ac:dyDescent="0.3">
      <c r="A10">
        <f t="shared" si="9"/>
        <v>0</v>
      </c>
      <c r="B10">
        <f t="shared" si="10"/>
        <v>8</v>
      </c>
      <c r="D10" t="str">
        <f t="shared" si="11"/>
        <v/>
      </c>
      <c r="E10" t="str">
        <f t="shared" si="1"/>
        <v/>
      </c>
      <c r="G10" t="str" cm="1">
        <f t="array" ref="G10">IF(F10="","",F10/INDEX($F$2:$F$102,MATCH(TRUE,$F$2:$F$102&lt;&gt;"",0)))</f>
        <v/>
      </c>
      <c r="H10" t="str">
        <f t="shared" si="2"/>
        <v/>
      </c>
      <c r="I10" t="str">
        <f t="shared" si="3"/>
        <v/>
      </c>
      <c r="J10" t="str">
        <f t="shared" si="4"/>
        <v/>
      </c>
      <c r="K10" t="str">
        <f t="shared" si="5"/>
        <v/>
      </c>
      <c r="L10" t="str">
        <f t="shared" si="6"/>
        <v/>
      </c>
      <c r="M10" t="str">
        <f t="shared" si="7"/>
        <v/>
      </c>
      <c r="N10" t="str">
        <f t="shared" si="8"/>
        <v/>
      </c>
      <c r="O10" s="49" t="str">
        <f t="shared" si="12"/>
        <v/>
      </c>
      <c r="Q10" s="8" t="s">
        <v>15</v>
      </c>
      <c r="R10" s="9">
        <f>SUM(F2:F102)</f>
        <v>355000000</v>
      </c>
      <c r="T10" s="56" t="str">
        <f>"reserva a los "&amp;U5</f>
        <v>reserva a los 35</v>
      </c>
      <c r="U10" s="57">
        <f ca="1">SUM(OFFSET(N2,U3,0,U5-U3,1))</f>
        <v>6.6536546203367741E-2</v>
      </c>
    </row>
    <row r="11" spans="1:21" ht="17" thickBot="1" x14ac:dyDescent="0.25">
      <c r="A11">
        <f t="shared" si="9"/>
        <v>0</v>
      </c>
      <c r="B11">
        <f t="shared" si="10"/>
        <v>9</v>
      </c>
      <c r="D11" t="str">
        <f t="shared" si="11"/>
        <v/>
      </c>
      <c r="E11" t="str">
        <f t="shared" si="1"/>
        <v/>
      </c>
      <c r="G11" t="str" cm="1">
        <f t="array" ref="G11">IF(F11="","",F11/INDEX($F$2:$F$102,MATCH(TRUE,$F$2:$F$102&lt;&gt;"",0)))</f>
        <v/>
      </c>
      <c r="H11" t="str">
        <f t="shared" si="2"/>
        <v/>
      </c>
      <c r="I11" t="str">
        <f t="shared" si="3"/>
        <v/>
      </c>
      <c r="J11" t="str">
        <f t="shared" si="4"/>
        <v/>
      </c>
      <c r="K11" t="str">
        <f t="shared" si="5"/>
        <v/>
      </c>
      <c r="L11" t="str">
        <f t="shared" si="6"/>
        <v/>
      </c>
      <c r="M11" t="str">
        <f t="shared" si="7"/>
        <v/>
      </c>
      <c r="N11" t="str">
        <f t="shared" si="8"/>
        <v/>
      </c>
      <c r="O11" s="49" t="str">
        <f t="shared" si="12"/>
        <v/>
      </c>
    </row>
    <row r="12" spans="1:21" ht="17" thickBot="1" x14ac:dyDescent="0.25">
      <c r="A12">
        <f t="shared" si="9"/>
        <v>0</v>
      </c>
      <c r="B12">
        <f t="shared" si="10"/>
        <v>10</v>
      </c>
      <c r="D12" t="str">
        <f t="shared" si="11"/>
        <v/>
      </c>
      <c r="E12" t="str">
        <f t="shared" si="1"/>
        <v/>
      </c>
      <c r="G12" t="str" cm="1">
        <f t="array" ref="G12">IF(F12="","",F12/INDEX($F$2:$F$102,MATCH(TRUE,$F$2:$F$102&lt;&gt;"",0)))</f>
        <v/>
      </c>
      <c r="H12" t="str">
        <f t="shared" si="2"/>
        <v/>
      </c>
      <c r="I12" t="str">
        <f t="shared" si="3"/>
        <v/>
      </c>
      <c r="J12" t="str">
        <f t="shared" si="4"/>
        <v/>
      </c>
      <c r="K12" t="str">
        <f t="shared" si="5"/>
        <v/>
      </c>
      <c r="L12" t="str">
        <f t="shared" si="6"/>
        <v/>
      </c>
      <c r="M12" t="str">
        <f t="shared" si="7"/>
        <v/>
      </c>
      <c r="N12" t="str">
        <f t="shared" si="8"/>
        <v/>
      </c>
      <c r="O12" s="49" t="str">
        <f t="shared" si="12"/>
        <v/>
      </c>
      <c r="Q12" s="80" t="s">
        <v>17</v>
      </c>
      <c r="R12" s="81"/>
    </row>
    <row r="13" spans="1:21" x14ac:dyDescent="0.2">
      <c r="A13">
        <f t="shared" si="9"/>
        <v>0</v>
      </c>
      <c r="B13">
        <f t="shared" si="10"/>
        <v>11</v>
      </c>
      <c r="E13" t="str">
        <f t="shared" si="1"/>
        <v/>
      </c>
      <c r="G13" t="str" cm="1">
        <f t="array" ref="G13">IF(F13="","",F13/INDEX($F$2:$F$102,MATCH(TRUE,$F$2:$F$102&lt;&gt;"",0)))</f>
        <v/>
      </c>
      <c r="H13" t="str">
        <f t="shared" si="2"/>
        <v/>
      </c>
      <c r="I13" t="str">
        <f t="shared" si="3"/>
        <v/>
      </c>
      <c r="J13" t="str">
        <f t="shared" si="4"/>
        <v/>
      </c>
      <c r="K13" t="str">
        <f t="shared" si="5"/>
        <v/>
      </c>
      <c r="L13" t="str">
        <f t="shared" si="6"/>
        <v/>
      </c>
      <c r="M13" t="str">
        <f t="shared" si="7"/>
        <v/>
      </c>
      <c r="N13" t="str">
        <f t="shared" si="8"/>
        <v/>
      </c>
      <c r="O13" s="49" t="str">
        <f t="shared" si="12"/>
        <v/>
      </c>
      <c r="Q13" s="6" t="s">
        <v>9</v>
      </c>
      <c r="R13" s="7" t="e" cm="1">
        <f t="array" ref="R13">MATCH(TRUE,C2:C102&lt;&gt;"",0)</f>
        <v>#N/A</v>
      </c>
    </row>
    <row r="14" spans="1:21" x14ac:dyDescent="0.2">
      <c r="A14">
        <f t="shared" si="9"/>
        <v>0</v>
      </c>
      <c r="B14">
        <f t="shared" si="10"/>
        <v>12</v>
      </c>
      <c r="D14" t="str">
        <f t="shared" si="11"/>
        <v/>
      </c>
      <c r="E14" t="str">
        <f t="shared" si="1"/>
        <v/>
      </c>
      <c r="G14" t="str" cm="1">
        <f t="array" ref="G14">IF(F14="","",F14/INDEX($F$2:$F$102,MATCH(TRUE,$F$2:$F$102&lt;&gt;"",0)))</f>
        <v/>
      </c>
      <c r="H14" t="str">
        <f t="shared" si="2"/>
        <v/>
      </c>
      <c r="I14" t="str">
        <f t="shared" si="3"/>
        <v/>
      </c>
      <c r="J14" t="str">
        <f t="shared" si="4"/>
        <v/>
      </c>
      <c r="K14" t="str">
        <f t="shared" si="5"/>
        <v/>
      </c>
      <c r="L14" t="str">
        <f t="shared" si="6"/>
        <v/>
      </c>
      <c r="M14" t="str">
        <f t="shared" si="7"/>
        <v/>
      </c>
      <c r="N14" t="str">
        <f t="shared" si="8"/>
        <v/>
      </c>
      <c r="O14" s="49" t="str">
        <f t="shared" si="12"/>
        <v/>
      </c>
      <c r="Q14" s="2" t="s">
        <v>10</v>
      </c>
      <c r="R14" s="3" t="e" cm="1">
        <f t="array" ref="R14">LOOKUP(9.99E+307,C2:C102,ROW(C2:C102)-ROW(C2)+1)</f>
        <v>#N/A</v>
      </c>
    </row>
    <row r="15" spans="1:21" ht="17" thickBot="1" x14ac:dyDescent="0.25">
      <c r="A15">
        <f t="shared" si="9"/>
        <v>0</v>
      </c>
      <c r="B15">
        <f t="shared" si="10"/>
        <v>13</v>
      </c>
      <c r="D15" t="str">
        <f t="shared" si="11"/>
        <v/>
      </c>
      <c r="E15" t="str">
        <f t="shared" si="1"/>
        <v/>
      </c>
      <c r="G15" t="str" cm="1">
        <f t="array" ref="G15">IF(F15="","",F15/INDEX($F$2:$F$102,MATCH(TRUE,$F$2:$F$102&lt;&gt;"",0)))</f>
        <v/>
      </c>
      <c r="H15" t="str">
        <f t="shared" si="2"/>
        <v/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  <c r="M15" t="str">
        <f t="shared" si="7"/>
        <v/>
      </c>
      <c r="N15" t="str">
        <f t="shared" si="8"/>
        <v/>
      </c>
      <c r="O15" s="49" t="str">
        <f t="shared" si="12"/>
        <v/>
      </c>
      <c r="Q15" s="4" t="s">
        <v>11</v>
      </c>
      <c r="R15" s="5" t="e">
        <f>R14-R13</f>
        <v>#N/A</v>
      </c>
    </row>
    <row r="16" spans="1:21" ht="17" thickBot="1" x14ac:dyDescent="0.25">
      <c r="A16">
        <f t="shared" si="9"/>
        <v>0</v>
      </c>
      <c r="B16">
        <f t="shared" si="10"/>
        <v>14</v>
      </c>
      <c r="D16" t="str">
        <f t="shared" si="11"/>
        <v/>
      </c>
      <c r="E16" t="str">
        <f t="shared" si="1"/>
        <v/>
      </c>
      <c r="G16" t="str" cm="1">
        <f t="array" ref="G16">IF(F16="","",F16/INDEX($F$2:$F$102,MATCH(TRUE,$F$2:$F$102&lt;&gt;"",0)))</f>
        <v/>
      </c>
      <c r="H16" t="str">
        <f t="shared" si="2"/>
        <v/>
      </c>
      <c r="I16" t="str">
        <f t="shared" si="3"/>
        <v/>
      </c>
      <c r="J16" t="str">
        <f t="shared" si="4"/>
        <v/>
      </c>
      <c r="K16" t="str">
        <f t="shared" si="5"/>
        <v/>
      </c>
      <c r="L16" t="str">
        <f t="shared" si="6"/>
        <v/>
      </c>
      <c r="M16" t="str">
        <f t="shared" si="7"/>
        <v/>
      </c>
      <c r="N16" t="str">
        <f t="shared" si="8"/>
        <v/>
      </c>
      <c r="O16" s="49" t="str">
        <f t="shared" si="12"/>
        <v/>
      </c>
    </row>
    <row r="17" spans="1:18" ht="17" thickBot="1" x14ac:dyDescent="0.25">
      <c r="A17">
        <f t="shared" si="9"/>
        <v>0</v>
      </c>
      <c r="B17">
        <f t="shared" si="10"/>
        <v>15</v>
      </c>
      <c r="D17" t="str">
        <f t="shared" si="11"/>
        <v/>
      </c>
      <c r="E17" t="str">
        <f t="shared" si="1"/>
        <v/>
      </c>
      <c r="G17" t="str" cm="1">
        <f t="array" ref="G17">IF(F17="","",F17/INDEX($F$2:$F$102,MATCH(TRUE,$F$2:$F$102&lt;&gt;"",0)))</f>
        <v/>
      </c>
      <c r="H17" t="str">
        <f t="shared" si="2"/>
        <v/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  <c r="M17" t="str">
        <f t="shared" si="7"/>
        <v/>
      </c>
      <c r="N17" t="str">
        <f t="shared" si="8"/>
        <v/>
      </c>
      <c r="O17" s="49" t="str">
        <f t="shared" si="12"/>
        <v/>
      </c>
      <c r="Q17" s="80" t="s">
        <v>18</v>
      </c>
      <c r="R17" s="81"/>
    </row>
    <row r="18" spans="1:18" x14ac:dyDescent="0.2">
      <c r="A18">
        <f t="shared" si="9"/>
        <v>0</v>
      </c>
      <c r="B18">
        <f t="shared" si="10"/>
        <v>16</v>
      </c>
      <c r="D18" t="str">
        <f t="shared" si="11"/>
        <v/>
      </c>
      <c r="E18" t="str">
        <f t="shared" si="1"/>
        <v/>
      </c>
      <c r="G18" t="str" cm="1">
        <f t="array" ref="G18">IF(F18="","",F18/INDEX($F$2:$F$102,MATCH(TRUE,$F$2:$F$102&lt;&gt;"",0)))</f>
        <v/>
      </c>
      <c r="H18" t="str">
        <f t="shared" si="2"/>
        <v/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  <c r="M18" t="str">
        <f t="shared" si="7"/>
        <v/>
      </c>
      <c r="N18" t="str">
        <f t="shared" si="8"/>
        <v/>
      </c>
      <c r="O18" s="49" t="str">
        <f t="shared" si="12"/>
        <v/>
      </c>
      <c r="Q18" s="6" t="s">
        <v>9</v>
      </c>
      <c r="R18" s="7" cm="1">
        <f t="array" ref="R18">MATCH(TRUE,G2:G102&lt;&gt;"",0)</f>
        <v>24</v>
      </c>
    </row>
    <row r="19" spans="1:18" x14ac:dyDescent="0.2">
      <c r="A19">
        <f t="shared" si="9"/>
        <v>0</v>
      </c>
      <c r="B19">
        <f t="shared" si="10"/>
        <v>17</v>
      </c>
      <c r="D19" t="str">
        <f t="shared" si="11"/>
        <v/>
      </c>
      <c r="E19" t="str">
        <f t="shared" si="1"/>
        <v/>
      </c>
      <c r="G19" t="str" cm="1">
        <f t="array" ref="G19">IF(F19="","",F19/INDEX($F$2:$F$102,MATCH(TRUE,$F$2:$F$102&lt;&gt;"",0)))</f>
        <v/>
      </c>
      <c r="H19" t="str">
        <f t="shared" si="2"/>
        <v/>
      </c>
      <c r="I19" t="str">
        <f t="shared" si="3"/>
        <v/>
      </c>
      <c r="J19" t="str">
        <f t="shared" si="4"/>
        <v/>
      </c>
      <c r="K19" t="str">
        <f t="shared" si="5"/>
        <v/>
      </c>
      <c r="L19" t="str">
        <f t="shared" si="6"/>
        <v/>
      </c>
      <c r="M19" t="str">
        <f t="shared" si="7"/>
        <v/>
      </c>
      <c r="N19" t="str">
        <f t="shared" si="8"/>
        <v/>
      </c>
      <c r="O19" s="49" t="str">
        <f t="shared" si="12"/>
        <v/>
      </c>
      <c r="Q19" s="2" t="s">
        <v>10</v>
      </c>
      <c r="R19" s="3" cm="1">
        <f t="array" ref="R19">LOOKUP(9.99E+307,G2:G102,ROW(G2:G102)-ROW(G2)+1)</f>
        <v>93</v>
      </c>
    </row>
    <row r="20" spans="1:18" ht="17" thickBot="1" x14ac:dyDescent="0.25">
      <c r="A20">
        <f t="shared" si="9"/>
        <v>0</v>
      </c>
      <c r="B20">
        <f t="shared" si="10"/>
        <v>18</v>
      </c>
      <c r="D20" t="str">
        <f t="shared" si="11"/>
        <v/>
      </c>
      <c r="E20" t="str">
        <f t="shared" si="1"/>
        <v/>
      </c>
      <c r="G20" t="str" cm="1">
        <f t="array" ref="G20">IF(F20="","",F20/INDEX($F$2:$F$102,MATCH(TRUE,$F$2:$F$102&lt;&gt;"",0)))</f>
        <v/>
      </c>
      <c r="H20" t="str">
        <f t="shared" si="2"/>
        <v/>
      </c>
      <c r="I20" t="str">
        <f t="shared" si="3"/>
        <v/>
      </c>
      <c r="J20" t="str">
        <f t="shared" si="4"/>
        <v/>
      </c>
      <c r="K20" t="str">
        <f t="shared" si="5"/>
        <v/>
      </c>
      <c r="L20" t="str">
        <f t="shared" si="6"/>
        <v/>
      </c>
      <c r="M20" t="str">
        <f t="shared" si="7"/>
        <v/>
      </c>
      <c r="N20" t="str">
        <f t="shared" si="8"/>
        <v/>
      </c>
      <c r="O20" s="49" t="str">
        <f t="shared" si="12"/>
        <v/>
      </c>
      <c r="Q20" s="4" t="s">
        <v>11</v>
      </c>
      <c r="R20" s="5">
        <f>R19-R18</f>
        <v>69</v>
      </c>
    </row>
    <row r="21" spans="1:18" x14ac:dyDescent="0.2">
      <c r="A21">
        <f t="shared" si="9"/>
        <v>0</v>
      </c>
      <c r="B21">
        <f t="shared" si="10"/>
        <v>19</v>
      </c>
      <c r="D21" t="str">
        <f t="shared" si="11"/>
        <v/>
      </c>
      <c r="E21" t="str">
        <f t="shared" si="1"/>
        <v/>
      </c>
      <c r="G21" t="str" cm="1">
        <f t="array" ref="G21">IF(F21="","",F21/INDEX($F$2:$F$102,MATCH(TRUE,$F$2:$F$102&lt;&gt;"",0)))</f>
        <v/>
      </c>
      <c r="H21" t="str">
        <f t="shared" si="2"/>
        <v/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  <c r="M21" t="str">
        <f t="shared" si="7"/>
        <v/>
      </c>
      <c r="N21" t="str">
        <f t="shared" si="8"/>
        <v/>
      </c>
      <c r="O21" s="49" t="str">
        <f t="shared" si="12"/>
        <v/>
      </c>
    </row>
    <row r="22" spans="1:18" x14ac:dyDescent="0.2">
      <c r="A22">
        <f t="shared" si="9"/>
        <v>0</v>
      </c>
      <c r="B22">
        <f t="shared" si="10"/>
        <v>20</v>
      </c>
      <c r="D22" t="str">
        <f t="shared" si="11"/>
        <v/>
      </c>
      <c r="E22" t="str">
        <f t="shared" si="1"/>
        <v/>
      </c>
      <c r="G22" t="str" cm="1">
        <f t="array" ref="G22">IF(F22="","",F22/INDEX($F$2:$F$102,MATCH(TRUE,$F$2:$F$102&lt;&gt;"",0)))</f>
        <v/>
      </c>
      <c r="H22" t="str">
        <f t="shared" si="2"/>
        <v/>
      </c>
      <c r="I22" t="str">
        <f t="shared" si="3"/>
        <v/>
      </c>
      <c r="J22" t="str">
        <f t="shared" si="4"/>
        <v/>
      </c>
      <c r="K22" t="str">
        <f t="shared" si="5"/>
        <v/>
      </c>
      <c r="L22" t="str">
        <f t="shared" si="6"/>
        <v/>
      </c>
      <c r="M22" t="str">
        <f t="shared" si="7"/>
        <v/>
      </c>
      <c r="N22" t="str">
        <f t="shared" si="8"/>
        <v/>
      </c>
      <c r="O22" s="49" t="str">
        <f t="shared" si="12"/>
        <v/>
      </c>
    </row>
    <row r="23" spans="1:18" x14ac:dyDescent="0.2">
      <c r="A23">
        <f t="shared" si="9"/>
        <v>0</v>
      </c>
      <c r="B23">
        <f t="shared" si="10"/>
        <v>21</v>
      </c>
      <c r="D23" t="str">
        <f t="shared" si="11"/>
        <v/>
      </c>
      <c r="E23" t="str">
        <f t="shared" si="1"/>
        <v/>
      </c>
      <c r="G23" t="str" cm="1">
        <f t="array" ref="G23">IF(F23="","",F23/INDEX($F$2:$F$102,MATCH(TRUE,$F$2:$F$102&lt;&gt;"",0)))</f>
        <v/>
      </c>
      <c r="H23" t="str">
        <f t="shared" si="2"/>
        <v/>
      </c>
      <c r="I23" t="str">
        <f t="shared" si="3"/>
        <v/>
      </c>
      <c r="J23" t="str">
        <f t="shared" si="4"/>
        <v/>
      </c>
      <c r="K23" t="str">
        <f t="shared" si="5"/>
        <v/>
      </c>
      <c r="L23" t="str">
        <f t="shared" si="6"/>
        <v/>
      </c>
      <c r="M23" t="str">
        <f t="shared" si="7"/>
        <v/>
      </c>
      <c r="N23" t="str">
        <f t="shared" si="8"/>
        <v/>
      </c>
      <c r="O23" s="49" t="str">
        <f t="shared" si="12"/>
        <v/>
      </c>
    </row>
    <row r="24" spans="1:18" x14ac:dyDescent="0.2">
      <c r="A24">
        <f t="shared" si="9"/>
        <v>0</v>
      </c>
      <c r="B24">
        <f t="shared" si="10"/>
        <v>22</v>
      </c>
      <c r="E24" t="str">
        <f t="shared" si="1"/>
        <v/>
      </c>
      <c r="G24" t="str" cm="1">
        <f t="array" ref="G24">IF(F24="","",F24/INDEX($F$2:$F$102,MATCH(TRUE,$F$2:$F$102&lt;&gt;"",0)))</f>
        <v/>
      </c>
      <c r="H24" t="str">
        <f t="shared" si="2"/>
        <v/>
      </c>
      <c r="I24" t="str">
        <f t="shared" si="3"/>
        <v/>
      </c>
      <c r="J24" t="str">
        <f t="shared" si="4"/>
        <v/>
      </c>
      <c r="K24" t="str">
        <f t="shared" si="5"/>
        <v/>
      </c>
      <c r="L24" t="str">
        <f t="shared" si="6"/>
        <v/>
      </c>
      <c r="M24" t="str">
        <f t="shared" si="7"/>
        <v/>
      </c>
      <c r="N24" t="str">
        <f t="shared" si="8"/>
        <v/>
      </c>
      <c r="O24" s="49" t="str">
        <f t="shared" si="12"/>
        <v/>
      </c>
    </row>
    <row r="25" spans="1:18" x14ac:dyDescent="0.2">
      <c r="A25">
        <f t="shared" si="9"/>
        <v>1</v>
      </c>
      <c r="B25">
        <f t="shared" si="10"/>
        <v>23</v>
      </c>
      <c r="D25">
        <f t="shared" si="11"/>
        <v>1</v>
      </c>
      <c r="E25" t="str">
        <f t="shared" si="1"/>
        <v/>
      </c>
      <c r="F25">
        <v>10000000</v>
      </c>
      <c r="G25" cm="1">
        <f t="array" ref="G25">IF(F25="","",F25/INDEX($F$2:$F$102,MATCH(TRUE,$F$2:$F$102&lt;&gt;"",0)))</f>
        <v>1</v>
      </c>
      <c r="H25">
        <f t="shared" si="2"/>
        <v>142857.14285714179</v>
      </c>
      <c r="I25">
        <f t="shared" si="3"/>
        <v>0.98571428571428588</v>
      </c>
      <c r="J25" s="50">
        <f t="shared" si="4"/>
        <v>1.4285714285714124E-2</v>
      </c>
      <c r="K25" s="49">
        <f t="shared" si="5"/>
        <v>1.3605442176870593E-2</v>
      </c>
      <c r="L25">
        <f t="shared" ca="1" si="6"/>
        <v>1.8182560377876571E-2</v>
      </c>
      <c r="M25" s="49">
        <f t="shared" ca="1" si="7"/>
        <v>4.5771182010059773E-3</v>
      </c>
      <c r="N25">
        <f t="shared" ca="1" si="8"/>
        <v>9.9205046092402226E-3</v>
      </c>
      <c r="O25" s="49">
        <f t="shared" ca="1" si="12"/>
        <v>4.8756259097672361E-3</v>
      </c>
    </row>
    <row r="26" spans="1:18" x14ac:dyDescent="0.2">
      <c r="A26">
        <f t="shared" si="9"/>
        <v>2</v>
      </c>
      <c r="B26">
        <f t="shared" si="10"/>
        <v>24</v>
      </c>
      <c r="D26">
        <f t="shared" si="11"/>
        <v>0.95238095238095233</v>
      </c>
      <c r="E26" t="str">
        <f t="shared" si="1"/>
        <v/>
      </c>
      <c r="F26">
        <v>9857142.8571428582</v>
      </c>
      <c r="G26" cm="1">
        <f t="array" ref="G26">IF(F26="","",F26/INDEX($F$2:$F$102,MATCH(TRUE,$F$2:$F$102&lt;&gt;"",0)))</f>
        <v>0.98571428571428588</v>
      </c>
      <c r="H26">
        <f t="shared" si="2"/>
        <v>142857.14285714366</v>
      </c>
      <c r="I26">
        <f t="shared" si="3"/>
        <v>0.98550724637681153</v>
      </c>
      <c r="J26">
        <f t="shared" si="4"/>
        <v>1.449275362318847E-2</v>
      </c>
      <c r="K26">
        <f t="shared" si="5"/>
        <v>1.3802622498274733E-2</v>
      </c>
      <c r="L26">
        <f t="shared" ca="1" si="6"/>
        <v>1.8182560377876571E-2</v>
      </c>
      <c r="M26">
        <f t="shared" ca="1" si="7"/>
        <v>4.379937879601838E-3</v>
      </c>
      <c r="N26">
        <f t="shared" ca="1" si="8"/>
        <v>8.9119212029231069E-3</v>
      </c>
      <c r="O26" s="49">
        <f t="shared" ca="1" si="12"/>
        <v>9.8612587726439639E-3</v>
      </c>
    </row>
    <row r="27" spans="1:18" x14ac:dyDescent="0.2">
      <c r="A27">
        <f t="shared" si="9"/>
        <v>3</v>
      </c>
      <c r="B27">
        <f t="shared" si="10"/>
        <v>25</v>
      </c>
      <c r="D27">
        <f t="shared" si="11"/>
        <v>0.90702947845804982</v>
      </c>
      <c r="E27" t="str">
        <f t="shared" si="1"/>
        <v/>
      </c>
      <c r="F27">
        <v>9714285.7142857146</v>
      </c>
      <c r="G27" cm="1">
        <f t="array" ref="G27">IF(F27="","",F27/INDEX($F$2:$F$102,MATCH(TRUE,$F$2:$F$102&lt;&gt;"",0)))</f>
        <v>0.97142857142857142</v>
      </c>
      <c r="H27">
        <f t="shared" si="2"/>
        <v>142857.14285714179</v>
      </c>
      <c r="I27">
        <f t="shared" si="3"/>
        <v>0.98529411764705899</v>
      </c>
      <c r="J27">
        <f t="shared" si="4"/>
        <v>1.4705882352941013E-2</v>
      </c>
      <c r="K27">
        <f t="shared" si="5"/>
        <v>1.4005602240896203E-2</v>
      </c>
      <c r="L27">
        <f t="shared" ca="1" si="6"/>
        <v>1.8182560377876571E-2</v>
      </c>
      <c r="M27">
        <f t="shared" ca="1" si="7"/>
        <v>4.1769581369803677E-3</v>
      </c>
      <c r="N27">
        <f t="shared" ca="1" si="8"/>
        <v>7.9768978838088127E-3</v>
      </c>
      <c r="O27" s="49">
        <f t="shared" ca="1" si="12"/>
        <v>1.4960129661898167E-2</v>
      </c>
    </row>
    <row r="28" spans="1:18" x14ac:dyDescent="0.2">
      <c r="A28">
        <f t="shared" si="9"/>
        <v>4</v>
      </c>
      <c r="B28">
        <f t="shared" si="10"/>
        <v>26</v>
      </c>
      <c r="D28">
        <f t="shared" si="11"/>
        <v>0.86383759853147601</v>
      </c>
      <c r="E28" t="str">
        <f t="shared" si="1"/>
        <v/>
      </c>
      <c r="F28">
        <v>9571428.5714285728</v>
      </c>
      <c r="G28" cm="1">
        <f t="array" ref="G28">IF(F28="","",F28/INDEX($F$2:$F$102,MATCH(TRUE,$F$2:$F$102&lt;&gt;"",0)))</f>
        <v>0.9571428571428573</v>
      </c>
      <c r="H28">
        <f t="shared" si="2"/>
        <v>142857.14285714366</v>
      </c>
      <c r="I28">
        <f t="shared" si="3"/>
        <v>0.9850746268656716</v>
      </c>
      <c r="J28">
        <f t="shared" si="4"/>
        <v>1.4925373134328401E-2</v>
      </c>
      <c r="K28">
        <f t="shared" si="5"/>
        <v>1.4214641080312762E-2</v>
      </c>
      <c r="L28">
        <f t="shared" ca="1" si="6"/>
        <v>1.8182560377876571E-2</v>
      </c>
      <c r="M28">
        <f t="shared" ca="1" si="7"/>
        <v>3.967919297563809E-3</v>
      </c>
      <c r="N28">
        <f t="shared" ca="1" si="8"/>
        <v>7.1107159665075546E-3</v>
      </c>
      <c r="O28" s="49">
        <f t="shared" ca="1" si="12"/>
        <v>2.017557945906288E-2</v>
      </c>
    </row>
    <row r="29" spans="1:18" x14ac:dyDescent="0.2">
      <c r="A29">
        <f t="shared" si="9"/>
        <v>5</v>
      </c>
      <c r="B29">
        <f t="shared" si="10"/>
        <v>27</v>
      </c>
      <c r="D29">
        <f t="shared" si="11"/>
        <v>0.82270247479188197</v>
      </c>
      <c r="E29" t="str">
        <f t="shared" si="1"/>
        <v/>
      </c>
      <c r="F29">
        <v>9428571.4285714291</v>
      </c>
      <c r="G29" cm="1">
        <f t="array" ref="G29">IF(F29="","",F29/INDEX($F$2:$F$102,MATCH(TRUE,$F$2:$F$102&lt;&gt;"",0)))</f>
        <v>0.94285714285714295</v>
      </c>
      <c r="H29">
        <f t="shared" si="2"/>
        <v>142857.14285714366</v>
      </c>
      <c r="I29">
        <f t="shared" si="3"/>
        <v>0.98484848484848475</v>
      </c>
      <c r="J29">
        <f t="shared" si="4"/>
        <v>1.5151515151515249E-2</v>
      </c>
      <c r="K29">
        <f t="shared" si="5"/>
        <v>1.4430014430014522E-2</v>
      </c>
      <c r="L29">
        <f t="shared" ca="1" si="6"/>
        <v>1.8182560377876571E-2</v>
      </c>
      <c r="M29">
        <f t="shared" ca="1" si="7"/>
        <v>3.7525459478620488E-3</v>
      </c>
      <c r="N29">
        <f t="shared" ca="1" si="8"/>
        <v>6.3089393613218374E-3</v>
      </c>
      <c r="O29" s="49">
        <f t="shared" ca="1" si="12"/>
        <v>2.5511062933844579E-2</v>
      </c>
    </row>
    <row r="30" spans="1:18" x14ac:dyDescent="0.2">
      <c r="A30">
        <f t="shared" si="9"/>
        <v>6</v>
      </c>
      <c r="B30">
        <f t="shared" si="10"/>
        <v>28</v>
      </c>
      <c r="D30">
        <f t="shared" si="11"/>
        <v>0.78352616646845896</v>
      </c>
      <c r="E30" t="str">
        <f t="shared" si="1"/>
        <v/>
      </c>
      <c r="F30">
        <v>9285714.2857142854</v>
      </c>
      <c r="G30" cm="1">
        <f t="array" ref="G30">IF(F30="","",F30/INDEX($F$2:$F$102,MATCH(TRUE,$F$2:$F$102&lt;&gt;"",0)))</f>
        <v>0.92857142857142849</v>
      </c>
      <c r="H30">
        <f t="shared" si="2"/>
        <v>142857.14285714366</v>
      </c>
      <c r="I30">
        <f t="shared" si="3"/>
        <v>0.98461538461538456</v>
      </c>
      <c r="J30">
        <f t="shared" si="4"/>
        <v>1.5384615384615441E-2</v>
      </c>
      <c r="K30">
        <f t="shared" si="5"/>
        <v>1.4652014652014704E-2</v>
      </c>
      <c r="L30">
        <f t="shared" ca="1" si="6"/>
        <v>1.8182560377876571E-2</v>
      </c>
      <c r="M30">
        <f t="shared" ca="1" si="7"/>
        <v>3.5305457258618667E-3</v>
      </c>
      <c r="N30">
        <f t="shared" ca="1" si="8"/>
        <v>5.5673983603342124E-3</v>
      </c>
      <c r="O30" s="49">
        <f t="shared" ca="1" si="12"/>
        <v>3.0970152984765079E-2</v>
      </c>
    </row>
    <row r="31" spans="1:18" x14ac:dyDescent="0.2">
      <c r="A31">
        <f t="shared" si="9"/>
        <v>7</v>
      </c>
      <c r="B31">
        <f t="shared" si="10"/>
        <v>29</v>
      </c>
      <c r="D31">
        <f t="shared" si="11"/>
        <v>0.74621539663662761</v>
      </c>
      <c r="E31" t="str">
        <f t="shared" si="1"/>
        <v/>
      </c>
      <c r="F31">
        <v>9142857.1428571418</v>
      </c>
      <c r="G31" cm="1">
        <f t="array" ref="G31">IF(F31="","",F31/INDEX($F$2:$F$102,MATCH(TRUE,$F$2:$F$102&lt;&gt;"",0)))</f>
        <v>0.91428571428571415</v>
      </c>
      <c r="H31">
        <f t="shared" si="2"/>
        <v>142857.14285714366</v>
      </c>
      <c r="I31">
        <f t="shared" si="3"/>
        <v>0.98437499999999989</v>
      </c>
      <c r="J31">
        <f t="shared" si="4"/>
        <v>1.5625000000000111E-2</v>
      </c>
      <c r="K31">
        <f t="shared" si="5"/>
        <v>1.4880952380952486E-2</v>
      </c>
      <c r="L31">
        <f t="shared" ca="1" si="6"/>
        <v>1.8182560377876571E-2</v>
      </c>
      <c r="M31">
        <f t="shared" ca="1" si="7"/>
        <v>3.3016079969240848E-3</v>
      </c>
      <c r="N31">
        <f t="shared" ca="1" si="8"/>
        <v>4.8821743268751489E-3</v>
      </c>
      <c r="O31" s="49">
        <f t="shared" ca="1" si="12"/>
        <v>3.6556545047135118E-2</v>
      </c>
    </row>
    <row r="32" spans="1:18" x14ac:dyDescent="0.2">
      <c r="A32">
        <f t="shared" si="9"/>
        <v>8</v>
      </c>
      <c r="B32">
        <f t="shared" si="10"/>
        <v>30</v>
      </c>
      <c r="D32">
        <f t="shared" si="11"/>
        <v>0.71068133013012147</v>
      </c>
      <c r="E32" t="str">
        <f t="shared" si="1"/>
        <v/>
      </c>
      <c r="F32">
        <v>8999999.9999999981</v>
      </c>
      <c r="G32" cm="1">
        <f t="array" ref="G32">IF(F32="","",F32/INDEX($F$2:$F$102,MATCH(TRUE,$F$2:$F$102&lt;&gt;"",0)))</f>
        <v>0.8999999999999998</v>
      </c>
      <c r="H32">
        <f t="shared" si="2"/>
        <v>142857.14285714366</v>
      </c>
      <c r="I32">
        <f t="shared" si="3"/>
        <v>0.98412698412698407</v>
      </c>
      <c r="J32">
        <f t="shared" si="4"/>
        <v>1.5873015873015928E-2</v>
      </c>
      <c r="K32">
        <f t="shared" si="5"/>
        <v>1.5117157974300882E-2</v>
      </c>
      <c r="L32">
        <f t="shared" ca="1" si="6"/>
        <v>1.8182560377876571E-2</v>
      </c>
      <c r="M32">
        <f t="shared" ca="1" si="7"/>
        <v>3.0654024035756886E-3</v>
      </c>
      <c r="N32">
        <f t="shared" ca="1" si="8"/>
        <v>4.2495852390963904E-3</v>
      </c>
      <c r="O32" s="49">
        <f t="shared" ca="1" si="12"/>
        <v>4.2274061675234197E-2</v>
      </c>
    </row>
    <row r="33" spans="1:15" x14ac:dyDescent="0.2">
      <c r="A33">
        <f t="shared" si="9"/>
        <v>9</v>
      </c>
      <c r="B33">
        <f t="shared" si="10"/>
        <v>31</v>
      </c>
      <c r="D33">
        <f t="shared" si="11"/>
        <v>0.67683936202868722</v>
      </c>
      <c r="E33" t="str">
        <f t="shared" si="1"/>
        <v/>
      </c>
      <c r="F33">
        <v>8857142.8571428545</v>
      </c>
      <c r="G33" cm="1">
        <f t="array" ref="G33">IF(F33="","",F33/INDEX($F$2:$F$102,MATCH(TRUE,$F$2:$F$102&lt;&gt;"",0)))</f>
        <v>0.88571428571428545</v>
      </c>
      <c r="H33">
        <f t="shared" si="2"/>
        <v>142857.14285714179</v>
      </c>
      <c r="I33">
        <f t="shared" si="3"/>
        <v>0.98387096774193561</v>
      </c>
      <c r="J33">
        <f t="shared" si="4"/>
        <v>1.6129032258064391E-2</v>
      </c>
      <c r="K33">
        <f t="shared" si="5"/>
        <v>1.5360983102918467E-2</v>
      </c>
      <c r="L33">
        <f t="shared" ca="1" si="6"/>
        <v>1.8182560377876571E-2</v>
      </c>
      <c r="M33">
        <f t="shared" ca="1" si="7"/>
        <v>2.8215772749581036E-3</v>
      </c>
      <c r="N33">
        <f t="shared" ca="1" si="8"/>
        <v>3.6661720410226147E-3</v>
      </c>
      <c r="O33" s="49">
        <f t="shared" ca="1" si="12"/>
        <v>4.8126657305860958E-2</v>
      </c>
    </row>
    <row r="34" spans="1:15" x14ac:dyDescent="0.2">
      <c r="A34">
        <f t="shared" si="9"/>
        <v>10</v>
      </c>
      <c r="B34">
        <f t="shared" si="10"/>
        <v>32</v>
      </c>
      <c r="D34">
        <f t="shared" si="11"/>
        <v>0.64460891621779726</v>
      </c>
      <c r="E34" t="str">
        <f t="shared" si="1"/>
        <v/>
      </c>
      <c r="F34">
        <v>8714285.7142857127</v>
      </c>
      <c r="G34" cm="1">
        <f t="array" ref="G34">IF(F34="","",F34/INDEX($F$2:$F$102,MATCH(TRUE,$F$2:$F$102&lt;&gt;"",0)))</f>
        <v>0.87142857142857122</v>
      </c>
      <c r="H34">
        <f t="shared" si="2"/>
        <v>142857.14285714366</v>
      </c>
      <c r="I34">
        <f t="shared" si="3"/>
        <v>0.98360655737704905</v>
      </c>
      <c r="J34">
        <f t="shared" si="4"/>
        <v>1.6393442622950949E-2</v>
      </c>
      <c r="K34">
        <f t="shared" si="5"/>
        <v>1.5612802498048521E-2</v>
      </c>
      <c r="L34">
        <f t="shared" ca="1" si="6"/>
        <v>1.8182560377876571E-2</v>
      </c>
      <c r="M34">
        <f t="shared" ca="1" si="7"/>
        <v>2.5697578798280496E-3</v>
      </c>
      <c r="N34">
        <f t="shared" ca="1" si="8"/>
        <v>3.1286857569619436E-3</v>
      </c>
      <c r="O34" s="49">
        <f t="shared" ca="1" si="12"/>
        <v>5.4118423210723028E-2</v>
      </c>
    </row>
    <row r="35" spans="1:15" x14ac:dyDescent="0.2">
      <c r="A35">
        <f t="shared" si="9"/>
        <v>11</v>
      </c>
      <c r="B35">
        <f t="shared" si="10"/>
        <v>33</v>
      </c>
      <c r="D35">
        <f t="shared" si="11"/>
        <v>0.61391325354075932</v>
      </c>
      <c r="E35" t="str">
        <f t="shared" si="1"/>
        <v/>
      </c>
      <c r="F35">
        <v>8571428.571428569</v>
      </c>
      <c r="G35" cm="1">
        <f t="array" ref="G35">IF(F35="","",F35/INDEX($F$2:$F$102,MATCH(TRUE,$F$2:$F$102&lt;&gt;"",0)))</f>
        <v>0.85714285714285687</v>
      </c>
      <c r="H35">
        <f t="shared" si="2"/>
        <v>142857.14285714179</v>
      </c>
      <c r="I35">
        <f t="shared" si="3"/>
        <v>0.9833333333333335</v>
      </c>
      <c r="J35">
        <f t="shared" si="4"/>
        <v>1.6666666666666496E-2</v>
      </c>
      <c r="K35">
        <f t="shared" si="5"/>
        <v>1.5873015873015709E-2</v>
      </c>
      <c r="L35">
        <f t="shared" ca="1" si="6"/>
        <v>1.8182560377876571E-2</v>
      </c>
      <c r="M35">
        <f t="shared" ca="1" si="7"/>
        <v>2.3095445048608616E-3</v>
      </c>
      <c r="N35">
        <f t="shared" ca="1" si="8"/>
        <v>2.6340753275266547E-3</v>
      </c>
      <c r="O35" s="49">
        <f t="shared" ca="1" si="12"/>
        <v>6.0253592645453977E-2</v>
      </c>
    </row>
    <row r="36" spans="1:15" x14ac:dyDescent="0.2">
      <c r="A36">
        <f t="shared" si="9"/>
        <v>12</v>
      </c>
      <c r="B36">
        <f t="shared" si="10"/>
        <v>34</v>
      </c>
      <c r="D36">
        <f t="shared" si="11"/>
        <v>0.5846792890864374</v>
      </c>
      <c r="E36" t="str">
        <f t="shared" si="1"/>
        <v/>
      </c>
      <c r="F36">
        <v>8428571.4285714272</v>
      </c>
      <c r="G36" cm="1">
        <f t="array" ref="G36">IF(F36="","",F36/INDEX($F$2:$F$102,MATCH(TRUE,$F$2:$F$102&lt;&gt;"",0)))</f>
        <v>0.84285714285714275</v>
      </c>
      <c r="H36">
        <f t="shared" si="2"/>
        <v>142857.14285714272</v>
      </c>
      <c r="I36">
        <f t="shared" si="3"/>
        <v>0.98305084745762716</v>
      </c>
      <c r="J36">
        <f t="shared" si="4"/>
        <v>1.6949152542372836E-2</v>
      </c>
      <c r="K36">
        <f t="shared" si="5"/>
        <v>1.6142050040355082E-2</v>
      </c>
      <c r="L36">
        <f t="shared" ca="1" si="6"/>
        <v>1.8182560377876571E-2</v>
      </c>
      <c r="M36">
        <f t="shared" ca="1" si="7"/>
        <v>2.0405103375214888E-3</v>
      </c>
      <c r="N36">
        <f t="shared" ca="1" si="8"/>
        <v>2.1794761277492453E-3</v>
      </c>
      <c r="O36" s="49">
        <f t="shared" ca="1" si="12"/>
        <v>6.6536546203367755E-2</v>
      </c>
    </row>
    <row r="37" spans="1:15" x14ac:dyDescent="0.2">
      <c r="A37">
        <f t="shared" si="9"/>
        <v>13</v>
      </c>
      <c r="B37">
        <f t="shared" si="10"/>
        <v>35</v>
      </c>
      <c r="D37">
        <f t="shared" si="11"/>
        <v>0.5568374181775595</v>
      </c>
      <c r="E37" t="str">
        <f t="shared" si="1"/>
        <v/>
      </c>
      <c r="F37">
        <v>8285714.2857142845</v>
      </c>
      <c r="G37" cm="1">
        <f t="array" ref="G37">IF(F37="","",F37/INDEX($F$2:$F$102,MATCH(TRUE,$F$2:$F$102&lt;&gt;"",0)))</f>
        <v>0.8285714285714284</v>
      </c>
      <c r="H37">
        <f t="shared" si="2"/>
        <v>142857.14285714272</v>
      </c>
      <c r="I37">
        <f t="shared" si="3"/>
        <v>0.98275862068965514</v>
      </c>
      <c r="J37">
        <f t="shared" si="4"/>
        <v>1.7241379310344862E-2</v>
      </c>
      <c r="K37">
        <f t="shared" si="5"/>
        <v>1.6420361247947487E-2</v>
      </c>
      <c r="L37">
        <f t="shared" ca="1" si="6"/>
        <v>1.8182560377876571E-2</v>
      </c>
      <c r="M37">
        <f t="shared" ca="1" si="7"/>
        <v>1.7621991299290839E-3</v>
      </c>
      <c r="N37">
        <f t="shared" ca="1" si="8"/>
        <v>1.7621991299290839E-3</v>
      </c>
      <c r="O37" s="49">
        <f t="shared" ca="1" si="12"/>
        <v>7.2971817382417162E-2</v>
      </c>
    </row>
    <row r="38" spans="1:15" x14ac:dyDescent="0.2">
      <c r="A38">
        <f t="shared" si="9"/>
        <v>14</v>
      </c>
      <c r="B38">
        <f t="shared" si="10"/>
        <v>36</v>
      </c>
      <c r="D38">
        <f t="shared" si="11"/>
        <v>0.53032135064529462</v>
      </c>
      <c r="E38" t="str">
        <f t="shared" si="1"/>
        <v/>
      </c>
      <c r="F38">
        <v>8142857.1428571418</v>
      </c>
      <c r="G38" cm="1">
        <f t="array" ref="G38">IF(F38="","",F38/INDEX($F$2:$F$102,MATCH(TRUE,$F$2:$F$102&lt;&gt;"",0)))</f>
        <v>0.81428571428571417</v>
      </c>
      <c r="H38">
        <f t="shared" si="2"/>
        <v>142857.14285714272</v>
      </c>
      <c r="I38">
        <f t="shared" si="3"/>
        <v>0.98245614035087725</v>
      </c>
      <c r="J38">
        <f t="shared" si="4"/>
        <v>1.7543859649122751E-2</v>
      </c>
      <c r="K38">
        <f t="shared" si="5"/>
        <v>1.6708437761069284E-2</v>
      </c>
      <c r="L38">
        <f t="shared" ca="1" si="6"/>
        <v>1.8182560377876571E-2</v>
      </c>
      <c r="M38">
        <f t="shared" ca="1" si="7"/>
        <v>1.4741226168072871E-3</v>
      </c>
      <c r="N38">
        <f t="shared" ca="1" si="8"/>
        <v>1.3797206758294803E-3</v>
      </c>
      <c r="O38" s="49">
        <f t="shared" ca="1" si="12"/>
        <v>7.9564098374171124E-2</v>
      </c>
    </row>
    <row r="39" spans="1:15" x14ac:dyDescent="0.2">
      <c r="A39">
        <f t="shared" si="9"/>
        <v>15</v>
      </c>
      <c r="B39">
        <f t="shared" si="10"/>
        <v>37</v>
      </c>
      <c r="D39">
        <f t="shared" si="11"/>
        <v>0.50506795299551888</v>
      </c>
      <c r="E39" t="str">
        <f t="shared" si="1"/>
        <v/>
      </c>
      <c r="F39">
        <v>7999999.9999999991</v>
      </c>
      <c r="G39" cm="1">
        <f t="array" ref="G39">IF(F39="","",F39/INDEX($F$2:$F$102,MATCH(TRUE,$F$2:$F$102&lt;&gt;"",0)))</f>
        <v>0.79999999999999993</v>
      </c>
      <c r="H39">
        <f t="shared" si="2"/>
        <v>142857.14285714366</v>
      </c>
      <c r="I39">
        <f t="shared" si="3"/>
        <v>0.9821428571428571</v>
      </c>
      <c r="J39">
        <f t="shared" si="4"/>
        <v>1.7857142857142905E-2</v>
      </c>
      <c r="K39">
        <f t="shared" si="5"/>
        <v>1.7006802721088479E-2</v>
      </c>
      <c r="L39">
        <f t="shared" ca="1" si="6"/>
        <v>1.8182560377876571E-2</v>
      </c>
      <c r="M39">
        <f t="shared" ca="1" si="7"/>
        <v>1.1757576567880922E-3</v>
      </c>
      <c r="N39">
        <f t="shared" ca="1" si="8"/>
        <v>1.0296728247733704E-3</v>
      </c>
      <c r="O39" s="49">
        <f t="shared" ca="1" si="12"/>
        <v>8.631824608400733E-2</v>
      </c>
    </row>
    <row r="40" spans="1:15" x14ac:dyDescent="0.2">
      <c r="A40">
        <f t="shared" si="9"/>
        <v>16</v>
      </c>
      <c r="B40">
        <f t="shared" si="10"/>
        <v>38</v>
      </c>
      <c r="D40">
        <f t="shared" si="11"/>
        <v>0.48101709809097021</v>
      </c>
      <c r="E40" t="str">
        <f t="shared" si="1"/>
        <v/>
      </c>
      <c r="F40">
        <v>7857142.8571428554</v>
      </c>
      <c r="G40" cm="1">
        <f t="array" ref="G40">IF(F40="","",F40/INDEX($F$2:$F$102,MATCH(TRUE,$F$2:$F$102&lt;&gt;"",0)))</f>
        <v>0.78571428571428559</v>
      </c>
      <c r="H40">
        <f t="shared" si="2"/>
        <v>142857.14285714179</v>
      </c>
      <c r="I40">
        <f t="shared" si="3"/>
        <v>0.98181818181818192</v>
      </c>
      <c r="J40">
        <f t="shared" si="4"/>
        <v>1.8181818181818077E-2</v>
      </c>
      <c r="K40">
        <f t="shared" si="5"/>
        <v>1.7316017316017215E-2</v>
      </c>
      <c r="L40">
        <f t="shared" ca="1" si="6"/>
        <v>1.8182560377876571E-2</v>
      </c>
      <c r="M40">
        <f t="shared" ca="1" si="7"/>
        <v>8.6654306185935531E-4</v>
      </c>
      <c r="N40">
        <f t="shared" ca="1" si="8"/>
        <v>7.0983424598169607E-4</v>
      </c>
      <c r="O40" s="49">
        <f t="shared" ca="1" si="12"/>
        <v>9.3239288392107433E-2</v>
      </c>
    </row>
    <row r="41" spans="1:15" x14ac:dyDescent="0.2">
      <c r="A41">
        <f t="shared" si="9"/>
        <v>17</v>
      </c>
      <c r="B41">
        <f t="shared" si="10"/>
        <v>39</v>
      </c>
      <c r="D41">
        <f t="shared" si="11"/>
        <v>0.45811152199140021</v>
      </c>
      <c r="E41" t="str">
        <f t="shared" si="1"/>
        <v/>
      </c>
      <c r="F41">
        <v>7714285.7142857136</v>
      </c>
      <c r="G41" cm="1">
        <f t="array" ref="G41">IF(F41="","",F41/INDEX($F$2:$F$102,MATCH(TRUE,$F$2:$F$102&lt;&gt;"",0)))</f>
        <v>0.77142857142857135</v>
      </c>
      <c r="H41">
        <f t="shared" si="2"/>
        <v>142857.14285714366</v>
      </c>
      <c r="I41">
        <f t="shared" si="3"/>
        <v>0.9814814814814814</v>
      </c>
      <c r="J41">
        <f t="shared" si="4"/>
        <v>1.8518518518518601E-2</v>
      </c>
      <c r="K41">
        <f t="shared" si="5"/>
        <v>1.7636684303351049E-2</v>
      </c>
      <c r="L41">
        <f t="shared" ca="1" si="6"/>
        <v>1.8182560377876571E-2</v>
      </c>
      <c r="M41">
        <f t="shared" ca="1" si="7"/>
        <v>5.4587607452552186E-4</v>
      </c>
      <c r="N41">
        <f t="shared" ca="1" si="8"/>
        <v>4.1812162520445746E-4</v>
      </c>
      <c r="O41" s="49">
        <f t="shared" ca="1" si="12"/>
        <v>0.10033243066524697</v>
      </c>
    </row>
    <row r="42" spans="1:15" x14ac:dyDescent="0.2">
      <c r="A42">
        <f t="shared" si="9"/>
        <v>18</v>
      </c>
      <c r="B42">
        <f t="shared" si="10"/>
        <v>40</v>
      </c>
      <c r="D42">
        <f t="shared" si="11"/>
        <v>0.43629668761085727</v>
      </c>
      <c r="E42" t="str">
        <f t="shared" si="1"/>
        <v/>
      </c>
      <c r="F42">
        <v>7571428.57142857</v>
      </c>
      <c r="G42" cm="1">
        <f t="array" ref="G42">IF(F42="","",F42/INDEX($F$2:$F$102,MATCH(TRUE,$F$2:$F$102&lt;&gt;"",0)))</f>
        <v>0.75714285714285701</v>
      </c>
      <c r="H42">
        <f t="shared" si="2"/>
        <v>142857.14285714179</v>
      </c>
      <c r="I42">
        <f t="shared" si="3"/>
        <v>0.98113207547169823</v>
      </c>
      <c r="J42">
        <f t="shared" si="4"/>
        <v>1.8867924528301772E-2</v>
      </c>
      <c r="K42">
        <f t="shared" si="5"/>
        <v>1.7969451931715973E-2</v>
      </c>
      <c r="L42">
        <f t="shared" ca="1" si="6"/>
        <v>1.8182560377876571E-2</v>
      </c>
      <c r="M42">
        <f t="shared" ca="1" si="7"/>
        <v>2.131084461605981E-4</v>
      </c>
      <c r="N42">
        <f t="shared" ca="1" si="8"/>
        <v>1.5258155732241309E-4</v>
      </c>
      <c r="O42" s="49">
        <f t="shared" ca="1" si="12"/>
        <v>0.10760306252980444</v>
      </c>
    </row>
    <row r="43" spans="1:15" x14ac:dyDescent="0.2">
      <c r="A43">
        <f t="shared" si="9"/>
        <v>19</v>
      </c>
      <c r="B43">
        <f t="shared" si="10"/>
        <v>41</v>
      </c>
      <c r="D43">
        <f t="shared" si="11"/>
        <v>0.41552065486748313</v>
      </c>
      <c r="E43" t="str">
        <f t="shared" si="1"/>
        <v/>
      </c>
      <c r="F43">
        <v>7428571.4285714282</v>
      </c>
      <c r="G43" cm="1">
        <f t="array" ref="G43">IF(F43="","",F43/INDEX($F$2:$F$102,MATCH(TRUE,$F$2:$F$102&lt;&gt;"",0)))</f>
        <v>0.74285714285714277</v>
      </c>
      <c r="H43">
        <f t="shared" si="2"/>
        <v>142857.14285714272</v>
      </c>
      <c r="I43">
        <f t="shared" si="3"/>
        <v>0.98076923076923084</v>
      </c>
      <c r="J43">
        <f t="shared" si="4"/>
        <v>1.9230769230769162E-2</v>
      </c>
      <c r="K43">
        <f t="shared" si="5"/>
        <v>1.831501831501825E-2</v>
      </c>
      <c r="L43">
        <f t="shared" ca="1" si="6"/>
        <v>1.8182560377876571E-2</v>
      </c>
      <c r="M43">
        <f t="shared" ca="1" si="7"/>
        <v>-1.3245793714167925E-4</v>
      </c>
      <c r="N43">
        <f t="shared" ca="1" si="8"/>
        <v>-8.8617101884415152E-5</v>
      </c>
      <c r="O43" s="49">
        <f t="shared" ca="1" si="12"/>
        <v>0.11505676491685071</v>
      </c>
    </row>
    <row r="44" spans="1:15" x14ac:dyDescent="0.2">
      <c r="A44">
        <f t="shared" si="9"/>
        <v>20</v>
      </c>
      <c r="B44">
        <f t="shared" si="10"/>
        <v>42</v>
      </c>
      <c r="D44">
        <f t="shared" si="11"/>
        <v>0.39573395701665059</v>
      </c>
      <c r="E44" t="str">
        <f t="shared" si="1"/>
        <v/>
      </c>
      <c r="F44">
        <v>7285714.2857142854</v>
      </c>
      <c r="G44" cm="1">
        <f t="array" ref="G44">IF(F44="","",F44/INDEX($F$2:$F$102,MATCH(TRUE,$F$2:$F$102&lt;&gt;"",0)))</f>
        <v>0.72857142857142854</v>
      </c>
      <c r="H44">
        <f t="shared" si="2"/>
        <v>142857.14285714272</v>
      </c>
      <c r="I44">
        <f t="shared" si="3"/>
        <v>0.98039215686274517</v>
      </c>
      <c r="J44">
        <f t="shared" si="4"/>
        <v>1.9607843137254832E-2</v>
      </c>
      <c r="K44">
        <f t="shared" si="5"/>
        <v>1.8674136321195078E-2</v>
      </c>
      <c r="L44">
        <f t="shared" ca="1" si="6"/>
        <v>1.8182560377876571E-2</v>
      </c>
      <c r="M44">
        <f t="shared" ca="1" si="7"/>
        <v>-4.9157594331850768E-4</v>
      </c>
      <c r="N44">
        <f t="shared" ca="1" si="8"/>
        <v>-3.0719045014027379E-4</v>
      </c>
      <c r="O44" s="49">
        <f t="shared" ca="1" si="12"/>
        <v>0.12269931739065298</v>
      </c>
    </row>
    <row r="45" spans="1:15" x14ac:dyDescent="0.2">
      <c r="A45">
        <f t="shared" si="9"/>
        <v>21</v>
      </c>
      <c r="B45">
        <f t="shared" si="10"/>
        <v>43</v>
      </c>
      <c r="D45">
        <f t="shared" si="11"/>
        <v>0.37688948287300061</v>
      </c>
      <c r="E45" t="str">
        <f t="shared" si="1"/>
        <v/>
      </c>
      <c r="F45">
        <v>7142857.1428571427</v>
      </c>
      <c r="G45" cm="1">
        <f t="array" ref="G45">IF(F45="","",F45/INDEX($F$2:$F$102,MATCH(TRUE,$F$2:$F$102&lt;&gt;"",0)))</f>
        <v>0.7142857142857143</v>
      </c>
      <c r="H45">
        <f t="shared" si="2"/>
        <v>142857.14285714366</v>
      </c>
      <c r="I45">
        <f t="shared" si="3"/>
        <v>0.97999999999999987</v>
      </c>
      <c r="J45">
        <f t="shared" si="4"/>
        <v>2.0000000000000129E-2</v>
      </c>
      <c r="K45">
        <f t="shared" si="5"/>
        <v>1.9047619047619171E-2</v>
      </c>
      <c r="L45">
        <f t="shared" ca="1" si="6"/>
        <v>1.8182560377876571E-2</v>
      </c>
      <c r="M45">
        <f t="shared" ca="1" si="7"/>
        <v>-8.6505866974260007E-4</v>
      </c>
      <c r="N45">
        <f t="shared" ca="1" si="8"/>
        <v>-5.047463432292814E-4</v>
      </c>
      <c r="O45" s="49">
        <f t="shared" ca="1" si="12"/>
        <v>0.130536705772404</v>
      </c>
    </row>
    <row r="46" spans="1:15" x14ac:dyDescent="0.2">
      <c r="A46">
        <f t="shared" si="9"/>
        <v>22</v>
      </c>
      <c r="B46">
        <f t="shared" si="10"/>
        <v>44</v>
      </c>
      <c r="D46">
        <f t="shared" si="11"/>
        <v>0.35894236464095297</v>
      </c>
      <c r="E46" t="str">
        <f t="shared" si="1"/>
        <v/>
      </c>
      <c r="F46">
        <v>6999999.9999999991</v>
      </c>
      <c r="G46" cm="1">
        <f t="array" ref="G46">IF(F46="","",F46/INDEX($F$2:$F$102,MATCH(TRUE,$F$2:$F$102&lt;&gt;"",0)))</f>
        <v>0.7</v>
      </c>
      <c r="H46">
        <f t="shared" si="2"/>
        <v>142857.14285714179</v>
      </c>
      <c r="I46">
        <f t="shared" si="3"/>
        <v>0.97959183673469408</v>
      </c>
      <c r="J46">
        <f t="shared" si="4"/>
        <v>2.0408163265305923E-2</v>
      </c>
      <c r="K46">
        <f t="shared" si="5"/>
        <v>1.9436345966958021E-2</v>
      </c>
      <c r="L46">
        <f t="shared" ca="1" si="6"/>
        <v>1.8182560377876571E-2</v>
      </c>
      <c r="M46">
        <f t="shared" ca="1" si="7"/>
        <v>-1.2537855890814506E-3</v>
      </c>
      <c r="N46">
        <f t="shared" ca="1" si="8"/>
        <v>-6.8279081237270747E-4</v>
      </c>
      <c r="O46" s="49">
        <f t="shared" ca="1" si="12"/>
        <v>0.13857513007149885</v>
      </c>
    </row>
    <row r="47" spans="1:15" x14ac:dyDescent="0.2">
      <c r="A47">
        <f t="shared" si="9"/>
        <v>23</v>
      </c>
      <c r="B47">
        <f t="shared" si="10"/>
        <v>45</v>
      </c>
      <c r="D47">
        <f t="shared" si="11"/>
        <v>0.3418498710866219</v>
      </c>
      <c r="E47" t="str">
        <f t="shared" si="1"/>
        <v/>
      </c>
      <c r="F47">
        <v>6857142.8571428573</v>
      </c>
      <c r="G47" cm="1">
        <f t="array" ref="G47">IF(F47="","",F47/INDEX($F$2:$F$102,MATCH(TRUE,$F$2:$F$102&lt;&gt;"",0)))</f>
        <v>0.68571428571428572</v>
      </c>
      <c r="H47">
        <f t="shared" si="2"/>
        <v>142857.14285714272</v>
      </c>
      <c r="I47">
        <f t="shared" si="3"/>
        <v>0.97916666666666674</v>
      </c>
      <c r="J47">
        <f t="shared" si="4"/>
        <v>2.0833333333333259E-2</v>
      </c>
      <c r="K47">
        <f t="shared" si="5"/>
        <v>1.9841269841269771E-2</v>
      </c>
      <c r="L47">
        <f t="shared" ca="1" si="6"/>
        <v>1.8182560377876571E-2</v>
      </c>
      <c r="M47">
        <f t="shared" ca="1" si="7"/>
        <v>-1.6587094633932001E-3</v>
      </c>
      <c r="N47">
        <f t="shared" ca="1" si="8"/>
        <v>-8.4273411587633092E-4</v>
      </c>
      <c r="O47" s="49">
        <f t="shared" ca="1" si="12"/>
        <v>0.14682101273720266</v>
      </c>
    </row>
    <row r="48" spans="1:15" x14ac:dyDescent="0.2">
      <c r="A48">
        <f t="shared" si="9"/>
        <v>24</v>
      </c>
      <c r="B48">
        <f t="shared" si="10"/>
        <v>46</v>
      </c>
      <c r="D48">
        <f t="shared" si="11"/>
        <v>0.32557130579678267</v>
      </c>
      <c r="E48" t="str">
        <f t="shared" si="1"/>
        <v/>
      </c>
      <c r="F48">
        <v>6714285.7142857146</v>
      </c>
      <c r="G48" cm="1">
        <f t="array" ref="G48">IF(F48="","",F48/INDEX($F$2:$F$102,MATCH(TRUE,$F$2:$F$102&lt;&gt;"",0)))</f>
        <v>0.67142857142857149</v>
      </c>
      <c r="H48">
        <f t="shared" si="2"/>
        <v>142857.14285714272</v>
      </c>
      <c r="I48">
        <f t="shared" si="3"/>
        <v>0.97872340425531912</v>
      </c>
      <c r="J48">
        <f t="shared" si="4"/>
        <v>2.1276595744680882E-2</v>
      </c>
      <c r="K48">
        <f t="shared" si="5"/>
        <v>2.0263424518743696E-2</v>
      </c>
      <c r="L48">
        <f t="shared" ca="1" si="6"/>
        <v>1.8182560377876571E-2</v>
      </c>
      <c r="M48">
        <f t="shared" ca="1" si="7"/>
        <v>-2.0808641408671252E-3</v>
      </c>
      <c r="N48">
        <f t="shared" ca="1" si="8"/>
        <v>-9.8589644532206221E-4</v>
      </c>
      <c r="O48" s="49">
        <f t="shared" ca="1" si="12"/>
        <v>0.15528100724411217</v>
      </c>
    </row>
    <row r="49" spans="1:15" x14ac:dyDescent="0.2">
      <c r="A49">
        <f t="shared" si="9"/>
        <v>25</v>
      </c>
      <c r="B49">
        <f t="shared" si="10"/>
        <v>47</v>
      </c>
      <c r="D49">
        <f t="shared" si="11"/>
        <v>0.31006791028265024</v>
      </c>
      <c r="E49" t="str">
        <f t="shared" si="1"/>
        <v/>
      </c>
      <c r="F49">
        <v>6571428.5714285718</v>
      </c>
      <c r="G49" cm="1">
        <f t="array" ref="G49">IF(F49="","",F49/INDEX($F$2:$F$102,MATCH(TRUE,$F$2:$F$102&lt;&gt;"",0)))</f>
        <v>0.65714285714285714</v>
      </c>
      <c r="H49">
        <f t="shared" si="2"/>
        <v>142857.14285714179</v>
      </c>
      <c r="I49">
        <f t="shared" si="3"/>
        <v>0.97826086956521752</v>
      </c>
      <c r="J49">
        <f t="shared" si="4"/>
        <v>2.1739130434782483E-2</v>
      </c>
      <c r="K49">
        <f t="shared" si="5"/>
        <v>2.0703933747411887E-2</v>
      </c>
      <c r="L49">
        <f t="shared" ca="1" si="6"/>
        <v>1.8182560377876571E-2</v>
      </c>
      <c r="M49">
        <f t="shared" ca="1" si="7"/>
        <v>-2.5213733695353159E-3</v>
      </c>
      <c r="N49">
        <f t="shared" ca="1" si="8"/>
        <v>-1.1135133054874166E-3</v>
      </c>
      <c r="O49" s="49">
        <f t="shared" ca="1" si="12"/>
        <v>0.16396200702537914</v>
      </c>
    </row>
    <row r="50" spans="1:15" x14ac:dyDescent="0.2">
      <c r="A50">
        <f t="shared" si="9"/>
        <v>26</v>
      </c>
      <c r="B50">
        <f t="shared" si="10"/>
        <v>48</v>
      </c>
      <c r="D50">
        <f t="shared" si="11"/>
        <v>0.29530277169776209</v>
      </c>
      <c r="E50" t="str">
        <f t="shared" si="1"/>
        <v/>
      </c>
      <c r="F50">
        <v>6428571.42857143</v>
      </c>
      <c r="G50" cm="1">
        <f t="array" ref="G50">IF(F50="","",F50/INDEX($F$2:$F$102,MATCH(TRUE,$F$2:$F$102&lt;&gt;"",0)))</f>
        <v>0.64285714285714302</v>
      </c>
      <c r="H50">
        <f t="shared" si="2"/>
        <v>142857.14285714366</v>
      </c>
      <c r="I50">
        <f t="shared" si="3"/>
        <v>0.97777777777777763</v>
      </c>
      <c r="J50">
        <f t="shared" si="4"/>
        <v>2.2222222222222365E-2</v>
      </c>
      <c r="K50">
        <f t="shared" si="5"/>
        <v>2.1164021164021298E-2</v>
      </c>
      <c r="L50">
        <f t="shared" ca="1" si="6"/>
        <v>1.8182560377876571E-2</v>
      </c>
      <c r="M50">
        <f t="shared" ca="1" si="7"/>
        <v>-2.9814607861447275E-3</v>
      </c>
      <c r="N50">
        <f t="shared" ca="1" si="8"/>
        <v>-1.2267405861239903E-3</v>
      </c>
      <c r="O50" s="49">
        <f t="shared" ca="1" si="12"/>
        <v>0.17287115476826881</v>
      </c>
    </row>
    <row r="51" spans="1:15" x14ac:dyDescent="0.2">
      <c r="A51">
        <f t="shared" si="9"/>
        <v>27</v>
      </c>
      <c r="B51">
        <f t="shared" si="10"/>
        <v>49</v>
      </c>
      <c r="D51">
        <f t="shared" si="11"/>
        <v>0.28124073495024959</v>
      </c>
      <c r="E51" t="str">
        <f t="shared" si="1"/>
        <v/>
      </c>
      <c r="F51">
        <v>6285714.2857142864</v>
      </c>
      <c r="G51" cm="1">
        <f t="array" ref="G51">IF(F51="","",F51/INDEX($F$2:$F$102,MATCH(TRUE,$F$2:$F$102&lt;&gt;"",0)))</f>
        <v>0.62857142857142867</v>
      </c>
      <c r="H51">
        <f t="shared" si="2"/>
        <v>142857.14285714179</v>
      </c>
      <c r="I51">
        <f t="shared" si="3"/>
        <v>0.9772727272727274</v>
      </c>
      <c r="J51">
        <f t="shared" si="4"/>
        <v>2.2727272727272596E-2</v>
      </c>
      <c r="K51">
        <f t="shared" si="5"/>
        <v>2.1645021645021519E-2</v>
      </c>
      <c r="L51">
        <f t="shared" ca="1" si="6"/>
        <v>1.8182560377876571E-2</v>
      </c>
      <c r="M51">
        <f t="shared" ca="1" si="7"/>
        <v>-3.4624612671449485E-3</v>
      </c>
      <c r="N51">
        <f t="shared" ca="1" si="8"/>
        <v>-1.3266593427417152E-3</v>
      </c>
      <c r="O51" s="49">
        <f t="shared" ca="1" si="12"/>
        <v>0.18201585208725399</v>
      </c>
    </row>
    <row r="52" spans="1:15" x14ac:dyDescent="0.2">
      <c r="A52">
        <f t="shared" si="9"/>
        <v>28</v>
      </c>
      <c r="B52">
        <f t="shared" si="10"/>
        <v>50</v>
      </c>
      <c r="D52">
        <f t="shared" si="11"/>
        <v>0.2678483190002377</v>
      </c>
      <c r="E52" t="str">
        <f t="shared" si="1"/>
        <v/>
      </c>
      <c r="F52">
        <v>6142857.1428571446</v>
      </c>
      <c r="G52" cm="1">
        <f t="array" ref="G52">IF(F52="","",F52/INDEX($F$2:$F$102,MATCH(TRUE,$F$2:$F$102&lt;&gt;"",0)))</f>
        <v>0.61428571428571443</v>
      </c>
      <c r="H52">
        <f t="shared" si="2"/>
        <v>142857.14285714272</v>
      </c>
      <c r="I52">
        <f t="shared" si="3"/>
        <v>0.9767441860465117</v>
      </c>
      <c r="J52">
        <f t="shared" si="4"/>
        <v>2.3255813953488302E-2</v>
      </c>
      <c r="K52">
        <f t="shared" si="5"/>
        <v>2.214839424141743E-2</v>
      </c>
      <c r="L52">
        <f t="shared" ca="1" si="6"/>
        <v>1.8182560377876571E-2</v>
      </c>
      <c r="M52">
        <f t="shared" ca="1" si="7"/>
        <v>-3.9658338635408588E-3</v>
      </c>
      <c r="N52">
        <f t="shared" ca="1" si="8"/>
        <v>-1.4142803026156378E-3</v>
      </c>
      <c r="O52" s="49">
        <f t="shared" ca="1" si="12"/>
        <v>0.1914037695904916</v>
      </c>
    </row>
    <row r="53" spans="1:15" x14ac:dyDescent="0.2">
      <c r="A53">
        <f t="shared" si="9"/>
        <v>29</v>
      </c>
      <c r="B53">
        <f t="shared" si="10"/>
        <v>51</v>
      </c>
      <c r="D53">
        <f t="shared" si="11"/>
        <v>0.25509363714308358</v>
      </c>
      <c r="E53" t="str">
        <f t="shared" si="1"/>
        <v/>
      </c>
      <c r="F53">
        <v>6000000.0000000019</v>
      </c>
      <c r="G53" cm="1">
        <f t="array" ref="G53">IF(F53="","",F53/INDEX($F$2:$F$102,MATCH(TRUE,$F$2:$F$102&lt;&gt;"",0)))</f>
        <v>0.6000000000000002</v>
      </c>
      <c r="H53">
        <f t="shared" si="2"/>
        <v>142857.14285714272</v>
      </c>
      <c r="I53">
        <f t="shared" si="3"/>
        <v>0.97619047619047628</v>
      </c>
      <c r="J53">
        <f t="shared" si="4"/>
        <v>2.3809523809523725E-2</v>
      </c>
      <c r="K53">
        <f t="shared" si="5"/>
        <v>2.2675736961451164E-2</v>
      </c>
      <c r="L53">
        <f t="shared" ca="1" si="6"/>
        <v>1.8182560377876571E-2</v>
      </c>
      <c r="M53">
        <f t="shared" ca="1" si="7"/>
        <v>-4.4931765835745929E-3</v>
      </c>
      <c r="N53">
        <f t="shared" ca="1" si="8"/>
        <v>-1.4905481113388632E-3</v>
      </c>
      <c r="O53" s="49">
        <f t="shared" ca="1" si="12"/>
        <v>0.20104285735622046</v>
      </c>
    </row>
    <row r="54" spans="1:15" x14ac:dyDescent="0.2">
      <c r="A54">
        <f t="shared" si="9"/>
        <v>30</v>
      </c>
      <c r="B54">
        <f t="shared" si="10"/>
        <v>52</v>
      </c>
      <c r="D54">
        <f t="shared" si="11"/>
        <v>0.24294632108865097</v>
      </c>
      <c r="E54" t="str">
        <f t="shared" si="1"/>
        <v/>
      </c>
      <c r="F54">
        <v>5857142.8571428591</v>
      </c>
      <c r="G54" cm="1">
        <f t="array" ref="G54">IF(F54="","",F54/INDEX($F$2:$F$102,MATCH(TRUE,$F$2:$F$102&lt;&gt;"",0)))</f>
        <v>0.58571428571428596</v>
      </c>
      <c r="H54">
        <f t="shared" si="2"/>
        <v>142857.14285714366</v>
      </c>
      <c r="I54">
        <f t="shared" si="3"/>
        <v>0.97560975609756084</v>
      </c>
      <c r="J54">
        <f t="shared" si="4"/>
        <v>2.4390243902439157E-2</v>
      </c>
      <c r="K54">
        <f t="shared" si="5"/>
        <v>2.322880371660872E-2</v>
      </c>
      <c r="L54">
        <f t="shared" ca="1" si="6"/>
        <v>1.8182560377876571E-2</v>
      </c>
      <c r="M54">
        <f t="shared" ca="1" si="7"/>
        <v>-5.0462433387321488E-3</v>
      </c>
      <c r="N54">
        <f t="shared" ca="1" si="8"/>
        <v>-1.5563453344181865E-3</v>
      </c>
      <c r="O54" s="49">
        <f t="shared" ca="1" si="12"/>
        <v>0.21094135583632181</v>
      </c>
    </row>
    <row r="55" spans="1:15" x14ac:dyDescent="0.2">
      <c r="A55">
        <f t="shared" si="9"/>
        <v>31</v>
      </c>
      <c r="B55">
        <f t="shared" si="10"/>
        <v>53</v>
      </c>
      <c r="D55">
        <f t="shared" si="11"/>
        <v>0.23137744865585813</v>
      </c>
      <c r="E55" t="str">
        <f t="shared" si="1"/>
        <v/>
      </c>
      <c r="F55">
        <v>5714285.7142857155</v>
      </c>
      <c r="G55" cm="1">
        <f t="array" ref="G55">IF(F55="","",F55/INDEX($F$2:$F$102,MATCH(TRUE,$F$2:$F$102&lt;&gt;"",0)))</f>
        <v>0.57142857142857151</v>
      </c>
      <c r="H55">
        <f t="shared" si="2"/>
        <v>142857.14285714272</v>
      </c>
      <c r="I55">
        <f t="shared" si="3"/>
        <v>0.97499999999999998</v>
      </c>
      <c r="J55">
        <f t="shared" si="4"/>
        <v>2.5000000000000022E-2</v>
      </c>
      <c r="K55">
        <f t="shared" si="5"/>
        <v>2.3809523809523829E-2</v>
      </c>
      <c r="L55">
        <f t="shared" ca="1" si="6"/>
        <v>1.8182560377876571E-2</v>
      </c>
      <c r="M55">
        <f t="shared" ca="1" si="7"/>
        <v>-5.6269634316472583E-3</v>
      </c>
      <c r="N55">
        <f t="shared" ca="1" si="8"/>
        <v>-1.6124962276092758E-3</v>
      </c>
      <c r="O55" s="49">
        <f t="shared" ca="1" si="12"/>
        <v>0.22110780720503415</v>
      </c>
    </row>
    <row r="56" spans="1:15" x14ac:dyDescent="0.2">
      <c r="A56">
        <f t="shared" si="9"/>
        <v>32</v>
      </c>
      <c r="B56">
        <f t="shared" si="10"/>
        <v>54</v>
      </c>
      <c r="D56">
        <f t="shared" si="11"/>
        <v>0.220359474910341</v>
      </c>
      <c r="E56" t="str">
        <f t="shared" si="1"/>
        <v/>
      </c>
      <c r="F56">
        <v>5571428.5714285728</v>
      </c>
      <c r="G56" cm="1">
        <f t="array" ref="G56">IF(F56="","",F56/INDEX($F$2:$F$102,MATCH(TRUE,$F$2:$F$102&lt;&gt;"",0)))</f>
        <v>0.55714285714285727</v>
      </c>
      <c r="H56">
        <f t="shared" si="2"/>
        <v>142857.14285714366</v>
      </c>
      <c r="I56">
        <f t="shared" si="3"/>
        <v>0.97435897435897423</v>
      </c>
      <c r="J56">
        <f t="shared" si="4"/>
        <v>2.5641025641025772E-2</v>
      </c>
      <c r="K56">
        <f t="shared" si="5"/>
        <v>2.4420024420024545E-2</v>
      </c>
      <c r="L56">
        <f t="shared" ca="1" si="6"/>
        <v>1.8182560377876571E-2</v>
      </c>
      <c r="M56">
        <f t="shared" ca="1" si="7"/>
        <v>-6.2374640421479742E-3</v>
      </c>
      <c r="N56">
        <f t="shared" ca="1" si="8"/>
        <v>-1.6597702889445407E-3</v>
      </c>
      <c r="O56" s="49">
        <f t="shared" ca="1" si="12"/>
        <v>0.23155106717158394</v>
      </c>
    </row>
    <row r="57" spans="1:15" x14ac:dyDescent="0.2">
      <c r="A57">
        <f t="shared" si="9"/>
        <v>33</v>
      </c>
      <c r="B57">
        <f t="shared" si="10"/>
        <v>55</v>
      </c>
      <c r="D57">
        <f t="shared" si="11"/>
        <v>0.20986616658127716</v>
      </c>
      <c r="E57" t="str">
        <f t="shared" si="1"/>
        <v/>
      </c>
      <c r="F57">
        <v>5428571.4285714291</v>
      </c>
      <c r="G57" cm="1">
        <f t="array" ref="G57">IF(F57="","",F57/INDEX($F$2:$F$102,MATCH(TRUE,$F$2:$F$102&lt;&gt;"",0)))</f>
        <v>0.54285714285714293</v>
      </c>
      <c r="H57">
        <f t="shared" si="2"/>
        <v>142857.14285714179</v>
      </c>
      <c r="I57">
        <f t="shared" si="3"/>
        <v>0.97368421052631604</v>
      </c>
      <c r="J57">
        <f t="shared" si="4"/>
        <v>2.6315789473683959E-2</v>
      </c>
      <c r="K57">
        <f t="shared" si="5"/>
        <v>2.5062656641603769E-2</v>
      </c>
      <c r="L57">
        <f t="shared" ca="1" si="6"/>
        <v>1.8182560377876571E-2</v>
      </c>
      <c r="M57">
        <f t="shared" ca="1" si="7"/>
        <v>-6.8800962637271985E-3</v>
      </c>
      <c r="N57">
        <f t="shared" ca="1" si="8"/>
        <v>-1.6988856046930882E-3</v>
      </c>
      <c r="O57" s="49">
        <f t="shared" ca="1" si="12"/>
        <v>0.24228031727631033</v>
      </c>
    </row>
    <row r="58" spans="1:15" x14ac:dyDescent="0.2">
      <c r="A58">
        <f t="shared" si="9"/>
        <v>34</v>
      </c>
      <c r="B58">
        <f t="shared" si="10"/>
        <v>56</v>
      </c>
      <c r="D58">
        <f t="shared" si="11"/>
        <v>0.19987253960121634</v>
      </c>
      <c r="E58" t="str">
        <f t="shared" si="1"/>
        <v/>
      </c>
      <c r="F58">
        <v>5285714.2857142873</v>
      </c>
      <c r="G58" cm="1">
        <f t="array" ref="G58">IF(F58="","",F58/INDEX($F$2:$F$102,MATCH(TRUE,$F$2:$F$102&lt;&gt;"",0)))</f>
        <v>0.52857142857142869</v>
      </c>
      <c r="H58">
        <f t="shared" si="2"/>
        <v>142857.14285714366</v>
      </c>
      <c r="I58">
        <f t="shared" si="3"/>
        <v>0.9729729729729728</v>
      </c>
      <c r="J58">
        <f t="shared" si="4"/>
        <v>2.7027027027027195E-2</v>
      </c>
      <c r="K58">
        <f t="shared" si="5"/>
        <v>2.5740025740025898E-2</v>
      </c>
      <c r="L58">
        <f t="shared" ca="1" si="6"/>
        <v>1.8182560377876571E-2</v>
      </c>
      <c r="M58">
        <f t="shared" ca="1" si="7"/>
        <v>-7.5574653621493272E-3</v>
      </c>
      <c r="N58">
        <f t="shared" ca="1" si="8"/>
        <v>-1.7305120008264336E-3</v>
      </c>
      <c r="O58" s="49">
        <f t="shared" ca="1" si="12"/>
        <v>0.25330507769069882</v>
      </c>
    </row>
    <row r="59" spans="1:15" x14ac:dyDescent="0.2">
      <c r="A59">
        <f t="shared" si="9"/>
        <v>35</v>
      </c>
      <c r="B59">
        <f t="shared" si="10"/>
        <v>57</v>
      </c>
      <c r="D59">
        <f t="shared" si="11"/>
        <v>0.19035479962020604</v>
      </c>
      <c r="E59" t="str">
        <f t="shared" si="1"/>
        <v/>
      </c>
      <c r="F59">
        <v>5142857.1428571437</v>
      </c>
      <c r="G59" cm="1">
        <f t="array" ref="G59">IF(F59="","",F59/INDEX($F$2:$F$102,MATCH(TRUE,$F$2:$F$102&lt;&gt;"",0)))</f>
        <v>0.51428571428571435</v>
      </c>
      <c r="H59">
        <f t="shared" si="2"/>
        <v>142857.14285714272</v>
      </c>
      <c r="I59">
        <f t="shared" si="3"/>
        <v>0.97222222222222221</v>
      </c>
      <c r="J59">
        <f t="shared" si="4"/>
        <v>2.777777777777779E-2</v>
      </c>
      <c r="K59">
        <f t="shared" si="5"/>
        <v>2.6455026455026464E-2</v>
      </c>
      <c r="L59">
        <f t="shared" ca="1" si="6"/>
        <v>1.8182560377876571E-2</v>
      </c>
      <c r="M59">
        <f t="shared" ca="1" si="7"/>
        <v>-8.2724660771498933E-3</v>
      </c>
      <c r="N59">
        <f t="shared" ca="1" si="8"/>
        <v>-1.7552740109227105E-3</v>
      </c>
      <c r="O59" s="49">
        <f t="shared" ca="1" si="12"/>
        <v>0.26463522054263283</v>
      </c>
    </row>
    <row r="60" spans="1:15" x14ac:dyDescent="0.2">
      <c r="A60">
        <f t="shared" si="9"/>
        <v>36</v>
      </c>
      <c r="B60">
        <f t="shared" si="10"/>
        <v>58</v>
      </c>
      <c r="D60">
        <f t="shared" si="11"/>
        <v>0.18129028535257716</v>
      </c>
      <c r="E60" t="str">
        <f t="shared" si="1"/>
        <v/>
      </c>
      <c r="F60">
        <v>5000000.0000000009</v>
      </c>
      <c r="G60" cm="1">
        <f t="array" ref="G60">IF(F60="","",F60/INDEX($F$2:$F$102,MATCH(TRUE,$F$2:$F$102&lt;&gt;"",0)))</f>
        <v>0.50000000000000011</v>
      </c>
      <c r="H60">
        <f t="shared" si="2"/>
        <v>142857.14285714272</v>
      </c>
      <c r="I60">
        <f t="shared" si="3"/>
        <v>0.97142857142857142</v>
      </c>
      <c r="J60">
        <f t="shared" si="4"/>
        <v>2.8571428571428581E-2</v>
      </c>
      <c r="K60">
        <f t="shared" si="5"/>
        <v>2.7210884353741503E-2</v>
      </c>
      <c r="L60">
        <f t="shared" ca="1" si="6"/>
        <v>1.8182560377876571E-2</v>
      </c>
      <c r="M60">
        <f t="shared" ca="1" si="7"/>
        <v>-9.0283239758649318E-3</v>
      </c>
      <c r="N60">
        <f t="shared" ca="1" si="8"/>
        <v>-1.7737536708492443E-3</v>
      </c>
      <c r="O60" s="49">
        <f t="shared" ca="1" si="12"/>
        <v>0.27628098378908</v>
      </c>
    </row>
    <row r="61" spans="1:15" x14ac:dyDescent="0.2">
      <c r="A61">
        <f t="shared" si="9"/>
        <v>37</v>
      </c>
      <c r="B61">
        <f t="shared" si="10"/>
        <v>59</v>
      </c>
      <c r="D61">
        <f t="shared" si="11"/>
        <v>0.17265741462150208</v>
      </c>
      <c r="E61" t="str">
        <f t="shared" si="1"/>
        <v/>
      </c>
      <c r="F61">
        <v>4857142.8571428582</v>
      </c>
      <c r="G61" cm="1">
        <f t="array" ref="G61">IF(F61="","",F61/INDEX($F$2:$F$102,MATCH(TRUE,$F$2:$F$102&lt;&gt;"",0)))</f>
        <v>0.48571428571428582</v>
      </c>
      <c r="H61">
        <f t="shared" si="2"/>
        <v>142857.14285714272</v>
      </c>
      <c r="I61">
        <f t="shared" si="3"/>
        <v>0.97058823529411764</v>
      </c>
      <c r="J61">
        <f t="shared" si="4"/>
        <v>2.9411764705882359E-2</v>
      </c>
      <c r="K61">
        <f t="shared" si="5"/>
        <v>2.8011204481792722E-2</v>
      </c>
      <c r="L61">
        <f t="shared" ca="1" si="6"/>
        <v>1.8182560377876571E-2</v>
      </c>
      <c r="M61">
        <f t="shared" ca="1" si="7"/>
        <v>-9.828644103916151E-3</v>
      </c>
      <c r="N61">
        <f t="shared" ca="1" si="8"/>
        <v>-1.7864931499870329E-3</v>
      </c>
      <c r="O61" s="49">
        <f t="shared" ca="1" si="12"/>
        <v>0.28825298565940455</v>
      </c>
    </row>
    <row r="62" spans="1:15" x14ac:dyDescent="0.2">
      <c r="A62">
        <f t="shared" si="9"/>
        <v>38</v>
      </c>
      <c r="B62">
        <f t="shared" si="10"/>
        <v>60</v>
      </c>
      <c r="D62">
        <f t="shared" si="11"/>
        <v>0.1644356329728591</v>
      </c>
      <c r="E62" t="str">
        <f t="shared" si="1"/>
        <v/>
      </c>
      <c r="F62">
        <v>4714285.7142857155</v>
      </c>
      <c r="G62" cm="1">
        <f t="array" ref="G62">IF(F62="","",F62/INDEX($F$2:$F$102,MATCH(TRUE,$F$2:$F$102&lt;&gt;"",0)))</f>
        <v>0.47142857142857153</v>
      </c>
      <c r="H62">
        <f t="shared" si="2"/>
        <v>142857.14285714272</v>
      </c>
      <c r="I62">
        <f t="shared" si="3"/>
        <v>0.96969696969696972</v>
      </c>
      <c r="J62">
        <f t="shared" si="4"/>
        <v>3.0303030303030276E-2</v>
      </c>
      <c r="K62">
        <f t="shared" si="5"/>
        <v>2.8860028860028832E-2</v>
      </c>
      <c r="L62">
        <f t="shared" ca="1" si="6"/>
        <v>1.8182560377876571E-2</v>
      </c>
      <c r="M62">
        <f t="shared" ca="1" si="7"/>
        <v>-1.0677468482152262E-2</v>
      </c>
      <c r="N62">
        <f t="shared" ca="1" si="8"/>
        <v>-1.7939972282299483E-3</v>
      </c>
      <c r="O62" s="49">
        <f t="shared" ca="1" si="12"/>
        <v>0.30056223969349344</v>
      </c>
    </row>
    <row r="63" spans="1:15" x14ac:dyDescent="0.2">
      <c r="A63">
        <f t="shared" si="9"/>
        <v>39</v>
      </c>
      <c r="B63">
        <f t="shared" si="10"/>
        <v>61</v>
      </c>
      <c r="D63">
        <f t="shared" si="11"/>
        <v>0.15660536473605632</v>
      </c>
      <c r="E63" t="str">
        <f t="shared" si="1"/>
        <v/>
      </c>
      <c r="F63">
        <v>4571428.5714285728</v>
      </c>
      <c r="G63" cm="1">
        <f t="array" ref="G63">IF(F63="","",F63/INDEX($F$2:$F$102,MATCH(TRUE,$F$2:$F$102&lt;&gt;"",0)))</f>
        <v>0.4571428571428573</v>
      </c>
      <c r="H63">
        <f t="shared" si="2"/>
        <v>142857.14285714272</v>
      </c>
      <c r="I63">
        <f t="shared" si="3"/>
        <v>0.96875</v>
      </c>
      <c r="J63">
        <f t="shared" si="4"/>
        <v>3.125E-2</v>
      </c>
      <c r="K63">
        <f t="shared" si="5"/>
        <v>2.976190476190476E-2</v>
      </c>
      <c r="L63">
        <f t="shared" ca="1" si="6"/>
        <v>1.8182560377876571E-2</v>
      </c>
      <c r="M63">
        <f t="shared" ca="1" si="7"/>
        <v>-1.157934438402819E-2</v>
      </c>
      <c r="N63">
        <f t="shared" ca="1" si="8"/>
        <v>-1.7967356274792468E-3</v>
      </c>
      <c r="O63" s="49">
        <f t="shared" ca="1" si="12"/>
        <v>0.31322017039993655</v>
      </c>
    </row>
    <row r="64" spans="1:15" x14ac:dyDescent="0.2">
      <c r="A64">
        <f t="shared" si="9"/>
        <v>40</v>
      </c>
      <c r="B64">
        <f t="shared" si="10"/>
        <v>62</v>
      </c>
      <c r="D64">
        <f t="shared" si="11"/>
        <v>0.14914796641529171</v>
      </c>
      <c r="E64" t="str">
        <f t="shared" si="1"/>
        <v/>
      </c>
      <c r="F64">
        <v>4428571.42857143</v>
      </c>
      <c r="G64" cm="1">
        <f t="array" ref="G64">IF(F64="","",F64/INDEX($F$2:$F$102,MATCH(TRUE,$F$2:$F$102&lt;&gt;"",0)))</f>
        <v>0.442857142857143</v>
      </c>
      <c r="H64">
        <f t="shared" si="2"/>
        <v>142857.14285714272</v>
      </c>
      <c r="I64">
        <f t="shared" si="3"/>
        <v>0.967741935483871</v>
      </c>
      <c r="J64">
        <f t="shared" si="4"/>
        <v>3.2258064516129004E-2</v>
      </c>
      <c r="K64">
        <f t="shared" si="5"/>
        <v>3.0721966205837146E-2</v>
      </c>
      <c r="L64">
        <f t="shared" ca="1" si="6"/>
        <v>1.8182560377876571E-2</v>
      </c>
      <c r="M64">
        <f t="shared" ca="1" si="7"/>
        <v>-1.2539405827960575E-2</v>
      </c>
      <c r="N64">
        <f t="shared" ca="1" si="8"/>
        <v>-1.7951452058743414E-3</v>
      </c>
      <c r="O64" s="49">
        <f t="shared" ca="1" si="12"/>
        <v>0.32623862956059396</v>
      </c>
    </row>
    <row r="65" spans="1:15" x14ac:dyDescent="0.2">
      <c r="A65">
        <f t="shared" si="9"/>
        <v>41</v>
      </c>
      <c r="B65">
        <f t="shared" si="10"/>
        <v>63</v>
      </c>
      <c r="D65">
        <f t="shared" si="11"/>
        <v>0.14204568230027784</v>
      </c>
      <c r="E65" t="str">
        <f t="shared" si="1"/>
        <v/>
      </c>
      <c r="F65">
        <v>4285714.2857142873</v>
      </c>
      <c r="G65" cm="1">
        <f t="array" ref="G65">IF(F65="","",F65/INDEX($F$2:$F$102,MATCH(TRUE,$F$2:$F$102&lt;&gt;"",0)))</f>
        <v>0.42857142857142871</v>
      </c>
      <c r="H65">
        <f t="shared" si="2"/>
        <v>142857.14285714226</v>
      </c>
      <c r="I65">
        <f t="shared" si="3"/>
        <v>0.96666666666666679</v>
      </c>
      <c r="J65">
        <f t="shared" si="4"/>
        <v>3.3333333333333215E-2</v>
      </c>
      <c r="K65">
        <f t="shared" si="5"/>
        <v>3.1746031746031633E-2</v>
      </c>
      <c r="L65">
        <f t="shared" ca="1" si="6"/>
        <v>1.8182560377876571E-2</v>
      </c>
      <c r="M65">
        <f t="shared" ca="1" si="7"/>
        <v>-1.3563471368155063E-2</v>
      </c>
      <c r="N65">
        <f t="shared" ca="1" si="8"/>
        <v>-1.7896320225459065E-3</v>
      </c>
      <c r="O65" s="49">
        <f t="shared" ca="1" si="12"/>
        <v>0.33962991320902847</v>
      </c>
    </row>
    <row r="66" spans="1:15" x14ac:dyDescent="0.2">
      <c r="A66">
        <f t="shared" si="9"/>
        <v>42</v>
      </c>
      <c r="B66">
        <f t="shared" si="10"/>
        <v>64</v>
      </c>
      <c r="D66">
        <f t="shared" si="11"/>
        <v>0.13528160219074079</v>
      </c>
      <c r="E66" t="str">
        <f t="shared" si="1"/>
        <v/>
      </c>
      <c r="F66">
        <v>4142857.1428571451</v>
      </c>
      <c r="G66" cm="1">
        <f t="array" ref="G66">IF(F66="","",F66/INDEX($F$2:$F$102,MATCH(TRUE,$F$2:$F$102&lt;&gt;"",0)))</f>
        <v>0.41428571428571448</v>
      </c>
      <c r="H66">
        <f t="shared" si="2"/>
        <v>142857.14285714272</v>
      </c>
      <c r="I66">
        <f t="shared" si="3"/>
        <v>0.96551724137931039</v>
      </c>
      <c r="J66">
        <f t="shared" si="4"/>
        <v>3.4482758620689613E-2</v>
      </c>
      <c r="K66">
        <f t="shared" si="5"/>
        <v>3.284072249589487E-2</v>
      </c>
      <c r="L66">
        <f t="shared" ca="1" si="6"/>
        <v>1.8182560377876571E-2</v>
      </c>
      <c r="M66">
        <f t="shared" ca="1" si="7"/>
        <v>-1.4658162118018299E-2</v>
      </c>
      <c r="N66">
        <f t="shared" ca="1" si="8"/>
        <v>-1.7805732802467879E-3</v>
      </c>
      <c r="O66" s="49">
        <f t="shared" ca="1" si="12"/>
        <v>0.35340677931147352</v>
      </c>
    </row>
    <row r="67" spans="1:15" x14ac:dyDescent="0.2">
      <c r="A67">
        <f t="shared" si="9"/>
        <v>43</v>
      </c>
      <c r="B67">
        <f t="shared" si="10"/>
        <v>65</v>
      </c>
      <c r="D67">
        <f t="shared" si="11"/>
        <v>0.12883962113403885</v>
      </c>
      <c r="E67" t="str">
        <f t="shared" ref="E67:E102" si="13">IF(C67="","",C67-C68)</f>
        <v/>
      </c>
      <c r="F67">
        <v>4000000.0000000023</v>
      </c>
      <c r="G67" cm="1">
        <f t="array" ref="G67">IF(F67="","",F67/INDEX($F$2:$F$102,MATCH(TRUE,$F$2:$F$102&lt;&gt;"",0)))</f>
        <v>0.40000000000000024</v>
      </c>
      <c r="H67">
        <f t="shared" ref="H67:H102" si="14">IF(F67="","",F67-F68)</f>
        <v>142857.14285714272</v>
      </c>
      <c r="I67">
        <f t="shared" ref="I67:I102" si="15">IF(F67="","",F68/F67)</f>
        <v>0.9642857142857143</v>
      </c>
      <c r="J67">
        <f t="shared" ref="J67:J102" si="16">IF(I67="","",1-I67)</f>
        <v>3.5714285714285698E-2</v>
      </c>
      <c r="K67">
        <f t="shared" ref="K67:K102" si="17">IF(J67="","",J67*(1+$R$1)^-1)</f>
        <v>3.4013605442176853E-2</v>
      </c>
      <c r="L67">
        <f t="shared" ref="L67:L102" ca="1" si="18">IF(K67="","",$R$7)</f>
        <v>1.8182560377876571E-2</v>
      </c>
      <c r="M67">
        <f t="shared" ref="M67:M102" ca="1" si="19">IF(L67="","",L67-K67)</f>
        <v>-1.5831045064300282E-2</v>
      </c>
      <c r="N67">
        <f t="shared" ref="N67:N102" ca="1" si="20">IF(M67="","",M67*(1+$R$1)^($U$5-B67)*F67/$U$7)</f>
        <v>-1.768319152809381E-3</v>
      </c>
      <c r="O67" s="49">
        <f t="shared" ca="1" si="12"/>
        <v>0.36758246618025531</v>
      </c>
    </row>
    <row r="68" spans="1:15" x14ac:dyDescent="0.2">
      <c r="A68">
        <f t="shared" ref="A68:A102" si="21">IF(AND(C68="",G68&lt;&gt;""),IF(AND(G68="",G67=0),0,A67+1),IF(AND(C68="",A67=0),0,A67+1))</f>
        <v>44</v>
      </c>
      <c r="B68">
        <f t="shared" ref="B68:B102" si="22">B67+1</f>
        <v>66</v>
      </c>
      <c r="D68">
        <f t="shared" ref="D68:D102" si="23">IF($D$2=1,IF(C68&lt;&gt;"",IF(C68="","",POWER(1+$R$1,-A68)),IF(G68="","",POWER(1+$R$1,-A68))),IF(C68&lt;&gt;"",IF(C68="","",POWER(1+$R$1,-A67)),IF(G68="","",POWER(1+$R$1,-A67))))</f>
        <v>0.12270440108003698</v>
      </c>
      <c r="E68" t="str">
        <f t="shared" si="13"/>
        <v/>
      </c>
      <c r="F68">
        <v>3857142.8571428596</v>
      </c>
      <c r="G68" cm="1">
        <f t="array" ref="G68">IF(F68="","",F68/INDEX($F$2:$F$102,MATCH(TRUE,$F$2:$F$102&lt;&gt;"",0)))</f>
        <v>0.38571428571428595</v>
      </c>
      <c r="H68">
        <f t="shared" si="14"/>
        <v>142857.14285714319</v>
      </c>
      <c r="I68">
        <f t="shared" si="15"/>
        <v>0.96296296296296291</v>
      </c>
      <c r="J68">
        <f t="shared" si="16"/>
        <v>3.703703703703709E-2</v>
      </c>
      <c r="K68">
        <f t="shared" si="17"/>
        <v>3.5273368606701987E-2</v>
      </c>
      <c r="L68">
        <f t="shared" ca="1" si="18"/>
        <v>1.8182560377876571E-2</v>
      </c>
      <c r="M68">
        <f t="shared" ca="1" si="19"/>
        <v>-1.7090808228825416E-2</v>
      </c>
      <c r="N68">
        <f t="shared" ca="1" si="20"/>
        <v>-1.7531945039935739E-3</v>
      </c>
      <c r="O68" s="49">
        <f t="shared" ref="O68:O102" ca="1" si="24">IFERROR(IF(M68="","",IF(AND(M68&lt;&gt;"",M67=""),IF(M68="","",M68*(1+$R$1)/I68),(M68+O67)*(1+$R$1)/I68)),0)</f>
        <v>0.38217071165088612</v>
      </c>
    </row>
    <row r="69" spans="1:15" x14ac:dyDescent="0.2">
      <c r="A69">
        <f t="shared" si="21"/>
        <v>45</v>
      </c>
      <c r="B69">
        <f t="shared" si="22"/>
        <v>67</v>
      </c>
      <c r="D69">
        <f t="shared" si="23"/>
        <v>0.11686133436193999</v>
      </c>
      <c r="E69" t="str">
        <f t="shared" si="13"/>
        <v/>
      </c>
      <c r="F69">
        <v>3714285.7142857164</v>
      </c>
      <c r="G69" cm="1">
        <f t="array" ref="G69">IF(F69="","",F69/INDEX($F$2:$F$102,MATCH(TRUE,$F$2:$F$102&lt;&gt;"",0)))</f>
        <v>0.37142857142857166</v>
      </c>
      <c r="H69">
        <f t="shared" si="14"/>
        <v>142857.14285714272</v>
      </c>
      <c r="I69">
        <f t="shared" si="15"/>
        <v>0.96153846153846156</v>
      </c>
      <c r="J69">
        <f t="shared" si="16"/>
        <v>3.8461538461538436E-2</v>
      </c>
      <c r="K69">
        <f t="shared" si="17"/>
        <v>3.6630036630036604E-2</v>
      </c>
      <c r="L69">
        <f t="shared" ca="1" si="18"/>
        <v>1.8182560377876571E-2</v>
      </c>
      <c r="M69">
        <f t="shared" ca="1" si="19"/>
        <v>-1.8447476252160033E-2</v>
      </c>
      <c r="N69">
        <f t="shared" ca="1" si="20"/>
        <v>-1.7355005039248164E-3</v>
      </c>
      <c r="O69" s="49">
        <f t="shared" ca="1" si="24"/>
        <v>0.39718577305540886</v>
      </c>
    </row>
    <row r="70" spans="1:15" x14ac:dyDescent="0.2">
      <c r="A70">
        <f t="shared" si="21"/>
        <v>46</v>
      </c>
      <c r="B70">
        <f t="shared" si="22"/>
        <v>68</v>
      </c>
      <c r="D70">
        <f t="shared" si="23"/>
        <v>0.1112965089161333</v>
      </c>
      <c r="E70" t="str">
        <f t="shared" si="13"/>
        <v/>
      </c>
      <c r="F70">
        <v>3571428.5714285737</v>
      </c>
      <c r="G70" cm="1">
        <f t="array" ref="G70">IF(F70="","",F70/INDEX($F$2:$F$102,MATCH(TRUE,$F$2:$F$102&lt;&gt;"",0)))</f>
        <v>0.35714285714285737</v>
      </c>
      <c r="H70">
        <f t="shared" si="14"/>
        <v>142857.14285714319</v>
      </c>
      <c r="I70">
        <f t="shared" si="15"/>
        <v>0.96</v>
      </c>
      <c r="J70">
        <f t="shared" si="16"/>
        <v>4.0000000000000036E-2</v>
      </c>
      <c r="K70">
        <f t="shared" si="17"/>
        <v>3.8095238095238126E-2</v>
      </c>
      <c r="L70">
        <f t="shared" ca="1" si="18"/>
        <v>1.8182560377876571E-2</v>
      </c>
      <c r="M70">
        <f t="shared" ca="1" si="19"/>
        <v>-1.9912677717361556E-2</v>
      </c>
      <c r="N70">
        <f t="shared" ca="1" si="20"/>
        <v>-1.7155161489782798E-3</v>
      </c>
      <c r="O70" s="49">
        <f t="shared" ca="1" si="24"/>
        <v>0.41264244802598926</v>
      </c>
    </row>
    <row r="71" spans="1:15" x14ac:dyDescent="0.2">
      <c r="A71">
        <f t="shared" si="21"/>
        <v>47</v>
      </c>
      <c r="B71">
        <f t="shared" si="22"/>
        <v>69</v>
      </c>
      <c r="D71">
        <f t="shared" si="23"/>
        <v>0.10599667515822221</v>
      </c>
      <c r="E71" t="str">
        <f t="shared" si="13"/>
        <v/>
      </c>
      <c r="F71">
        <v>3428571.4285714305</v>
      </c>
      <c r="G71" cm="1">
        <f t="array" ref="G71">IF(F71="","",F71/INDEX($F$2:$F$102,MATCH(TRUE,$F$2:$F$102&lt;&gt;"",0)))</f>
        <v>0.34285714285714303</v>
      </c>
      <c r="H71">
        <f t="shared" si="14"/>
        <v>142857.14285714272</v>
      </c>
      <c r="I71">
        <f t="shared" si="15"/>
        <v>0.95833333333333337</v>
      </c>
      <c r="J71">
        <f t="shared" si="16"/>
        <v>4.166666666666663E-2</v>
      </c>
      <c r="K71">
        <f t="shared" si="17"/>
        <v>3.9682539682539646E-2</v>
      </c>
      <c r="L71">
        <f t="shared" ca="1" si="18"/>
        <v>1.8182560377876571E-2</v>
      </c>
      <c r="M71">
        <f t="shared" ca="1" si="19"/>
        <v>-2.1499979304663075E-2</v>
      </c>
      <c r="N71">
        <f t="shared" ca="1" si="20"/>
        <v>-1.6934996906390561E-3</v>
      </c>
      <c r="O71" s="49">
        <f t="shared" ca="1" si="24"/>
        <v>0.42855609616423562</v>
      </c>
    </row>
    <row r="72" spans="1:15" x14ac:dyDescent="0.2">
      <c r="A72">
        <f t="shared" si="21"/>
        <v>48</v>
      </c>
      <c r="B72">
        <f t="shared" si="22"/>
        <v>70</v>
      </c>
      <c r="D72">
        <f t="shared" si="23"/>
        <v>0.10094921443640208</v>
      </c>
      <c r="E72" t="str">
        <f t="shared" si="13"/>
        <v/>
      </c>
      <c r="F72">
        <v>3285714.2857142878</v>
      </c>
      <c r="G72" cm="1">
        <f t="array" ref="G72">IF(F72="","",F72/INDEX($F$2:$F$102,MATCH(TRUE,$F$2:$F$102&lt;&gt;"",0)))</f>
        <v>0.32857142857142879</v>
      </c>
      <c r="H72">
        <f t="shared" si="14"/>
        <v>142857.14285714272</v>
      </c>
      <c r="I72">
        <f t="shared" si="15"/>
        <v>0.95652173913043481</v>
      </c>
      <c r="J72">
        <f t="shared" si="16"/>
        <v>4.3478260869565188E-2</v>
      </c>
      <c r="K72">
        <f t="shared" si="17"/>
        <v>4.1407867494823988E-2</v>
      </c>
      <c r="L72">
        <f t="shared" ca="1" si="18"/>
        <v>1.8182560377876571E-2</v>
      </c>
      <c r="M72">
        <f t="shared" ca="1" si="19"/>
        <v>-2.3225307116947418E-2</v>
      </c>
      <c r="N72">
        <f t="shared" ca="1" si="20"/>
        <v>-1.6696899785612201E-3</v>
      </c>
      <c r="O72" s="49">
        <f t="shared" ca="1" si="24"/>
        <v>0.44494266161327323</v>
      </c>
    </row>
    <row r="73" spans="1:15" x14ac:dyDescent="0.2">
      <c r="A73">
        <f t="shared" si="21"/>
        <v>49</v>
      </c>
      <c r="B73">
        <f t="shared" si="22"/>
        <v>71</v>
      </c>
      <c r="D73">
        <f t="shared" si="23"/>
        <v>9.6142108987049613E-2</v>
      </c>
      <c r="E73" t="str">
        <f t="shared" si="13"/>
        <v/>
      </c>
      <c r="F73">
        <v>3142857.1428571451</v>
      </c>
      <c r="G73" cm="1">
        <f t="array" ref="G73">IF(F73="","",F73/INDEX($F$2:$F$102,MATCH(TRUE,$F$2:$F$102&lt;&gt;"",0)))</f>
        <v>0.3142857142857145</v>
      </c>
      <c r="H73">
        <f t="shared" si="14"/>
        <v>142857.14285714319</v>
      </c>
      <c r="I73">
        <f t="shared" si="15"/>
        <v>0.95454545454545447</v>
      </c>
      <c r="J73">
        <f t="shared" si="16"/>
        <v>4.5454545454545525E-2</v>
      </c>
      <c r="K73">
        <f t="shared" si="17"/>
        <v>4.3290043290043358E-2</v>
      </c>
      <c r="L73">
        <f t="shared" ca="1" si="18"/>
        <v>1.8182560377876571E-2</v>
      </c>
      <c r="M73">
        <f t="shared" ca="1" si="19"/>
        <v>-2.5107482912166787E-2</v>
      </c>
      <c r="N73">
        <f t="shared" ca="1" si="20"/>
        <v>-1.6443077227569272E-3</v>
      </c>
      <c r="O73" s="49">
        <f t="shared" ca="1" si="24"/>
        <v>0.4618186965712171</v>
      </c>
    </row>
    <row r="74" spans="1:15" x14ac:dyDescent="0.2">
      <c r="A74">
        <f t="shared" si="21"/>
        <v>50</v>
      </c>
      <c r="B74">
        <f t="shared" si="22"/>
        <v>72</v>
      </c>
      <c r="D74">
        <f t="shared" si="23"/>
        <v>9.1563913320999626E-2</v>
      </c>
      <c r="E74" t="str">
        <f t="shared" si="13"/>
        <v/>
      </c>
      <c r="F74">
        <v>3000000.0000000019</v>
      </c>
      <c r="G74" cm="1">
        <f t="array" ref="G74">IF(F74="","",F74/INDEX($F$2:$F$102,MATCH(TRUE,$F$2:$F$102&lt;&gt;"",0)))</f>
        <v>0.30000000000000021</v>
      </c>
      <c r="H74">
        <f t="shared" si="14"/>
        <v>142857.14285714319</v>
      </c>
      <c r="I74">
        <f t="shared" si="15"/>
        <v>0.95238095238095233</v>
      </c>
      <c r="J74">
        <f t="shared" si="16"/>
        <v>4.7619047619047672E-2</v>
      </c>
      <c r="K74">
        <f t="shared" si="17"/>
        <v>4.5351473922902542E-2</v>
      </c>
      <c r="L74">
        <f t="shared" ca="1" si="18"/>
        <v>1.8182560377876571E-2</v>
      </c>
      <c r="M74">
        <f t="shared" ca="1" si="19"/>
        <v>-2.7168913545025972E-2</v>
      </c>
      <c r="N74">
        <f t="shared" ca="1" si="20"/>
        <v>-1.6175566795721711E-3</v>
      </c>
      <c r="O74" s="49">
        <f t="shared" ca="1" si="24"/>
        <v>0.47920138578637578</v>
      </c>
    </row>
    <row r="75" spans="1:15" x14ac:dyDescent="0.2">
      <c r="A75">
        <f t="shared" si="21"/>
        <v>51</v>
      </c>
      <c r="B75">
        <f t="shared" si="22"/>
        <v>73</v>
      </c>
      <c r="D75">
        <f t="shared" si="23"/>
        <v>8.7203726972380588E-2</v>
      </c>
      <c r="E75" t="str">
        <f t="shared" si="13"/>
        <v/>
      </c>
      <c r="F75">
        <v>2857142.8571428587</v>
      </c>
      <c r="G75" cm="1">
        <f t="array" ref="G75">IF(F75="","",F75/INDEX($F$2:$F$102,MATCH(TRUE,$F$2:$F$102&lt;&gt;"",0)))</f>
        <v>0.28571428571428586</v>
      </c>
      <c r="H75">
        <f t="shared" si="14"/>
        <v>142857.14285714319</v>
      </c>
      <c r="I75">
        <f t="shared" si="15"/>
        <v>0.95</v>
      </c>
      <c r="J75">
        <f t="shared" si="16"/>
        <v>5.0000000000000044E-2</v>
      </c>
      <c r="K75">
        <f t="shared" si="17"/>
        <v>4.7619047619047658E-2</v>
      </c>
      <c r="L75">
        <f t="shared" ca="1" si="18"/>
        <v>1.8182560377876571E-2</v>
      </c>
      <c r="M75">
        <f t="shared" ca="1" si="19"/>
        <v>-2.9436487241171087E-2</v>
      </c>
      <c r="N75">
        <f t="shared" ca="1" si="20"/>
        <v>-1.5896247658454723E-3</v>
      </c>
      <c r="O75" s="49">
        <f t="shared" ca="1" si="24"/>
        <v>0.4971085720762789</v>
      </c>
    </row>
    <row r="76" spans="1:15" x14ac:dyDescent="0.2">
      <c r="A76">
        <f t="shared" si="21"/>
        <v>52</v>
      </c>
      <c r="B76">
        <f t="shared" si="22"/>
        <v>74</v>
      </c>
      <c r="D76">
        <f t="shared" si="23"/>
        <v>8.3051168545124371E-2</v>
      </c>
      <c r="E76" t="str">
        <f t="shared" si="13"/>
        <v/>
      </c>
      <c r="F76">
        <v>2714285.7142857155</v>
      </c>
      <c r="G76" cm="1">
        <f t="array" ref="G76">IF(F76="","",F76/INDEX($F$2:$F$102,MATCH(TRUE,$F$2:$F$102&lt;&gt;"",0)))</f>
        <v>0.27142857142857157</v>
      </c>
      <c r="H76">
        <f t="shared" si="14"/>
        <v>142857.14285714319</v>
      </c>
      <c r="I76">
        <f t="shared" si="15"/>
        <v>0.94736842105263153</v>
      </c>
      <c r="J76">
        <f t="shared" si="16"/>
        <v>5.2631578947368474E-2</v>
      </c>
      <c r="K76">
        <f t="shared" si="17"/>
        <v>5.0125313283208066E-2</v>
      </c>
      <c r="L76">
        <f t="shared" ca="1" si="18"/>
        <v>1.8182560377876571E-2</v>
      </c>
      <c r="M76">
        <f t="shared" ca="1" si="19"/>
        <v>-3.1942752905331495E-2</v>
      </c>
      <c r="N76">
        <f t="shared" ca="1" si="20"/>
        <v>-1.5606851053998375E-3</v>
      </c>
      <c r="O76" s="49">
        <f t="shared" ca="1" si="24"/>
        <v>0.51555878291446677</v>
      </c>
    </row>
    <row r="77" spans="1:15" x14ac:dyDescent="0.2">
      <c r="A77">
        <f t="shared" si="21"/>
        <v>53</v>
      </c>
      <c r="B77">
        <f t="shared" si="22"/>
        <v>75</v>
      </c>
      <c r="D77">
        <f t="shared" si="23"/>
        <v>7.9096350995356543E-2</v>
      </c>
      <c r="E77" t="str">
        <f t="shared" si="13"/>
        <v/>
      </c>
      <c r="F77">
        <v>2571428.5714285723</v>
      </c>
      <c r="G77" cm="1">
        <f t="array" ref="G77">IF(F77="","",F77/INDEX($F$2:$F$102,MATCH(TRUE,$F$2:$F$102&lt;&gt;"",0)))</f>
        <v>0.25714285714285723</v>
      </c>
      <c r="H77">
        <f t="shared" si="14"/>
        <v>142857.14285714272</v>
      </c>
      <c r="I77">
        <f t="shared" si="15"/>
        <v>0.94444444444444453</v>
      </c>
      <c r="J77">
        <f t="shared" si="16"/>
        <v>5.5555555555555469E-2</v>
      </c>
      <c r="K77">
        <f t="shared" si="17"/>
        <v>5.2910052910052824E-2</v>
      </c>
      <c r="L77">
        <f t="shared" ca="1" si="18"/>
        <v>1.8182560377876571E-2</v>
      </c>
      <c r="M77">
        <f t="shared" ca="1" si="19"/>
        <v>-3.4727492532176253E-2</v>
      </c>
      <c r="N77">
        <f t="shared" ca="1" si="20"/>
        <v>-1.5308970117861047E-3</v>
      </c>
      <c r="O77" s="49">
        <f t="shared" ca="1" si="24"/>
        <v>0.53457125813089945</v>
      </c>
    </row>
    <row r="78" spans="1:15" x14ac:dyDescent="0.2">
      <c r="A78">
        <f t="shared" si="21"/>
        <v>54</v>
      </c>
      <c r="B78">
        <f t="shared" si="22"/>
        <v>76</v>
      </c>
      <c r="D78">
        <f t="shared" si="23"/>
        <v>7.5329858090815757E-2</v>
      </c>
      <c r="E78" t="str">
        <f t="shared" si="13"/>
        <v/>
      </c>
      <c r="F78">
        <v>2428571.4285714296</v>
      </c>
      <c r="G78" cm="1">
        <f t="array" ref="G78">IF(F78="","",F78/INDEX($F$2:$F$102,MATCH(TRUE,$F$2:$F$102&lt;&gt;"",0)))</f>
        <v>0.24285714285714297</v>
      </c>
      <c r="H78">
        <f t="shared" si="14"/>
        <v>142857.14285714272</v>
      </c>
      <c r="I78">
        <f t="shared" si="15"/>
        <v>0.94117647058823539</v>
      </c>
      <c r="J78">
        <f t="shared" si="16"/>
        <v>5.8823529411764608E-2</v>
      </c>
      <c r="K78">
        <f t="shared" si="17"/>
        <v>5.6022408963585339E-2</v>
      </c>
      <c r="L78">
        <f t="shared" ca="1" si="18"/>
        <v>1.8182560377876571E-2</v>
      </c>
      <c r="M78">
        <f t="shared" ca="1" si="19"/>
        <v>-3.7839848585708769E-2</v>
      </c>
      <c r="N78">
        <f t="shared" ca="1" si="20"/>
        <v>-1.500406910975953E-3</v>
      </c>
      <c r="O78" s="49">
        <f t="shared" ca="1" si="24"/>
        <v>0.55416597877385332</v>
      </c>
    </row>
    <row r="79" spans="1:15" x14ac:dyDescent="0.2">
      <c r="A79">
        <f t="shared" si="21"/>
        <v>55</v>
      </c>
      <c r="B79">
        <f t="shared" si="22"/>
        <v>77</v>
      </c>
      <c r="D79">
        <f t="shared" si="23"/>
        <v>7.1742721991253117E-2</v>
      </c>
      <c r="E79" t="str">
        <f t="shared" si="13"/>
        <v/>
      </c>
      <c r="F79">
        <v>2285714.2857142868</v>
      </c>
      <c r="G79" cm="1">
        <f t="array" ref="G79">IF(F79="","",F79/INDEX($F$2:$F$102,MATCH(TRUE,$F$2:$F$102&lt;&gt;"",0)))</f>
        <v>0.22857142857142868</v>
      </c>
      <c r="H79">
        <f t="shared" si="14"/>
        <v>142857.14285714272</v>
      </c>
      <c r="I79">
        <f t="shared" si="15"/>
        <v>0.93750000000000011</v>
      </c>
      <c r="J79">
        <f t="shared" si="16"/>
        <v>6.2499999999999889E-2</v>
      </c>
      <c r="K79">
        <f t="shared" si="17"/>
        <v>5.9523809523809416E-2</v>
      </c>
      <c r="L79">
        <f t="shared" ca="1" si="18"/>
        <v>1.8182560377876571E-2</v>
      </c>
      <c r="M79">
        <f t="shared" ca="1" si="19"/>
        <v>-4.1341249145932846E-2</v>
      </c>
      <c r="N79">
        <f t="shared" ca="1" si="20"/>
        <v>-1.4693492074951445E-3</v>
      </c>
      <c r="O79" s="49">
        <f t="shared" ca="1" si="24"/>
        <v>0.57436369718327085</v>
      </c>
    </row>
    <row r="80" spans="1:15" x14ac:dyDescent="0.2">
      <c r="A80">
        <f t="shared" si="21"/>
        <v>56</v>
      </c>
      <c r="B80">
        <f t="shared" si="22"/>
        <v>78</v>
      </c>
      <c r="D80">
        <f t="shared" si="23"/>
        <v>6.8326401896431521E-2</v>
      </c>
      <c r="E80" t="str">
        <f t="shared" si="13"/>
        <v/>
      </c>
      <c r="F80">
        <v>2142857.1428571441</v>
      </c>
      <c r="G80" cm="1">
        <f t="array" ref="G80">IF(F80="","",F80/INDEX($F$2:$F$102,MATCH(TRUE,$F$2:$F$102&lt;&gt;"",0)))</f>
        <v>0.21428571428571441</v>
      </c>
      <c r="H80">
        <f t="shared" si="14"/>
        <v>142857.14285714272</v>
      </c>
      <c r="I80">
        <f t="shared" si="15"/>
        <v>0.93333333333333346</v>
      </c>
      <c r="J80">
        <f t="shared" si="16"/>
        <v>6.6666666666666541E-2</v>
      </c>
      <c r="K80">
        <f t="shared" si="17"/>
        <v>6.3492063492063364E-2</v>
      </c>
      <c r="L80">
        <f t="shared" ca="1" si="18"/>
        <v>1.8182560377876571E-2</v>
      </c>
      <c r="M80">
        <f t="shared" ca="1" si="19"/>
        <v>-4.5309503114186793E-2</v>
      </c>
      <c r="N80">
        <f t="shared" ca="1" si="20"/>
        <v>-1.4378470972914738E-3</v>
      </c>
      <c r="O80" s="49">
        <f t="shared" ca="1" si="24"/>
        <v>0.59518596832771953</v>
      </c>
    </row>
    <row r="81" spans="1:15" x14ac:dyDescent="0.2">
      <c r="A81">
        <f t="shared" si="21"/>
        <v>57</v>
      </c>
      <c r="B81">
        <f t="shared" si="22"/>
        <v>79</v>
      </c>
      <c r="D81">
        <f t="shared" si="23"/>
        <v>6.5072763710887174E-2</v>
      </c>
      <c r="E81" t="str">
        <f t="shared" si="13"/>
        <v/>
      </c>
      <c r="F81">
        <v>2000000.0000000014</v>
      </c>
      <c r="G81" cm="1">
        <f t="array" ref="G81">IF(F81="","",F81/INDEX($F$2:$F$102,MATCH(TRUE,$F$2:$F$102&lt;&gt;"",0)))</f>
        <v>0.20000000000000015</v>
      </c>
      <c r="H81">
        <f t="shared" si="14"/>
        <v>142857.14285714296</v>
      </c>
      <c r="I81">
        <f t="shared" si="15"/>
        <v>0.9285714285714286</v>
      </c>
      <c r="J81">
        <f t="shared" si="16"/>
        <v>7.1428571428571397E-2</v>
      </c>
      <c r="K81">
        <f t="shared" si="17"/>
        <v>6.8027210884353706E-2</v>
      </c>
      <c r="L81">
        <f t="shared" ca="1" si="18"/>
        <v>1.8182560377876571E-2</v>
      </c>
      <c r="M81">
        <f t="shared" ca="1" si="19"/>
        <v>-4.9844650506477135E-2</v>
      </c>
      <c r="N81">
        <f t="shared" ca="1" si="20"/>
        <v>-1.4060133304462171E-3</v>
      </c>
      <c r="O81" s="49">
        <f t="shared" ca="1" si="24"/>
        <v>0.61665518245940487</v>
      </c>
    </row>
    <row r="82" spans="1:15" x14ac:dyDescent="0.2">
      <c r="A82">
        <f t="shared" si="21"/>
        <v>58</v>
      </c>
      <c r="B82">
        <f t="shared" si="22"/>
        <v>80</v>
      </c>
      <c r="D82">
        <f t="shared" si="23"/>
        <v>6.1974060677035397E-2</v>
      </c>
      <c r="E82" t="str">
        <f t="shared" si="13"/>
        <v/>
      </c>
      <c r="F82">
        <v>1857142.8571428584</v>
      </c>
      <c r="G82" cm="1">
        <f t="array" ref="G82">IF(F82="","",F82/INDEX($F$2:$F$102,MATCH(TRUE,$F$2:$F$102&lt;&gt;"",0)))</f>
        <v>0.18571428571428583</v>
      </c>
      <c r="H82">
        <f t="shared" si="14"/>
        <v>142857.14285714296</v>
      </c>
      <c r="I82">
        <f t="shared" si="15"/>
        <v>0.92307692307692313</v>
      </c>
      <c r="J82">
        <f t="shared" si="16"/>
        <v>7.6923076923076872E-2</v>
      </c>
      <c r="K82">
        <f t="shared" si="17"/>
        <v>7.3260073260073208E-2</v>
      </c>
      <c r="L82">
        <f t="shared" ca="1" si="18"/>
        <v>1.8182560377876571E-2</v>
      </c>
      <c r="M82">
        <f t="shared" ca="1" si="19"/>
        <v>-5.5077512882196637E-2</v>
      </c>
      <c r="N82">
        <f t="shared" ca="1" si="20"/>
        <v>-1.3739509266626558E-3</v>
      </c>
      <c r="O82" s="49">
        <f t="shared" ca="1" si="24"/>
        <v>0.63879459914407433</v>
      </c>
    </row>
    <row r="83" spans="1:15" x14ac:dyDescent="0.2">
      <c r="A83">
        <f t="shared" si="21"/>
        <v>59</v>
      </c>
      <c r="B83">
        <f t="shared" si="22"/>
        <v>81</v>
      </c>
      <c r="D83">
        <f t="shared" si="23"/>
        <v>5.9022914930509894E-2</v>
      </c>
      <c r="E83" t="str">
        <f t="shared" si="13"/>
        <v/>
      </c>
      <c r="F83">
        <v>1714285.7142857155</v>
      </c>
      <c r="G83" cm="1">
        <f t="array" ref="G83">IF(F83="","",F83/INDEX($F$2:$F$102,MATCH(TRUE,$F$2:$F$102&lt;&gt;"",0)))</f>
        <v>0.17142857142857154</v>
      </c>
      <c r="H83">
        <f t="shared" si="14"/>
        <v>142857.14285714296</v>
      </c>
      <c r="I83">
        <f t="shared" si="15"/>
        <v>0.91666666666666663</v>
      </c>
      <c r="J83">
        <f t="shared" si="16"/>
        <v>8.333333333333337E-2</v>
      </c>
      <c r="K83">
        <f t="shared" si="17"/>
        <v>7.9365079365079402E-2</v>
      </c>
      <c r="L83">
        <f t="shared" ca="1" si="18"/>
        <v>1.8182560377876571E-2</v>
      </c>
      <c r="M83">
        <f t="shared" ca="1" si="19"/>
        <v>-6.1182518987202832E-2</v>
      </c>
      <c r="N83">
        <f t="shared" ca="1" si="20"/>
        <v>-1.3417538462996495E-3</v>
      </c>
      <c r="O83" s="49">
        <f t="shared" ca="1" si="24"/>
        <v>0.66162838272514379</v>
      </c>
    </row>
    <row r="84" spans="1:15" x14ac:dyDescent="0.2">
      <c r="A84">
        <f t="shared" si="21"/>
        <v>60</v>
      </c>
      <c r="B84">
        <f t="shared" si="22"/>
        <v>82</v>
      </c>
      <c r="D84">
        <f t="shared" si="23"/>
        <v>5.6212299933818946E-2</v>
      </c>
      <c r="E84" t="str">
        <f t="shared" si="13"/>
        <v/>
      </c>
      <c r="F84">
        <v>1571428.5714285725</v>
      </c>
      <c r="G84" cm="1">
        <f t="array" ref="G84">IF(F84="","",F84/INDEX($F$2:$F$102,MATCH(TRUE,$F$2:$F$102&lt;&gt;"",0)))</f>
        <v>0.15714285714285725</v>
      </c>
      <c r="H84">
        <f t="shared" si="14"/>
        <v>142857.14285714296</v>
      </c>
      <c r="I84">
        <f t="shared" si="15"/>
        <v>0.90909090909090906</v>
      </c>
      <c r="J84">
        <f t="shared" si="16"/>
        <v>9.0909090909090939E-2</v>
      </c>
      <c r="K84">
        <f t="shared" si="17"/>
        <v>8.6580086580086604E-2</v>
      </c>
      <c r="L84">
        <f t="shared" ca="1" si="18"/>
        <v>1.8182560377876571E-2</v>
      </c>
      <c r="M84">
        <f t="shared" ca="1" si="19"/>
        <v>-6.8397526202210041E-2</v>
      </c>
      <c r="N84">
        <f t="shared" ca="1" si="20"/>
        <v>-1.3095076195615467E-3</v>
      </c>
      <c r="O84" s="49">
        <f t="shared" ca="1" si="24"/>
        <v>0.68518163928398856</v>
      </c>
    </row>
    <row r="85" spans="1:15" x14ac:dyDescent="0.2">
      <c r="A85">
        <f t="shared" si="21"/>
        <v>61</v>
      </c>
      <c r="B85">
        <f t="shared" si="22"/>
        <v>83</v>
      </c>
      <c r="D85">
        <f t="shared" si="23"/>
        <v>5.3535523746494243E-2</v>
      </c>
      <c r="E85" t="str">
        <f t="shared" si="13"/>
        <v/>
      </c>
      <c r="F85">
        <v>1428571.4285714296</v>
      </c>
      <c r="G85" cm="1">
        <f t="array" ref="G85">IF(F85="","",F85/INDEX($F$2:$F$102,MATCH(TRUE,$F$2:$F$102&lt;&gt;"",0)))</f>
        <v>0.14285714285714296</v>
      </c>
      <c r="H85">
        <f t="shared" si="14"/>
        <v>142857.14285714319</v>
      </c>
      <c r="I85">
        <f t="shared" si="15"/>
        <v>0.8999999999999998</v>
      </c>
      <c r="J85">
        <f t="shared" si="16"/>
        <v>0.1000000000000002</v>
      </c>
      <c r="K85">
        <f t="shared" si="17"/>
        <v>9.5238095238095427E-2</v>
      </c>
      <c r="L85">
        <f t="shared" ca="1" si="18"/>
        <v>1.8182560377876571E-2</v>
      </c>
      <c r="M85">
        <f t="shared" ca="1" si="19"/>
        <v>-7.7055534860218849E-2</v>
      </c>
      <c r="N85">
        <f t="shared" ca="1" si="20"/>
        <v>-1.277289936308029E-3</v>
      </c>
      <c r="O85" s="49">
        <f t="shared" ca="1" si="24"/>
        <v>0.70948045516106484</v>
      </c>
    </row>
    <row r="86" spans="1:15" x14ac:dyDescent="0.2">
      <c r="A86">
        <f t="shared" si="21"/>
        <v>62</v>
      </c>
      <c r="B86">
        <f t="shared" si="22"/>
        <v>84</v>
      </c>
      <c r="D86">
        <f t="shared" si="23"/>
        <v>5.0986213091899268E-2</v>
      </c>
      <c r="E86" t="str">
        <f t="shared" si="13"/>
        <v/>
      </c>
      <c r="F86">
        <v>1285714.2857142864</v>
      </c>
      <c r="G86" cm="1">
        <f t="array" ref="G86">IF(F86="","",F86/INDEX($F$2:$F$102,MATCH(TRUE,$F$2:$F$102&lt;&gt;"",0)))</f>
        <v>0.12857142857142864</v>
      </c>
      <c r="H86">
        <f t="shared" si="14"/>
        <v>142857.14285714296</v>
      </c>
      <c r="I86">
        <f t="shared" si="15"/>
        <v>0.88888888888888884</v>
      </c>
      <c r="J86">
        <f t="shared" si="16"/>
        <v>0.11111111111111116</v>
      </c>
      <c r="K86">
        <f t="shared" si="17"/>
        <v>0.10582010582010586</v>
      </c>
      <c r="L86">
        <f t="shared" ca="1" si="18"/>
        <v>1.8182560377876571E-2</v>
      </c>
      <c r="M86">
        <f t="shared" ca="1" si="19"/>
        <v>-8.7637545442229292E-2</v>
      </c>
      <c r="N86">
        <f t="shared" ca="1" si="20"/>
        <v>-1.245171198807536E-3</v>
      </c>
      <c r="O86" s="49">
        <f t="shared" ca="1" si="24"/>
        <v>0.7345519371053747</v>
      </c>
    </row>
    <row r="87" spans="1:15" x14ac:dyDescent="0.2">
      <c r="A87">
        <f t="shared" si="21"/>
        <v>63</v>
      </c>
      <c r="B87">
        <f t="shared" si="22"/>
        <v>85</v>
      </c>
      <c r="D87">
        <f t="shared" si="23"/>
        <v>4.855829818276123E-2</v>
      </c>
      <c r="E87" t="str">
        <f t="shared" si="13"/>
        <v/>
      </c>
      <c r="F87">
        <v>1142857.1428571434</v>
      </c>
      <c r="G87" cm="1">
        <f t="array" ref="G87">IF(F87="","",F87/INDEX($F$2:$F$102,MATCH(TRUE,$F$2:$F$102&lt;&gt;"",0)))</f>
        <v>0.11428571428571434</v>
      </c>
      <c r="H87">
        <f t="shared" si="14"/>
        <v>142857.14285714284</v>
      </c>
      <c r="I87">
        <f t="shared" si="15"/>
        <v>0.87500000000000011</v>
      </c>
      <c r="J87">
        <f t="shared" si="16"/>
        <v>0.12499999999999989</v>
      </c>
      <c r="K87">
        <f t="shared" si="17"/>
        <v>0.11904761904761893</v>
      </c>
      <c r="L87">
        <f t="shared" ca="1" si="18"/>
        <v>1.8182560377876571E-2</v>
      </c>
      <c r="M87">
        <f t="shared" ca="1" si="19"/>
        <v>-0.10086505866974235</v>
      </c>
      <c r="N87">
        <f t="shared" ca="1" si="20"/>
        <v>-1.2132150396261198E-3</v>
      </c>
      <c r="O87" s="49">
        <f t="shared" ca="1" si="24"/>
        <v>0.76042425412275871</v>
      </c>
    </row>
    <row r="88" spans="1:15" x14ac:dyDescent="0.2">
      <c r="A88">
        <f t="shared" si="21"/>
        <v>64</v>
      </c>
      <c r="B88">
        <f t="shared" si="22"/>
        <v>86</v>
      </c>
      <c r="D88">
        <f t="shared" si="23"/>
        <v>4.6245998269296387E-2</v>
      </c>
      <c r="E88" t="str">
        <f t="shared" si="13"/>
        <v/>
      </c>
      <c r="F88">
        <v>1000000.0000000006</v>
      </c>
      <c r="G88" cm="1">
        <f t="array" ref="G88">IF(F88="","",F88/INDEX($F$2:$F$102,MATCH(TRUE,$F$2:$F$102&lt;&gt;"",0)))</f>
        <v>0.10000000000000006</v>
      </c>
      <c r="H88">
        <f t="shared" si="14"/>
        <v>142857.14285714296</v>
      </c>
      <c r="I88">
        <f t="shared" si="15"/>
        <v>0.8571428571428571</v>
      </c>
      <c r="J88">
        <f t="shared" si="16"/>
        <v>0.1428571428571429</v>
      </c>
      <c r="K88">
        <f t="shared" si="17"/>
        <v>0.13605442176870752</v>
      </c>
      <c r="L88">
        <f t="shared" ca="1" si="18"/>
        <v>1.8182560377876571E-2</v>
      </c>
      <c r="M88">
        <f t="shared" ca="1" si="19"/>
        <v>-0.11787186139083095</v>
      </c>
      <c r="N88">
        <f t="shared" ca="1" si="20"/>
        <v>-1.1814788067186571E-3</v>
      </c>
      <c r="O88" s="49">
        <f t="shared" ca="1" si="24"/>
        <v>0.78712668109661155</v>
      </c>
    </row>
    <row r="89" spans="1:15" x14ac:dyDescent="0.2">
      <c r="A89">
        <f t="shared" si="21"/>
        <v>65</v>
      </c>
      <c r="B89">
        <f t="shared" si="22"/>
        <v>87</v>
      </c>
      <c r="D89">
        <f t="shared" si="23"/>
        <v>4.4043807875520369E-2</v>
      </c>
      <c r="E89" t="str">
        <f t="shared" si="13"/>
        <v/>
      </c>
      <c r="F89">
        <v>857142.85714285763</v>
      </c>
      <c r="G89" cm="1">
        <f t="array" ref="G89">IF(F89="","",F89/INDEX($F$2:$F$102,MATCH(TRUE,$F$2:$F$102&lt;&gt;"",0)))</f>
        <v>8.5714285714285757E-2</v>
      </c>
      <c r="H89">
        <f t="shared" si="14"/>
        <v>142857.14285714296</v>
      </c>
      <c r="I89">
        <f t="shared" si="15"/>
        <v>0.83333333333333326</v>
      </c>
      <c r="J89">
        <f t="shared" si="16"/>
        <v>0.16666666666666674</v>
      </c>
      <c r="K89">
        <f t="shared" si="17"/>
        <v>0.1587301587301588</v>
      </c>
      <c r="L89">
        <f t="shared" ca="1" si="18"/>
        <v>1.8182560377876571E-2</v>
      </c>
      <c r="M89">
        <f t="shared" ca="1" si="19"/>
        <v>-0.14054759835228223</v>
      </c>
      <c r="N89">
        <f t="shared" ca="1" si="20"/>
        <v>-1.1500140176717085E-3</v>
      </c>
      <c r="O89" s="49">
        <f t="shared" ca="1" si="24"/>
        <v>0.81468964425785495</v>
      </c>
    </row>
    <row r="90" spans="1:15" x14ac:dyDescent="0.2">
      <c r="A90">
        <f t="shared" si="21"/>
        <v>66</v>
      </c>
      <c r="B90">
        <f t="shared" si="22"/>
        <v>88</v>
      </c>
      <c r="D90">
        <f t="shared" si="23"/>
        <v>4.1946483690971779E-2</v>
      </c>
      <c r="E90" t="str">
        <f t="shared" si="13"/>
        <v/>
      </c>
      <c r="F90">
        <v>714285.71428571467</v>
      </c>
      <c r="G90" cm="1">
        <f t="array" ref="G90">IF(F90="","",F90/INDEX($F$2:$F$102,MATCH(TRUE,$F$2:$F$102&lt;&gt;"",0)))</f>
        <v>7.1428571428571466E-2</v>
      </c>
      <c r="H90">
        <f t="shared" si="14"/>
        <v>142857.14285714296</v>
      </c>
      <c r="I90">
        <f t="shared" si="15"/>
        <v>0.79999999999999993</v>
      </c>
      <c r="J90">
        <f t="shared" si="16"/>
        <v>0.20000000000000007</v>
      </c>
      <c r="K90">
        <f t="shared" si="17"/>
        <v>0.19047619047619052</v>
      </c>
      <c r="L90">
        <f t="shared" ca="1" si="18"/>
        <v>1.8182560377876571E-2</v>
      </c>
      <c r="M90">
        <f t="shared" ca="1" si="19"/>
        <v>-0.17229363009831394</v>
      </c>
      <c r="N90">
        <f t="shared" ca="1" si="20"/>
        <v>-1.1188667849359912E-3</v>
      </c>
      <c r="O90" s="49">
        <f t="shared" ca="1" si="24"/>
        <v>0.84314476858439769</v>
      </c>
    </row>
    <row r="91" spans="1:15" x14ac:dyDescent="0.2">
      <c r="A91">
        <f t="shared" si="21"/>
        <v>67</v>
      </c>
      <c r="B91">
        <f t="shared" si="22"/>
        <v>89</v>
      </c>
      <c r="D91">
        <f t="shared" si="23"/>
        <v>3.9949032086639788E-2</v>
      </c>
      <c r="E91" t="str">
        <f t="shared" si="13"/>
        <v/>
      </c>
      <c r="F91">
        <v>571428.57142857171</v>
      </c>
      <c r="G91" cm="1">
        <f t="array" ref="G91">IF(F91="","",F91/INDEX($F$2:$F$102,MATCH(TRUE,$F$2:$F$102&lt;&gt;"",0)))</f>
        <v>5.7142857142857169E-2</v>
      </c>
      <c r="H91">
        <f t="shared" si="14"/>
        <v>142857.14285714296</v>
      </c>
      <c r="I91">
        <f t="shared" si="15"/>
        <v>0.75</v>
      </c>
      <c r="J91">
        <f t="shared" si="16"/>
        <v>0.25</v>
      </c>
      <c r="K91">
        <f t="shared" si="17"/>
        <v>0.23809523809523808</v>
      </c>
      <c r="L91">
        <f t="shared" ca="1" si="18"/>
        <v>1.8182560377876571E-2</v>
      </c>
      <c r="M91">
        <f t="shared" ca="1" si="19"/>
        <v>-0.2199126777173615</v>
      </c>
      <c r="N91">
        <f t="shared" ca="1" si="20"/>
        <v>-1.088078213781291E-3</v>
      </c>
      <c r="O91" s="49">
        <f t="shared" ca="1" si="24"/>
        <v>0.87252492721385055</v>
      </c>
    </row>
    <row r="92" spans="1:15" x14ac:dyDescent="0.2">
      <c r="A92">
        <f t="shared" si="21"/>
        <v>68</v>
      </c>
      <c r="B92">
        <f t="shared" si="22"/>
        <v>90</v>
      </c>
      <c r="D92">
        <f t="shared" si="23"/>
        <v>3.8046697225371226E-2</v>
      </c>
      <c r="E92" t="str">
        <f t="shared" si="13"/>
        <v/>
      </c>
      <c r="F92">
        <v>428571.42857142875</v>
      </c>
      <c r="G92" cm="1">
        <f t="array" ref="G92">IF(F92="","",F92/INDEX($F$2:$F$102,MATCH(TRUE,$F$2:$F$102&lt;&gt;"",0)))</f>
        <v>4.2857142857142878E-2</v>
      </c>
      <c r="H92">
        <f t="shared" si="14"/>
        <v>142857.14285714296</v>
      </c>
      <c r="I92">
        <f t="shared" si="15"/>
        <v>0.66666666666666663</v>
      </c>
      <c r="J92">
        <f t="shared" si="16"/>
        <v>0.33333333333333337</v>
      </c>
      <c r="K92">
        <f t="shared" si="17"/>
        <v>0.3174603174603175</v>
      </c>
      <c r="L92">
        <f t="shared" ca="1" si="18"/>
        <v>1.8182560377876571E-2</v>
      </c>
      <c r="M92">
        <f t="shared" ca="1" si="19"/>
        <v>-0.29927775708244092</v>
      </c>
      <c r="N92">
        <f t="shared" ca="1" si="20"/>
        <v>-1.0576847746074556E-3</v>
      </c>
      <c r="O92" s="49">
        <f t="shared" ca="1" si="24"/>
        <v>0.90286429295697035</v>
      </c>
    </row>
    <row r="93" spans="1:15" x14ac:dyDescent="0.2">
      <c r="A93">
        <f t="shared" si="21"/>
        <v>69</v>
      </c>
      <c r="B93">
        <f t="shared" si="22"/>
        <v>91</v>
      </c>
      <c r="D93">
        <f t="shared" si="23"/>
        <v>3.6234949738448791E-2</v>
      </c>
      <c r="E93" t="str">
        <f t="shared" si="13"/>
        <v/>
      </c>
      <c r="F93">
        <v>285714.2857142858</v>
      </c>
      <c r="G93" cm="1">
        <f t="array" ref="G93">IF(F93="","",F93/INDEX($F$2:$F$102,MATCH(TRUE,$F$2:$F$102&lt;&gt;"",0)))</f>
        <v>2.8571428571428581E-2</v>
      </c>
      <c r="H93">
        <f t="shared" si="14"/>
        <v>142857.1428571429</v>
      </c>
      <c r="I93">
        <f t="shared" si="15"/>
        <v>0.5</v>
      </c>
      <c r="J93">
        <f t="shared" si="16"/>
        <v>0.5</v>
      </c>
      <c r="K93">
        <f t="shared" si="17"/>
        <v>0.47619047619047616</v>
      </c>
      <c r="L93">
        <f t="shared" ca="1" si="18"/>
        <v>1.8182560377876571E-2</v>
      </c>
      <c r="M93">
        <f t="shared" ca="1" si="19"/>
        <v>-0.45800791581259959</v>
      </c>
      <c r="N93">
        <f t="shared" ca="1" si="20"/>
        <v>-1.027718651151352E-3</v>
      </c>
      <c r="O93" s="49">
        <f t="shared" ca="1" si="24"/>
        <v>0.93419839200317867</v>
      </c>
    </row>
    <row r="94" spans="1:15" x14ac:dyDescent="0.2">
      <c r="A94">
        <f t="shared" si="21"/>
        <v>70</v>
      </c>
      <c r="B94">
        <f t="shared" si="22"/>
        <v>92</v>
      </c>
      <c r="D94">
        <f t="shared" si="23"/>
        <v>3.4509475941379798E-2</v>
      </c>
      <c r="E94" t="str">
        <f t="shared" si="13"/>
        <v/>
      </c>
      <c r="F94">
        <v>142857.1428571429</v>
      </c>
      <c r="G94" cm="1">
        <f t="array" ref="G94">IF(F94="","",F94/INDEX($F$2:$F$102,MATCH(TRUE,$F$2:$F$102&lt;&gt;"",0)))</f>
        <v>1.428571428571429E-2</v>
      </c>
      <c r="H94">
        <f t="shared" si="14"/>
        <v>142857.1428571429</v>
      </c>
      <c r="I94">
        <f t="shared" si="15"/>
        <v>0</v>
      </c>
      <c r="J94">
        <f t="shared" si="16"/>
        <v>1</v>
      </c>
      <c r="K94">
        <f t="shared" si="17"/>
        <v>0.95238095238095233</v>
      </c>
      <c r="L94">
        <f t="shared" ca="1" si="18"/>
        <v>1.8182560377876571E-2</v>
      </c>
      <c r="M94">
        <f t="shared" ca="1" si="19"/>
        <v>-0.93419839200307575</v>
      </c>
      <c r="N94">
        <f t="shared" ca="1" si="20"/>
        <v>-9.982080660411645E-4</v>
      </c>
      <c r="O94" s="49">
        <f t="shared" ca="1" si="24"/>
        <v>0</v>
      </c>
    </row>
    <row r="95" spans="1:15" x14ac:dyDescent="0.2">
      <c r="A95">
        <f t="shared" si="21"/>
        <v>71</v>
      </c>
      <c r="B95">
        <f t="shared" si="22"/>
        <v>93</v>
      </c>
      <c r="D95" t="str">
        <f t="shared" si="23"/>
        <v/>
      </c>
      <c r="E95" t="str">
        <f t="shared" si="13"/>
        <v/>
      </c>
      <c r="G95" t="str" cm="1">
        <f t="array" ref="G95">IF(F95="","",F95/INDEX($F$2:$F$102,MATCH(TRUE,$F$2:$F$102&lt;&gt;"",0)))</f>
        <v/>
      </c>
      <c r="H95" t="str">
        <f t="shared" si="14"/>
        <v/>
      </c>
      <c r="I95" t="str">
        <f t="shared" si="15"/>
        <v/>
      </c>
      <c r="J95" t="str">
        <f t="shared" si="16"/>
        <v/>
      </c>
      <c r="K95" t="str">
        <f t="shared" si="17"/>
        <v/>
      </c>
      <c r="L95" t="str">
        <f t="shared" si="18"/>
        <v/>
      </c>
      <c r="M95" t="str">
        <f t="shared" si="19"/>
        <v/>
      </c>
      <c r="N95" t="str">
        <f t="shared" si="20"/>
        <v/>
      </c>
      <c r="O95" s="49" t="str">
        <f t="shared" si="24"/>
        <v/>
      </c>
    </row>
    <row r="96" spans="1:15" x14ac:dyDescent="0.2">
      <c r="A96">
        <f t="shared" si="21"/>
        <v>72</v>
      </c>
      <c r="B96">
        <f t="shared" si="22"/>
        <v>94</v>
      </c>
      <c r="D96" t="str">
        <f t="shared" si="23"/>
        <v/>
      </c>
      <c r="E96" t="str">
        <f t="shared" si="13"/>
        <v/>
      </c>
      <c r="G96" t="str" cm="1">
        <f t="array" ref="G96">IF(F96="","",F96/INDEX($F$2:$F$102,MATCH(TRUE,$F$2:$F$102&lt;&gt;"",0)))</f>
        <v/>
      </c>
      <c r="H96" t="str">
        <f t="shared" si="14"/>
        <v/>
      </c>
      <c r="I96" t="str">
        <f t="shared" si="15"/>
        <v/>
      </c>
      <c r="J96" t="str">
        <f t="shared" si="16"/>
        <v/>
      </c>
      <c r="K96" t="str">
        <f t="shared" si="17"/>
        <v/>
      </c>
      <c r="L96" t="str">
        <f t="shared" si="18"/>
        <v/>
      </c>
      <c r="M96" t="str">
        <f t="shared" si="19"/>
        <v/>
      </c>
      <c r="N96" t="str">
        <f t="shared" si="20"/>
        <v/>
      </c>
      <c r="O96" s="49" t="str">
        <f t="shared" si="24"/>
        <v/>
      </c>
    </row>
    <row r="97" spans="1:15" x14ac:dyDescent="0.2">
      <c r="A97">
        <f t="shared" si="21"/>
        <v>73</v>
      </c>
      <c r="B97">
        <f t="shared" si="22"/>
        <v>95</v>
      </c>
      <c r="D97" t="str">
        <f t="shared" si="23"/>
        <v/>
      </c>
      <c r="E97" t="str">
        <f t="shared" si="13"/>
        <v/>
      </c>
      <c r="G97" t="str" cm="1">
        <f t="array" ref="G97">IF(F97="","",F97/INDEX($F$2:$F$102,MATCH(TRUE,$F$2:$F$102&lt;&gt;"",0)))</f>
        <v/>
      </c>
      <c r="H97" t="str">
        <f t="shared" si="14"/>
        <v/>
      </c>
      <c r="I97" t="str">
        <f t="shared" si="15"/>
        <v/>
      </c>
      <c r="J97" t="str">
        <f t="shared" si="16"/>
        <v/>
      </c>
      <c r="K97" t="str">
        <f t="shared" si="17"/>
        <v/>
      </c>
      <c r="L97" t="str">
        <f t="shared" si="18"/>
        <v/>
      </c>
      <c r="M97" t="str">
        <f t="shared" si="19"/>
        <v/>
      </c>
      <c r="N97" t="str">
        <f t="shared" si="20"/>
        <v/>
      </c>
      <c r="O97" s="49" t="str">
        <f t="shared" si="24"/>
        <v/>
      </c>
    </row>
    <row r="98" spans="1:15" x14ac:dyDescent="0.2">
      <c r="A98">
        <f t="shared" si="21"/>
        <v>74</v>
      </c>
      <c r="B98">
        <f t="shared" si="22"/>
        <v>96</v>
      </c>
      <c r="D98" t="str">
        <f t="shared" si="23"/>
        <v/>
      </c>
      <c r="E98" t="str">
        <f t="shared" si="13"/>
        <v/>
      </c>
      <c r="G98" t="str" cm="1">
        <f t="array" ref="G98">IF(F98="","",F98/INDEX($F$2:$F$102,MATCH(TRUE,$F$2:$F$102&lt;&gt;"",0)))</f>
        <v/>
      </c>
      <c r="H98" t="str">
        <f t="shared" si="14"/>
        <v/>
      </c>
      <c r="I98" t="str">
        <f t="shared" si="15"/>
        <v/>
      </c>
      <c r="J98" t="str">
        <f t="shared" si="16"/>
        <v/>
      </c>
      <c r="K98" t="str">
        <f t="shared" si="17"/>
        <v/>
      </c>
      <c r="L98" t="str">
        <f t="shared" si="18"/>
        <v/>
      </c>
      <c r="M98" t="str">
        <f t="shared" si="19"/>
        <v/>
      </c>
      <c r="N98" t="str">
        <f t="shared" si="20"/>
        <v/>
      </c>
      <c r="O98" s="49" t="str">
        <f t="shared" si="24"/>
        <v/>
      </c>
    </row>
    <row r="99" spans="1:15" x14ac:dyDescent="0.2">
      <c r="A99">
        <f t="shared" si="21"/>
        <v>75</v>
      </c>
      <c r="B99">
        <f t="shared" si="22"/>
        <v>97</v>
      </c>
      <c r="D99" t="str">
        <f t="shared" si="23"/>
        <v/>
      </c>
      <c r="E99" t="str">
        <f t="shared" si="13"/>
        <v/>
      </c>
      <c r="G99" t="str" cm="1">
        <f t="array" ref="G99">IF(F99="","",F99/INDEX($F$2:$F$102,MATCH(TRUE,$F$2:$F$102&lt;&gt;"",0)))</f>
        <v/>
      </c>
      <c r="H99" t="str">
        <f t="shared" si="14"/>
        <v/>
      </c>
      <c r="I99" t="str">
        <f t="shared" si="15"/>
        <v/>
      </c>
      <c r="J99" t="str">
        <f t="shared" si="16"/>
        <v/>
      </c>
      <c r="K99" t="str">
        <f t="shared" si="17"/>
        <v/>
      </c>
      <c r="L99" t="str">
        <f t="shared" si="18"/>
        <v/>
      </c>
      <c r="M99" t="str">
        <f t="shared" si="19"/>
        <v/>
      </c>
      <c r="N99" t="str">
        <f t="shared" si="20"/>
        <v/>
      </c>
      <c r="O99" s="49" t="str">
        <f t="shared" si="24"/>
        <v/>
      </c>
    </row>
    <row r="100" spans="1:15" x14ac:dyDescent="0.2">
      <c r="A100">
        <f t="shared" si="21"/>
        <v>76</v>
      </c>
      <c r="B100">
        <f t="shared" si="22"/>
        <v>98</v>
      </c>
      <c r="D100" t="str">
        <f t="shared" si="23"/>
        <v/>
      </c>
      <c r="E100" t="str">
        <f t="shared" si="13"/>
        <v/>
      </c>
      <c r="G100" t="str" cm="1">
        <f t="array" ref="G100">IF(F100="","",F100/INDEX($F$2:$F$102,MATCH(TRUE,$F$2:$F$102&lt;&gt;"",0)))</f>
        <v/>
      </c>
      <c r="H100" t="str">
        <f t="shared" si="14"/>
        <v/>
      </c>
      <c r="I100" t="str">
        <f t="shared" si="15"/>
        <v/>
      </c>
      <c r="J100" t="str">
        <f t="shared" si="16"/>
        <v/>
      </c>
      <c r="K100" t="str">
        <f t="shared" si="17"/>
        <v/>
      </c>
      <c r="L100" t="str">
        <f t="shared" si="18"/>
        <v/>
      </c>
      <c r="M100" t="str">
        <f t="shared" si="19"/>
        <v/>
      </c>
      <c r="N100" t="str">
        <f t="shared" si="20"/>
        <v/>
      </c>
      <c r="O100" s="49" t="str">
        <f t="shared" si="24"/>
        <v/>
      </c>
    </row>
    <row r="101" spans="1:15" x14ac:dyDescent="0.2">
      <c r="A101">
        <f t="shared" si="21"/>
        <v>77</v>
      </c>
      <c r="B101">
        <f t="shared" si="22"/>
        <v>99</v>
      </c>
      <c r="D101" t="str">
        <f t="shared" si="23"/>
        <v/>
      </c>
      <c r="E101" t="str">
        <f t="shared" si="13"/>
        <v/>
      </c>
      <c r="G101" t="str" cm="1">
        <f t="array" ref="G101">IF(F101="","",F101/INDEX($F$2:$F$102,MATCH(TRUE,$F$2:$F$102&lt;&gt;"",0)))</f>
        <v/>
      </c>
      <c r="H101" t="str">
        <f t="shared" si="14"/>
        <v/>
      </c>
      <c r="I101" t="str">
        <f t="shared" si="15"/>
        <v/>
      </c>
      <c r="J101" t="str">
        <f t="shared" si="16"/>
        <v/>
      </c>
      <c r="K101" t="str">
        <f t="shared" si="17"/>
        <v/>
      </c>
      <c r="L101" t="str">
        <f t="shared" si="18"/>
        <v/>
      </c>
      <c r="M101" t="str">
        <f t="shared" si="19"/>
        <v/>
      </c>
      <c r="N101" t="str">
        <f t="shared" si="20"/>
        <v/>
      </c>
      <c r="O101" s="49" t="str">
        <f t="shared" si="24"/>
        <v/>
      </c>
    </row>
    <row r="102" spans="1:15" x14ac:dyDescent="0.2">
      <c r="A102">
        <f t="shared" si="21"/>
        <v>78</v>
      </c>
      <c r="B102">
        <f t="shared" si="22"/>
        <v>100</v>
      </c>
      <c r="D102" t="str">
        <f t="shared" si="23"/>
        <v/>
      </c>
      <c r="E102" t="str">
        <f t="shared" si="13"/>
        <v/>
      </c>
      <c r="G102" t="str" cm="1">
        <f t="array" ref="G102">IF(F102="","",F102/INDEX($F$2:$F$102,MATCH(TRUE,$F$2:$F$102&lt;&gt;"",0)))</f>
        <v/>
      </c>
      <c r="H102" t="str">
        <f t="shared" si="14"/>
        <v/>
      </c>
      <c r="I102" t="str">
        <f t="shared" si="15"/>
        <v/>
      </c>
      <c r="J102" t="str">
        <f t="shared" si="16"/>
        <v/>
      </c>
      <c r="K102" t="str">
        <f t="shared" si="17"/>
        <v/>
      </c>
      <c r="L102" t="str">
        <f t="shared" si="18"/>
        <v/>
      </c>
      <c r="M102" t="str">
        <f t="shared" si="19"/>
        <v/>
      </c>
      <c r="N102" t="str">
        <f t="shared" si="20"/>
        <v/>
      </c>
      <c r="O102" s="49" t="str">
        <f t="shared" si="24"/>
        <v/>
      </c>
    </row>
  </sheetData>
  <mergeCells count="2">
    <mergeCell ref="Q12:R12"/>
    <mergeCell ref="Q17:R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3FA2-B3CA-A442-BE71-9FF33A3E1D65}">
  <dimension ref="A1:L102"/>
  <sheetViews>
    <sheetView workbookViewId="0">
      <selection activeCell="F1" sqref="F1"/>
    </sheetView>
  </sheetViews>
  <sheetFormatPr baseColWidth="10" defaultRowHeight="16" x14ac:dyDescent="0.2"/>
  <sheetData>
    <row r="1" spans="1:12" x14ac:dyDescent="0.2">
      <c r="A1" s="51" t="s">
        <v>1</v>
      </c>
      <c r="B1" s="51" t="s">
        <v>12</v>
      </c>
      <c r="C1" s="59" t="str">
        <f>"tp"&amp;H4</f>
        <v>tp35</v>
      </c>
      <c r="D1" s="59" t="str">
        <f>"t/q"&amp;H4</f>
        <v>t/q35</v>
      </c>
      <c r="E1" s="59" t="s">
        <v>72</v>
      </c>
      <c r="G1" s="59" t="s">
        <v>30</v>
      </c>
      <c r="H1" s="54">
        <v>0.05</v>
      </c>
      <c r="J1" t="s">
        <v>74</v>
      </c>
    </row>
    <row r="2" spans="1:12" x14ac:dyDescent="0.2">
      <c r="A2">
        <v>0</v>
      </c>
      <c r="C2" t="str">
        <f>IF(B2="","",B2/$H$5)</f>
        <v/>
      </c>
      <c r="D2" t="str">
        <f>IFERROR(IF(C2="","",C2-C3),"")</f>
        <v/>
      </c>
      <c r="E2" t="str">
        <f t="shared" ref="E2:E10" si="0">IFERROR(IF(D2="","",(1+$H$1)^($H$4-1-A2)),"")</f>
        <v/>
      </c>
      <c r="G2" s="54" t="s">
        <v>39</v>
      </c>
      <c r="H2" s="54">
        <v>15</v>
      </c>
    </row>
    <row r="3" spans="1:12" ht="17" thickBot="1" x14ac:dyDescent="0.25">
      <c r="A3">
        <f>A2+1</f>
        <v>1</v>
      </c>
      <c r="C3" t="str">
        <f t="shared" ref="C3:C66" si="1">IF(B3="","",B3/$H$5)</f>
        <v/>
      </c>
      <c r="D3" t="str">
        <f t="shared" ref="D3:D66" si="2">IFERROR(IF(C3="","",C3-C4),"")</f>
        <v/>
      </c>
      <c r="E3" t="str">
        <f t="shared" si="0"/>
        <v/>
      </c>
    </row>
    <row r="4" spans="1:12" ht="17" thickBot="1" x14ac:dyDescent="0.25">
      <c r="A4">
        <f t="shared" ref="A4:A67" si="3">A3+1</f>
        <v>2</v>
      </c>
      <c r="C4" t="str">
        <f t="shared" si="1"/>
        <v/>
      </c>
      <c r="D4" t="str">
        <f t="shared" si="2"/>
        <v/>
      </c>
      <c r="E4" t="str">
        <f t="shared" si="0"/>
        <v/>
      </c>
      <c r="G4" s="65" t="s">
        <v>20</v>
      </c>
      <c r="H4" s="66" cm="1">
        <f t="array" ref="H4">MATCH(TRUE,B2:B102&lt;&gt;"",0)-1</f>
        <v>35</v>
      </c>
    </row>
    <row r="5" spans="1:12" ht="17" thickBot="1" x14ac:dyDescent="0.25">
      <c r="A5">
        <f t="shared" si="3"/>
        <v>3</v>
      </c>
      <c r="C5" t="str">
        <f t="shared" si="1"/>
        <v/>
      </c>
      <c r="D5" t="str">
        <f t="shared" si="2"/>
        <v/>
      </c>
      <c r="E5" t="str">
        <f t="shared" si="0"/>
        <v/>
      </c>
      <c r="G5" s="8" t="s">
        <v>73</v>
      </c>
      <c r="H5" s="9">
        <f ca="1">OFFSET(B2,H4,0)</f>
        <v>933238</v>
      </c>
    </row>
    <row r="6" spans="1:12" ht="17" thickBot="1" x14ac:dyDescent="0.25">
      <c r="A6">
        <f t="shared" si="3"/>
        <v>4</v>
      </c>
      <c r="C6" t="str">
        <f t="shared" si="1"/>
        <v/>
      </c>
      <c r="D6" t="str">
        <f t="shared" si="2"/>
        <v/>
      </c>
      <c r="E6" t="str">
        <f t="shared" si="0"/>
        <v/>
      </c>
    </row>
    <row r="7" spans="1:12" ht="17" thickBot="1" x14ac:dyDescent="0.25">
      <c r="A7">
        <f t="shared" si="3"/>
        <v>5</v>
      </c>
      <c r="C7" t="str">
        <f t="shared" si="1"/>
        <v/>
      </c>
      <c r="D7" t="str">
        <f t="shared" si="2"/>
        <v/>
      </c>
      <c r="E7" t="str">
        <f t="shared" si="0"/>
        <v/>
      </c>
      <c r="G7" s="60" t="str">
        <f>"A|"&amp;H4&amp;":"&amp;H2</f>
        <v>A|35:15</v>
      </c>
      <c r="H7" s="1">
        <f ca="1">SUMPRODUCT(OFFSET(E2,H4,0,H2,1),OFFSET(D2,H4,0,H2,1))</f>
        <v>4.4666487821770254E-2</v>
      </c>
    </row>
    <row r="8" spans="1:12" ht="17" thickBot="1" x14ac:dyDescent="0.25">
      <c r="A8">
        <f t="shared" si="3"/>
        <v>6</v>
      </c>
      <c r="C8" t="str">
        <f t="shared" si="1"/>
        <v/>
      </c>
      <c r="D8" t="str">
        <f t="shared" si="2"/>
        <v/>
      </c>
      <c r="E8" t="str">
        <f t="shared" si="0"/>
        <v/>
      </c>
    </row>
    <row r="9" spans="1:12" ht="17" thickBot="1" x14ac:dyDescent="0.25">
      <c r="A9">
        <f t="shared" si="3"/>
        <v>7</v>
      </c>
      <c r="C9" t="str">
        <f t="shared" si="1"/>
        <v/>
      </c>
      <c r="D9" t="str">
        <f t="shared" si="2"/>
        <v/>
      </c>
      <c r="E9" t="str">
        <f t="shared" si="0"/>
        <v/>
      </c>
      <c r="G9" s="60" t="str">
        <f>"A"&amp;H4&amp;":"&amp;H2</f>
        <v>A35:15</v>
      </c>
      <c r="H9" s="1">
        <f ca="1">H7+LOOKUP(9.99E+307,C2:C102)*LOOKUP(9.99E+307,E2:E102)</f>
        <v>0.4934533507950894</v>
      </c>
    </row>
    <row r="10" spans="1:12" ht="17" thickBot="1" x14ac:dyDescent="0.25">
      <c r="A10">
        <f t="shared" si="3"/>
        <v>8</v>
      </c>
      <c r="C10" t="str">
        <f t="shared" si="1"/>
        <v/>
      </c>
      <c r="D10" t="str">
        <f t="shared" si="2"/>
        <v/>
      </c>
      <c r="E10" t="str">
        <f t="shared" si="0"/>
        <v/>
      </c>
    </row>
    <row r="11" spans="1:12" ht="17" thickBot="1" x14ac:dyDescent="0.25">
      <c r="A11">
        <f t="shared" si="3"/>
        <v>9</v>
      </c>
      <c r="C11" t="str">
        <f t="shared" si="1"/>
        <v/>
      </c>
      <c r="D11" t="str">
        <f t="shared" si="2"/>
        <v/>
      </c>
      <c r="G11" s="60" t="str">
        <f>"a"&amp;H4&amp;":"&amp;H2</f>
        <v>a35:15</v>
      </c>
      <c r="H11" s="1">
        <f ca="1">SUMPRODUCT(OFFSET(E2,H4,0,H2,1),OFFSET(C2,H4+1,0,H2,1))</f>
        <v>10.086266496276439</v>
      </c>
    </row>
    <row r="12" spans="1:12" ht="17" thickBot="1" x14ac:dyDescent="0.25">
      <c r="A12">
        <f t="shared" si="3"/>
        <v>10</v>
      </c>
      <c r="C12" t="str">
        <f t="shared" si="1"/>
        <v/>
      </c>
      <c r="D12" t="str">
        <f t="shared" si="2"/>
        <v/>
      </c>
      <c r="E12" t="str">
        <f t="shared" ref="E12:E43" si="4">IFERROR(IF(D12="","",(1+$H$1)^($H$4-1-A12)),"")</f>
        <v/>
      </c>
    </row>
    <row r="13" spans="1:12" ht="17" thickBot="1" x14ac:dyDescent="0.25">
      <c r="A13">
        <f t="shared" si="3"/>
        <v>11</v>
      </c>
      <c r="C13" t="str">
        <f t="shared" si="1"/>
        <v/>
      </c>
      <c r="D13" t="str">
        <f t="shared" si="2"/>
        <v/>
      </c>
      <c r="E13" t="str">
        <f t="shared" si="4"/>
        <v/>
      </c>
      <c r="G13" s="60" t="str">
        <f>"ä"&amp;H4&amp;":"&amp;H2</f>
        <v>ä35:15</v>
      </c>
      <c r="H13" s="1">
        <f ca="1">+(1-H9)/H15</f>
        <v>10.637479633303125</v>
      </c>
      <c r="J13" s="1">
        <f ca="1">SUMPRODUCT(OFFSET(E2,H4,0,H2,1),OFFSET(C2,H4,0,H2,1))*(1+H1)</f>
        <v>10.637479633303121</v>
      </c>
      <c r="L13" s="1">
        <f ca="1">H11+1-LOOKUP(9.99E+307,C2:C102)*LOOKUP(9.99E+307,E2:E102)</f>
        <v>10.637479633303119</v>
      </c>
    </row>
    <row r="14" spans="1:12" ht="17" thickBot="1" x14ac:dyDescent="0.25">
      <c r="A14">
        <f t="shared" si="3"/>
        <v>12</v>
      </c>
      <c r="C14" t="str">
        <f t="shared" si="1"/>
        <v/>
      </c>
      <c r="D14" t="str">
        <f t="shared" si="2"/>
        <v/>
      </c>
      <c r="E14" t="str">
        <f t="shared" si="4"/>
        <v/>
      </c>
    </row>
    <row r="15" spans="1:12" ht="17" thickBot="1" x14ac:dyDescent="0.25">
      <c r="A15">
        <f t="shared" si="3"/>
        <v>13</v>
      </c>
      <c r="C15" t="str">
        <f t="shared" si="1"/>
        <v/>
      </c>
      <c r="D15" t="str">
        <f t="shared" si="2"/>
        <v/>
      </c>
      <c r="E15" t="str">
        <f t="shared" si="4"/>
        <v/>
      </c>
      <c r="G15" s="64" t="s">
        <v>24</v>
      </c>
      <c r="H15" s="9">
        <f>H1/(1+H1)</f>
        <v>4.7619047619047616E-2</v>
      </c>
    </row>
    <row r="16" spans="1:12" x14ac:dyDescent="0.2">
      <c r="A16">
        <f t="shared" si="3"/>
        <v>14</v>
      </c>
      <c r="C16" t="str">
        <f t="shared" si="1"/>
        <v/>
      </c>
      <c r="D16" t="str">
        <f t="shared" si="2"/>
        <v/>
      </c>
      <c r="E16" t="str">
        <f t="shared" si="4"/>
        <v/>
      </c>
    </row>
    <row r="17" spans="1:5" x14ac:dyDescent="0.2">
      <c r="A17">
        <f t="shared" si="3"/>
        <v>15</v>
      </c>
      <c r="C17" t="str">
        <f t="shared" si="1"/>
        <v/>
      </c>
      <c r="D17" t="str">
        <f t="shared" si="2"/>
        <v/>
      </c>
      <c r="E17" t="str">
        <f t="shared" si="4"/>
        <v/>
      </c>
    </row>
    <row r="18" spans="1:5" x14ac:dyDescent="0.2">
      <c r="A18">
        <f t="shared" si="3"/>
        <v>16</v>
      </c>
      <c r="C18" t="str">
        <f t="shared" si="1"/>
        <v/>
      </c>
      <c r="D18" t="str">
        <f t="shared" si="2"/>
        <v/>
      </c>
      <c r="E18" t="str">
        <f t="shared" si="4"/>
        <v/>
      </c>
    </row>
    <row r="19" spans="1:5" x14ac:dyDescent="0.2">
      <c r="A19">
        <f t="shared" si="3"/>
        <v>17</v>
      </c>
      <c r="C19" t="str">
        <f t="shared" si="1"/>
        <v/>
      </c>
      <c r="D19" t="str">
        <f t="shared" si="2"/>
        <v/>
      </c>
      <c r="E19" t="str">
        <f t="shared" si="4"/>
        <v/>
      </c>
    </row>
    <row r="20" spans="1:5" x14ac:dyDescent="0.2">
      <c r="A20">
        <f t="shared" si="3"/>
        <v>18</v>
      </c>
      <c r="C20" t="str">
        <f t="shared" si="1"/>
        <v/>
      </c>
      <c r="D20" t="str">
        <f t="shared" si="2"/>
        <v/>
      </c>
      <c r="E20" t="str">
        <f t="shared" si="4"/>
        <v/>
      </c>
    </row>
    <row r="21" spans="1:5" x14ac:dyDescent="0.2">
      <c r="A21">
        <f t="shared" si="3"/>
        <v>19</v>
      </c>
      <c r="C21" t="str">
        <f t="shared" si="1"/>
        <v/>
      </c>
      <c r="D21" t="str">
        <f t="shared" si="2"/>
        <v/>
      </c>
      <c r="E21" t="str">
        <f t="shared" si="4"/>
        <v/>
      </c>
    </row>
    <row r="22" spans="1:5" x14ac:dyDescent="0.2">
      <c r="A22">
        <f t="shared" si="3"/>
        <v>20</v>
      </c>
      <c r="C22" t="str">
        <f t="shared" si="1"/>
        <v/>
      </c>
      <c r="D22" t="str">
        <f t="shared" si="2"/>
        <v/>
      </c>
      <c r="E22" t="str">
        <f t="shared" si="4"/>
        <v/>
      </c>
    </row>
    <row r="23" spans="1:5" x14ac:dyDescent="0.2">
      <c r="A23">
        <f t="shared" si="3"/>
        <v>21</v>
      </c>
      <c r="C23" t="str">
        <f t="shared" si="1"/>
        <v/>
      </c>
      <c r="D23" t="str">
        <f t="shared" si="2"/>
        <v/>
      </c>
      <c r="E23" t="str">
        <f t="shared" si="4"/>
        <v/>
      </c>
    </row>
    <row r="24" spans="1:5" x14ac:dyDescent="0.2">
      <c r="A24">
        <f t="shared" si="3"/>
        <v>22</v>
      </c>
      <c r="C24" t="str">
        <f t="shared" si="1"/>
        <v/>
      </c>
      <c r="D24" t="str">
        <f t="shared" si="2"/>
        <v/>
      </c>
      <c r="E24" t="str">
        <f t="shared" si="4"/>
        <v/>
      </c>
    </row>
    <row r="25" spans="1:5" x14ac:dyDescent="0.2">
      <c r="A25">
        <f t="shared" si="3"/>
        <v>23</v>
      </c>
      <c r="C25" t="str">
        <f t="shared" si="1"/>
        <v/>
      </c>
      <c r="D25" t="str">
        <f t="shared" si="2"/>
        <v/>
      </c>
      <c r="E25" t="str">
        <f t="shared" si="4"/>
        <v/>
      </c>
    </row>
    <row r="26" spans="1:5" x14ac:dyDescent="0.2">
      <c r="A26">
        <f t="shared" si="3"/>
        <v>24</v>
      </c>
      <c r="C26" t="str">
        <f t="shared" si="1"/>
        <v/>
      </c>
      <c r="D26" t="str">
        <f t="shared" si="2"/>
        <v/>
      </c>
      <c r="E26" t="str">
        <f t="shared" si="4"/>
        <v/>
      </c>
    </row>
    <row r="27" spans="1:5" x14ac:dyDescent="0.2">
      <c r="A27">
        <f t="shared" si="3"/>
        <v>25</v>
      </c>
      <c r="C27" t="str">
        <f t="shared" si="1"/>
        <v/>
      </c>
      <c r="D27" t="str">
        <f t="shared" si="2"/>
        <v/>
      </c>
      <c r="E27" t="str">
        <f t="shared" si="4"/>
        <v/>
      </c>
    </row>
    <row r="28" spans="1:5" x14ac:dyDescent="0.2">
      <c r="A28">
        <f t="shared" si="3"/>
        <v>26</v>
      </c>
      <c r="C28" t="str">
        <f t="shared" si="1"/>
        <v/>
      </c>
      <c r="D28" t="str">
        <f t="shared" si="2"/>
        <v/>
      </c>
      <c r="E28" t="str">
        <f t="shared" si="4"/>
        <v/>
      </c>
    </row>
    <row r="29" spans="1:5" x14ac:dyDescent="0.2">
      <c r="A29">
        <f t="shared" si="3"/>
        <v>27</v>
      </c>
      <c r="C29" t="str">
        <f t="shared" si="1"/>
        <v/>
      </c>
      <c r="D29" t="str">
        <f t="shared" si="2"/>
        <v/>
      </c>
      <c r="E29" t="str">
        <f t="shared" si="4"/>
        <v/>
      </c>
    </row>
    <row r="30" spans="1:5" x14ac:dyDescent="0.2">
      <c r="A30">
        <f t="shared" si="3"/>
        <v>28</v>
      </c>
      <c r="C30" t="str">
        <f t="shared" si="1"/>
        <v/>
      </c>
      <c r="D30" t="str">
        <f t="shared" si="2"/>
        <v/>
      </c>
      <c r="E30" t="str">
        <f t="shared" si="4"/>
        <v/>
      </c>
    </row>
    <row r="31" spans="1:5" x14ac:dyDescent="0.2">
      <c r="A31">
        <f t="shared" si="3"/>
        <v>29</v>
      </c>
      <c r="C31" t="str">
        <f t="shared" si="1"/>
        <v/>
      </c>
      <c r="D31" t="str">
        <f t="shared" si="2"/>
        <v/>
      </c>
      <c r="E31" t="str">
        <f t="shared" si="4"/>
        <v/>
      </c>
    </row>
    <row r="32" spans="1:5" x14ac:dyDescent="0.2">
      <c r="A32">
        <f t="shared" si="3"/>
        <v>30</v>
      </c>
      <c r="C32" t="str">
        <f t="shared" si="1"/>
        <v/>
      </c>
      <c r="D32" t="str">
        <f t="shared" si="2"/>
        <v/>
      </c>
      <c r="E32" t="str">
        <f t="shared" si="4"/>
        <v/>
      </c>
    </row>
    <row r="33" spans="1:5" x14ac:dyDescent="0.2">
      <c r="A33">
        <f t="shared" si="3"/>
        <v>31</v>
      </c>
      <c r="C33" t="str">
        <f t="shared" si="1"/>
        <v/>
      </c>
      <c r="D33" t="str">
        <f t="shared" si="2"/>
        <v/>
      </c>
      <c r="E33" t="str">
        <f t="shared" si="4"/>
        <v/>
      </c>
    </row>
    <row r="34" spans="1:5" x14ac:dyDescent="0.2">
      <c r="A34">
        <f t="shared" si="3"/>
        <v>32</v>
      </c>
      <c r="C34" t="str">
        <f t="shared" si="1"/>
        <v/>
      </c>
      <c r="D34" t="str">
        <f t="shared" si="2"/>
        <v/>
      </c>
      <c r="E34" t="str">
        <f t="shared" si="4"/>
        <v/>
      </c>
    </row>
    <row r="35" spans="1:5" x14ac:dyDescent="0.2">
      <c r="A35">
        <f t="shared" si="3"/>
        <v>33</v>
      </c>
      <c r="C35" t="str">
        <f t="shared" si="1"/>
        <v/>
      </c>
      <c r="D35" t="str">
        <f t="shared" si="2"/>
        <v/>
      </c>
      <c r="E35" t="str">
        <f t="shared" si="4"/>
        <v/>
      </c>
    </row>
    <row r="36" spans="1:5" x14ac:dyDescent="0.2">
      <c r="A36">
        <f t="shared" si="3"/>
        <v>34</v>
      </c>
      <c r="C36" t="str">
        <f t="shared" si="1"/>
        <v/>
      </c>
      <c r="D36" t="str">
        <f t="shared" si="2"/>
        <v/>
      </c>
      <c r="E36" t="str">
        <f t="shared" si="4"/>
        <v/>
      </c>
    </row>
    <row r="37" spans="1:5" x14ac:dyDescent="0.2">
      <c r="A37">
        <f t="shared" si="3"/>
        <v>35</v>
      </c>
      <c r="B37">
        <v>933238</v>
      </c>
      <c r="C37">
        <f t="shared" ca="1" si="1"/>
        <v>1</v>
      </c>
      <c r="D37">
        <f t="shared" ca="1" si="2"/>
        <v>3.3196247902463893E-3</v>
      </c>
      <c r="E37">
        <f t="shared" ca="1" si="4"/>
        <v>0.95238095238095233</v>
      </c>
    </row>
    <row r="38" spans="1:5" x14ac:dyDescent="0.2">
      <c r="A38">
        <f t="shared" si="3"/>
        <v>36</v>
      </c>
      <c r="B38">
        <v>930140</v>
      </c>
      <c r="C38">
        <f t="shared" ca="1" si="1"/>
        <v>0.99668037520975361</v>
      </c>
      <c r="D38">
        <f t="shared" ca="1" si="2"/>
        <v>3.4482093528125368E-3</v>
      </c>
      <c r="E38">
        <f t="shared" ca="1" si="4"/>
        <v>0.90702947845804982</v>
      </c>
    </row>
    <row r="39" spans="1:5" x14ac:dyDescent="0.2">
      <c r="A39">
        <f t="shared" si="3"/>
        <v>37</v>
      </c>
      <c r="B39">
        <v>926922</v>
      </c>
      <c r="C39">
        <f t="shared" ca="1" si="1"/>
        <v>0.99323216585694107</v>
      </c>
      <c r="D39">
        <f t="shared" ca="1" si="2"/>
        <v>3.5853662195495239E-3</v>
      </c>
      <c r="E39">
        <f t="shared" ca="1" si="4"/>
        <v>0.86383759853147601</v>
      </c>
    </row>
    <row r="40" spans="1:5" x14ac:dyDescent="0.2">
      <c r="A40">
        <f t="shared" si="3"/>
        <v>38</v>
      </c>
      <c r="B40">
        <v>923576</v>
      </c>
      <c r="C40">
        <f t="shared" ca="1" si="1"/>
        <v>0.98964679963739155</v>
      </c>
      <c r="D40">
        <f t="shared" ca="1" si="2"/>
        <v>3.7310953904577948E-3</v>
      </c>
      <c r="E40">
        <f t="shared" ca="1" si="4"/>
        <v>0.82270247479188197</v>
      </c>
    </row>
    <row r="41" spans="1:5" x14ac:dyDescent="0.2">
      <c r="A41">
        <f t="shared" si="3"/>
        <v>39</v>
      </c>
      <c r="B41">
        <v>920094</v>
      </c>
      <c r="C41">
        <f t="shared" ca="1" si="1"/>
        <v>0.98591570424693376</v>
      </c>
      <c r="D41">
        <f t="shared" ca="1" si="2"/>
        <v>3.874681485323106E-3</v>
      </c>
      <c r="E41">
        <f t="shared" ca="1" si="4"/>
        <v>0.78352616646845896</v>
      </c>
    </row>
    <row r="42" spans="1:5" x14ac:dyDescent="0.2">
      <c r="A42">
        <f t="shared" si="3"/>
        <v>40</v>
      </c>
      <c r="B42">
        <v>916478</v>
      </c>
      <c r="C42">
        <f t="shared" ca="1" si="1"/>
        <v>0.98204102276161065</v>
      </c>
      <c r="D42">
        <f t="shared" ca="1" si="2"/>
        <v>4.0364837265520759E-3</v>
      </c>
      <c r="E42">
        <f t="shared" ca="1" si="4"/>
        <v>0.74621539663662761</v>
      </c>
    </row>
    <row r="43" spans="1:5" x14ac:dyDescent="0.2">
      <c r="A43">
        <f t="shared" si="3"/>
        <v>41</v>
      </c>
      <c r="B43">
        <v>912711</v>
      </c>
      <c r="C43">
        <f t="shared" ca="1" si="1"/>
        <v>0.97800453903505857</v>
      </c>
      <c r="D43">
        <f t="shared" ca="1" si="2"/>
        <v>4.2057867339306831E-3</v>
      </c>
      <c r="E43">
        <f t="shared" ca="1" si="4"/>
        <v>0.71068133013012147</v>
      </c>
    </row>
    <row r="44" spans="1:5" x14ac:dyDescent="0.2">
      <c r="A44">
        <f t="shared" si="3"/>
        <v>42</v>
      </c>
      <c r="B44">
        <v>908786</v>
      </c>
      <c r="C44">
        <f t="shared" ca="1" si="1"/>
        <v>0.97379875230112789</v>
      </c>
      <c r="D44">
        <f t="shared" ca="1" si="2"/>
        <v>4.3825905074589278E-3</v>
      </c>
      <c r="E44">
        <f t="shared" ref="E44:E75" ca="1" si="5">IFERROR(IF(D44="","",(1+$H$1)^($H$4-1-A44)),"")</f>
        <v>0.67683936202868722</v>
      </c>
    </row>
    <row r="45" spans="1:5" x14ac:dyDescent="0.2">
      <c r="A45">
        <f t="shared" si="3"/>
        <v>43</v>
      </c>
      <c r="B45">
        <v>904696</v>
      </c>
      <c r="C45">
        <f t="shared" ca="1" si="1"/>
        <v>0.96941616179366896</v>
      </c>
      <c r="D45">
        <f t="shared" ca="1" si="2"/>
        <v>4.5658235091156074E-3</v>
      </c>
      <c r="E45">
        <f t="shared" ca="1" si="5"/>
        <v>0.64460891621779726</v>
      </c>
    </row>
    <row r="46" spans="1:5" x14ac:dyDescent="0.2">
      <c r="A46">
        <f t="shared" si="3"/>
        <v>44</v>
      </c>
      <c r="B46">
        <v>900435</v>
      </c>
      <c r="C46">
        <f t="shared" ca="1" si="1"/>
        <v>0.96485033828455335</v>
      </c>
      <c r="D46">
        <f t="shared" ca="1" si="2"/>
        <v>4.7565572769218134E-3</v>
      </c>
      <c r="E46">
        <f t="shared" ca="1" si="5"/>
        <v>0.61391325354075932</v>
      </c>
    </row>
    <row r="47" spans="1:5" x14ac:dyDescent="0.2">
      <c r="A47">
        <f t="shared" si="3"/>
        <v>45</v>
      </c>
      <c r="B47">
        <v>895996</v>
      </c>
      <c r="C47">
        <f t="shared" ca="1" si="1"/>
        <v>0.96009378100763154</v>
      </c>
      <c r="D47">
        <f t="shared" ca="1" si="2"/>
        <v>4.9633641150489405E-3</v>
      </c>
      <c r="E47">
        <f t="shared" ca="1" si="5"/>
        <v>0.5846792890864374</v>
      </c>
    </row>
    <row r="48" spans="1:5" x14ac:dyDescent="0.2">
      <c r="A48">
        <f t="shared" si="3"/>
        <v>46</v>
      </c>
      <c r="B48">
        <v>891364</v>
      </c>
      <c r="C48">
        <f t="shared" ca="1" si="1"/>
        <v>0.9551304168925826</v>
      </c>
      <c r="D48">
        <f t="shared" ca="1" si="2"/>
        <v>5.1766001813042806E-3</v>
      </c>
      <c r="E48">
        <f t="shared" ca="1" si="5"/>
        <v>0.5568374181775595</v>
      </c>
    </row>
    <row r="49" spans="1:5" x14ac:dyDescent="0.2">
      <c r="A49">
        <f t="shared" si="3"/>
        <v>47</v>
      </c>
      <c r="B49">
        <v>886533</v>
      </c>
      <c r="C49">
        <f t="shared" ca="1" si="1"/>
        <v>0.94995381671127832</v>
      </c>
      <c r="D49">
        <f t="shared" ca="1" si="2"/>
        <v>5.4048377798588954E-3</v>
      </c>
      <c r="E49">
        <f t="shared" ca="1" si="5"/>
        <v>0.53032135064529462</v>
      </c>
    </row>
    <row r="50" spans="1:5" x14ac:dyDescent="0.2">
      <c r="A50">
        <f t="shared" si="3"/>
        <v>48</v>
      </c>
      <c r="B50">
        <v>881489</v>
      </c>
      <c r="C50">
        <f t="shared" ca="1" si="1"/>
        <v>0.94454897893141943</v>
      </c>
      <c r="D50">
        <f t="shared" ca="1" si="2"/>
        <v>5.6480769107130069E-3</v>
      </c>
      <c r="E50">
        <f t="shared" ca="1" si="5"/>
        <v>0.50506795299551888</v>
      </c>
    </row>
    <row r="51" spans="1:5" x14ac:dyDescent="0.2">
      <c r="A51">
        <f t="shared" si="3"/>
        <v>49</v>
      </c>
      <c r="B51">
        <v>876218</v>
      </c>
      <c r="C51">
        <f t="shared" ca="1" si="1"/>
        <v>0.93890090202070642</v>
      </c>
      <c r="D51">
        <f t="shared" ca="1" si="2"/>
        <v>5.9052460358450798E-3</v>
      </c>
      <c r="E51">
        <f t="shared" ca="1" si="5"/>
        <v>0.48101709809097021</v>
      </c>
    </row>
    <row r="52" spans="1:5" x14ac:dyDescent="0.2">
      <c r="A52">
        <f t="shared" si="3"/>
        <v>50</v>
      </c>
      <c r="B52">
        <v>870707</v>
      </c>
      <c r="C52">
        <f t="shared" ca="1" si="1"/>
        <v>0.93299565598486134</v>
      </c>
      <c r="D52" t="str">
        <f t="shared" ca="1" si="2"/>
        <v/>
      </c>
      <c r="E52" t="str">
        <f t="shared" ca="1" si="5"/>
        <v/>
      </c>
    </row>
    <row r="53" spans="1:5" x14ac:dyDescent="0.2">
      <c r="A53">
        <f t="shared" si="3"/>
        <v>51</v>
      </c>
      <c r="C53" t="str">
        <f t="shared" si="1"/>
        <v/>
      </c>
      <c r="D53" t="str">
        <f t="shared" si="2"/>
        <v/>
      </c>
      <c r="E53" t="str">
        <f t="shared" si="5"/>
        <v/>
      </c>
    </row>
    <row r="54" spans="1:5" x14ac:dyDescent="0.2">
      <c r="A54">
        <f t="shared" si="3"/>
        <v>52</v>
      </c>
      <c r="C54" t="str">
        <f t="shared" si="1"/>
        <v/>
      </c>
      <c r="D54" t="str">
        <f t="shared" si="2"/>
        <v/>
      </c>
      <c r="E54" t="str">
        <f t="shared" si="5"/>
        <v/>
      </c>
    </row>
    <row r="55" spans="1:5" x14ac:dyDescent="0.2">
      <c r="A55">
        <f t="shared" si="3"/>
        <v>53</v>
      </c>
      <c r="C55" t="str">
        <f t="shared" si="1"/>
        <v/>
      </c>
      <c r="D55" t="str">
        <f t="shared" si="2"/>
        <v/>
      </c>
      <c r="E55" t="str">
        <f t="shared" si="5"/>
        <v/>
      </c>
    </row>
    <row r="56" spans="1:5" x14ac:dyDescent="0.2">
      <c r="A56">
        <f t="shared" si="3"/>
        <v>54</v>
      </c>
      <c r="C56" t="str">
        <f t="shared" si="1"/>
        <v/>
      </c>
      <c r="D56" t="str">
        <f t="shared" si="2"/>
        <v/>
      </c>
      <c r="E56" t="str">
        <f t="shared" si="5"/>
        <v/>
      </c>
    </row>
    <row r="57" spans="1:5" x14ac:dyDescent="0.2">
      <c r="A57">
        <f t="shared" si="3"/>
        <v>55</v>
      </c>
      <c r="C57" t="str">
        <f t="shared" si="1"/>
        <v/>
      </c>
      <c r="D57" t="str">
        <f t="shared" si="2"/>
        <v/>
      </c>
      <c r="E57" t="str">
        <f t="shared" si="5"/>
        <v/>
      </c>
    </row>
    <row r="58" spans="1:5" x14ac:dyDescent="0.2">
      <c r="A58">
        <f t="shared" si="3"/>
        <v>56</v>
      </c>
      <c r="C58" t="str">
        <f t="shared" si="1"/>
        <v/>
      </c>
      <c r="D58" t="str">
        <f t="shared" si="2"/>
        <v/>
      </c>
      <c r="E58" t="str">
        <f t="shared" si="5"/>
        <v/>
      </c>
    </row>
    <row r="59" spans="1:5" x14ac:dyDescent="0.2">
      <c r="A59">
        <f t="shared" si="3"/>
        <v>57</v>
      </c>
      <c r="C59" t="str">
        <f t="shared" si="1"/>
        <v/>
      </c>
      <c r="D59" t="str">
        <f t="shared" si="2"/>
        <v/>
      </c>
      <c r="E59" t="str">
        <f t="shared" si="5"/>
        <v/>
      </c>
    </row>
    <row r="60" spans="1:5" x14ac:dyDescent="0.2">
      <c r="A60">
        <f t="shared" si="3"/>
        <v>58</v>
      </c>
      <c r="C60" t="str">
        <f t="shared" si="1"/>
        <v/>
      </c>
      <c r="D60" t="str">
        <f t="shared" si="2"/>
        <v/>
      </c>
      <c r="E60" t="str">
        <f t="shared" si="5"/>
        <v/>
      </c>
    </row>
    <row r="61" spans="1:5" x14ac:dyDescent="0.2">
      <c r="A61">
        <f t="shared" si="3"/>
        <v>59</v>
      </c>
      <c r="C61" t="str">
        <f t="shared" si="1"/>
        <v/>
      </c>
      <c r="D61" t="str">
        <f t="shared" si="2"/>
        <v/>
      </c>
      <c r="E61" t="str">
        <f t="shared" si="5"/>
        <v/>
      </c>
    </row>
    <row r="62" spans="1:5" x14ac:dyDescent="0.2">
      <c r="A62">
        <f t="shared" si="3"/>
        <v>60</v>
      </c>
      <c r="C62" t="str">
        <f t="shared" si="1"/>
        <v/>
      </c>
      <c r="D62" t="str">
        <f t="shared" si="2"/>
        <v/>
      </c>
      <c r="E62" t="str">
        <f t="shared" si="5"/>
        <v/>
      </c>
    </row>
    <row r="63" spans="1:5" x14ac:dyDescent="0.2">
      <c r="A63">
        <f t="shared" si="3"/>
        <v>61</v>
      </c>
      <c r="C63" t="str">
        <f t="shared" si="1"/>
        <v/>
      </c>
      <c r="D63" t="str">
        <f t="shared" si="2"/>
        <v/>
      </c>
      <c r="E63" t="str">
        <f t="shared" si="5"/>
        <v/>
      </c>
    </row>
    <row r="64" spans="1:5" x14ac:dyDescent="0.2">
      <c r="A64">
        <f t="shared" si="3"/>
        <v>62</v>
      </c>
      <c r="C64" t="str">
        <f t="shared" si="1"/>
        <v/>
      </c>
      <c r="D64" t="str">
        <f t="shared" si="2"/>
        <v/>
      </c>
      <c r="E64" t="str">
        <f t="shared" si="5"/>
        <v/>
      </c>
    </row>
    <row r="65" spans="1:5" x14ac:dyDescent="0.2">
      <c r="A65">
        <f t="shared" si="3"/>
        <v>63</v>
      </c>
      <c r="C65" t="str">
        <f t="shared" si="1"/>
        <v/>
      </c>
      <c r="D65" t="str">
        <f t="shared" si="2"/>
        <v/>
      </c>
      <c r="E65" t="str">
        <f t="shared" si="5"/>
        <v/>
      </c>
    </row>
    <row r="66" spans="1:5" x14ac:dyDescent="0.2">
      <c r="A66">
        <f t="shared" si="3"/>
        <v>64</v>
      </c>
      <c r="C66" t="str">
        <f t="shared" si="1"/>
        <v/>
      </c>
      <c r="D66" t="str">
        <f t="shared" si="2"/>
        <v/>
      </c>
      <c r="E66" t="str">
        <f t="shared" si="5"/>
        <v/>
      </c>
    </row>
    <row r="67" spans="1:5" x14ac:dyDescent="0.2">
      <c r="A67">
        <f t="shared" si="3"/>
        <v>65</v>
      </c>
      <c r="C67" t="str">
        <f t="shared" ref="C67:C102" si="6">IF(B67="","",B67/$H$5)</f>
        <v/>
      </c>
      <c r="D67" t="str">
        <f t="shared" ref="D67:D102" si="7">IFERROR(IF(C67="","",C67-C68),"")</f>
        <v/>
      </c>
      <c r="E67" t="str">
        <f t="shared" si="5"/>
        <v/>
      </c>
    </row>
    <row r="68" spans="1:5" x14ac:dyDescent="0.2">
      <c r="A68">
        <f t="shared" ref="A68:A100" si="8">A67+1</f>
        <v>66</v>
      </c>
      <c r="C68" t="str">
        <f t="shared" si="6"/>
        <v/>
      </c>
      <c r="D68" t="str">
        <f t="shared" si="7"/>
        <v/>
      </c>
      <c r="E68" t="str">
        <f t="shared" si="5"/>
        <v/>
      </c>
    </row>
    <row r="69" spans="1:5" x14ac:dyDescent="0.2">
      <c r="A69">
        <f t="shared" si="8"/>
        <v>67</v>
      </c>
      <c r="C69" t="str">
        <f t="shared" si="6"/>
        <v/>
      </c>
      <c r="D69" t="str">
        <f t="shared" si="7"/>
        <v/>
      </c>
      <c r="E69" t="str">
        <f t="shared" si="5"/>
        <v/>
      </c>
    </row>
    <row r="70" spans="1:5" x14ac:dyDescent="0.2">
      <c r="A70">
        <f t="shared" si="8"/>
        <v>68</v>
      </c>
      <c r="C70" t="str">
        <f t="shared" si="6"/>
        <v/>
      </c>
      <c r="D70" t="str">
        <f t="shared" si="7"/>
        <v/>
      </c>
      <c r="E70" t="str">
        <f t="shared" si="5"/>
        <v/>
      </c>
    </row>
    <row r="71" spans="1:5" x14ac:dyDescent="0.2">
      <c r="A71">
        <f t="shared" si="8"/>
        <v>69</v>
      </c>
      <c r="C71" t="str">
        <f t="shared" si="6"/>
        <v/>
      </c>
      <c r="D71" t="str">
        <f t="shared" si="7"/>
        <v/>
      </c>
      <c r="E71" t="str">
        <f t="shared" si="5"/>
        <v/>
      </c>
    </row>
    <row r="72" spans="1:5" x14ac:dyDescent="0.2">
      <c r="A72">
        <f t="shared" si="8"/>
        <v>70</v>
      </c>
      <c r="C72" t="str">
        <f t="shared" si="6"/>
        <v/>
      </c>
      <c r="D72" t="str">
        <f t="shared" si="7"/>
        <v/>
      </c>
      <c r="E72" t="str">
        <f t="shared" si="5"/>
        <v/>
      </c>
    </row>
    <row r="73" spans="1:5" x14ac:dyDescent="0.2">
      <c r="A73">
        <f t="shared" si="8"/>
        <v>71</v>
      </c>
      <c r="C73" t="str">
        <f t="shared" si="6"/>
        <v/>
      </c>
      <c r="D73" t="str">
        <f t="shared" si="7"/>
        <v/>
      </c>
      <c r="E73" t="str">
        <f t="shared" si="5"/>
        <v/>
      </c>
    </row>
    <row r="74" spans="1:5" x14ac:dyDescent="0.2">
      <c r="A74">
        <f t="shared" si="8"/>
        <v>72</v>
      </c>
      <c r="C74" t="str">
        <f t="shared" si="6"/>
        <v/>
      </c>
      <c r="D74" t="str">
        <f t="shared" si="7"/>
        <v/>
      </c>
      <c r="E74" t="str">
        <f t="shared" si="5"/>
        <v/>
      </c>
    </row>
    <row r="75" spans="1:5" x14ac:dyDescent="0.2">
      <c r="A75">
        <f t="shared" si="8"/>
        <v>73</v>
      </c>
      <c r="C75" t="str">
        <f t="shared" si="6"/>
        <v/>
      </c>
      <c r="D75" t="str">
        <f t="shared" si="7"/>
        <v/>
      </c>
      <c r="E75" t="str">
        <f t="shared" si="5"/>
        <v/>
      </c>
    </row>
    <row r="76" spans="1:5" x14ac:dyDescent="0.2">
      <c r="A76">
        <f t="shared" si="8"/>
        <v>74</v>
      </c>
      <c r="C76" t="str">
        <f t="shared" si="6"/>
        <v/>
      </c>
      <c r="D76" t="str">
        <f t="shared" si="7"/>
        <v/>
      </c>
      <c r="E76" t="str">
        <f t="shared" ref="E76:E102" si="9">IFERROR(IF(D76="","",(1+$H$1)^($H$4-1-A76)),"")</f>
        <v/>
      </c>
    </row>
    <row r="77" spans="1:5" x14ac:dyDescent="0.2">
      <c r="A77">
        <f t="shared" si="8"/>
        <v>75</v>
      </c>
      <c r="C77" t="str">
        <f t="shared" si="6"/>
        <v/>
      </c>
      <c r="D77" t="str">
        <f t="shared" si="7"/>
        <v/>
      </c>
      <c r="E77" t="str">
        <f t="shared" si="9"/>
        <v/>
      </c>
    </row>
    <row r="78" spans="1:5" x14ac:dyDescent="0.2">
      <c r="A78">
        <f t="shared" si="8"/>
        <v>76</v>
      </c>
      <c r="C78" t="str">
        <f t="shared" si="6"/>
        <v/>
      </c>
      <c r="D78" t="str">
        <f t="shared" si="7"/>
        <v/>
      </c>
      <c r="E78" t="str">
        <f t="shared" si="9"/>
        <v/>
      </c>
    </row>
    <row r="79" spans="1:5" x14ac:dyDescent="0.2">
      <c r="A79">
        <f t="shared" si="8"/>
        <v>77</v>
      </c>
      <c r="C79" t="str">
        <f t="shared" si="6"/>
        <v/>
      </c>
      <c r="D79" t="str">
        <f t="shared" si="7"/>
        <v/>
      </c>
      <c r="E79" t="str">
        <f t="shared" si="9"/>
        <v/>
      </c>
    </row>
    <row r="80" spans="1:5" x14ac:dyDescent="0.2">
      <c r="A80">
        <f t="shared" si="8"/>
        <v>78</v>
      </c>
      <c r="C80" t="str">
        <f t="shared" si="6"/>
        <v/>
      </c>
      <c r="D80" t="str">
        <f t="shared" si="7"/>
        <v/>
      </c>
      <c r="E80" t="str">
        <f t="shared" si="9"/>
        <v/>
      </c>
    </row>
    <row r="81" spans="1:5" x14ac:dyDescent="0.2">
      <c r="A81">
        <f t="shared" si="8"/>
        <v>79</v>
      </c>
      <c r="C81" t="str">
        <f t="shared" si="6"/>
        <v/>
      </c>
      <c r="D81" t="str">
        <f t="shared" si="7"/>
        <v/>
      </c>
      <c r="E81" t="str">
        <f t="shared" si="9"/>
        <v/>
      </c>
    </row>
    <row r="82" spans="1:5" x14ac:dyDescent="0.2">
      <c r="A82">
        <f t="shared" si="8"/>
        <v>80</v>
      </c>
      <c r="C82" t="str">
        <f t="shared" si="6"/>
        <v/>
      </c>
      <c r="D82" t="str">
        <f t="shared" si="7"/>
        <v/>
      </c>
      <c r="E82" t="str">
        <f t="shared" si="9"/>
        <v/>
      </c>
    </row>
    <row r="83" spans="1:5" x14ac:dyDescent="0.2">
      <c r="A83">
        <f t="shared" si="8"/>
        <v>81</v>
      </c>
      <c r="C83" t="str">
        <f t="shared" si="6"/>
        <v/>
      </c>
      <c r="D83" t="str">
        <f t="shared" si="7"/>
        <v/>
      </c>
      <c r="E83" t="str">
        <f t="shared" si="9"/>
        <v/>
      </c>
    </row>
    <row r="84" spans="1:5" x14ac:dyDescent="0.2">
      <c r="A84">
        <f t="shared" si="8"/>
        <v>82</v>
      </c>
      <c r="C84" t="str">
        <f t="shared" si="6"/>
        <v/>
      </c>
      <c r="D84" t="str">
        <f t="shared" si="7"/>
        <v/>
      </c>
      <c r="E84" t="str">
        <f t="shared" si="9"/>
        <v/>
      </c>
    </row>
    <row r="85" spans="1:5" x14ac:dyDescent="0.2">
      <c r="A85">
        <f t="shared" si="8"/>
        <v>83</v>
      </c>
      <c r="C85" t="str">
        <f t="shared" si="6"/>
        <v/>
      </c>
      <c r="D85" t="str">
        <f t="shared" si="7"/>
        <v/>
      </c>
      <c r="E85" t="str">
        <f t="shared" si="9"/>
        <v/>
      </c>
    </row>
    <row r="86" spans="1:5" x14ac:dyDescent="0.2">
      <c r="A86">
        <f t="shared" si="8"/>
        <v>84</v>
      </c>
      <c r="C86" t="str">
        <f t="shared" si="6"/>
        <v/>
      </c>
      <c r="D86" t="str">
        <f t="shared" si="7"/>
        <v/>
      </c>
      <c r="E86" t="str">
        <f t="shared" si="9"/>
        <v/>
      </c>
    </row>
    <row r="87" spans="1:5" x14ac:dyDescent="0.2">
      <c r="A87">
        <f t="shared" si="8"/>
        <v>85</v>
      </c>
      <c r="C87" t="str">
        <f t="shared" si="6"/>
        <v/>
      </c>
      <c r="D87" t="str">
        <f t="shared" si="7"/>
        <v/>
      </c>
      <c r="E87" t="str">
        <f t="shared" si="9"/>
        <v/>
      </c>
    </row>
    <row r="88" spans="1:5" x14ac:dyDescent="0.2">
      <c r="A88">
        <f t="shared" si="8"/>
        <v>86</v>
      </c>
      <c r="C88" t="str">
        <f t="shared" si="6"/>
        <v/>
      </c>
      <c r="D88" t="str">
        <f t="shared" si="7"/>
        <v/>
      </c>
      <c r="E88" t="str">
        <f t="shared" si="9"/>
        <v/>
      </c>
    </row>
    <row r="89" spans="1:5" x14ac:dyDescent="0.2">
      <c r="A89">
        <f t="shared" si="8"/>
        <v>87</v>
      </c>
      <c r="C89" t="str">
        <f t="shared" si="6"/>
        <v/>
      </c>
      <c r="D89" t="str">
        <f t="shared" si="7"/>
        <v/>
      </c>
      <c r="E89" t="str">
        <f t="shared" si="9"/>
        <v/>
      </c>
    </row>
    <row r="90" spans="1:5" x14ac:dyDescent="0.2">
      <c r="A90">
        <f t="shared" si="8"/>
        <v>88</v>
      </c>
      <c r="C90" t="str">
        <f t="shared" si="6"/>
        <v/>
      </c>
      <c r="D90" t="str">
        <f t="shared" si="7"/>
        <v/>
      </c>
      <c r="E90" t="str">
        <f t="shared" si="9"/>
        <v/>
      </c>
    </row>
    <row r="91" spans="1:5" x14ac:dyDescent="0.2">
      <c r="A91">
        <f t="shared" si="8"/>
        <v>89</v>
      </c>
      <c r="C91" t="str">
        <f t="shared" si="6"/>
        <v/>
      </c>
      <c r="D91" t="str">
        <f t="shared" si="7"/>
        <v/>
      </c>
      <c r="E91" t="str">
        <f t="shared" si="9"/>
        <v/>
      </c>
    </row>
    <row r="92" spans="1:5" x14ac:dyDescent="0.2">
      <c r="A92">
        <f t="shared" si="8"/>
        <v>90</v>
      </c>
      <c r="C92" t="str">
        <f t="shared" si="6"/>
        <v/>
      </c>
      <c r="D92" t="str">
        <f t="shared" si="7"/>
        <v/>
      </c>
      <c r="E92" t="str">
        <f t="shared" si="9"/>
        <v/>
      </c>
    </row>
    <row r="93" spans="1:5" x14ac:dyDescent="0.2">
      <c r="A93">
        <f t="shared" si="8"/>
        <v>91</v>
      </c>
      <c r="C93" t="str">
        <f t="shared" si="6"/>
        <v/>
      </c>
      <c r="D93" t="str">
        <f t="shared" si="7"/>
        <v/>
      </c>
      <c r="E93" t="str">
        <f t="shared" si="9"/>
        <v/>
      </c>
    </row>
    <row r="94" spans="1:5" x14ac:dyDescent="0.2">
      <c r="A94">
        <f t="shared" si="8"/>
        <v>92</v>
      </c>
      <c r="C94" t="str">
        <f t="shared" si="6"/>
        <v/>
      </c>
      <c r="D94" t="str">
        <f t="shared" si="7"/>
        <v/>
      </c>
      <c r="E94" t="str">
        <f t="shared" si="9"/>
        <v/>
      </c>
    </row>
    <row r="95" spans="1:5" x14ac:dyDescent="0.2">
      <c r="A95">
        <f t="shared" si="8"/>
        <v>93</v>
      </c>
      <c r="C95" t="str">
        <f t="shared" si="6"/>
        <v/>
      </c>
      <c r="D95" t="str">
        <f t="shared" si="7"/>
        <v/>
      </c>
      <c r="E95" t="str">
        <f t="shared" si="9"/>
        <v/>
      </c>
    </row>
    <row r="96" spans="1:5" x14ac:dyDescent="0.2">
      <c r="A96">
        <f t="shared" si="8"/>
        <v>94</v>
      </c>
      <c r="C96" t="str">
        <f t="shared" si="6"/>
        <v/>
      </c>
      <c r="D96" t="str">
        <f t="shared" si="7"/>
        <v/>
      </c>
      <c r="E96" t="str">
        <f t="shared" si="9"/>
        <v/>
      </c>
    </row>
    <row r="97" spans="1:5" x14ac:dyDescent="0.2">
      <c r="A97">
        <f t="shared" si="8"/>
        <v>95</v>
      </c>
      <c r="C97" t="str">
        <f t="shared" si="6"/>
        <v/>
      </c>
      <c r="D97" t="str">
        <f t="shared" si="7"/>
        <v/>
      </c>
      <c r="E97" t="str">
        <f t="shared" si="9"/>
        <v/>
      </c>
    </row>
    <row r="98" spans="1:5" x14ac:dyDescent="0.2">
      <c r="A98">
        <f t="shared" si="8"/>
        <v>96</v>
      </c>
      <c r="C98" t="str">
        <f t="shared" si="6"/>
        <v/>
      </c>
      <c r="D98" t="str">
        <f t="shared" si="7"/>
        <v/>
      </c>
      <c r="E98" t="str">
        <f t="shared" si="9"/>
        <v/>
      </c>
    </row>
    <row r="99" spans="1:5" x14ac:dyDescent="0.2">
      <c r="A99">
        <f t="shared" si="8"/>
        <v>97</v>
      </c>
      <c r="C99" t="str">
        <f t="shared" si="6"/>
        <v/>
      </c>
      <c r="D99" t="str">
        <f t="shared" si="7"/>
        <v/>
      </c>
      <c r="E99" t="str">
        <f t="shared" si="9"/>
        <v/>
      </c>
    </row>
    <row r="100" spans="1:5" x14ac:dyDescent="0.2">
      <c r="A100">
        <f t="shared" si="8"/>
        <v>98</v>
      </c>
      <c r="C100" t="str">
        <f t="shared" si="6"/>
        <v/>
      </c>
      <c r="D100" t="str">
        <f t="shared" si="7"/>
        <v/>
      </c>
      <c r="E100" t="str">
        <f t="shared" si="9"/>
        <v/>
      </c>
    </row>
    <row r="101" spans="1:5" x14ac:dyDescent="0.2">
      <c r="A101">
        <f>A100+1</f>
        <v>99</v>
      </c>
      <c r="C101" t="str">
        <f t="shared" si="6"/>
        <v/>
      </c>
      <c r="D101" t="str">
        <f t="shared" si="7"/>
        <v/>
      </c>
      <c r="E101" t="str">
        <f t="shared" si="9"/>
        <v/>
      </c>
    </row>
    <row r="102" spans="1:5" x14ac:dyDescent="0.2">
      <c r="A102">
        <f t="shared" ref="A102" si="10">A101+1</f>
        <v>100</v>
      </c>
      <c r="C102" t="str">
        <f t="shared" si="6"/>
        <v/>
      </c>
      <c r="D102" t="str">
        <f t="shared" si="7"/>
        <v/>
      </c>
      <c r="E102" t="str">
        <f t="shared" si="9"/>
        <v/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FA79-D1BB-6B49-854A-D804E90B91AC}">
  <dimension ref="A1:M102"/>
  <sheetViews>
    <sheetView tabSelected="1" workbookViewId="0">
      <selection activeCell="C5" sqref="C5"/>
    </sheetView>
  </sheetViews>
  <sheetFormatPr baseColWidth="10" defaultRowHeight="16" x14ac:dyDescent="0.2"/>
  <cols>
    <col min="9" max="9" width="19.5" bestFit="1" customWidth="1"/>
  </cols>
  <sheetData>
    <row r="1" spans="1:13" x14ac:dyDescent="0.2">
      <c r="A1" s="79" t="s">
        <v>2</v>
      </c>
      <c r="B1" s="67" t="s">
        <v>20</v>
      </c>
      <c r="C1" s="67" t="s">
        <v>12</v>
      </c>
      <c r="D1" s="67" t="s">
        <v>13</v>
      </c>
      <c r="E1" s="79" t="s">
        <v>3</v>
      </c>
      <c r="H1" s="79" t="s">
        <v>30</v>
      </c>
      <c r="I1">
        <v>0.05</v>
      </c>
    </row>
    <row r="2" spans="1:13" x14ac:dyDescent="0.2">
      <c r="A2">
        <f>IF(AND(C2="",C1&lt;&gt;""),0,0)</f>
        <v>0</v>
      </c>
      <c r="C2">
        <v>93044</v>
      </c>
      <c r="D2">
        <f>IF(C2="","",C2-C3)</f>
        <v>658</v>
      </c>
      <c r="E2">
        <f t="shared" ref="E2:E66" si="0">IF(C2="","",(1+$I$1)^-A2)</f>
        <v>1</v>
      </c>
      <c r="H2" t="s">
        <v>4</v>
      </c>
      <c r="I2" cm="1">
        <f t="array" aca="1" ref="I2" ca="1">SUMPRODUCT(OFFSET(E1,MATCH(TRUE,E1:E101&lt;&gt;"",0),0,LOOKUP(9.99E+307,E1:E101,ROW(E2:E102)-ROW(E2)),1),OFFSET(C1,MATCH(TRUE,C1:C101&lt;&gt;"",0),0,LOOKUP(9.99E+307,C1:C101,ROW(C2:C102)-ROW(C2)),1))/INDEX(C2:C101,MATCH(TRUE,C1:C101&lt;&gt;"",0))</f>
        <v>4.4841618315372376</v>
      </c>
    </row>
    <row r="3" spans="1:13" x14ac:dyDescent="0.2">
      <c r="A3">
        <f>IF(AND(C2="",C1=""),0,IF(AND(C2="",C1&lt;&gt;""),0,A2+1))</f>
        <v>1</v>
      </c>
      <c r="B3">
        <f>IF(C2="","",1+B2)</f>
        <v>1</v>
      </c>
      <c r="C3">
        <v>92386</v>
      </c>
      <c r="D3">
        <f t="shared" ref="D3:D66" si="1">IF(C3="","",C3-C4)</f>
        <v>665</v>
      </c>
      <c r="E3">
        <f>IF(C3&lt;&gt;"",(1+$I$1)^-A3,"")</f>
        <v>0.95238095238095233</v>
      </c>
      <c r="H3" t="s">
        <v>5</v>
      </c>
      <c r="I3" cm="1">
        <f t="array" aca="1" ref="I3" ca="1">SUMPRODUCT(OFFSET(E1,MATCH(TRUE,E1:E101&lt;&gt;"",0),0,LOOKUP(9.99E+307,E1:E101,ROW(E2:E102)-ROW(E2)),1),OFFSET(D1,MATCH(TRUE,D1:D101&lt;&gt;"",0),0,LOOKUP(9.99E+307,D1:D101,ROW(D2:D102)-ROW(D2)),1))/INDEX(C2:C101,MATCH(TRUE,C1:C101&lt;&gt;"",0))</f>
        <v>0.8257919084231381</v>
      </c>
    </row>
    <row r="4" spans="1:13" x14ac:dyDescent="0.2">
      <c r="A4">
        <f t="shared" ref="A4:A67" si="2">IF(AND(C3="",C2=""),0,IF(AND(C3="",C2&lt;&gt;""),0,A3+1))</f>
        <v>2</v>
      </c>
      <c r="B4">
        <f t="shared" ref="B4:B67" si="3">IF(C3="","",1+B3)</f>
        <v>2</v>
      </c>
      <c r="C4">
        <v>91721</v>
      </c>
      <c r="D4">
        <f t="shared" si="1"/>
        <v>671</v>
      </c>
      <c r="E4">
        <f t="shared" si="0"/>
        <v>0.90702947845804982</v>
      </c>
      <c r="H4" t="s">
        <v>58</v>
      </c>
    </row>
    <row r="5" spans="1:13" x14ac:dyDescent="0.2">
      <c r="A5">
        <f t="shared" si="2"/>
        <v>3</v>
      </c>
      <c r="B5">
        <f t="shared" si="3"/>
        <v>3</v>
      </c>
      <c r="C5">
        <v>91050</v>
      </c>
      <c r="D5">
        <f t="shared" si="1"/>
        <v>680</v>
      </c>
      <c r="E5">
        <f t="shared" si="0"/>
        <v>0.86383759853147601</v>
      </c>
      <c r="I5" cm="1">
        <f t="array" aca="1" ref="I5:I9" ca="1">OFFSET(E1,MATCH(TRUE,E1:E101&lt;&gt;"",0)+1,0,LOOKUP(9E+99+307,E1:E101,ROW(E2:E102)-ROW(E2)),1)</f>
        <v>0.95238095238095233</v>
      </c>
    </row>
    <row r="6" spans="1:13" x14ac:dyDescent="0.2">
      <c r="A6">
        <f t="shared" si="2"/>
        <v>4</v>
      </c>
      <c r="B6">
        <f t="shared" si="3"/>
        <v>4</v>
      </c>
      <c r="C6">
        <v>90370</v>
      </c>
      <c r="D6">
        <f t="shared" si="1"/>
        <v>90370</v>
      </c>
      <c r="E6">
        <f t="shared" si="0"/>
        <v>0.82270247479188197</v>
      </c>
      <c r="I6">
        <f ca="1"/>
        <v>0.90702947845804982</v>
      </c>
    </row>
    <row r="7" spans="1:13" x14ac:dyDescent="0.2">
      <c r="A7">
        <f t="shared" si="2"/>
        <v>5</v>
      </c>
      <c r="B7">
        <f t="shared" si="3"/>
        <v>5</v>
      </c>
      <c r="D7" t="str">
        <f t="shared" si="1"/>
        <v/>
      </c>
      <c r="E7" t="str">
        <f t="shared" si="0"/>
        <v/>
      </c>
      <c r="I7">
        <f ca="1"/>
        <v>0.86383759853147601</v>
      </c>
    </row>
    <row r="8" spans="1:13" x14ac:dyDescent="0.2">
      <c r="A8">
        <f t="shared" si="2"/>
        <v>0</v>
      </c>
      <c r="B8" t="str">
        <f t="shared" si="3"/>
        <v/>
      </c>
      <c r="D8" t="str">
        <f t="shared" si="1"/>
        <v/>
      </c>
      <c r="E8" t="str">
        <f t="shared" si="0"/>
        <v/>
      </c>
      <c r="I8">
        <f ca="1"/>
        <v>0.82270247479188197</v>
      </c>
    </row>
    <row r="9" spans="1:13" x14ac:dyDescent="0.2">
      <c r="A9">
        <f t="shared" si="2"/>
        <v>0</v>
      </c>
      <c r="B9" t="str">
        <f t="shared" si="3"/>
        <v/>
      </c>
      <c r="D9" t="str">
        <f t="shared" si="1"/>
        <v/>
      </c>
      <c r="E9" t="str">
        <f t="shared" si="0"/>
        <v/>
      </c>
      <c r="I9" t="str">
        <f ca="1"/>
        <v/>
      </c>
      <c r="M9" cm="1">
        <f t="array" ref="M9">LOOKUP(9.99E+307,E1:E101,ROW(E2:E102)-ROW(E2))</f>
        <v>5</v>
      </c>
    </row>
    <row r="10" spans="1:13" x14ac:dyDescent="0.2">
      <c r="A10">
        <f t="shared" si="2"/>
        <v>0</v>
      </c>
      <c r="B10" t="str">
        <f t="shared" si="3"/>
        <v/>
      </c>
      <c r="D10" t="str">
        <f t="shared" si="1"/>
        <v/>
      </c>
      <c r="E10" t="str">
        <f t="shared" si="0"/>
        <v/>
      </c>
    </row>
    <row r="11" spans="1:13" x14ac:dyDescent="0.2">
      <c r="A11">
        <f t="shared" si="2"/>
        <v>0</v>
      </c>
      <c r="B11" t="str">
        <f t="shared" si="3"/>
        <v/>
      </c>
      <c r="D11" t="str">
        <f t="shared" si="1"/>
        <v/>
      </c>
      <c r="E11" t="str">
        <f t="shared" si="0"/>
        <v/>
      </c>
    </row>
    <row r="12" spans="1:13" x14ac:dyDescent="0.2">
      <c r="A12">
        <f t="shared" si="2"/>
        <v>0</v>
      </c>
      <c r="B12" t="str">
        <f t="shared" si="3"/>
        <v/>
      </c>
      <c r="D12" t="str">
        <f t="shared" si="1"/>
        <v/>
      </c>
      <c r="E12" t="str">
        <f t="shared" si="0"/>
        <v/>
      </c>
    </row>
    <row r="13" spans="1:13" x14ac:dyDescent="0.2">
      <c r="A13">
        <f t="shared" si="2"/>
        <v>0</v>
      </c>
      <c r="B13" t="str">
        <f t="shared" si="3"/>
        <v/>
      </c>
      <c r="D13" t="str">
        <f t="shared" si="1"/>
        <v/>
      </c>
      <c r="E13" t="str">
        <f t="shared" si="0"/>
        <v/>
      </c>
    </row>
    <row r="14" spans="1:13" x14ac:dyDescent="0.2">
      <c r="A14">
        <f t="shared" si="2"/>
        <v>0</v>
      </c>
      <c r="B14" t="str">
        <f t="shared" si="3"/>
        <v/>
      </c>
      <c r="D14" t="str">
        <f t="shared" si="1"/>
        <v/>
      </c>
      <c r="E14" t="str">
        <f t="shared" si="0"/>
        <v/>
      </c>
    </row>
    <row r="15" spans="1:13" x14ac:dyDescent="0.2">
      <c r="A15">
        <f t="shared" si="2"/>
        <v>0</v>
      </c>
      <c r="B15" t="str">
        <f t="shared" si="3"/>
        <v/>
      </c>
      <c r="D15" t="str">
        <f t="shared" si="1"/>
        <v/>
      </c>
      <c r="E15" t="str">
        <f t="shared" si="0"/>
        <v/>
      </c>
    </row>
    <row r="16" spans="1:13" x14ac:dyDescent="0.2">
      <c r="A16">
        <f t="shared" si="2"/>
        <v>0</v>
      </c>
      <c r="B16" t="str">
        <f t="shared" si="3"/>
        <v/>
      </c>
      <c r="D16" t="str">
        <f t="shared" si="1"/>
        <v/>
      </c>
      <c r="E16" t="str">
        <f t="shared" si="0"/>
        <v/>
      </c>
    </row>
    <row r="17" spans="1:5" x14ac:dyDescent="0.2">
      <c r="A17">
        <f t="shared" si="2"/>
        <v>0</v>
      </c>
      <c r="B17" t="str">
        <f t="shared" si="3"/>
        <v/>
      </c>
      <c r="D17" t="str">
        <f t="shared" si="1"/>
        <v/>
      </c>
      <c r="E17" t="str">
        <f t="shared" si="0"/>
        <v/>
      </c>
    </row>
    <row r="18" spans="1:5" x14ac:dyDescent="0.2">
      <c r="A18">
        <f t="shared" si="2"/>
        <v>0</v>
      </c>
      <c r="B18" t="str">
        <f t="shared" si="3"/>
        <v/>
      </c>
      <c r="D18" t="str">
        <f t="shared" si="1"/>
        <v/>
      </c>
      <c r="E18" t="str">
        <f t="shared" si="0"/>
        <v/>
      </c>
    </row>
    <row r="19" spans="1:5" x14ac:dyDescent="0.2">
      <c r="A19">
        <f t="shared" si="2"/>
        <v>0</v>
      </c>
      <c r="B19" t="str">
        <f t="shared" si="3"/>
        <v/>
      </c>
      <c r="D19" t="str">
        <f t="shared" si="1"/>
        <v/>
      </c>
      <c r="E19" t="str">
        <f t="shared" si="0"/>
        <v/>
      </c>
    </row>
    <row r="20" spans="1:5" x14ac:dyDescent="0.2">
      <c r="A20">
        <f t="shared" si="2"/>
        <v>0</v>
      </c>
      <c r="B20" t="str">
        <f t="shared" si="3"/>
        <v/>
      </c>
      <c r="D20" t="str">
        <f t="shared" si="1"/>
        <v/>
      </c>
      <c r="E20" t="str">
        <f t="shared" si="0"/>
        <v/>
      </c>
    </row>
    <row r="21" spans="1:5" x14ac:dyDescent="0.2">
      <c r="A21">
        <f t="shared" si="2"/>
        <v>0</v>
      </c>
      <c r="B21" t="str">
        <f t="shared" si="3"/>
        <v/>
      </c>
      <c r="D21" t="str">
        <f t="shared" si="1"/>
        <v/>
      </c>
      <c r="E21" t="str">
        <f t="shared" si="0"/>
        <v/>
      </c>
    </row>
    <row r="22" spans="1:5" x14ac:dyDescent="0.2">
      <c r="A22">
        <f t="shared" si="2"/>
        <v>0</v>
      </c>
      <c r="B22" t="str">
        <f t="shared" si="3"/>
        <v/>
      </c>
      <c r="D22" t="str">
        <f t="shared" si="1"/>
        <v/>
      </c>
      <c r="E22" t="str">
        <f t="shared" si="0"/>
        <v/>
      </c>
    </row>
    <row r="23" spans="1:5" x14ac:dyDescent="0.2">
      <c r="A23">
        <f t="shared" si="2"/>
        <v>0</v>
      </c>
      <c r="B23" t="str">
        <f t="shared" si="3"/>
        <v/>
      </c>
      <c r="D23" t="str">
        <f t="shared" si="1"/>
        <v/>
      </c>
      <c r="E23" t="str">
        <f t="shared" si="0"/>
        <v/>
      </c>
    </row>
    <row r="24" spans="1:5" x14ac:dyDescent="0.2">
      <c r="A24">
        <f t="shared" si="2"/>
        <v>0</v>
      </c>
      <c r="B24" t="str">
        <f t="shared" si="3"/>
        <v/>
      </c>
      <c r="D24" t="str">
        <f t="shared" si="1"/>
        <v/>
      </c>
      <c r="E24" t="str">
        <f t="shared" si="0"/>
        <v/>
      </c>
    </row>
    <row r="25" spans="1:5" x14ac:dyDescent="0.2">
      <c r="A25">
        <f t="shared" si="2"/>
        <v>0</v>
      </c>
      <c r="B25" t="str">
        <f t="shared" si="3"/>
        <v/>
      </c>
      <c r="D25" t="str">
        <f t="shared" si="1"/>
        <v/>
      </c>
      <c r="E25" t="str">
        <f t="shared" si="0"/>
        <v/>
      </c>
    </row>
    <row r="26" spans="1:5" x14ac:dyDescent="0.2">
      <c r="A26">
        <f t="shared" si="2"/>
        <v>0</v>
      </c>
      <c r="B26" t="str">
        <f t="shared" si="3"/>
        <v/>
      </c>
      <c r="D26" t="str">
        <f t="shared" si="1"/>
        <v/>
      </c>
      <c r="E26" t="str">
        <f t="shared" si="0"/>
        <v/>
      </c>
    </row>
    <row r="27" spans="1:5" x14ac:dyDescent="0.2">
      <c r="A27">
        <f t="shared" si="2"/>
        <v>0</v>
      </c>
      <c r="B27" t="str">
        <f t="shared" si="3"/>
        <v/>
      </c>
      <c r="D27" t="str">
        <f t="shared" si="1"/>
        <v/>
      </c>
      <c r="E27" t="str">
        <f t="shared" si="0"/>
        <v/>
      </c>
    </row>
    <row r="28" spans="1:5" x14ac:dyDescent="0.2">
      <c r="A28">
        <f t="shared" si="2"/>
        <v>0</v>
      </c>
      <c r="B28" t="str">
        <f t="shared" si="3"/>
        <v/>
      </c>
      <c r="D28" t="str">
        <f t="shared" si="1"/>
        <v/>
      </c>
      <c r="E28" t="str">
        <f t="shared" si="0"/>
        <v/>
      </c>
    </row>
    <row r="29" spans="1:5" x14ac:dyDescent="0.2">
      <c r="A29">
        <f t="shared" si="2"/>
        <v>0</v>
      </c>
      <c r="B29" t="str">
        <f t="shared" si="3"/>
        <v/>
      </c>
      <c r="D29" t="str">
        <f t="shared" si="1"/>
        <v/>
      </c>
      <c r="E29" t="str">
        <f t="shared" si="0"/>
        <v/>
      </c>
    </row>
    <row r="30" spans="1:5" x14ac:dyDescent="0.2">
      <c r="A30">
        <f t="shared" si="2"/>
        <v>0</v>
      </c>
      <c r="B30" t="str">
        <f t="shared" si="3"/>
        <v/>
      </c>
      <c r="D30" t="str">
        <f t="shared" si="1"/>
        <v/>
      </c>
      <c r="E30" t="str">
        <f t="shared" si="0"/>
        <v/>
      </c>
    </row>
    <row r="31" spans="1:5" x14ac:dyDescent="0.2">
      <c r="A31">
        <f t="shared" si="2"/>
        <v>0</v>
      </c>
      <c r="B31" t="str">
        <f t="shared" si="3"/>
        <v/>
      </c>
      <c r="D31" t="str">
        <f t="shared" si="1"/>
        <v/>
      </c>
      <c r="E31" t="str">
        <f t="shared" si="0"/>
        <v/>
      </c>
    </row>
    <row r="32" spans="1:5" x14ac:dyDescent="0.2">
      <c r="A32">
        <f t="shared" si="2"/>
        <v>0</v>
      </c>
      <c r="B32" t="str">
        <f t="shared" si="3"/>
        <v/>
      </c>
      <c r="D32" t="str">
        <f t="shared" si="1"/>
        <v/>
      </c>
      <c r="E32" t="str">
        <f t="shared" si="0"/>
        <v/>
      </c>
    </row>
    <row r="33" spans="1:5" x14ac:dyDescent="0.2">
      <c r="A33">
        <f t="shared" si="2"/>
        <v>0</v>
      </c>
      <c r="B33" t="str">
        <f t="shared" si="3"/>
        <v/>
      </c>
      <c r="D33" t="str">
        <f t="shared" si="1"/>
        <v/>
      </c>
      <c r="E33" t="str">
        <f t="shared" si="0"/>
        <v/>
      </c>
    </row>
    <row r="34" spans="1:5" x14ac:dyDescent="0.2">
      <c r="A34">
        <f t="shared" si="2"/>
        <v>0</v>
      </c>
      <c r="B34" t="str">
        <f t="shared" si="3"/>
        <v/>
      </c>
      <c r="D34" t="str">
        <f t="shared" si="1"/>
        <v/>
      </c>
      <c r="E34" t="str">
        <f t="shared" si="0"/>
        <v/>
      </c>
    </row>
    <row r="35" spans="1:5" x14ac:dyDescent="0.2">
      <c r="A35">
        <f t="shared" si="2"/>
        <v>0</v>
      </c>
      <c r="B35" t="str">
        <f t="shared" si="3"/>
        <v/>
      </c>
      <c r="D35" t="str">
        <f t="shared" si="1"/>
        <v/>
      </c>
      <c r="E35" t="str">
        <f t="shared" si="0"/>
        <v/>
      </c>
    </row>
    <row r="36" spans="1:5" x14ac:dyDescent="0.2">
      <c r="A36">
        <f t="shared" si="2"/>
        <v>0</v>
      </c>
      <c r="B36" t="str">
        <f t="shared" si="3"/>
        <v/>
      </c>
      <c r="D36" t="str">
        <f t="shared" si="1"/>
        <v/>
      </c>
      <c r="E36" t="str">
        <f t="shared" si="0"/>
        <v/>
      </c>
    </row>
    <row r="37" spans="1:5" x14ac:dyDescent="0.2">
      <c r="A37">
        <f t="shared" si="2"/>
        <v>0</v>
      </c>
      <c r="B37" t="str">
        <f t="shared" si="3"/>
        <v/>
      </c>
      <c r="D37" t="str">
        <f t="shared" si="1"/>
        <v/>
      </c>
      <c r="E37" t="str">
        <f t="shared" si="0"/>
        <v/>
      </c>
    </row>
    <row r="38" spans="1:5" x14ac:dyDescent="0.2">
      <c r="A38">
        <f t="shared" si="2"/>
        <v>0</v>
      </c>
      <c r="B38" t="str">
        <f t="shared" si="3"/>
        <v/>
      </c>
      <c r="D38" t="str">
        <f t="shared" si="1"/>
        <v/>
      </c>
      <c r="E38" t="str">
        <f t="shared" si="0"/>
        <v/>
      </c>
    </row>
    <row r="39" spans="1:5" x14ac:dyDescent="0.2">
      <c r="A39">
        <f t="shared" si="2"/>
        <v>0</v>
      </c>
      <c r="B39" t="str">
        <f t="shared" si="3"/>
        <v/>
      </c>
      <c r="D39" t="str">
        <f t="shared" si="1"/>
        <v/>
      </c>
      <c r="E39" t="str">
        <f t="shared" si="0"/>
        <v/>
      </c>
    </row>
    <row r="40" spans="1:5" x14ac:dyDescent="0.2">
      <c r="A40">
        <f t="shared" si="2"/>
        <v>0</v>
      </c>
      <c r="B40" t="str">
        <f t="shared" si="3"/>
        <v/>
      </c>
      <c r="D40" t="str">
        <f t="shared" si="1"/>
        <v/>
      </c>
      <c r="E40" t="str">
        <f t="shared" si="0"/>
        <v/>
      </c>
    </row>
    <row r="41" spans="1:5" x14ac:dyDescent="0.2">
      <c r="A41">
        <f t="shared" si="2"/>
        <v>0</v>
      </c>
      <c r="B41" t="str">
        <f t="shared" si="3"/>
        <v/>
      </c>
      <c r="D41" t="str">
        <f t="shared" si="1"/>
        <v/>
      </c>
      <c r="E41" t="str">
        <f t="shared" si="0"/>
        <v/>
      </c>
    </row>
    <row r="42" spans="1:5" x14ac:dyDescent="0.2">
      <c r="A42">
        <f t="shared" si="2"/>
        <v>0</v>
      </c>
      <c r="B42" t="str">
        <f t="shared" si="3"/>
        <v/>
      </c>
      <c r="D42" t="str">
        <f t="shared" si="1"/>
        <v/>
      </c>
      <c r="E42" t="str">
        <f t="shared" si="0"/>
        <v/>
      </c>
    </row>
    <row r="43" spans="1:5" x14ac:dyDescent="0.2">
      <c r="A43">
        <f t="shared" si="2"/>
        <v>0</v>
      </c>
      <c r="B43" t="str">
        <f t="shared" si="3"/>
        <v/>
      </c>
      <c r="D43" t="str">
        <f t="shared" si="1"/>
        <v/>
      </c>
      <c r="E43" t="str">
        <f t="shared" si="0"/>
        <v/>
      </c>
    </row>
    <row r="44" spans="1:5" x14ac:dyDescent="0.2">
      <c r="A44">
        <f t="shared" si="2"/>
        <v>0</v>
      </c>
      <c r="B44" t="str">
        <f t="shared" si="3"/>
        <v/>
      </c>
      <c r="D44" t="str">
        <f t="shared" si="1"/>
        <v/>
      </c>
      <c r="E44" t="str">
        <f t="shared" si="0"/>
        <v/>
      </c>
    </row>
    <row r="45" spans="1:5" x14ac:dyDescent="0.2">
      <c r="A45">
        <f t="shared" si="2"/>
        <v>0</v>
      </c>
      <c r="B45" t="str">
        <f t="shared" si="3"/>
        <v/>
      </c>
      <c r="D45" t="str">
        <f t="shared" si="1"/>
        <v/>
      </c>
      <c r="E45" t="str">
        <f t="shared" si="0"/>
        <v/>
      </c>
    </row>
    <row r="46" spans="1:5" x14ac:dyDescent="0.2">
      <c r="A46">
        <f t="shared" si="2"/>
        <v>0</v>
      </c>
      <c r="B46" t="str">
        <f t="shared" si="3"/>
        <v/>
      </c>
      <c r="D46" t="str">
        <f t="shared" si="1"/>
        <v/>
      </c>
      <c r="E46" t="str">
        <f t="shared" si="0"/>
        <v/>
      </c>
    </row>
    <row r="47" spans="1:5" x14ac:dyDescent="0.2">
      <c r="A47">
        <f t="shared" si="2"/>
        <v>0</v>
      </c>
      <c r="B47" t="str">
        <f t="shared" si="3"/>
        <v/>
      </c>
      <c r="D47" t="str">
        <f t="shared" si="1"/>
        <v/>
      </c>
      <c r="E47" t="str">
        <f t="shared" si="0"/>
        <v/>
      </c>
    </row>
    <row r="48" spans="1:5" x14ac:dyDescent="0.2">
      <c r="A48">
        <f t="shared" si="2"/>
        <v>0</v>
      </c>
      <c r="B48" t="str">
        <f t="shared" si="3"/>
        <v/>
      </c>
      <c r="D48" t="str">
        <f t="shared" si="1"/>
        <v/>
      </c>
      <c r="E48" t="str">
        <f t="shared" si="0"/>
        <v/>
      </c>
    </row>
    <row r="49" spans="1:5" x14ac:dyDescent="0.2">
      <c r="A49">
        <f t="shared" si="2"/>
        <v>0</v>
      </c>
      <c r="B49" t="str">
        <f t="shared" si="3"/>
        <v/>
      </c>
      <c r="D49" t="str">
        <f t="shared" si="1"/>
        <v/>
      </c>
      <c r="E49" t="str">
        <f t="shared" si="0"/>
        <v/>
      </c>
    </row>
    <row r="50" spans="1:5" x14ac:dyDescent="0.2">
      <c r="A50">
        <f t="shared" si="2"/>
        <v>0</v>
      </c>
      <c r="B50" t="str">
        <f t="shared" si="3"/>
        <v/>
      </c>
      <c r="D50" t="str">
        <f t="shared" si="1"/>
        <v/>
      </c>
      <c r="E50" t="str">
        <f t="shared" si="0"/>
        <v/>
      </c>
    </row>
    <row r="51" spans="1:5" x14ac:dyDescent="0.2">
      <c r="A51">
        <f t="shared" si="2"/>
        <v>0</v>
      </c>
      <c r="B51" t="str">
        <f t="shared" si="3"/>
        <v/>
      </c>
      <c r="D51" t="str">
        <f t="shared" si="1"/>
        <v/>
      </c>
      <c r="E51" t="str">
        <f t="shared" si="0"/>
        <v/>
      </c>
    </row>
    <row r="52" spans="1:5" x14ac:dyDescent="0.2">
      <c r="A52">
        <f t="shared" si="2"/>
        <v>0</v>
      </c>
      <c r="B52" t="str">
        <f t="shared" si="3"/>
        <v/>
      </c>
      <c r="D52" t="str">
        <f t="shared" si="1"/>
        <v/>
      </c>
      <c r="E52" t="str">
        <f t="shared" si="0"/>
        <v/>
      </c>
    </row>
    <row r="53" spans="1:5" x14ac:dyDescent="0.2">
      <c r="A53">
        <f t="shared" si="2"/>
        <v>0</v>
      </c>
      <c r="B53" t="str">
        <f t="shared" si="3"/>
        <v/>
      </c>
      <c r="D53" t="str">
        <f t="shared" si="1"/>
        <v/>
      </c>
      <c r="E53" t="str">
        <f t="shared" si="0"/>
        <v/>
      </c>
    </row>
    <row r="54" spans="1:5" x14ac:dyDescent="0.2">
      <c r="A54">
        <f t="shared" si="2"/>
        <v>0</v>
      </c>
      <c r="B54" t="str">
        <f t="shared" si="3"/>
        <v/>
      </c>
      <c r="D54" t="str">
        <f t="shared" si="1"/>
        <v/>
      </c>
      <c r="E54" t="str">
        <f t="shared" si="0"/>
        <v/>
      </c>
    </row>
    <row r="55" spans="1:5" x14ac:dyDescent="0.2">
      <c r="A55">
        <f t="shared" si="2"/>
        <v>0</v>
      </c>
      <c r="B55" t="str">
        <f t="shared" si="3"/>
        <v/>
      </c>
      <c r="D55" t="str">
        <f t="shared" si="1"/>
        <v/>
      </c>
      <c r="E55" t="str">
        <f t="shared" si="0"/>
        <v/>
      </c>
    </row>
    <row r="56" spans="1:5" x14ac:dyDescent="0.2">
      <c r="A56">
        <f t="shared" si="2"/>
        <v>0</v>
      </c>
      <c r="B56" t="str">
        <f t="shared" si="3"/>
        <v/>
      </c>
      <c r="D56" t="str">
        <f t="shared" si="1"/>
        <v/>
      </c>
      <c r="E56" t="str">
        <f t="shared" si="0"/>
        <v/>
      </c>
    </row>
    <row r="57" spans="1:5" x14ac:dyDescent="0.2">
      <c r="A57">
        <f t="shared" si="2"/>
        <v>0</v>
      </c>
      <c r="B57" t="str">
        <f t="shared" si="3"/>
        <v/>
      </c>
      <c r="D57" t="str">
        <f t="shared" si="1"/>
        <v/>
      </c>
      <c r="E57" t="str">
        <f t="shared" si="0"/>
        <v/>
      </c>
    </row>
    <row r="58" spans="1:5" x14ac:dyDescent="0.2">
      <c r="A58">
        <f t="shared" si="2"/>
        <v>0</v>
      </c>
      <c r="B58" t="str">
        <f t="shared" si="3"/>
        <v/>
      </c>
      <c r="D58" t="str">
        <f t="shared" si="1"/>
        <v/>
      </c>
      <c r="E58" t="str">
        <f t="shared" si="0"/>
        <v/>
      </c>
    </row>
    <row r="59" spans="1:5" x14ac:dyDescent="0.2">
      <c r="A59">
        <f t="shared" si="2"/>
        <v>0</v>
      </c>
      <c r="B59" t="str">
        <f t="shared" si="3"/>
        <v/>
      </c>
      <c r="D59" t="str">
        <f t="shared" si="1"/>
        <v/>
      </c>
      <c r="E59" t="str">
        <f t="shared" si="0"/>
        <v/>
      </c>
    </row>
    <row r="60" spans="1:5" x14ac:dyDescent="0.2">
      <c r="A60">
        <f t="shared" si="2"/>
        <v>0</v>
      </c>
      <c r="B60" t="str">
        <f t="shared" si="3"/>
        <v/>
      </c>
      <c r="D60" t="str">
        <f t="shared" si="1"/>
        <v/>
      </c>
      <c r="E60" t="str">
        <f t="shared" si="0"/>
        <v/>
      </c>
    </row>
    <row r="61" spans="1:5" x14ac:dyDescent="0.2">
      <c r="A61">
        <f t="shared" si="2"/>
        <v>0</v>
      </c>
      <c r="B61" t="str">
        <f t="shared" si="3"/>
        <v/>
      </c>
      <c r="D61" t="str">
        <f t="shared" si="1"/>
        <v/>
      </c>
      <c r="E61" t="str">
        <f t="shared" si="0"/>
        <v/>
      </c>
    </row>
    <row r="62" spans="1:5" x14ac:dyDescent="0.2">
      <c r="A62">
        <f t="shared" si="2"/>
        <v>0</v>
      </c>
      <c r="B62" t="str">
        <f t="shared" si="3"/>
        <v/>
      </c>
      <c r="D62" t="str">
        <f t="shared" si="1"/>
        <v/>
      </c>
      <c r="E62" t="str">
        <f t="shared" si="0"/>
        <v/>
      </c>
    </row>
    <row r="63" spans="1:5" x14ac:dyDescent="0.2">
      <c r="A63">
        <f t="shared" si="2"/>
        <v>0</v>
      </c>
      <c r="B63" t="str">
        <f t="shared" si="3"/>
        <v/>
      </c>
      <c r="D63" t="str">
        <f t="shared" si="1"/>
        <v/>
      </c>
      <c r="E63" t="str">
        <f t="shared" si="0"/>
        <v/>
      </c>
    </row>
    <row r="64" spans="1:5" x14ac:dyDescent="0.2">
      <c r="A64">
        <f t="shared" si="2"/>
        <v>0</v>
      </c>
      <c r="B64" t="str">
        <f t="shared" si="3"/>
        <v/>
      </c>
      <c r="D64" t="str">
        <f t="shared" si="1"/>
        <v/>
      </c>
      <c r="E64" t="str">
        <f t="shared" si="0"/>
        <v/>
      </c>
    </row>
    <row r="65" spans="1:5" x14ac:dyDescent="0.2">
      <c r="A65">
        <f t="shared" si="2"/>
        <v>0</v>
      </c>
      <c r="B65" t="str">
        <f t="shared" si="3"/>
        <v/>
      </c>
      <c r="D65" t="str">
        <f t="shared" si="1"/>
        <v/>
      </c>
      <c r="E65" t="str">
        <f t="shared" si="0"/>
        <v/>
      </c>
    </row>
    <row r="66" spans="1:5" x14ac:dyDescent="0.2">
      <c r="A66">
        <f t="shared" si="2"/>
        <v>0</v>
      </c>
      <c r="B66" t="str">
        <f t="shared" si="3"/>
        <v/>
      </c>
      <c r="D66" t="str">
        <f t="shared" si="1"/>
        <v/>
      </c>
      <c r="E66" t="str">
        <f t="shared" si="0"/>
        <v/>
      </c>
    </row>
    <row r="67" spans="1:5" x14ac:dyDescent="0.2">
      <c r="A67">
        <f t="shared" si="2"/>
        <v>0</v>
      </c>
      <c r="B67" t="str">
        <f t="shared" si="3"/>
        <v/>
      </c>
      <c r="D67" t="str">
        <f t="shared" ref="D67:D102" si="4">IF(C67="","",C67-C68)</f>
        <v/>
      </c>
      <c r="E67" t="str">
        <f t="shared" ref="E67:E102" si="5">IF(C67="","",(1+$I$1)^-A67)</f>
        <v/>
      </c>
    </row>
    <row r="68" spans="1:5" x14ac:dyDescent="0.2">
      <c r="A68">
        <f t="shared" ref="A68:A102" si="6">IF(AND(C67="",C66=""),0,IF(AND(C67="",C66&lt;&gt;""),0,A67+1))</f>
        <v>0</v>
      </c>
      <c r="B68" t="str">
        <f t="shared" ref="B68:B102" si="7">IF(C67="","",1+B67)</f>
        <v/>
      </c>
      <c r="D68" t="str">
        <f t="shared" si="4"/>
        <v/>
      </c>
      <c r="E68" t="str">
        <f t="shared" si="5"/>
        <v/>
      </c>
    </row>
    <row r="69" spans="1:5" x14ac:dyDescent="0.2">
      <c r="A69">
        <f t="shared" si="6"/>
        <v>0</v>
      </c>
      <c r="B69" t="str">
        <f t="shared" si="7"/>
        <v/>
      </c>
      <c r="D69" t="str">
        <f t="shared" si="4"/>
        <v/>
      </c>
      <c r="E69" t="str">
        <f t="shared" si="5"/>
        <v/>
      </c>
    </row>
    <row r="70" spans="1:5" x14ac:dyDescent="0.2">
      <c r="A70">
        <f t="shared" si="6"/>
        <v>0</v>
      </c>
      <c r="B70" t="str">
        <f t="shared" si="7"/>
        <v/>
      </c>
      <c r="D70" t="str">
        <f t="shared" si="4"/>
        <v/>
      </c>
      <c r="E70" t="str">
        <f t="shared" si="5"/>
        <v/>
      </c>
    </row>
    <row r="71" spans="1:5" x14ac:dyDescent="0.2">
      <c r="A71">
        <f t="shared" si="6"/>
        <v>0</v>
      </c>
      <c r="B71" t="str">
        <f t="shared" si="7"/>
        <v/>
      </c>
      <c r="D71" t="str">
        <f t="shared" si="4"/>
        <v/>
      </c>
      <c r="E71" t="str">
        <f t="shared" si="5"/>
        <v/>
      </c>
    </row>
    <row r="72" spans="1:5" x14ac:dyDescent="0.2">
      <c r="A72">
        <f t="shared" si="6"/>
        <v>0</v>
      </c>
      <c r="B72" t="str">
        <f t="shared" si="7"/>
        <v/>
      </c>
      <c r="D72" t="str">
        <f t="shared" si="4"/>
        <v/>
      </c>
      <c r="E72" t="str">
        <f t="shared" si="5"/>
        <v/>
      </c>
    </row>
    <row r="73" spans="1:5" x14ac:dyDescent="0.2">
      <c r="A73">
        <f t="shared" si="6"/>
        <v>0</v>
      </c>
      <c r="B73" t="str">
        <f t="shared" si="7"/>
        <v/>
      </c>
      <c r="D73" t="str">
        <f t="shared" si="4"/>
        <v/>
      </c>
      <c r="E73" t="str">
        <f t="shared" si="5"/>
        <v/>
      </c>
    </row>
    <row r="74" spans="1:5" x14ac:dyDescent="0.2">
      <c r="A74">
        <f t="shared" si="6"/>
        <v>0</v>
      </c>
      <c r="B74" t="str">
        <f t="shared" si="7"/>
        <v/>
      </c>
      <c r="D74" t="str">
        <f t="shared" si="4"/>
        <v/>
      </c>
      <c r="E74" t="str">
        <f t="shared" si="5"/>
        <v/>
      </c>
    </row>
    <row r="75" spans="1:5" x14ac:dyDescent="0.2">
      <c r="A75">
        <f t="shared" si="6"/>
        <v>0</v>
      </c>
      <c r="B75" t="str">
        <f t="shared" si="7"/>
        <v/>
      </c>
      <c r="D75" t="str">
        <f t="shared" si="4"/>
        <v/>
      </c>
      <c r="E75" t="str">
        <f t="shared" si="5"/>
        <v/>
      </c>
    </row>
    <row r="76" spans="1:5" x14ac:dyDescent="0.2">
      <c r="A76">
        <f t="shared" si="6"/>
        <v>0</v>
      </c>
      <c r="B76" t="str">
        <f t="shared" si="7"/>
        <v/>
      </c>
      <c r="D76" t="str">
        <f t="shared" si="4"/>
        <v/>
      </c>
      <c r="E76" t="str">
        <f t="shared" si="5"/>
        <v/>
      </c>
    </row>
    <row r="77" spans="1:5" x14ac:dyDescent="0.2">
      <c r="A77">
        <f t="shared" si="6"/>
        <v>0</v>
      </c>
      <c r="B77" t="str">
        <f t="shared" si="7"/>
        <v/>
      </c>
      <c r="D77" t="str">
        <f t="shared" si="4"/>
        <v/>
      </c>
      <c r="E77" t="str">
        <f t="shared" si="5"/>
        <v/>
      </c>
    </row>
    <row r="78" spans="1:5" x14ac:dyDescent="0.2">
      <c r="A78">
        <f t="shared" si="6"/>
        <v>0</v>
      </c>
      <c r="B78" t="str">
        <f t="shared" si="7"/>
        <v/>
      </c>
      <c r="D78" t="str">
        <f t="shared" si="4"/>
        <v/>
      </c>
      <c r="E78" t="str">
        <f t="shared" si="5"/>
        <v/>
      </c>
    </row>
    <row r="79" spans="1:5" x14ac:dyDescent="0.2">
      <c r="A79">
        <f t="shared" si="6"/>
        <v>0</v>
      </c>
      <c r="B79" t="str">
        <f t="shared" si="7"/>
        <v/>
      </c>
      <c r="D79" t="str">
        <f t="shared" si="4"/>
        <v/>
      </c>
      <c r="E79" t="str">
        <f t="shared" si="5"/>
        <v/>
      </c>
    </row>
    <row r="80" spans="1:5" x14ac:dyDescent="0.2">
      <c r="A80">
        <f t="shared" si="6"/>
        <v>0</v>
      </c>
      <c r="B80" t="str">
        <f t="shared" si="7"/>
        <v/>
      </c>
      <c r="D80" t="str">
        <f t="shared" si="4"/>
        <v/>
      </c>
      <c r="E80" t="str">
        <f t="shared" si="5"/>
        <v/>
      </c>
    </row>
    <row r="81" spans="1:5" x14ac:dyDescent="0.2">
      <c r="A81">
        <f t="shared" si="6"/>
        <v>0</v>
      </c>
      <c r="B81" t="str">
        <f t="shared" si="7"/>
        <v/>
      </c>
      <c r="D81" t="str">
        <f t="shared" si="4"/>
        <v/>
      </c>
      <c r="E81" t="str">
        <f t="shared" si="5"/>
        <v/>
      </c>
    </row>
    <row r="82" spans="1:5" x14ac:dyDescent="0.2">
      <c r="A82">
        <f t="shared" si="6"/>
        <v>0</v>
      </c>
      <c r="B82" t="str">
        <f t="shared" si="7"/>
        <v/>
      </c>
      <c r="D82" t="str">
        <f t="shared" si="4"/>
        <v/>
      </c>
      <c r="E82" t="str">
        <f t="shared" si="5"/>
        <v/>
      </c>
    </row>
    <row r="83" spans="1:5" x14ac:dyDescent="0.2">
      <c r="A83">
        <f t="shared" si="6"/>
        <v>0</v>
      </c>
      <c r="B83" t="str">
        <f t="shared" si="7"/>
        <v/>
      </c>
      <c r="D83" t="str">
        <f t="shared" si="4"/>
        <v/>
      </c>
      <c r="E83" t="str">
        <f t="shared" si="5"/>
        <v/>
      </c>
    </row>
    <row r="84" spans="1:5" x14ac:dyDescent="0.2">
      <c r="A84">
        <f t="shared" si="6"/>
        <v>0</v>
      </c>
      <c r="B84" t="str">
        <f t="shared" si="7"/>
        <v/>
      </c>
      <c r="D84" t="str">
        <f t="shared" si="4"/>
        <v/>
      </c>
      <c r="E84" t="str">
        <f t="shared" si="5"/>
        <v/>
      </c>
    </row>
    <row r="85" spans="1:5" x14ac:dyDescent="0.2">
      <c r="A85">
        <f t="shared" si="6"/>
        <v>0</v>
      </c>
      <c r="B85" t="str">
        <f t="shared" si="7"/>
        <v/>
      </c>
      <c r="D85" t="str">
        <f t="shared" si="4"/>
        <v/>
      </c>
      <c r="E85" t="str">
        <f t="shared" si="5"/>
        <v/>
      </c>
    </row>
    <row r="86" spans="1:5" x14ac:dyDescent="0.2">
      <c r="A86">
        <f t="shared" si="6"/>
        <v>0</v>
      </c>
      <c r="B86" t="str">
        <f t="shared" si="7"/>
        <v/>
      </c>
      <c r="D86" t="str">
        <f t="shared" si="4"/>
        <v/>
      </c>
      <c r="E86" t="str">
        <f t="shared" si="5"/>
        <v/>
      </c>
    </row>
    <row r="87" spans="1:5" x14ac:dyDescent="0.2">
      <c r="A87">
        <f t="shared" si="6"/>
        <v>0</v>
      </c>
      <c r="B87" t="str">
        <f t="shared" si="7"/>
        <v/>
      </c>
      <c r="D87" t="str">
        <f t="shared" si="4"/>
        <v/>
      </c>
      <c r="E87" t="str">
        <f t="shared" si="5"/>
        <v/>
      </c>
    </row>
    <row r="88" spans="1:5" x14ac:dyDescent="0.2">
      <c r="A88">
        <f t="shared" si="6"/>
        <v>0</v>
      </c>
      <c r="B88" t="str">
        <f t="shared" si="7"/>
        <v/>
      </c>
      <c r="D88" t="str">
        <f t="shared" si="4"/>
        <v/>
      </c>
      <c r="E88" t="str">
        <f t="shared" si="5"/>
        <v/>
      </c>
    </row>
    <row r="89" spans="1:5" x14ac:dyDescent="0.2">
      <c r="A89">
        <f t="shared" si="6"/>
        <v>0</v>
      </c>
      <c r="B89" t="str">
        <f t="shared" si="7"/>
        <v/>
      </c>
      <c r="D89" t="str">
        <f t="shared" si="4"/>
        <v/>
      </c>
      <c r="E89" t="str">
        <f t="shared" si="5"/>
        <v/>
      </c>
    </row>
    <row r="90" spans="1:5" x14ac:dyDescent="0.2">
      <c r="A90">
        <f t="shared" si="6"/>
        <v>0</v>
      </c>
      <c r="B90" t="str">
        <f t="shared" si="7"/>
        <v/>
      </c>
      <c r="D90" t="str">
        <f t="shared" si="4"/>
        <v/>
      </c>
      <c r="E90" t="str">
        <f t="shared" si="5"/>
        <v/>
      </c>
    </row>
    <row r="91" spans="1:5" x14ac:dyDescent="0.2">
      <c r="A91">
        <f t="shared" si="6"/>
        <v>0</v>
      </c>
      <c r="B91" t="str">
        <f t="shared" si="7"/>
        <v/>
      </c>
      <c r="D91" t="str">
        <f t="shared" si="4"/>
        <v/>
      </c>
      <c r="E91" t="str">
        <f t="shared" si="5"/>
        <v/>
      </c>
    </row>
    <row r="92" spans="1:5" x14ac:dyDescent="0.2">
      <c r="A92">
        <f t="shared" si="6"/>
        <v>0</v>
      </c>
      <c r="B92" t="str">
        <f t="shared" si="7"/>
        <v/>
      </c>
      <c r="D92" t="str">
        <f t="shared" si="4"/>
        <v/>
      </c>
      <c r="E92" t="str">
        <f t="shared" si="5"/>
        <v/>
      </c>
    </row>
    <row r="93" spans="1:5" x14ac:dyDescent="0.2">
      <c r="A93">
        <f t="shared" si="6"/>
        <v>0</v>
      </c>
      <c r="B93" t="str">
        <f t="shared" si="7"/>
        <v/>
      </c>
      <c r="D93" t="str">
        <f t="shared" si="4"/>
        <v/>
      </c>
      <c r="E93" t="str">
        <f t="shared" si="5"/>
        <v/>
      </c>
    </row>
    <row r="94" spans="1:5" x14ac:dyDescent="0.2">
      <c r="A94">
        <f t="shared" si="6"/>
        <v>0</v>
      </c>
      <c r="B94" t="str">
        <f t="shared" si="7"/>
        <v/>
      </c>
      <c r="D94" t="str">
        <f t="shared" si="4"/>
        <v/>
      </c>
      <c r="E94" t="str">
        <f t="shared" si="5"/>
        <v/>
      </c>
    </row>
    <row r="95" spans="1:5" x14ac:dyDescent="0.2">
      <c r="A95">
        <f t="shared" si="6"/>
        <v>0</v>
      </c>
      <c r="B95" t="str">
        <f t="shared" si="7"/>
        <v/>
      </c>
      <c r="D95" t="str">
        <f t="shared" si="4"/>
        <v/>
      </c>
      <c r="E95" t="str">
        <f t="shared" si="5"/>
        <v/>
      </c>
    </row>
    <row r="96" spans="1:5" x14ac:dyDescent="0.2">
      <c r="A96">
        <f t="shared" si="6"/>
        <v>0</v>
      </c>
      <c r="B96" t="str">
        <f t="shared" si="7"/>
        <v/>
      </c>
      <c r="D96" t="str">
        <f t="shared" si="4"/>
        <v/>
      </c>
      <c r="E96" t="str">
        <f t="shared" si="5"/>
        <v/>
      </c>
    </row>
    <row r="97" spans="1:5" x14ac:dyDescent="0.2">
      <c r="A97">
        <f t="shared" si="6"/>
        <v>0</v>
      </c>
      <c r="B97" t="str">
        <f t="shared" si="7"/>
        <v/>
      </c>
      <c r="D97" t="str">
        <f t="shared" si="4"/>
        <v/>
      </c>
      <c r="E97" t="str">
        <f t="shared" si="5"/>
        <v/>
      </c>
    </row>
    <row r="98" spans="1:5" x14ac:dyDescent="0.2">
      <c r="A98">
        <f t="shared" si="6"/>
        <v>0</v>
      </c>
      <c r="B98" t="str">
        <f t="shared" si="7"/>
        <v/>
      </c>
      <c r="D98" t="str">
        <f t="shared" si="4"/>
        <v/>
      </c>
      <c r="E98" t="str">
        <f t="shared" si="5"/>
        <v/>
      </c>
    </row>
    <row r="99" spans="1:5" x14ac:dyDescent="0.2">
      <c r="A99">
        <f t="shared" si="6"/>
        <v>0</v>
      </c>
      <c r="B99" t="str">
        <f t="shared" si="7"/>
        <v/>
      </c>
      <c r="D99" t="str">
        <f t="shared" si="4"/>
        <v/>
      </c>
      <c r="E99" t="str">
        <f t="shared" si="5"/>
        <v/>
      </c>
    </row>
    <row r="100" spans="1:5" x14ac:dyDescent="0.2">
      <c r="A100">
        <f t="shared" si="6"/>
        <v>0</v>
      </c>
      <c r="B100" t="str">
        <f t="shared" si="7"/>
        <v/>
      </c>
      <c r="D100" t="str">
        <f t="shared" si="4"/>
        <v/>
      </c>
      <c r="E100" t="str">
        <f t="shared" si="5"/>
        <v/>
      </c>
    </row>
    <row r="101" spans="1:5" x14ac:dyDescent="0.2">
      <c r="A101">
        <f t="shared" si="6"/>
        <v>0</v>
      </c>
      <c r="B101" t="str">
        <f t="shared" si="7"/>
        <v/>
      </c>
      <c r="D101" t="str">
        <f t="shared" si="4"/>
        <v/>
      </c>
      <c r="E101" t="str">
        <f t="shared" si="5"/>
        <v/>
      </c>
    </row>
    <row r="102" spans="1:5" x14ac:dyDescent="0.2">
      <c r="A102">
        <f t="shared" si="6"/>
        <v>0</v>
      </c>
      <c r="B102" t="str">
        <f t="shared" si="7"/>
        <v/>
      </c>
      <c r="D102" t="str">
        <f t="shared" si="4"/>
        <v/>
      </c>
      <c r="E102" t="str">
        <f t="shared" si="5"/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B0FA-2D19-B64A-8C99-6A0E08DD14D4}">
  <dimension ref="A1:J102"/>
  <sheetViews>
    <sheetView zoomScale="130" zoomScaleNormal="130" workbookViewId="0">
      <selection activeCell="A91" sqref="A91"/>
    </sheetView>
  </sheetViews>
  <sheetFormatPr baseColWidth="10" defaultColWidth="11.5" defaultRowHeight="15" x14ac:dyDescent="0.2"/>
  <cols>
    <col min="1" max="1" width="11.5" style="71"/>
    <col min="2" max="16384" width="11.5" style="21"/>
  </cols>
  <sheetData>
    <row r="1" spans="1:10" x14ac:dyDescent="0.2">
      <c r="A1" s="68" t="s">
        <v>20</v>
      </c>
      <c r="B1" s="35" t="s">
        <v>12</v>
      </c>
      <c r="C1" s="35" t="s">
        <v>75</v>
      </c>
      <c r="D1" s="35" t="s">
        <v>76</v>
      </c>
      <c r="E1" s="35" t="s">
        <v>77</v>
      </c>
      <c r="F1" s="35" t="s">
        <v>78</v>
      </c>
      <c r="G1" s="35" t="s">
        <v>79</v>
      </c>
      <c r="H1" s="35" t="s">
        <v>80</v>
      </c>
      <c r="I1" s="35" t="s">
        <v>6</v>
      </c>
      <c r="J1" s="69"/>
    </row>
    <row r="2" spans="1:10" x14ac:dyDescent="0.2">
      <c r="A2" s="70">
        <v>0</v>
      </c>
      <c r="B2" s="36">
        <v>1000000</v>
      </c>
      <c r="C2" s="36">
        <f>POWER(1.05,-A2)*B2</f>
        <v>1000000</v>
      </c>
      <c r="D2" s="36">
        <f>SUM(C2:$C$102)</f>
        <v>18559244.797047988</v>
      </c>
      <c r="E2" s="36">
        <f>D2/C2</f>
        <v>18.559244797047988</v>
      </c>
      <c r="F2" s="36">
        <f>POWER(1.05,-1-A2)*(B2-B3)</f>
        <v>4773.8694222667255</v>
      </c>
      <c r="G2" s="36">
        <f>SUM(F2:$F$102)</f>
        <v>116226.43823581024</v>
      </c>
      <c r="H2" s="36">
        <f>G2/C2</f>
        <v>0.11622643823581025</v>
      </c>
      <c r="I2" s="36">
        <f>H2/E2</f>
        <v>6.2624551541179676E-3</v>
      </c>
    </row>
    <row r="3" spans="1:10" x14ac:dyDescent="0.2">
      <c r="A3" s="70">
        <v>1</v>
      </c>
      <c r="B3" s="36">
        <v>994987.43710661994</v>
      </c>
      <c r="C3" s="36">
        <f t="shared" ref="C3:C66" si="0">POWER(1.05,-A3)*B3</f>
        <v>947607.08295868558</v>
      </c>
      <c r="D3" s="36">
        <f>SUM(C3:$C$102)</f>
        <v>17559244.797047988</v>
      </c>
      <c r="E3" s="36">
        <f t="shared" ref="E3:E66" si="1">D3/C3</f>
        <v>18.530090279848139</v>
      </c>
      <c r="F3" s="36">
        <f t="shared" ref="F3:F66" si="2">POWER(1.05,-1-A3)*(B3-B4)</f>
        <v>4569.5632158306607</v>
      </c>
      <c r="G3" s="36">
        <f>SUM(F3:$F$102)</f>
        <v>111452.56881354352</v>
      </c>
      <c r="H3" s="36">
        <f t="shared" ref="H3:H66" si="3">G3/C3</f>
        <v>0.11761474857866032</v>
      </c>
      <c r="I3" s="36">
        <f t="shared" ref="I3:I66" si="4">H3/E3</f>
        <v>6.3472301970686467E-3</v>
      </c>
    </row>
    <row r="4" spans="1:10" x14ac:dyDescent="0.2">
      <c r="A4" s="70">
        <v>2</v>
      </c>
      <c r="B4" s="36">
        <v>989949.49366116663</v>
      </c>
      <c r="C4" s="36">
        <f t="shared" si="0"/>
        <v>897913.37293529848</v>
      </c>
      <c r="D4" s="36">
        <f>SUM(C4:$C$102)</f>
        <v>16611637.714089295</v>
      </c>
      <c r="E4" s="36">
        <f t="shared" si="1"/>
        <v>18.500267636938613</v>
      </c>
      <c r="F4" s="36">
        <f t="shared" si="2"/>
        <v>4374.2260935589311</v>
      </c>
      <c r="G4" s="36">
        <f>SUM(F4:$F$102)</f>
        <v>106883.00559771286</v>
      </c>
      <c r="H4" s="36">
        <f t="shared" si="3"/>
        <v>0.11903487443149441</v>
      </c>
      <c r="I4" s="36">
        <f t="shared" si="4"/>
        <v>6.4342244538032022E-3</v>
      </c>
    </row>
    <row r="5" spans="1:10" x14ac:dyDescent="0.2">
      <c r="A5" s="70">
        <v>3</v>
      </c>
      <c r="B5" s="36">
        <v>984885.78017961048</v>
      </c>
      <c r="C5" s="36">
        <f t="shared" si="0"/>
        <v>850781.36717815395</v>
      </c>
      <c r="D5" s="36">
        <f>SUM(C5:$C$102)</f>
        <v>15713724.341153996</v>
      </c>
      <c r="E5" s="36">
        <f t="shared" si="1"/>
        <v>18.469756094063044</v>
      </c>
      <c r="F5" s="36">
        <f t="shared" si="2"/>
        <v>4187.4593950786366</v>
      </c>
      <c r="G5" s="36">
        <f>SUM(F5:$F$102)</f>
        <v>102508.77950415392</v>
      </c>
      <c r="H5" s="36">
        <f t="shared" si="3"/>
        <v>0.12048780504461676</v>
      </c>
      <c r="I5" s="36">
        <f t="shared" si="4"/>
        <v>6.5235190129742217E-3</v>
      </c>
    </row>
    <row r="6" spans="1:10" x14ac:dyDescent="0.2">
      <c r="A6" s="70">
        <v>4</v>
      </c>
      <c r="B6" s="36">
        <v>979795.89711327117</v>
      </c>
      <c r="C6" s="36">
        <f t="shared" si="0"/>
        <v>806080.50934602041</v>
      </c>
      <c r="D6" s="36">
        <f>SUM(C6:$C$102)</f>
        <v>14862942.973975841</v>
      </c>
      <c r="E6" s="36">
        <f t="shared" si="1"/>
        <v>18.438534118675399</v>
      </c>
      <c r="F6" s="36">
        <f t="shared" si="2"/>
        <v>4008.8823522237772</v>
      </c>
      <c r="G6" s="36">
        <f>SUM(F6:$F$102)</f>
        <v>98321.320109075299</v>
      </c>
      <c r="H6" s="36">
        <f t="shared" si="3"/>
        <v>0.12197456577736158</v>
      </c>
      <c r="I6" s="36">
        <f t="shared" si="4"/>
        <v>6.6151986373916847E-3</v>
      </c>
    </row>
    <row r="7" spans="1:10" x14ac:dyDescent="0.2">
      <c r="A7" s="70">
        <v>5</v>
      </c>
      <c r="B7" s="36">
        <v>974679.43448089634</v>
      </c>
      <c r="C7" s="36">
        <f t="shared" si="0"/>
        <v>763686.8408344622</v>
      </c>
      <c r="D7" s="36">
        <f>SUM(C7:$C$102)</f>
        <v>14056862.464629821</v>
      </c>
      <c r="E7" s="36">
        <f t="shared" si="1"/>
        <v>18.40657938962288</v>
      </c>
      <c r="F7" s="36">
        <f t="shared" si="2"/>
        <v>3838.1312808626399</v>
      </c>
      <c r="G7" s="36">
        <f>SUM(F7:$F$102)</f>
        <v>94312.437756851534</v>
      </c>
      <c r="H7" s="36">
        <f t="shared" si="3"/>
        <v>0.12349621954176741</v>
      </c>
      <c r="I7" s="36">
        <f t="shared" si="4"/>
        <v>6.7093519620158842E-3</v>
      </c>
    </row>
    <row r="8" spans="1:10" x14ac:dyDescent="0.2">
      <c r="A8" s="70">
        <v>6</v>
      </c>
      <c r="B8" s="36">
        <v>969535.97148326586</v>
      </c>
      <c r="C8" s="36">
        <f t="shared" si="0"/>
        <v>723482.66951386328</v>
      </c>
      <c r="D8" s="36">
        <f>SUM(C8:$C$102)</f>
        <v>13293175.623795358</v>
      </c>
      <c r="E8" s="36">
        <f t="shared" si="1"/>
        <v>18.373868765547034</v>
      </c>
      <c r="F8" s="36">
        <f t="shared" si="2"/>
        <v>3674.8588094437509</v>
      </c>
      <c r="G8" s="36">
        <f>SUM(F8:$F$102)</f>
        <v>90474.306475988866</v>
      </c>
      <c r="H8" s="36">
        <f t="shared" si="3"/>
        <v>0.12505386830728391</v>
      </c>
      <c r="I8" s="36">
        <f t="shared" si="4"/>
        <v>6.8060717044944432E-3</v>
      </c>
    </row>
    <row r="9" spans="1:10" x14ac:dyDescent="0.2">
      <c r="A9" s="70">
        <v>7</v>
      </c>
      <c r="B9" s="36">
        <v>964365.07609929552</v>
      </c>
      <c r="C9" s="36">
        <f t="shared" si="0"/>
        <v>685356.25501328311</v>
      </c>
      <c r="D9" s="36">
        <f>SUM(C9:$C$102)</f>
        <v>12569692.954281496</v>
      </c>
      <c r="E9" s="36">
        <f t="shared" si="1"/>
        <v>18.340378251947055</v>
      </c>
      <c r="F9" s="36">
        <f t="shared" si="2"/>
        <v>3518.7331425839848</v>
      </c>
      <c r="G9" s="36">
        <f>SUM(F9:$F$102)</f>
        <v>86799.447666545093</v>
      </c>
      <c r="H9" s="36">
        <f t="shared" si="3"/>
        <v>0.12664865466918779</v>
      </c>
      <c r="I9" s="36">
        <f t="shared" si="4"/>
        <v>6.9054548891728821E-3</v>
      </c>
    </row>
    <row r="10" spans="1:10" x14ac:dyDescent="0.2">
      <c r="A10" s="70">
        <v>8</v>
      </c>
      <c r="B10" s="36">
        <v>959166.30466254381</v>
      </c>
      <c r="C10" s="36">
        <f t="shared" si="0"/>
        <v>649201.50972720957</v>
      </c>
      <c r="D10" s="36">
        <f>SUM(C10:$C$102)</f>
        <v>11884336.699268213</v>
      </c>
      <c r="E10" s="36">
        <f t="shared" si="1"/>
        <v>18.306082966846361</v>
      </c>
      <c r="F10" s="36">
        <f t="shared" si="2"/>
        <v>3369.4373581035525</v>
      </c>
      <c r="G10" s="36">
        <f>SUM(F10:$F$102)</f>
        <v>83280.714523961142</v>
      </c>
      <c r="H10" s="36">
        <f t="shared" si="3"/>
        <v>0.12828176348350634</v>
      </c>
      <c r="I10" s="36">
        <f t="shared" si="4"/>
        <v>7.0076030855882104E-3</v>
      </c>
    </row>
    <row r="11" spans="1:10" x14ac:dyDescent="0.2">
      <c r="A11" s="70">
        <v>9</v>
      </c>
      <c r="B11" s="36">
        <v>953939.20141694567</v>
      </c>
      <c r="C11" s="36">
        <f t="shared" si="0"/>
        <v>614917.71476304834</v>
      </c>
      <c r="D11" s="36">
        <f>SUM(C11:$C$102)</f>
        <v>11235135.189541003</v>
      </c>
      <c r="E11" s="36">
        <f t="shared" si="1"/>
        <v>18.270957105001173</v>
      </c>
      <c r="F11" s="36">
        <f t="shared" si="2"/>
        <v>3226.6687359819925</v>
      </c>
      <c r="G11" s="36">
        <f>SUM(F11:$F$102)</f>
        <v>79911.27716585758</v>
      </c>
      <c r="H11" s="36">
        <f t="shared" si="3"/>
        <v>0.12995442357137246</v>
      </c>
      <c r="I11" s="36">
        <f t="shared" si="4"/>
        <v>7.1126226625424565E-3</v>
      </c>
    </row>
    <row r="12" spans="1:10" x14ac:dyDescent="0.2">
      <c r="A12" s="70">
        <v>10</v>
      </c>
      <c r="B12" s="36">
        <v>948683.29805051384</v>
      </c>
      <c r="C12" s="36">
        <f t="shared" si="0"/>
        <v>582409.25008596887</v>
      </c>
      <c r="D12" s="36">
        <f>SUM(C12:$C$102)</f>
        <v>10620217.474777954</v>
      </c>
      <c r="E12" s="36">
        <f t="shared" si="1"/>
        <v>18.234973900586766</v>
      </c>
      <c r="F12" s="36">
        <f t="shared" si="2"/>
        <v>3090.1381177793414</v>
      </c>
      <c r="G12" s="36">
        <f>SUM(F12:$F$102)</f>
        <v>76684.608429875589</v>
      </c>
      <c r="H12" s="36">
        <f t="shared" si="3"/>
        <v>0.13166790949586782</v>
      </c>
      <c r="I12" s="36">
        <f t="shared" si="4"/>
        <v>7.2206250589495497E-3</v>
      </c>
    </row>
    <row r="13" spans="1:10" x14ac:dyDescent="0.2">
      <c r="A13" s="70">
        <v>11</v>
      </c>
      <c r="B13" s="36">
        <v>943398.11320566037</v>
      </c>
      <c r="C13" s="36">
        <f t="shared" si="0"/>
        <v>551585.33815457195</v>
      </c>
      <c r="D13" s="36">
        <f>SUM(C13:$C$102)</f>
        <v>10037808.224691985</v>
      </c>
      <c r="E13" s="36">
        <f t="shared" si="1"/>
        <v>18.198105588294425</v>
      </c>
      <c r="F13" s="36">
        <f t="shared" si="2"/>
        <v>2959.5692951379665</v>
      </c>
      <c r="G13" s="36">
        <f>SUM(F13:$F$102)</f>
        <v>73594.47031209628</v>
      </c>
      <c r="H13" s="36">
        <f t="shared" si="3"/>
        <v>0.13342354341455093</v>
      </c>
      <c r="I13" s="36">
        <f t="shared" si="4"/>
        <v>7.331727072754925E-3</v>
      </c>
    </row>
    <row r="14" spans="1:10" x14ac:dyDescent="0.2">
      <c r="A14" s="70">
        <v>12</v>
      </c>
      <c r="B14" s="36">
        <v>938083.151964686</v>
      </c>
      <c r="C14" s="36">
        <f t="shared" si="0"/>
        <v>522359.80037588294</v>
      </c>
      <c r="D14" s="36">
        <f>SUM(C14:$C$102)</f>
        <v>9486222.886537414</v>
      </c>
      <c r="E14" s="36">
        <f t="shared" si="1"/>
        <v>18.160323362768839</v>
      </c>
      <c r="F14" s="36">
        <f t="shared" si="2"/>
        <v>2834.6984260384625</v>
      </c>
      <c r="G14" s="36">
        <f>SUM(F14:$F$102)</f>
        <v>70634.901016958334</v>
      </c>
      <c r="H14" s="36">
        <f t="shared" si="3"/>
        <v>0.13522269701100742</v>
      </c>
      <c r="I14" s="36">
        <f t="shared" si="4"/>
        <v>7.4460511693438536E-3</v>
      </c>
    </row>
    <row r="15" spans="1:10" x14ac:dyDescent="0.2">
      <c r="A15" s="70">
        <v>13</v>
      </c>
      <c r="B15" s="36">
        <v>932737.90530888154</v>
      </c>
      <c r="C15" s="36">
        <f t="shared" si="0"/>
        <v>494650.82574146899</v>
      </c>
      <c r="D15" s="36">
        <f>SUM(C15:$C$102)</f>
        <v>8963863.0861615296</v>
      </c>
      <c r="E15" s="36">
        <f t="shared" si="1"/>
        <v>18.121597336312796</v>
      </c>
      <c r="F15" s="36">
        <f t="shared" si="2"/>
        <v>2715.2734775450131</v>
      </c>
      <c r="G15" s="36">
        <f>SUM(F15:$F$102)</f>
        <v>67800.202590919856</v>
      </c>
      <c r="H15" s="36">
        <f t="shared" si="3"/>
        <v>0.13706679350891426</v>
      </c>
      <c r="I15" s="36">
        <f t="shared" si="4"/>
        <v>7.5637258109832427E-3</v>
      </c>
    </row>
    <row r="16" spans="1:10" x14ac:dyDescent="0.2">
      <c r="A16" s="70">
        <v>14</v>
      </c>
      <c r="B16" s="36">
        <v>927361.84954957047</v>
      </c>
      <c r="C16" s="36">
        <f t="shared" si="0"/>
        <v>468380.75103813992</v>
      </c>
      <c r="D16" s="36">
        <f>SUM(C16:$C$102)</f>
        <v>8469212.2604200598</v>
      </c>
      <c r="E16" s="36">
        <f t="shared" si="1"/>
        <v>18.081896494782335</v>
      </c>
      <c r="F16" s="36">
        <f t="shared" si="2"/>
        <v>2601.053693837945</v>
      </c>
      <c r="G16" s="36">
        <f>SUM(F16:$F$102)</f>
        <v>65084.929113374841</v>
      </c>
      <c r="H16" s="36">
        <f t="shared" si="3"/>
        <v>0.13895730977226906</v>
      </c>
      <c r="I16" s="36">
        <f t="shared" si="4"/>
        <v>7.6848858089839317E-3</v>
      </c>
    </row>
    <row r="17" spans="1:9" x14ac:dyDescent="0.2">
      <c r="A17" s="70">
        <v>15</v>
      </c>
      <c r="B17" s="36">
        <v>921954.44572928874</v>
      </c>
      <c r="C17" s="36">
        <f t="shared" si="0"/>
        <v>443475.85205677134</v>
      </c>
      <c r="D17" s="36">
        <f>SUM(C17:$C$102)</f>
        <v>8000831.509381921</v>
      </c>
      <c r="E17" s="36">
        <f t="shared" si="1"/>
        <v>18.041188651592464</v>
      </c>
      <c r="F17" s="36">
        <f t="shared" si="2"/>
        <v>2491.809088378569</v>
      </c>
      <c r="G17" s="36">
        <f>SUM(F17:$F$102)</f>
        <v>62483.875419536889</v>
      </c>
      <c r="H17" s="36">
        <f t="shared" si="3"/>
        <v>0.14089577849559676</v>
      </c>
      <c r="I17" s="36">
        <f t="shared" si="4"/>
        <v>7.8096727004270941E-3</v>
      </c>
    </row>
    <row r="18" spans="1:9" x14ac:dyDescent="0.2">
      <c r="A18" s="70">
        <v>16</v>
      </c>
      <c r="B18" s="36">
        <v>916515.138991168</v>
      </c>
      <c r="C18" s="36">
        <f t="shared" si="0"/>
        <v>419866.14525140368</v>
      </c>
      <c r="D18" s="36">
        <f>SUM(C18:$C$102)</f>
        <v>7557355.6573251495</v>
      </c>
      <c r="E18" s="36">
        <f t="shared" si="1"/>
        <v>17.999440399749364</v>
      </c>
      <c r="F18" s="36">
        <f t="shared" si="2"/>
        <v>2387.3199591125722</v>
      </c>
      <c r="G18" s="36">
        <f>SUM(F18:$F$102)</f>
        <v>59992.066331158327</v>
      </c>
      <c r="H18" s="36">
        <f t="shared" si="3"/>
        <v>0.14288379048812525</v>
      </c>
      <c r="I18" s="36">
        <f t="shared" si="4"/>
        <v>7.9382351514725343E-3</v>
      </c>
    </row>
    <row r="19" spans="1:9" x14ac:dyDescent="0.2">
      <c r="A19" s="70">
        <v>17</v>
      </c>
      <c r="B19" s="36">
        <v>911043.35791442997</v>
      </c>
      <c r="C19" s="36">
        <f t="shared" si="0"/>
        <v>397485.19932793849</v>
      </c>
      <c r="D19" s="36">
        <f>SUM(C19:$C$102)</f>
        <v>7137489.512073746</v>
      </c>
      <c r="E19" s="36">
        <f t="shared" si="1"/>
        <v>17.956617061821916</v>
      </c>
      <c r="F19" s="36">
        <f t="shared" si="2"/>
        <v>2287.3764256613767</v>
      </c>
      <c r="G19" s="36">
        <f>SUM(F19:$F$102)</f>
        <v>57604.746372045767</v>
      </c>
      <c r="H19" s="36">
        <f t="shared" si="3"/>
        <v>0.14492299705609904</v>
      </c>
      <c r="I19" s="36">
        <f t="shared" si="4"/>
        <v>8.0707293894585544E-3</v>
      </c>
    </row>
    <row r="20" spans="1:9" x14ac:dyDescent="0.2">
      <c r="A20" s="70">
        <v>18</v>
      </c>
      <c r="B20" s="36">
        <v>905538.51381374174</v>
      </c>
      <c r="C20" s="36">
        <f t="shared" si="0"/>
        <v>376269.95626761339</v>
      </c>
      <c r="D20" s="36">
        <f>SUM(C20:$C$102)</f>
        <v>6740004.3127458077</v>
      </c>
      <c r="E20" s="36">
        <f t="shared" si="1"/>
        <v>17.912682637760572</v>
      </c>
      <c r="F20" s="36">
        <f t="shared" si="2"/>
        <v>2191.7779875033984</v>
      </c>
      <c r="G20" s="36">
        <f>SUM(F20:$F$102)</f>
        <v>55317.369946384388</v>
      </c>
      <c r="H20" s="36">
        <f t="shared" si="3"/>
        <v>0.14701511248759169</v>
      </c>
      <c r="I20" s="36">
        <f t="shared" si="4"/>
        <v>8.2073196662167513E-3</v>
      </c>
    </row>
    <row r="21" spans="1:9" x14ac:dyDescent="0.2">
      <c r="A21" s="70">
        <v>19</v>
      </c>
      <c r="B21" s="36">
        <v>900000</v>
      </c>
      <c r="C21" s="36">
        <f t="shared" si="0"/>
        <v>356160.56131498556</v>
      </c>
      <c r="D21" s="36">
        <f>SUM(C21:$C$102)</f>
        <v>6363734.3564781938</v>
      </c>
      <c r="E21" s="36">
        <f t="shared" si="1"/>
        <v>17.867599750468042</v>
      </c>
      <c r="F21" s="36">
        <f t="shared" si="2"/>
        <v>2100.3331021916852</v>
      </c>
      <c r="G21" s="36">
        <f>SUM(F21:$F$102)</f>
        <v>53125.591958880985</v>
      </c>
      <c r="H21" s="36">
        <f t="shared" si="3"/>
        <v>0.14916191664437864</v>
      </c>
      <c r="I21" s="36">
        <f t="shared" si="4"/>
        <v>8.3481787552618161E-3</v>
      </c>
    </row>
    <row r="22" spans="1:9" x14ac:dyDescent="0.2">
      <c r="A22" s="70">
        <v>20</v>
      </c>
      <c r="B22" s="36">
        <v>894427.19099991594</v>
      </c>
      <c r="C22" s="36">
        <f t="shared" si="0"/>
        <v>337100.20148350886</v>
      </c>
      <c r="D22" s="36">
        <f>SUM(C22:$C$102)</f>
        <v>6007573.7951632077</v>
      </c>
      <c r="E22" s="36">
        <f t="shared" si="1"/>
        <v>17.821329589021623</v>
      </c>
      <c r="F22" s="36">
        <f t="shared" si="2"/>
        <v>2012.858782697657</v>
      </c>
      <c r="G22" s="36">
        <f>SUM(F22:$F$102)</f>
        <v>51025.258856689303</v>
      </c>
      <c r="H22" s="36">
        <f t="shared" si="3"/>
        <v>0.15136525766563652</v>
      </c>
      <c r="I22" s="36">
        <f t="shared" si="4"/>
        <v>8.4934884857794917E-3</v>
      </c>
    </row>
    <row r="23" spans="1:9" x14ac:dyDescent="0.2">
      <c r="A23" s="70">
        <v>21</v>
      </c>
      <c r="B23" s="36">
        <v>888819.44173155888</v>
      </c>
      <c r="C23" s="36">
        <f t="shared" si="0"/>
        <v>319034.95215397747</v>
      </c>
      <c r="D23" s="36">
        <f>SUM(C23:$C$102)</f>
        <v>5670473.5936796991</v>
      </c>
      <c r="E23" s="36">
        <f t="shared" si="1"/>
        <v>17.773831849442406</v>
      </c>
      <c r="F23" s="36">
        <f t="shared" si="2"/>
        <v>1929.1802130119479</v>
      </c>
      <c r="G23" s="36">
        <f>SUM(F23:$F$102)</f>
        <v>49012.400073991645</v>
      </c>
      <c r="H23" s="36">
        <f t="shared" si="3"/>
        <v>0.15362705478845634</v>
      </c>
      <c r="I23" s="36">
        <f t="shared" si="4"/>
        <v>8.6434403166290707E-3</v>
      </c>
    </row>
    <row r="24" spans="1:9" x14ac:dyDescent="0.2">
      <c r="A24" s="70">
        <v>22</v>
      </c>
      <c r="B24" s="36">
        <v>883176.08663278481</v>
      </c>
      <c r="C24" s="36">
        <f t="shared" si="0"/>
        <v>301913.63136220473</v>
      </c>
      <c r="D24" s="36">
        <f>SUM(C24:$C$102)</f>
        <v>5351438.6415257221</v>
      </c>
      <c r="E24" s="36">
        <f t="shared" si="1"/>
        <v>17.725064672901834</v>
      </c>
      <c r="F24" s="36">
        <f t="shared" si="2"/>
        <v>1849.1303811763316</v>
      </c>
      <c r="G24" s="36">
        <f>SUM(F24:$F$102)</f>
        <v>47083.219860979698</v>
      </c>
      <c r="H24" s="36">
        <f t="shared" si="3"/>
        <v>0.15594930129038831</v>
      </c>
      <c r="I24" s="36">
        <f t="shared" si="4"/>
        <v>8.7982359539034213E-3</v>
      </c>
    </row>
    <row r="25" spans="1:9" x14ac:dyDescent="0.2">
      <c r="A25" s="70">
        <v>23</v>
      </c>
      <c r="B25" s="36">
        <v>877496.43873921235</v>
      </c>
      <c r="C25" s="36">
        <f t="shared" si="0"/>
        <v>285687.6613923519</v>
      </c>
      <c r="D25" s="36">
        <f>SUM(C25:$C$102)</f>
        <v>5049525.0101635177</v>
      </c>
      <c r="E25" s="36">
        <f t="shared" si="1"/>
        <v>17.674984581251145</v>
      </c>
      <c r="F25" s="36">
        <f t="shared" si="2"/>
        <v>1772.5497289534303</v>
      </c>
      <c r="G25" s="36">
        <f>SUM(F25:$F$102)</f>
        <v>45234.089479803362</v>
      </c>
      <c r="H25" s="36">
        <f t="shared" si="3"/>
        <v>0.15833406755946905</v>
      </c>
      <c r="I25" s="36">
        <f t="shared" si="4"/>
        <v>8.9580880159535158E-3</v>
      </c>
    </row>
    <row r="26" spans="1:9" x14ac:dyDescent="0.2">
      <c r="A26" s="70">
        <v>24</v>
      </c>
      <c r="B26" s="36">
        <v>871779.7887081349</v>
      </c>
      <c r="C26" s="36">
        <f t="shared" si="0"/>
        <v>270310.93731138174</v>
      </c>
      <c r="D26" s="36">
        <f>SUM(C26:$C$102)</f>
        <v>4763837.3487711651</v>
      </c>
      <c r="E26" s="36">
        <f t="shared" si="1"/>
        <v>17.623546409753722</v>
      </c>
      <c r="F26" s="36">
        <f t="shared" si="2"/>
        <v>1699.2858173832594</v>
      </c>
      <c r="G26" s="36">
        <f>SUM(F26:$F$102)</f>
        <v>43461.539750849923</v>
      </c>
      <c r="H26" s="36">
        <f t="shared" si="3"/>
        <v>0.16078350429744126</v>
      </c>
      <c r="I26" s="36">
        <f t="shared" si="4"/>
        <v>9.1232207501922482E-3</v>
      </c>
    </row>
    <row r="27" spans="1:9" x14ac:dyDescent="0.2">
      <c r="A27" s="70">
        <v>25</v>
      </c>
      <c r="B27" s="36">
        <v>866025.40378443885</v>
      </c>
      <c r="C27" s="36">
        <f t="shared" si="0"/>
        <v>255739.70209821837</v>
      </c>
      <c r="D27" s="36">
        <f>SUM(C27:$C$102)</f>
        <v>4493526.4114597831</v>
      </c>
      <c r="E27" s="36">
        <f t="shared" si="1"/>
        <v>17.570703236895213</v>
      </c>
      <c r="F27" s="36">
        <f t="shared" si="2"/>
        <v>1629.1930075051941</v>
      </c>
      <c r="G27" s="36">
        <f>SUM(F27:$F$102)</f>
        <v>41762.253933466658</v>
      </c>
      <c r="H27" s="36">
        <f t="shared" si="3"/>
        <v>0.16329984586213217</v>
      </c>
      <c r="I27" s="36">
        <f t="shared" si="4"/>
        <v>9.2938708064474514E-3</v>
      </c>
    </row>
    <row r="28" spans="1:9" x14ac:dyDescent="0.2">
      <c r="A28" s="70">
        <v>26</v>
      </c>
      <c r="B28" s="36">
        <v>860232.52670426271</v>
      </c>
      <c r="C28" s="36">
        <f t="shared" si="0"/>
        <v>241932.42803841704</v>
      </c>
      <c r="D28" s="36">
        <f>SUM(C28:$C$102)</f>
        <v>4237786.7093615653</v>
      </c>
      <c r="E28" s="36">
        <f t="shared" si="1"/>
        <v>17.516406311140056</v>
      </c>
      <c r="F28" s="36">
        <f t="shared" si="2"/>
        <v>1562.1321555602756</v>
      </c>
      <c r="G28" s="36">
        <f>SUM(F28:$F$102)</f>
        <v>40133.060925961465</v>
      </c>
      <c r="H28" s="36">
        <f t="shared" si="3"/>
        <v>0.16588541375523516</v>
      </c>
      <c r="I28" s="36">
        <f t="shared" si="4"/>
        <v>9.4702880721450056E-3</v>
      </c>
    </row>
    <row r="29" spans="1:9" x14ac:dyDescent="0.2">
      <c r="A29" s="70">
        <v>27</v>
      </c>
      <c r="B29" s="36">
        <v>854400.37453175313</v>
      </c>
      <c r="C29" s="36">
        <f t="shared" si="0"/>
        <v>228849.70407150357</v>
      </c>
      <c r="D29" s="36">
        <f>SUM(C29:$C$102)</f>
        <v>3995854.281323147</v>
      </c>
      <c r="E29" s="36">
        <f t="shared" si="1"/>
        <v>17.460604974497372</v>
      </c>
      <c r="F29" s="36">
        <f t="shared" si="2"/>
        <v>1497.970322019806</v>
      </c>
      <c r="G29" s="36">
        <f>SUM(F29:$F$102)</f>
        <v>38570.928770401188</v>
      </c>
      <c r="H29" s="36">
        <f t="shared" si="3"/>
        <v>0.16854262026202921</v>
      </c>
      <c r="I29" s="36">
        <f t="shared" si="4"/>
        <v>9.6527365751759089E-3</v>
      </c>
    </row>
    <row r="30" spans="1:9" x14ac:dyDescent="0.2">
      <c r="A30" s="70">
        <v>28</v>
      </c>
      <c r="B30" s="36">
        <v>848528.137423857</v>
      </c>
      <c r="C30" s="36">
        <f t="shared" si="0"/>
        <v>216454.12879369795</v>
      </c>
      <c r="D30" s="36">
        <f>SUM(C30:$C$102)</f>
        <v>3767004.5772516439</v>
      </c>
      <c r="E30" s="36">
        <f t="shared" si="1"/>
        <v>17.403246582752733</v>
      </c>
      <c r="F30" s="36">
        <f t="shared" si="2"/>
        <v>1436.5804938145923</v>
      </c>
      <c r="G30" s="36">
        <f>SUM(F30:$F$102)</f>
        <v>37072.958448381374</v>
      </c>
      <c r="H30" s="36">
        <f t="shared" si="3"/>
        <v>0.1712739722498689</v>
      </c>
      <c r="I30" s="36">
        <f t="shared" si="4"/>
        <v>9.8414954609450742E-3</v>
      </c>
    </row>
    <row r="31" spans="1:9" x14ac:dyDescent="0.2">
      <c r="A31" s="70">
        <v>29</v>
      </c>
      <c r="B31" s="36">
        <v>842614.9773176359</v>
      </c>
      <c r="C31" s="36">
        <f t="shared" si="0"/>
        <v>204710.20883351672</v>
      </c>
      <c r="D31" s="36">
        <f>SUM(C31:$C$102)</f>
        <v>3550550.4484579461</v>
      </c>
      <c r="E31" s="36">
        <f t="shared" si="1"/>
        <v>17.344276422215358</v>
      </c>
      <c r="F31" s="36">
        <f t="shared" si="2"/>
        <v>1377.8413191713821</v>
      </c>
      <c r="G31" s="36">
        <f>SUM(F31:$F$102)</f>
        <v>35636.3779545668</v>
      </c>
      <c r="H31" s="36">
        <f t="shared" si="3"/>
        <v>0.17408207513260149</v>
      </c>
      <c r="I31" s="36">
        <f t="shared" si="4"/>
        <v>1.0036860050825127E-2</v>
      </c>
    </row>
    <row r="32" spans="1:9" x14ac:dyDescent="0.2">
      <c r="A32" s="70">
        <v>30</v>
      </c>
      <c r="B32" s="36">
        <v>836660.02653407562</v>
      </c>
      <c r="C32" s="36">
        <f t="shared" si="0"/>
        <v>193584.26233179698</v>
      </c>
      <c r="D32" s="36">
        <f>SUM(C32:$C$102)</f>
        <v>3345840.2396244295</v>
      </c>
      <c r="E32" s="36">
        <f t="shared" si="1"/>
        <v>17.283637622823754</v>
      </c>
      <c r="F32" s="36">
        <f t="shared" si="2"/>
        <v>1321.6368544873285</v>
      </c>
      <c r="G32" s="36">
        <f>SUM(F32:$F$102)</f>
        <v>34258.53663539543</v>
      </c>
      <c r="H32" s="36">
        <f t="shared" si="3"/>
        <v>0.17696963700839191</v>
      </c>
      <c r="I32" s="36">
        <f t="shared" si="4"/>
        <v>1.0239142990055301E-2</v>
      </c>
    </row>
    <row r="33" spans="1:9" x14ac:dyDescent="0.2">
      <c r="A33" s="70">
        <v>31</v>
      </c>
      <c r="B33" s="36">
        <v>830662.38629180752</v>
      </c>
      <c r="C33" s="36">
        <f t="shared" si="0"/>
        <v>183044.32727103354</v>
      </c>
      <c r="D33" s="36">
        <f>SUM(C33:$C$102)</f>
        <v>3152255.9772926336</v>
      </c>
      <c r="E33" s="36">
        <f t="shared" si="1"/>
        <v>17.221271067445272</v>
      </c>
      <c r="F33" s="36">
        <f t="shared" si="2"/>
        <v>1267.8563227022814</v>
      </c>
      <c r="G33" s="36">
        <f>SUM(F33:$F$102)</f>
        <v>32936.899780908105</v>
      </c>
      <c r="H33" s="36">
        <f t="shared" si="3"/>
        <v>0.17993947297879639</v>
      </c>
      <c r="I33" s="36">
        <f t="shared" si="4"/>
        <v>1.0448675494049344E-2</v>
      </c>
    </row>
    <row r="34" spans="1:9" x14ac:dyDescent="0.2">
      <c r="A34" s="70">
        <v>32</v>
      </c>
      <c r="B34" s="36">
        <v>824621.12512353214</v>
      </c>
      <c r="C34" s="36">
        <f t="shared" si="0"/>
        <v>173060.07441161538</v>
      </c>
      <c r="D34" s="36">
        <f>SUM(C34:$C$102)</f>
        <v>2969211.6500216001</v>
      </c>
      <c r="E34" s="36">
        <f t="shared" si="1"/>
        <v>17.15711529719713</v>
      </c>
      <c r="F34" s="36">
        <f t="shared" si="2"/>
        <v>1216.3938826525155</v>
      </c>
      <c r="G34" s="36">
        <f>SUM(F34:$F$102)</f>
        <v>31669.043458205826</v>
      </c>
      <c r="H34" s="36">
        <f t="shared" si="3"/>
        <v>0.18299450965727931</v>
      </c>
      <c r="I34" s="36">
        <f t="shared" si="4"/>
        <v>1.0665808703120051E-2</v>
      </c>
    </row>
    <row r="35" spans="1:9" x14ac:dyDescent="0.2">
      <c r="A35" s="70">
        <v>33</v>
      </c>
      <c r="B35" s="36">
        <v>818535.27718724508</v>
      </c>
      <c r="C35" s="36">
        <f t="shared" si="0"/>
        <v>163602.72460460023</v>
      </c>
      <c r="D35" s="36">
        <f>SUM(C35:$C$102)</f>
        <v>2796151.5756099843</v>
      </c>
      <c r="E35" s="36">
        <f t="shared" si="1"/>
        <v>17.091106412608983</v>
      </c>
      <c r="F35" s="36">
        <f t="shared" si="2"/>
        <v>1167.1484089141627</v>
      </c>
      <c r="G35" s="36">
        <f>SUM(F35:$F$102)</f>
        <v>30452.649575553307</v>
      </c>
      <c r="H35" s="36">
        <f t="shared" si="3"/>
        <v>0.18613778987576243</v>
      </c>
      <c r="I35" s="36">
        <f t="shared" si="4"/>
        <v>1.0890915156811561E-2</v>
      </c>
    </row>
    <row r="36" spans="1:9" x14ac:dyDescent="0.2">
      <c r="A36" s="70">
        <v>34</v>
      </c>
      <c r="B36" s="36">
        <v>812403.84046359616</v>
      </c>
      <c r="C36" s="36">
        <f t="shared" si="0"/>
        <v>154644.97026213369</v>
      </c>
      <c r="D36" s="36">
        <f>SUM(C36:$C$102)</f>
        <v>2632548.8510053838</v>
      </c>
      <c r="E36" s="36">
        <f t="shared" si="1"/>
        <v>17.023177970437935</v>
      </c>
      <c r="F36" s="36">
        <f t="shared" si="2"/>
        <v>1120.023281667894</v>
      </c>
      <c r="G36" s="36">
        <f>SUM(F36:$F$102)</f>
        <v>29285.501166639147</v>
      </c>
      <c r="H36" s="36">
        <f t="shared" si="3"/>
        <v>0.18937247759819309</v>
      </c>
      <c r="I36" s="36">
        <f t="shared" si="4"/>
        <v>1.1124390400373716E-2</v>
      </c>
    </row>
    <row r="37" spans="1:9" x14ac:dyDescent="0.2">
      <c r="A37" s="70">
        <v>35</v>
      </c>
      <c r="B37" s="36">
        <v>806225.77482985496</v>
      </c>
      <c r="C37" s="36">
        <f t="shared" si="0"/>
        <v>146160.90077750702</v>
      </c>
      <c r="D37" s="36">
        <f>SUM(C37:$C$102)</f>
        <v>2477903.8807432503</v>
      </c>
      <c r="E37" s="36">
        <f t="shared" si="1"/>
        <v>16.953260875938579</v>
      </c>
      <c r="F37" s="36">
        <f t="shared" si="2"/>
        <v>1074.9261861383786</v>
      </c>
      <c r="G37" s="36">
        <f>SUM(F37:$F$102)</f>
        <v>28165.477884971257</v>
      </c>
      <c r="H37" s="36">
        <f t="shared" si="3"/>
        <v>0.19270186305054365</v>
      </c>
      <c r="I37" s="36">
        <f t="shared" si="4"/>
        <v>1.1366654737440012E-2</v>
      </c>
    </row>
    <row r="38" spans="1:9" x14ac:dyDescent="0.2">
      <c r="A38" s="70">
        <v>36</v>
      </c>
      <c r="B38" s="36">
        <v>800000</v>
      </c>
      <c r="C38" s="36">
        <f t="shared" si="0"/>
        <v>138125.93169720165</v>
      </c>
      <c r="D38" s="36">
        <f>SUM(C38:$C$102)</f>
        <v>2331742.9799657427</v>
      </c>
      <c r="E38" s="36">
        <f t="shared" si="1"/>
        <v>16.881283270380884</v>
      </c>
      <c r="F38" s="36">
        <f t="shared" si="2"/>
        <v>1031.7689211839197</v>
      </c>
      <c r="G38" s="36">
        <f>SUM(F38:$F$102)</f>
        <v>27090.551698832878</v>
      </c>
      <c r="H38" s="36">
        <f t="shared" si="3"/>
        <v>0.1961293680771003</v>
      </c>
      <c r="I38" s="36">
        <f t="shared" si="4"/>
        <v>1.1618155144711054E-2</v>
      </c>
    </row>
    <row r="39" spans="1:9" x14ac:dyDescent="0.2">
      <c r="A39" s="70">
        <v>37</v>
      </c>
      <c r="B39" s="36">
        <v>793725.39331937733</v>
      </c>
      <c r="C39" s="36">
        <f t="shared" si="0"/>
        <v>130516.73745710336</v>
      </c>
      <c r="D39" s="36">
        <f>SUM(C39:$C$102)</f>
        <v>2193617.0482685408</v>
      </c>
      <c r="E39" s="36">
        <f t="shared" si="1"/>
        <v>16.807170413599344</v>
      </c>
      <c r="F39" s="36">
        <f t="shared" si="2"/>
        <v>990.46721663092796</v>
      </c>
      <c r="G39" s="36">
        <f>SUM(F39:$F$102)</f>
        <v>26058.782777648954</v>
      </c>
      <c r="H39" s="36">
        <f t="shared" si="3"/>
        <v>0.19965855173336397</v>
      </c>
      <c r="I39" s="36">
        <f t="shared" si="4"/>
        <v>1.1879367366431436E-2</v>
      </c>
    </row>
    <row r="40" spans="1:9" x14ac:dyDescent="0.2">
      <c r="A40" s="70">
        <v>38</v>
      </c>
      <c r="B40" s="36">
        <v>787400.78740118118</v>
      </c>
      <c r="C40" s="36">
        <f t="shared" si="0"/>
        <v>123311.18750441993</v>
      </c>
      <c r="D40" s="36">
        <f>SUM(C40:$C$102)</f>
        <v>2063100.3108114388</v>
      </c>
      <c r="E40" s="36">
        <f t="shared" si="1"/>
        <v>16.730844561345982</v>
      </c>
      <c r="F40" s="36">
        <f t="shared" si="2"/>
        <v>950.9405589687525</v>
      </c>
      <c r="G40" s="36">
        <f>SUM(F40:$F$102)</f>
        <v>25068.315561018029</v>
      </c>
      <c r="H40" s="36">
        <f t="shared" si="3"/>
        <v>0.20329311612638137</v>
      </c>
      <c r="I40" s="36">
        <f t="shared" si="4"/>
        <v>1.2150798208720351E-2</v>
      </c>
    </row>
    <row r="41" spans="1:9" x14ac:dyDescent="0.2">
      <c r="A41" s="70">
        <v>39</v>
      </c>
      <c r="B41" s="36">
        <v>781024.96759066544</v>
      </c>
      <c r="C41" s="36">
        <f t="shared" si="0"/>
        <v>116488.28563571686</v>
      </c>
      <c r="D41" s="36">
        <f>SUM(C41:$C$102)</f>
        <v>1939789.123307019</v>
      </c>
      <c r="E41" s="36">
        <f t="shared" si="1"/>
        <v>16.652224837209328</v>
      </c>
      <c r="F41" s="36">
        <f t="shared" si="2"/>
        <v>913.11202503930758</v>
      </c>
      <c r="G41" s="36">
        <f>SUM(F41:$F$102)</f>
        <v>24117.375002049277</v>
      </c>
      <c r="H41" s="36">
        <f t="shared" si="3"/>
        <v>0.20703691251384138</v>
      </c>
      <c r="I41" s="36">
        <f t="shared" si="4"/>
        <v>1.243298805641984E-2</v>
      </c>
    </row>
    <row r="42" spans="1:9" x14ac:dyDescent="0.2">
      <c r="A42" s="70">
        <v>40</v>
      </c>
      <c r="B42" s="36">
        <v>774596.66924148344</v>
      </c>
      <c r="C42" s="36">
        <f t="shared" si="0"/>
        <v>110028.11238992916</v>
      </c>
      <c r="D42" s="36">
        <f>SUM(C42:$C$102)</f>
        <v>1823300.8376713023</v>
      </c>
      <c r="E42" s="36">
        <f t="shared" si="1"/>
        <v>16.571227098849953</v>
      </c>
      <c r="F42" s="36">
        <f t="shared" si="2"/>
        <v>876.90812337306068</v>
      </c>
      <c r="G42" s="36">
        <f>SUM(F42:$F$102)</f>
        <v>23204.262977009974</v>
      </c>
      <c r="H42" s="36">
        <f t="shared" si="3"/>
        <v>0.21089394767381153</v>
      </c>
      <c r="I42" s="36">
        <f t="shared" si="4"/>
        <v>1.2726513638114804E-2</v>
      </c>
    </row>
    <row r="43" spans="1:9" x14ac:dyDescent="0.2">
      <c r="A43" s="70">
        <v>41</v>
      </c>
      <c r="B43" s="36">
        <v>768114.57478686085</v>
      </c>
      <c r="C43" s="36">
        <f t="shared" si="0"/>
        <v>103911.77034322612</v>
      </c>
      <c r="D43" s="36">
        <f>SUM(C43:$C$102)</f>
        <v>1713272.7252813731</v>
      </c>
      <c r="E43" s="36">
        <f t="shared" si="1"/>
        <v>16.487763798291013</v>
      </c>
      <c r="F43" s="36">
        <f t="shared" si="2"/>
        <v>842.25864284166312</v>
      </c>
      <c r="G43" s="36">
        <f>SUM(F43:$F$102)</f>
        <v>22327.354853636913</v>
      </c>
      <c r="H43" s="36">
        <f t="shared" si="3"/>
        <v>0.21486839055757079</v>
      </c>
      <c r="I43" s="36">
        <f t="shared" si="4"/>
        <v>1.3031991068421437E-2</v>
      </c>
    </row>
    <row r="44" spans="1:9" x14ac:dyDescent="0.2">
      <c r="A44" s="70">
        <v>42</v>
      </c>
      <c r="B44" s="36">
        <v>761577.3105863909</v>
      </c>
      <c r="C44" s="36">
        <f t="shared" si="0"/>
        <v>98121.332160230842</v>
      </c>
      <c r="D44" s="36">
        <f>SUM(C44:$C$102)</f>
        <v>1609360.9549381472</v>
      </c>
      <c r="E44" s="36">
        <f t="shared" si="1"/>
        <v>16.401743835989528</v>
      </c>
      <c r="F44" s="36">
        <f t="shared" si="2"/>
        <v>809.09650831474266</v>
      </c>
      <c r="G44" s="36">
        <f>SUM(F44:$F$102)</f>
        <v>21485.096210795247</v>
      </c>
      <c r="H44" s="36">
        <f t="shared" si="3"/>
        <v>0.21896457923859378</v>
      </c>
      <c r="I44" s="36">
        <f t="shared" si="4"/>
        <v>1.3350079200611018E-2</v>
      </c>
    </row>
    <row r="45" spans="1:9" x14ac:dyDescent="0.2">
      <c r="A45" s="70">
        <v>43</v>
      </c>
      <c r="B45" s="36">
        <v>754983.443527075</v>
      </c>
      <c r="C45" s="36">
        <f t="shared" si="0"/>
        <v>92639.791263333667</v>
      </c>
      <c r="D45" s="36">
        <f>SUM(C45:$C$102)</f>
        <v>1511239.6227779163</v>
      </c>
      <c r="E45" s="36">
        <f t="shared" si="1"/>
        <v>16.313072408400998</v>
      </c>
      <c r="F45" s="36">
        <f t="shared" si="2"/>
        <v>777.35764302390533</v>
      </c>
      <c r="G45" s="36">
        <f>SUM(F45:$F$102)</f>
        <v>20675.999702480505</v>
      </c>
      <c r="H45" s="36">
        <f t="shared" si="3"/>
        <v>0.22318702817138097</v>
      </c>
      <c r="I45" s="36">
        <f t="shared" si="4"/>
        <v>1.3681483327226749E-2</v>
      </c>
    </row>
    <row r="46" spans="1:9" x14ac:dyDescent="0.2">
      <c r="A46" s="70">
        <v>44</v>
      </c>
      <c r="B46" s="36">
        <v>748331.47735478834</v>
      </c>
      <c r="C46" s="36">
        <f t="shared" si="0"/>
        <v>87451.01498872244</v>
      </c>
      <c r="D46" s="36">
        <f>SUM(C46:$C$102)</f>
        <v>1418599.8315145827</v>
      </c>
      <c r="E46" s="36">
        <f t="shared" si="1"/>
        <v>16.221650848735415</v>
      </c>
      <c r="F46" s="36">
        <f t="shared" si="2"/>
        <v>746.98083735473176</v>
      </c>
      <c r="G46" s="36">
        <f>SUM(F46:$F$102)</f>
        <v>19898.642059456597</v>
      </c>
      <c r="H46" s="36">
        <f t="shared" si="3"/>
        <v>0.22754043577450414</v>
      </c>
      <c r="I46" s="36">
        <f t="shared" si="4"/>
        <v>1.4026959271672551E-2</v>
      </c>
    </row>
    <row r="47" spans="1:9" x14ac:dyDescent="0.2">
      <c r="A47" s="70">
        <v>45</v>
      </c>
      <c r="B47" s="36">
        <v>741619.84870956629</v>
      </c>
      <c r="C47" s="36">
        <f t="shared" si="0"/>
        <v>82539.700104285672</v>
      </c>
      <c r="D47" s="36">
        <f>SUM(C47:$C$102)</f>
        <v>1331148.8165258605</v>
      </c>
      <c r="E47" s="36">
        <f t="shared" si="1"/>
        <v>16.127376460588131</v>
      </c>
      <c r="F47" s="36">
        <f t="shared" si="2"/>
        <v>717.90762380205911</v>
      </c>
      <c r="G47" s="36">
        <f>SUM(F47:$F$102)</f>
        <v>19151.661222101866</v>
      </c>
      <c r="H47" s="36">
        <f t="shared" si="3"/>
        <v>0.23202969235294643</v>
      </c>
      <c r="I47" s="36">
        <f t="shared" si="4"/>
        <v>1.4387317919934313E-2</v>
      </c>
    </row>
    <row r="48" spans="1:9" x14ac:dyDescent="0.2">
      <c r="A48" s="70">
        <v>46</v>
      </c>
      <c r="B48" s="36">
        <v>734846.92283495341</v>
      </c>
      <c r="C48" s="36">
        <f t="shared" si="0"/>
        <v>77891.330570755745</v>
      </c>
      <c r="D48" s="36">
        <f>SUM(C48:$C$102)</f>
        <v>1248609.116421575</v>
      </c>
      <c r="E48" s="36">
        <f t="shared" si="1"/>
        <v>16.030142344112999</v>
      </c>
      <c r="F48" s="36">
        <f t="shared" si="2"/>
        <v>690.08215784088429</v>
      </c>
      <c r="G48" s="36">
        <f>SUM(F48:$F$102)</f>
        <v>18433.753598299805</v>
      </c>
      <c r="H48" s="36">
        <f t="shared" si="3"/>
        <v>0.23665988837557164</v>
      </c>
      <c r="I48" s="36">
        <f t="shared" si="4"/>
        <v>1.4763430248795261E-2</v>
      </c>
    </row>
    <row r="49" spans="1:9" x14ac:dyDescent="0.2">
      <c r="A49" s="70">
        <v>47</v>
      </c>
      <c r="B49" s="36">
        <v>728010.98892805178</v>
      </c>
      <c r="C49" s="36">
        <f t="shared" si="0"/>
        <v>73492.137433355034</v>
      </c>
      <c r="D49" s="36">
        <f>SUM(C49:$C$102)</f>
        <v>1170717.785850819</v>
      </c>
      <c r="E49" s="36">
        <f t="shared" si="1"/>
        <v>15.929837214388579</v>
      </c>
      <c r="F49" s="36">
        <f t="shared" si="2"/>
        <v>663.45110447959792</v>
      </c>
      <c r="G49" s="36">
        <f>SUM(F49:$F$102)</f>
        <v>17743.671440458922</v>
      </c>
      <c r="H49" s="36">
        <f t="shared" si="3"/>
        <v>0.24143632312435379</v>
      </c>
      <c r="I49" s="36">
        <f t="shared" si="4"/>
        <v>1.5156232915316745E-2</v>
      </c>
    </row>
    <row r="50" spans="1:9" x14ac:dyDescent="0.2">
      <c r="A50" s="70">
        <v>48</v>
      </c>
      <c r="B50" s="36">
        <v>721110.25509279792</v>
      </c>
      <c r="C50" s="36">
        <f t="shared" si="0"/>
        <v>69329.060736810919</v>
      </c>
      <c r="D50" s="36">
        <f>SUM(C50:$C$102)</f>
        <v>1097225.6484174635</v>
      </c>
      <c r="E50" s="36">
        <f t="shared" si="1"/>
        <v>15.826345211610247</v>
      </c>
      <c r="F50" s="36">
        <f t="shared" si="2"/>
        <v>637.96353027886596</v>
      </c>
      <c r="G50" s="36">
        <f>SUM(F50:$F$102)</f>
        <v>17080.220335979324</v>
      </c>
      <c r="H50" s="36">
        <f t="shared" si="3"/>
        <v>0.24636451373284535</v>
      </c>
      <c r="I50" s="36">
        <f t="shared" si="4"/>
        <v>1.5566734482204502E-2</v>
      </c>
    </row>
    <row r="51" spans="1:9" x14ac:dyDescent="0.2">
      <c r="A51" s="70">
        <v>49</v>
      </c>
      <c r="B51" s="36">
        <v>714142.84285428503</v>
      </c>
      <c r="C51" s="36">
        <f t="shared" si="0"/>
        <v>65389.713361922011</v>
      </c>
      <c r="D51" s="36">
        <f>SUM(C51:$C$102)</f>
        <v>1027896.5876806522</v>
      </c>
      <c r="E51" s="36">
        <f t="shared" si="1"/>
        <v>15.719545702722423</v>
      </c>
      <c r="F51" s="36">
        <f t="shared" si="2"/>
        <v>613.57080063420813</v>
      </c>
      <c r="G51" s="36">
        <f>SUM(F51:$F$102)</f>
        <v>16442.256805700457</v>
      </c>
      <c r="H51" s="36">
        <f t="shared" si="3"/>
        <v>0.25145020463226525</v>
      </c>
      <c r="I51" s="36">
        <f t="shared" si="4"/>
        <v>1.5996022365246682E-2</v>
      </c>
    </row>
    <row r="52" spans="1:9" x14ac:dyDescent="0.2">
      <c r="A52" s="70">
        <v>50</v>
      </c>
      <c r="B52" s="36">
        <v>707106.7811865476</v>
      </c>
      <c r="C52" s="36">
        <f t="shared" si="0"/>
        <v>61662.346686910561</v>
      </c>
      <c r="D52" s="36">
        <f>SUM(C52:$C$102)</f>
        <v>962506.87431873009</v>
      </c>
      <c r="E52" s="36">
        <f t="shared" si="1"/>
        <v>15.609313074084598</v>
      </c>
      <c r="F52" s="36">
        <f t="shared" si="2"/>
        <v>590.22648213727371</v>
      </c>
      <c r="G52" s="36">
        <f>SUM(F52:$F$102)</f>
        <v>15828.686005066245</v>
      </c>
      <c r="H52" s="36">
        <f t="shared" si="3"/>
        <v>0.25669937742454257</v>
      </c>
      <c r="I52" s="36">
        <f t="shared" si="4"/>
        <v>1.6445270602633268E-2</v>
      </c>
    </row>
    <row r="53" spans="1:9" x14ac:dyDescent="0.2">
      <c r="A53" s="70">
        <v>51</v>
      </c>
      <c r="B53" s="36">
        <v>700000.00000000012</v>
      </c>
      <c r="C53" s="36">
        <f t="shared" si="0"/>
        <v>58135.817981587068</v>
      </c>
      <c r="D53" s="36">
        <f>SUM(C53:$C$102)</f>
        <v>900844.52763181948</v>
      </c>
      <c r="E53" s="36">
        <f t="shared" si="1"/>
        <v>15.495516514743757</v>
      </c>
      <c r="F53" s="36">
        <f t="shared" si="2"/>
        <v>567.88624984611874</v>
      </c>
      <c r="G53" s="36">
        <f>SUM(F53:$F$102)</f>
        <v>15238.459522928973</v>
      </c>
      <c r="H53" s="36">
        <f t="shared" si="3"/>
        <v>0.26211826120267784</v>
      </c>
      <c r="I53" s="36">
        <f t="shared" si="4"/>
        <v>1.6915748562061558E-2</v>
      </c>
    </row>
    <row r="54" spans="1:9" x14ac:dyDescent="0.2">
      <c r="A54" s="70">
        <v>52</v>
      </c>
      <c r="B54" s="36">
        <v>692820.32302755094</v>
      </c>
      <c r="C54" s="36">
        <f t="shared" si="0"/>
        <v>54799.55944690347</v>
      </c>
      <c r="D54" s="36">
        <f>SUM(C54:$C$102)</f>
        <v>842708.70965023234</v>
      </c>
      <c r="E54" s="36">
        <f t="shared" si="1"/>
        <v>15.378019789862577</v>
      </c>
      <c r="F54" s="36">
        <f t="shared" si="2"/>
        <v>546.50779931265515</v>
      </c>
      <c r="G54" s="36">
        <f>SUM(F54:$F$102)</f>
        <v>14670.573273082855</v>
      </c>
      <c r="H54" s="36">
        <f t="shared" si="3"/>
        <v>0.26771334333987673</v>
      </c>
      <c r="I54" s="36">
        <f t="shared" si="4"/>
        <v>1.7408830720607955E-2</v>
      </c>
    </row>
    <row r="55" spans="1:9" x14ac:dyDescent="0.2">
      <c r="A55" s="70">
        <v>53</v>
      </c>
      <c r="B55" s="36">
        <v>685565.46004010446</v>
      </c>
      <c r="C55" s="36">
        <f t="shared" si="0"/>
        <v>51643.548816785893</v>
      </c>
      <c r="D55" s="36">
        <f>SUM(C55:$C$102)</f>
        <v>787909.15020332893</v>
      </c>
      <c r="E55" s="36">
        <f t="shared" si="1"/>
        <v>15.256681003828147</v>
      </c>
      <c r="F55" s="36">
        <f t="shared" si="2"/>
        <v>526.05076323310413</v>
      </c>
      <c r="G55" s="36">
        <f>SUM(F55:$F$102)</f>
        <v>14124.065473770201</v>
      </c>
      <c r="H55" s="36">
        <f t="shared" si="3"/>
        <v>0.27349138077008767</v>
      </c>
      <c r="I55" s="36">
        <f t="shared" si="4"/>
        <v>1.7926007675028683E-2</v>
      </c>
    </row>
    <row r="56" spans="1:9" x14ac:dyDescent="0.2">
      <c r="A56" s="70">
        <v>54</v>
      </c>
      <c r="B56" s="36">
        <v>678232.99831252685</v>
      </c>
      <c r="C56" s="36">
        <f t="shared" si="0"/>
        <v>48658.281443229658</v>
      </c>
      <c r="D56" s="36">
        <f>SUM(C56:$C$102)</f>
        <v>736265.60138654301</v>
      </c>
      <c r="E56" s="36">
        <f t="shared" si="1"/>
        <v>15.131352352539517</v>
      </c>
      <c r="F56" s="36">
        <f t="shared" si="2"/>
        <v>506.47663260603798</v>
      </c>
      <c r="G56" s="36">
        <f>SUM(F56:$F$102)</f>
        <v>13598.014710537096</v>
      </c>
      <c r="H56" s="36">
        <f t="shared" si="3"/>
        <v>0.27945941178383177</v>
      </c>
      <c r="I56" s="36">
        <f t="shared" si="4"/>
        <v>1.8468898567214297E-2</v>
      </c>
    </row>
    <row r="57" spans="1:9" x14ac:dyDescent="0.2">
      <c r="A57" s="70">
        <v>55</v>
      </c>
      <c r="B57" s="36">
        <v>670820.39324993698</v>
      </c>
      <c r="C57" s="36">
        <f t="shared" si="0"/>
        <v>45834.74378951743</v>
      </c>
      <c r="D57" s="36">
        <f>SUM(C57:$C$102)</f>
        <v>687607.31994331349</v>
      </c>
      <c r="E57" s="36">
        <f t="shared" si="1"/>
        <v>15.001879864343689</v>
      </c>
      <c r="F57" s="36">
        <f t="shared" si="2"/>
        <v>487.7486823040295</v>
      </c>
      <c r="G57" s="36">
        <f>SUM(F57:$F$102)</f>
        <v>13091.538077931058</v>
      </c>
      <c r="H57" s="36">
        <f t="shared" si="3"/>
        <v>0.28562476836458589</v>
      </c>
      <c r="I57" s="36">
        <f t="shared" si="4"/>
        <v>1.9039265141927702E-2</v>
      </c>
    </row>
    <row r="58" spans="1:9" x14ac:dyDescent="0.2">
      <c r="A58" s="70">
        <v>56</v>
      </c>
      <c r="B58" s="36">
        <v>663324.95807108004</v>
      </c>
      <c r="C58" s="36">
        <f t="shared" si="0"/>
        <v>43164.388260093532</v>
      </c>
      <c r="D58" s="36">
        <f>SUM(C58:$C$102)</f>
        <v>641772.57615379593</v>
      </c>
      <c r="E58" s="36">
        <f t="shared" si="1"/>
        <v>14.868103129058577</v>
      </c>
      <c r="F58" s="36">
        <f t="shared" si="2"/>
        <v>469.83190098690926</v>
      </c>
      <c r="G58" s="36">
        <f>SUM(F58:$F$102)</f>
        <v>12603.789395627027</v>
      </c>
      <c r="H58" s="36">
        <f t="shared" si="3"/>
        <v>0.29199508909244798</v>
      </c>
      <c r="I58" s="36">
        <f t="shared" si="4"/>
        <v>1.9639027692898214E-2</v>
      </c>
    </row>
    <row r="59" spans="1:9" x14ac:dyDescent="0.2">
      <c r="A59" s="70">
        <v>57</v>
      </c>
      <c r="B59" s="36">
        <v>655743.85243020009</v>
      </c>
      <c r="C59" s="36">
        <f t="shared" si="0"/>
        <v>40639.109299102165</v>
      </c>
      <c r="D59" s="36">
        <f>SUM(C59:$C$102)</f>
        <v>598608.18789370253</v>
      </c>
      <c r="E59" s="36">
        <f t="shared" si="1"/>
        <v>14.729855014487915</v>
      </c>
      <c r="F59" s="36">
        <f t="shared" si="2"/>
        <v>452.69292531049081</v>
      </c>
      <c r="G59" s="36">
        <f>SUM(F59:$F$102)</f>
        <v>12133.957494640119</v>
      </c>
      <c r="H59" s="36">
        <f t="shared" si="3"/>
        <v>0.29857833264343203</v>
      </c>
      <c r="I59" s="36">
        <f t="shared" si="4"/>
        <v>2.0270283200327355E-2</v>
      </c>
    </row>
    <row r="60" spans="1:9" x14ac:dyDescent="0.2">
      <c r="A60" s="70">
        <v>58</v>
      </c>
      <c r="B60" s="36">
        <v>648074.06984078605</v>
      </c>
      <c r="C60" s="36">
        <f t="shared" si="0"/>
        <v>38251.220692882045</v>
      </c>
      <c r="D60" s="36">
        <f>SUM(C60:$C$102)</f>
        <v>557969.07859460032</v>
      </c>
      <c r="E60" s="36">
        <f t="shared" si="1"/>
        <v>14.5869613697957</v>
      </c>
      <c r="F60" s="36">
        <f t="shared" si="2"/>
        <v>436.29997841289043</v>
      </c>
      <c r="G60" s="36">
        <f>SUM(F60:$F$102)</f>
        <v>11681.264569329627</v>
      </c>
      <c r="H60" s="36">
        <f t="shared" si="3"/>
        <v>0.30538279191448986</v>
      </c>
      <c r="I60" s="36">
        <f t="shared" si="4"/>
        <v>2.0935326019771789E-2</v>
      </c>
    </row>
    <row r="61" spans="1:9" x14ac:dyDescent="0.2">
      <c r="A61" s="70">
        <v>59</v>
      </c>
      <c r="B61" s="36">
        <v>640312.42374328489</v>
      </c>
      <c r="C61" s="36">
        <f t="shared" si="0"/>
        <v>35993.434014808103</v>
      </c>
      <c r="D61" s="36">
        <f>SUM(C61:$C$102)</f>
        <v>519717.85790171858</v>
      </c>
      <c r="E61" s="36">
        <f t="shared" si="1"/>
        <v>14.439240715067665</v>
      </c>
      <c r="F61" s="36">
        <f t="shared" si="2"/>
        <v>420.62281269339786</v>
      </c>
      <c r="G61" s="36">
        <f>SUM(F61:$F$102)</f>
        <v>11244.964590916736</v>
      </c>
      <c r="H61" s="36">
        <f t="shared" si="3"/>
        <v>0.31241710880630147</v>
      </c>
      <c r="I61" s="36">
        <f t="shared" si="4"/>
        <v>2.1636671551592553E-2</v>
      </c>
    </row>
    <row r="62" spans="1:9" x14ac:dyDescent="0.2">
      <c r="A62" s="70">
        <v>60</v>
      </c>
      <c r="B62" s="36">
        <v>632455.53203367605</v>
      </c>
      <c r="C62" s="36">
        <f t="shared" si="0"/>
        <v>33858.838153790515</v>
      </c>
      <c r="D62" s="36">
        <f>SUM(C62:$C$102)</f>
        <v>483724.42388691043</v>
      </c>
      <c r="E62" s="36">
        <f t="shared" si="1"/>
        <v>14.286503916341772</v>
      </c>
      <c r="F62" s="36">
        <f t="shared" si="2"/>
        <v>405.632656937018</v>
      </c>
      <c r="G62" s="36">
        <f>SUM(F62:$F$102)</f>
        <v>10824.341778223337</v>
      </c>
      <c r="H62" s="36">
        <f t="shared" si="3"/>
        <v>0.31969028969801039</v>
      </c>
      <c r="I62" s="36">
        <f t="shared" si="4"/>
        <v>2.2377083404732014E-2</v>
      </c>
    </row>
    <row r="63" spans="1:9" x14ac:dyDescent="0.2">
      <c r="A63" s="70">
        <v>61</v>
      </c>
      <c r="B63" s="36">
        <v>624499.7998398398</v>
      </c>
      <c r="C63" s="36">
        <f t="shared" si="0"/>
        <v>31840.879870482513</v>
      </c>
      <c r="D63" s="36">
        <f>SUM(C63:$C$102)</f>
        <v>449865.58573311992</v>
      </c>
      <c r="E63" s="36">
        <f t="shared" si="1"/>
        <v>14.128553845340164</v>
      </c>
      <c r="F63" s="36">
        <f t="shared" si="2"/>
        <v>391.30216788201307</v>
      </c>
      <c r="G63" s="36">
        <f>SUM(F63:$F$102)</f>
        <v>10418.70912128632</v>
      </c>
      <c r="H63" s="36">
        <f t="shared" si="3"/>
        <v>0.32721172165046819</v>
      </c>
      <c r="I63" s="36">
        <f t="shared" si="4"/>
        <v>2.3159604672376866E-2</v>
      </c>
    </row>
    <row r="64" spans="1:9" x14ac:dyDescent="0.2">
      <c r="A64" s="70">
        <v>62</v>
      </c>
      <c r="B64" s="36">
        <v>616441.40029689763</v>
      </c>
      <c r="C64" s="36">
        <f t="shared" si="0"/>
        <v>29933.34532781563</v>
      </c>
      <c r="D64" s="36">
        <f>SUM(C64:$C$102)</f>
        <v>418024.70586263749</v>
      </c>
      <c r="E64" s="36">
        <f t="shared" si="1"/>
        <v>13.965185023078162</v>
      </c>
      <c r="F64" s="36">
        <f t="shared" si="2"/>
        <v>377.60538638172852</v>
      </c>
      <c r="G64" s="36">
        <f>SUM(F64:$F$102)</f>
        <v>10027.406953404305</v>
      </c>
      <c r="H64" s="36">
        <f t="shared" si="3"/>
        <v>0.33499118937722988</v>
      </c>
      <c r="I64" s="36">
        <f t="shared" si="4"/>
        <v>2.3987594065072559E-2</v>
      </c>
    </row>
    <row r="65" spans="1:9" x14ac:dyDescent="0.2">
      <c r="A65" s="70">
        <v>63</v>
      </c>
      <c r="B65" s="36">
        <v>608276.25302982202</v>
      </c>
      <c r="C65" s="36">
        <f t="shared" si="0"/>
        <v>28130.342544871241</v>
      </c>
      <c r="D65" s="36">
        <f>SUM(C65:$C$102)</f>
        <v>388091.36053482187</v>
      </c>
      <c r="E65" s="36">
        <f t="shared" si="1"/>
        <v>13.796183246463139</v>
      </c>
      <c r="F65" s="36">
        <f t="shared" si="2"/>
        <v>364.51769837466941</v>
      </c>
      <c r="G65" s="36">
        <f>SUM(F65:$F$102)</f>
        <v>9649.8015670225759</v>
      </c>
      <c r="H65" s="36">
        <f t="shared" si="3"/>
        <v>0.34303889302556467</v>
      </c>
      <c r="I65" s="36">
        <f t="shared" si="4"/>
        <v>2.4864767805509391E-2</v>
      </c>
    </row>
    <row r="66" spans="1:9" x14ac:dyDescent="0.2">
      <c r="A66" s="70">
        <v>64</v>
      </c>
      <c r="B66" s="36">
        <v>600000.00000000012</v>
      </c>
      <c r="C66" s="36">
        <f t="shared" si="0"/>
        <v>26426.284725312227</v>
      </c>
      <c r="D66" s="36">
        <f>SUM(C66:$C$102)</f>
        <v>359961.01798995066</v>
      </c>
      <c r="E66" s="36">
        <f t="shared" si="1"/>
        <v>13.621325196922767</v>
      </c>
      <c r="F66" s="36">
        <f t="shared" si="2"/>
        <v>352.01580095548132</v>
      </c>
      <c r="G66" s="36">
        <f>SUM(F66:$F$102)</f>
        <v>9285.2838686479081</v>
      </c>
      <c r="H66" s="36">
        <f t="shared" si="3"/>
        <v>0.35136546681320152</v>
      </c>
      <c r="I66" s="36">
        <f t="shared" si="4"/>
        <v>2.5795248386888195E-2</v>
      </c>
    </row>
    <row r="67" spans="1:9" x14ac:dyDescent="0.2">
      <c r="A67" s="70">
        <v>65</v>
      </c>
      <c r="B67" s="36">
        <v>591607.97830996162</v>
      </c>
      <c r="C67" s="36">
        <f t="shared" ref="C67:C102" si="5">POWER(1.05,-A67)*B67</f>
        <v>24815.874413627593</v>
      </c>
      <c r="D67" s="36">
        <f>SUM(C67:$C$102)</f>
        <v>333534.7332646384</v>
      </c>
      <c r="E67" s="36">
        <f t="shared" ref="E67:E101" si="6">D67/C67</f>
        <v>13.440378030019302</v>
      </c>
      <c r="F67" s="36">
        <f t="shared" ref="F67:F102" si="7">POWER(1.05,-1-A67)*(B67-B68)</f>
        <v>340.07767393395119</v>
      </c>
      <c r="G67" s="36">
        <f>SUM(F67:$F$102)</f>
        <v>8933.2680676924283</v>
      </c>
      <c r="H67" s="36">
        <f t="shared" ref="H67:H101" si="8">G67/C67</f>
        <v>0.35998199857050939</v>
      </c>
      <c r="I67" s="36">
        <f t="shared" ref="I67:I101" si="9">H67/E67</f>
        <v>2.6783621544459818E-2</v>
      </c>
    </row>
    <row r="68" spans="1:9" x14ac:dyDescent="0.2">
      <c r="A68" s="70">
        <v>66</v>
      </c>
      <c r="B68" s="36">
        <v>583095.18948453013</v>
      </c>
      <c r="C68" s="36">
        <f t="shared" si="5"/>
        <v>23294.088434282799</v>
      </c>
      <c r="D68" s="36">
        <f>SUM(C68:$C$102)</f>
        <v>308718.85885101085</v>
      </c>
      <c r="E68" s="36">
        <f t="shared" si="6"/>
        <v>13.253098944909024</v>
      </c>
      <c r="F68" s="36">
        <f t="shared" si="7"/>
        <v>328.68255738742215</v>
      </c>
      <c r="G68" s="36">
        <f>SUM(F68:$F$102)</f>
        <v>8593.1903937584775</v>
      </c>
      <c r="H68" s="36">
        <f t="shared" si="8"/>
        <v>0.36890005024242767</v>
      </c>
      <c r="I68" s="36">
        <f t="shared" si="9"/>
        <v>2.7835003101982801E-2</v>
      </c>
    </row>
    <row r="69" spans="1:9" x14ac:dyDescent="0.2">
      <c r="A69" s="70">
        <v>67</v>
      </c>
      <c r="B69" s="36">
        <v>574456.26465380285</v>
      </c>
      <c r="C69" s="36">
        <f t="shared" si="5"/>
        <v>21856.163570500961</v>
      </c>
      <c r="D69" s="36">
        <f>SUM(C69:$C$102)</f>
        <v>285424.7704167281</v>
      </c>
      <c r="E69" s="36">
        <f t="shared" si="6"/>
        <v>13.059234732392055</v>
      </c>
      <c r="F69" s="36">
        <f t="shared" si="7"/>
        <v>317.81093585889556</v>
      </c>
      <c r="G69" s="36">
        <f>SUM(F69:$F$102)</f>
        <v>8264.5078363710545</v>
      </c>
      <c r="H69" s="36">
        <f t="shared" si="8"/>
        <v>0.37813167940990228</v>
      </c>
      <c r="I69" s="36">
        <f t="shared" si="9"/>
        <v>2.8955117750658583E-2</v>
      </c>
    </row>
    <row r="70" spans="1:9" x14ac:dyDescent="0.2">
      <c r="A70" s="70">
        <v>68</v>
      </c>
      <c r="B70" s="36">
        <v>565685.42494923808</v>
      </c>
      <c r="C70" s="36">
        <f t="shared" si="5"/>
        <v>20497.582940808687</v>
      </c>
      <c r="D70" s="36">
        <f>SUM(C70:$C$102)</f>
        <v>263568.60684622714</v>
      </c>
      <c r="E70" s="36">
        <f t="shared" si="6"/>
        <v>12.858521300162067</v>
      </c>
      <c r="F70" s="36">
        <f t="shared" si="7"/>
        <v>307.4445300394903</v>
      </c>
      <c r="G70" s="36">
        <f>SUM(F70:$F$102)</f>
        <v>7946.6969005121591</v>
      </c>
      <c r="H70" s="36">
        <f t="shared" si="8"/>
        <v>0.38768946189704451</v>
      </c>
      <c r="I70" s="36">
        <f t="shared" si="9"/>
        <v>3.0150392323272671E-2</v>
      </c>
    </row>
    <row r="71" spans="1:9" x14ac:dyDescent="0.2">
      <c r="A71" s="70">
        <v>69</v>
      </c>
      <c r="B71" s="36">
        <v>556776.43628300226</v>
      </c>
      <c r="C71" s="36">
        <f t="shared" si="5"/>
        <v>19214.063032635448</v>
      </c>
      <c r="D71" s="36">
        <f>SUM(C71:$C$102)</f>
        <v>243071.02390541843</v>
      </c>
      <c r="E71" s="36">
        <f t="shared" si="6"/>
        <v>12.650683173702394</v>
      </c>
      <c r="F71" s="36">
        <f t="shared" si="7"/>
        <v>297.56629700943245</v>
      </c>
      <c r="G71" s="36">
        <f>SUM(F71:$F$102)</f>
        <v>7639.2523704726691</v>
      </c>
      <c r="H71" s="36">
        <f t="shared" si="8"/>
        <v>0.39758651553798147</v>
      </c>
      <c r="I71" s="36">
        <f t="shared" si="9"/>
        <v>3.1428066775434263E-2</v>
      </c>
    </row>
    <row r="72" spans="1:9" x14ac:dyDescent="0.2">
      <c r="A72" s="70">
        <v>70</v>
      </c>
      <c r="B72" s="36">
        <v>547722.55750516616</v>
      </c>
      <c r="C72" s="36">
        <f t="shared" si="5"/>
        <v>18001.54135311957</v>
      </c>
      <c r="D72" s="36">
        <f>SUM(C72:$C$102)</f>
        <v>223856.96087278298</v>
      </c>
      <c r="E72" s="36">
        <f t="shared" si="6"/>
        <v>12.435432971076656</v>
      </c>
      <c r="F72" s="36">
        <f t="shared" si="7"/>
        <v>288.16044041561145</v>
      </c>
      <c r="G72" s="36">
        <f>SUM(F72:$F$102)</f>
        <v>7341.6860734632364</v>
      </c>
      <c r="H72" s="36">
        <f t="shared" si="8"/>
        <v>0.40783652518682584</v>
      </c>
      <c r="I72" s="36">
        <f t="shared" si="9"/>
        <v>3.2796326926083336E-2</v>
      </c>
    </row>
    <row r="73" spans="1:9" x14ac:dyDescent="0.2">
      <c r="A73" s="70">
        <v>71</v>
      </c>
      <c r="B73" s="36">
        <v>538516.48071345035</v>
      </c>
      <c r="C73" s="36">
        <f t="shared" si="5"/>
        <v>16856.164657793499</v>
      </c>
      <c r="D73" s="36">
        <f>SUM(C73:$C$102)</f>
        <v>205855.41951966341</v>
      </c>
      <c r="E73" s="36">
        <f t="shared" si="6"/>
        <v>12.212470849617949</v>
      </c>
      <c r="F73" s="36">
        <f t="shared" si="7"/>
        <v>279.21243235574792</v>
      </c>
      <c r="G73" s="36">
        <f>SUM(F73:$F$102)</f>
        <v>7053.525633047625</v>
      </c>
      <c r="H73" s="36">
        <f t="shared" si="8"/>
        <v>0.41845376906581211</v>
      </c>
      <c r="I73" s="36">
        <f t="shared" si="9"/>
        <v>3.4264464105468295E-2</v>
      </c>
    </row>
    <row r="74" spans="1:9" x14ac:dyDescent="0.2">
      <c r="A74" s="70">
        <v>72</v>
      </c>
      <c r="B74" s="36">
        <v>529150.26221291814</v>
      </c>
      <c r="C74" s="36">
        <f t="shared" si="5"/>
        <v>15774.277717923775</v>
      </c>
      <c r="D74" s="36">
        <f>SUM(C74:$C$102)</f>
        <v>188999.25486186991</v>
      </c>
      <c r="E74" s="36">
        <f t="shared" si="6"/>
        <v>11.981483922215753</v>
      </c>
      <c r="F74" s="36">
        <f t="shared" si="7"/>
        <v>270.7090492523763</v>
      </c>
      <c r="G74" s="36">
        <f>SUM(F74:$F$102)</f>
        <v>6774.3132006918768</v>
      </c>
      <c r="H74" s="36">
        <f t="shared" si="8"/>
        <v>0.4294531465611548</v>
      </c>
      <c r="I74" s="36">
        <f t="shared" si="9"/>
        <v>3.5843068300152207E-2</v>
      </c>
    </row>
    <row r="75" spans="1:9" x14ac:dyDescent="0.2">
      <c r="A75" s="70">
        <v>73</v>
      </c>
      <c r="B75" s="36">
        <v>519615.24227066326</v>
      </c>
      <c r="C75" s="36">
        <f t="shared" si="5"/>
        <v>14752.412586865506</v>
      </c>
      <c r="D75" s="36">
        <f>SUM(C75:$C$102)</f>
        <v>173224.97714394616</v>
      </c>
      <c r="E75" s="36">
        <f t="shared" si="6"/>
        <v>11.742145640515322</v>
      </c>
      <c r="F75" s="36">
        <f t="shared" si="7"/>
        <v>262.63842467602427</v>
      </c>
      <c r="G75" s="36">
        <f>SUM(F75:$F$102)</f>
        <v>6503.6041514395001</v>
      </c>
      <c r="H75" s="36">
        <f t="shared" si="8"/>
        <v>0.4408502075945086</v>
      </c>
      <c r="I75" s="36">
        <f t="shared" si="9"/>
        <v>3.7544263296598088E-2</v>
      </c>
    </row>
    <row r="76" spans="1:9" x14ac:dyDescent="0.2">
      <c r="A76" s="70">
        <v>74</v>
      </c>
      <c r="B76" s="36">
        <v>509901.95135927852</v>
      </c>
      <c r="C76" s="36">
        <f t="shared" si="5"/>
        <v>13787.278324719697</v>
      </c>
      <c r="D76" s="36">
        <f>SUM(C76:$C$102)</f>
        <v>158472.56455708065</v>
      </c>
      <c r="E76" s="36">
        <f t="shared" si="6"/>
        <v>11.494115141851427</v>
      </c>
      <c r="F76" s="36">
        <f t="shared" si="7"/>
        <v>254.99012297836171</v>
      </c>
      <c r="G76" s="36">
        <f>SUM(F76:$F$102)</f>
        <v>6240.9657267634766</v>
      </c>
      <c r="H76" s="36">
        <f t="shared" si="8"/>
        <v>0.45266118372136066</v>
      </c>
      <c r="I76" s="36">
        <f t="shared" si="9"/>
        <v>3.9381994884770899E-2</v>
      </c>
    </row>
    <row r="77" spans="1:9" x14ac:dyDescent="0.2">
      <c r="A77" s="70">
        <v>75</v>
      </c>
      <c r="B77" s="36">
        <v>500000</v>
      </c>
      <c r="C77" s="36">
        <f t="shared" si="5"/>
        <v>12875.751138659443</v>
      </c>
      <c r="D77" s="36">
        <f>SUM(C77:$C$102)</f>
        <v>144685.28623236093</v>
      </c>
      <c r="E77" s="36">
        <f t="shared" si="6"/>
        <v>11.237036556099888</v>
      </c>
      <c r="F77" s="36">
        <f t="shared" si="7"/>
        <v>247.75523880894406</v>
      </c>
      <c r="G77" s="36">
        <f>SUM(F77:$F$102)</f>
        <v>5985.9756037851148</v>
      </c>
      <c r="H77" s="36">
        <f t="shared" si="8"/>
        <v>0.46490302113810067</v>
      </c>
      <c r="I77" s="36">
        <f t="shared" si="9"/>
        <v>4.1372386644567223E-2</v>
      </c>
    </row>
    <row r="78" spans="1:9" x14ac:dyDescent="0.2">
      <c r="A78" s="70">
        <v>76</v>
      </c>
      <c r="B78" s="36">
        <v>489897.94855663559</v>
      </c>
      <c r="C78" s="36">
        <f t="shared" si="5"/>
        <v>12014.86489324767</v>
      </c>
      <c r="D78" s="36">
        <f>SUM(C78:$C$102)</f>
        <v>131809.53509370142</v>
      </c>
      <c r="E78" s="36">
        <f t="shared" si="6"/>
        <v>10.970538267790102</v>
      </c>
      <c r="F78" s="36">
        <f t="shared" si="7"/>
        <v>240.92652924039274</v>
      </c>
      <c r="G78" s="36">
        <f>SUM(F78:$F$102)</f>
        <v>5738.2203649761695</v>
      </c>
      <c r="H78" s="36">
        <f t="shared" si="8"/>
        <v>0.47759341581951853</v>
      </c>
      <c r="I78" s="36">
        <f t="shared" si="9"/>
        <v>4.3534182568028601E-2</v>
      </c>
    </row>
    <row r="79" spans="1:9" x14ac:dyDescent="0.2">
      <c r="A79" s="70">
        <v>77</v>
      </c>
      <c r="B79" s="36">
        <v>479583.15233127191</v>
      </c>
      <c r="C79" s="36">
        <f t="shared" si="5"/>
        <v>11201.80194051929</v>
      </c>
      <c r="D79" s="36">
        <f>SUM(C79:$C$102)</f>
        <v>119794.67020045374</v>
      </c>
      <c r="E79" s="36">
        <f t="shared" si="6"/>
        <v>10.694232127701799</v>
      </c>
      <c r="F79" s="36">
        <f t="shared" si="7"/>
        <v>234.49858750111113</v>
      </c>
      <c r="G79" s="36">
        <f>SUM(F79:$F$102)</f>
        <v>5497.293835735778</v>
      </c>
      <c r="H79" s="36">
        <f t="shared" si="8"/>
        <v>0.49075085106181909</v>
      </c>
      <c r="I79" s="36">
        <f t="shared" si="9"/>
        <v>4.5889302308166929E-2</v>
      </c>
    </row>
    <row r="80" spans="1:9" x14ac:dyDescent="0.2">
      <c r="A80" s="70">
        <v>78</v>
      </c>
      <c r="B80" s="36">
        <v>469041.575982343</v>
      </c>
      <c r="C80" s="36">
        <f t="shared" si="5"/>
        <v>10433.884212993455</v>
      </c>
      <c r="D80" s="36">
        <f>SUM(C80:$C$102)</f>
        <v>108592.86825993443</v>
      </c>
      <c r="E80" s="36">
        <f t="shared" si="6"/>
        <v>10.407712606653455</v>
      </c>
      <c r="F80" s="36">
        <f t="shared" si="7"/>
        <v>228.46807048700566</v>
      </c>
      <c r="G80" s="36">
        <f>SUM(F80:$F$102)</f>
        <v>5262.7952482346664</v>
      </c>
      <c r="H80" s="36">
        <f t="shared" si="8"/>
        <v>0.50439463777840643</v>
      </c>
      <c r="I80" s="36">
        <f t="shared" si="9"/>
        <v>4.8463543992938125E-2</v>
      </c>
    </row>
    <row r="81" spans="1:9" x14ac:dyDescent="0.2">
      <c r="A81" s="70">
        <v>79</v>
      </c>
      <c r="B81" s="36">
        <v>458257.569495584</v>
      </c>
      <c r="C81" s="36">
        <f t="shared" si="5"/>
        <v>9708.5645133162798</v>
      </c>
      <c r="D81" s="36">
        <f>SUM(C81:$C$102)</f>
        <v>98158.984046940997</v>
      </c>
      <c r="E81" s="36">
        <f t="shared" si="6"/>
        <v>10.110555882108628</v>
      </c>
      <c r="F81" s="36">
        <f t="shared" si="7"/>
        <v>222.83399670988686</v>
      </c>
      <c r="G81" s="36">
        <f>SUM(F81:$F$102)</f>
        <v>5034.3271777476593</v>
      </c>
      <c r="H81" s="36">
        <f t="shared" si="8"/>
        <v>0.51854495799482714</v>
      </c>
      <c r="I81" s="36">
        <f t="shared" si="9"/>
        <v>5.1287482512453207E-2</v>
      </c>
    </row>
    <row r="82" spans="1:9" x14ac:dyDescent="0.2">
      <c r="A82" s="70">
        <v>80</v>
      </c>
      <c r="B82" s="36">
        <v>447213.59549995797</v>
      </c>
      <c r="C82" s="36">
        <f t="shared" si="5"/>
        <v>9023.4179207341895</v>
      </c>
      <c r="D82" s="36">
        <f>SUM(C82:$C$102)</f>
        <v>88450.419533624707</v>
      </c>
      <c r="E82" s="36">
        <f t="shared" si="6"/>
        <v>9.8023188453215244</v>
      </c>
      <c r="F82" s="36">
        <f t="shared" si="7"/>
        <v>217.59813777924032</v>
      </c>
      <c r="G82" s="36">
        <f>SUM(F82:$F$102)</f>
        <v>4811.493181037773</v>
      </c>
      <c r="H82" s="36">
        <f t="shared" si="8"/>
        <v>0.53322291212754624</v>
      </c>
      <c r="I82" s="36">
        <f t="shared" si="9"/>
        <v>5.4397629840621256E-2</v>
      </c>
    </row>
    <row r="83" spans="1:9" x14ac:dyDescent="0.2">
      <c r="A83" s="70">
        <v>81</v>
      </c>
      <c r="B83" s="36">
        <v>435889.89435406745</v>
      </c>
      <c r="C83" s="36">
        <f t="shared" si="5"/>
        <v>8376.1332153009389</v>
      </c>
      <c r="D83" s="36">
        <f>SUM(C83:$C$102)</f>
        <v>79427.001612890526</v>
      </c>
      <c r="E83" s="36">
        <f t="shared" si="6"/>
        <v>9.4825380126236283</v>
      </c>
      <c r="F83" s="36">
        <f t="shared" si="7"/>
        <v>212.76553590545797</v>
      </c>
      <c r="G83" s="36">
        <f>SUM(F83:$F$102)</f>
        <v>4593.8950432585334</v>
      </c>
      <c r="H83" s="36">
        <f t="shared" si="8"/>
        <v>0.5484505708274463</v>
      </c>
      <c r="I83" s="36">
        <f t="shared" si="9"/>
        <v>5.7837951200124006E-2</v>
      </c>
    </row>
    <row r="84" spans="1:9" x14ac:dyDescent="0.2">
      <c r="A84" s="70">
        <v>82</v>
      </c>
      <c r="B84" s="36">
        <v>424264.0687119285</v>
      </c>
      <c r="C84" s="36">
        <f t="shared" si="5"/>
        <v>7764.5041929525796</v>
      </c>
      <c r="D84" s="36">
        <f>SUM(C84:$C$102)</f>
        <v>71050.868397589598</v>
      </c>
      <c r="E84" s="36">
        <f t="shared" si="6"/>
        <v>9.1507283185034058</v>
      </c>
      <c r="F84" s="36">
        <f t="shared" si="7"/>
        <v>208.3451938546587</v>
      </c>
      <c r="G84" s="36">
        <f>SUM(F84:$F$102)</f>
        <v>4381.1295073530755</v>
      </c>
      <c r="H84" s="36">
        <f t="shared" si="8"/>
        <v>0.56425103245221886</v>
      </c>
      <c r="I84" s="36">
        <f t="shared" si="9"/>
        <v>6.1661871362879851E-2</v>
      </c>
    </row>
    <row r="85" spans="1:9" x14ac:dyDescent="0.2">
      <c r="A85" s="70">
        <v>83</v>
      </c>
      <c r="B85" s="36">
        <v>412310.56256176607</v>
      </c>
      <c r="C85" s="36">
        <f t="shared" si="5"/>
        <v>7186.4207041954169</v>
      </c>
      <c r="D85" s="36">
        <f>SUM(C85:$C$102)</f>
        <v>63286.364204637022</v>
      </c>
      <c r="E85" s="36">
        <f t="shared" si="6"/>
        <v>8.8063817593771798</v>
      </c>
      <c r="F85" s="36">
        <f t="shared" si="7"/>
        <v>204.35100488676073</v>
      </c>
      <c r="G85" s="36">
        <f>SUM(F85:$F$102)</f>
        <v>4172.7843134984169</v>
      </c>
      <c r="H85" s="36">
        <f t="shared" si="8"/>
        <v>0.58064848764870591</v>
      </c>
      <c r="I85" s="36">
        <f t="shared" si="9"/>
        <v>6.5934966654201871E-2</v>
      </c>
    </row>
    <row r="86" spans="1:9" x14ac:dyDescent="0.2">
      <c r="A86" s="70">
        <v>84</v>
      </c>
      <c r="B86" s="36">
        <v>400000</v>
      </c>
      <c r="C86" s="36">
        <f t="shared" si="5"/>
        <v>6639.859189585065</v>
      </c>
      <c r="D86" s="36">
        <f>SUM(C86:$C$102)</f>
        <v>56099.943500441601</v>
      </c>
      <c r="E86" s="36">
        <f t="shared" si="6"/>
        <v>8.4489658437993729</v>
      </c>
      <c r="F86" s="36">
        <f t="shared" si="7"/>
        <v>200.80302283691091</v>
      </c>
      <c r="G86" s="36">
        <f>SUM(F86:$F$102)</f>
        <v>3968.4333086116567</v>
      </c>
      <c r="H86" s="36">
        <f t="shared" si="8"/>
        <v>0.59766829315241099</v>
      </c>
      <c r="I86" s="36">
        <f t="shared" si="9"/>
        <v>7.0738632893283013E-2</v>
      </c>
    </row>
    <row r="87" spans="1:9" x14ac:dyDescent="0.2">
      <c r="A87" s="70">
        <v>85</v>
      </c>
      <c r="B87" s="36">
        <v>387298.33462074172</v>
      </c>
      <c r="C87" s="36">
        <f t="shared" si="5"/>
        <v>6122.8723958155333</v>
      </c>
      <c r="D87" s="36">
        <f>SUM(C87:$C$102)</f>
        <v>49460.084310856531</v>
      </c>
      <c r="E87" s="36">
        <f t="shared" si="6"/>
        <v>8.0779217846607949</v>
      </c>
      <c r="F87" s="36">
        <f t="shared" si="7"/>
        <v>197.72922416676599</v>
      </c>
      <c r="G87" s="36">
        <f>SUM(F87:$F$102)</f>
        <v>3767.6302857747451</v>
      </c>
      <c r="H87" s="36">
        <f t="shared" si="8"/>
        <v>0.61533705787329529</v>
      </c>
      <c r="I87" s="36">
        <f t="shared" si="9"/>
        <v>7.6175169093833248E-2</v>
      </c>
    </row>
    <row r="88" spans="1:9" x14ac:dyDescent="0.2">
      <c r="A88" s="70">
        <v>86</v>
      </c>
      <c r="B88" s="36">
        <v>374165.73867739417</v>
      </c>
      <c r="C88" s="36">
        <f t="shared" si="5"/>
        <v>5633.5778194670747</v>
      </c>
      <c r="D88" s="36">
        <f>SUM(C88:$C$102)</f>
        <v>43337.211915041</v>
      </c>
      <c r="E88" s="36">
        <f t="shared" si="6"/>
        <v>7.6926623371185832</v>
      </c>
      <c r="F88" s="36">
        <f t="shared" si="7"/>
        <v>195.16799782746426</v>
      </c>
      <c r="G88" s="36">
        <f>SUM(F88:$F$102)</f>
        <v>3569.901061607979</v>
      </c>
      <c r="H88" s="36">
        <f t="shared" si="8"/>
        <v>0.63368274585149598</v>
      </c>
      <c r="I88" s="36">
        <f t="shared" si="9"/>
        <v>8.2374959159958738E-2</v>
      </c>
    </row>
    <row r="89" spans="1:9" x14ac:dyDescent="0.2">
      <c r="A89" s="70">
        <v>87</v>
      </c>
      <c r="B89" s="36">
        <v>360555.12754639896</v>
      </c>
      <c r="C89" s="36">
        <f t="shared" si="5"/>
        <v>5170.1442111887964</v>
      </c>
      <c r="D89" s="36">
        <f>SUM(C89:$C$102)</f>
        <v>37703.634095573929</v>
      </c>
      <c r="E89" s="36">
        <f t="shared" si="6"/>
        <v>7.2925691345279802</v>
      </c>
      <c r="F89" s="36">
        <f t="shared" si="7"/>
        <v>193.17173954902265</v>
      </c>
      <c r="G89" s="36">
        <f>SUM(F89:$F$102)</f>
        <v>3374.7330637805148</v>
      </c>
      <c r="H89" s="36">
        <f t="shared" si="8"/>
        <v>0.65273480311771537</v>
      </c>
      <c r="I89" s="36">
        <f t="shared" si="9"/>
        <v>8.950683786146435E-2</v>
      </c>
    </row>
    <row r="90" spans="1:9" x14ac:dyDescent="0.2">
      <c r="A90" s="70">
        <v>88</v>
      </c>
      <c r="B90" s="36">
        <v>346410.16151377547</v>
      </c>
      <c r="C90" s="36">
        <f t="shared" si="5"/>
        <v>4730.7751282498321</v>
      </c>
      <c r="D90" s="36">
        <f>SUM(C90:$C$102)</f>
        <v>32533.48988438513</v>
      </c>
      <c r="E90" s="36">
        <f t="shared" si="6"/>
        <v>6.8769892887343849</v>
      </c>
      <c r="F90" s="36">
        <f t="shared" si="7"/>
        <v>191.81217120378622</v>
      </c>
      <c r="G90" s="36">
        <f>SUM(F90:$F$102)</f>
        <v>3181.5613242314921</v>
      </c>
      <c r="H90" s="36">
        <f t="shared" si="8"/>
        <v>0.67252431958407688</v>
      </c>
      <c r="I90" s="36">
        <f t="shared" si="9"/>
        <v>9.7793422578944536E-2</v>
      </c>
    </row>
    <row r="91" spans="1:9" x14ac:dyDescent="0.2">
      <c r="A91" s="70">
        <v>89</v>
      </c>
      <c r="B91" s="36">
        <v>331662.47903554002</v>
      </c>
      <c r="C91" s="36">
        <f t="shared" si="5"/>
        <v>4313.68795093891</v>
      </c>
      <c r="D91" s="36">
        <f>SUM(C91:$C$102)</f>
        <v>27802.714756135294</v>
      </c>
      <c r="E91" s="36">
        <f t="shared" si="6"/>
        <v>6.4452308725956406</v>
      </c>
      <c r="F91" s="36">
        <f t="shared" si="7"/>
        <v>191.18844575160242</v>
      </c>
      <c r="G91" s="36">
        <f>SUM(F91:$F$102)</f>
        <v>2989.7491530277057</v>
      </c>
      <c r="H91" s="36">
        <f t="shared" si="8"/>
        <v>0.69308424416211234</v>
      </c>
      <c r="I91" s="36">
        <f t="shared" si="9"/>
        <v>0.10753443249163107</v>
      </c>
    </row>
    <row r="92" spans="1:9" x14ac:dyDescent="0.2">
      <c r="A92" s="70">
        <v>90</v>
      </c>
      <c r="B92" s="36">
        <v>316227.76601683802</v>
      </c>
      <c r="C92" s="36">
        <f t="shared" si="5"/>
        <v>3917.0857932378362</v>
      </c>
      <c r="D92" s="36">
        <f>SUM(C92:$C$102)</f>
        <v>23489.026805196383</v>
      </c>
      <c r="E92" s="36">
        <f t="shared" si="6"/>
        <v>5.9965566354829605</v>
      </c>
      <c r="F92" s="36">
        <f t="shared" si="7"/>
        <v>191.43992777347913</v>
      </c>
      <c r="G92" s="36">
        <f>SUM(F92:$F$102)</f>
        <v>2798.5607072761031</v>
      </c>
      <c r="H92" s="36">
        <f t="shared" si="8"/>
        <v>0.71444968402462072</v>
      </c>
      <c r="I92" s="36">
        <f t="shared" si="9"/>
        <v>0.11914332298590542</v>
      </c>
    </row>
    <row r="93" spans="1:9" x14ac:dyDescent="0.2">
      <c r="A93" s="70">
        <v>91</v>
      </c>
      <c r="B93" s="36">
        <v>300000.00000000006</v>
      </c>
      <c r="C93" s="36">
        <f t="shared" si="5"/>
        <v>3539.1179705482691</v>
      </c>
      <c r="D93" s="36">
        <f>SUM(C93:$C$102)</f>
        <v>19571.941011958548</v>
      </c>
      <c r="E93" s="36">
        <f t="shared" si="6"/>
        <v>5.5301747991538477</v>
      </c>
      <c r="F93" s="36">
        <f t="shared" si="7"/>
        <v>192.76718922837972</v>
      </c>
      <c r="G93" s="36">
        <f>SUM(F93:$F$102)</f>
        <v>2607.1207795026239</v>
      </c>
      <c r="H93" s="36">
        <f t="shared" si="8"/>
        <v>0.73665834289743581</v>
      </c>
      <c r="I93" s="36">
        <f t="shared" si="9"/>
        <v>0.13320706300461774</v>
      </c>
    </row>
    <row r="94" spans="1:9" x14ac:dyDescent="0.2">
      <c r="A94" s="70">
        <v>92</v>
      </c>
      <c r="B94" s="36">
        <v>282842.71247461904</v>
      </c>
      <c r="C94" s="36">
        <f t="shared" si="5"/>
        <v>3177.8213541509249</v>
      </c>
      <c r="D94" s="36">
        <f>SUM(C94:$C$102)</f>
        <v>16032.823041410282</v>
      </c>
      <c r="E94" s="36">
        <f t="shared" si="6"/>
        <v>5.0452247796962952</v>
      </c>
      <c r="F94" s="36">
        <f t="shared" si="7"/>
        <v>195.4682554754578</v>
      </c>
      <c r="G94" s="36">
        <f>SUM(F94:$F$102)</f>
        <v>2414.3535902742442</v>
      </c>
      <c r="H94" s="36">
        <f t="shared" si="8"/>
        <v>0.7597512009668429</v>
      </c>
      <c r="I94" s="36">
        <f t="shared" si="9"/>
        <v>0.15058817676951497</v>
      </c>
    </row>
    <row r="95" spans="1:9" x14ac:dyDescent="0.2">
      <c r="A95" s="70">
        <v>93</v>
      </c>
      <c r="B95" s="36">
        <v>264575.13110645907</v>
      </c>
      <c r="C95" s="36">
        <f t="shared" si="5"/>
        <v>2831.0282722873271</v>
      </c>
      <c r="D95" s="36">
        <f>SUM(C95:$C$102)</f>
        <v>12855.001687259357</v>
      </c>
      <c r="E95" s="36">
        <f t="shared" si="6"/>
        <v>4.5407535534334906</v>
      </c>
      <c r="F95" s="36">
        <f t="shared" si="7"/>
        <v>200.00513788510506</v>
      </c>
      <c r="G95" s="36">
        <f>SUM(F95:$F$102)</f>
        <v>2218.8853347987865</v>
      </c>
      <c r="H95" s="36">
        <f t="shared" si="8"/>
        <v>0.78377364031269103</v>
      </c>
      <c r="I95" s="36">
        <f t="shared" si="9"/>
        <v>0.1726087159520121</v>
      </c>
    </row>
    <row r="96" spans="1:9" x14ac:dyDescent="0.2">
      <c r="A96" s="70">
        <v>94</v>
      </c>
      <c r="B96" s="36">
        <v>244948.97427831779</v>
      </c>
      <c r="C96" s="36">
        <f t="shared" si="5"/>
        <v>2496.2122642933027</v>
      </c>
      <c r="D96" s="36">
        <f>SUM(C96:$C$102)</f>
        <v>10023.97341497203</v>
      </c>
      <c r="E96" s="36">
        <f t="shared" si="6"/>
        <v>4.0156734899345166</v>
      </c>
      <c r="F96" s="36">
        <f t="shared" si="7"/>
        <v>207.13586206586029</v>
      </c>
      <c r="G96" s="36">
        <f>SUM(F96:$F$102)</f>
        <v>2018.8801969136816</v>
      </c>
      <c r="H96" s="36">
        <f t="shared" si="8"/>
        <v>0.80877745286026081</v>
      </c>
      <c r="I96" s="36">
        <f t="shared" si="9"/>
        <v>0.20140518268915572</v>
      </c>
    </row>
    <row r="97" spans="1:9" x14ac:dyDescent="0.2">
      <c r="A97" s="70">
        <v>95</v>
      </c>
      <c r="B97" s="36">
        <v>223606.79774997898</v>
      </c>
      <c r="C97" s="36">
        <f t="shared" si="5"/>
        <v>2170.2091515468078</v>
      </c>
      <c r="D97" s="36">
        <f>SUM(C97:$C$102)</f>
        <v>7527.7611506787262</v>
      </c>
      <c r="E97" s="36">
        <f t="shared" si="6"/>
        <v>3.4686800326656742</v>
      </c>
      <c r="F97" s="36">
        <f t="shared" si="7"/>
        <v>218.20483452046278</v>
      </c>
      <c r="G97" s="36">
        <f>SUM(F97:$F$102)</f>
        <v>1811.7443348478214</v>
      </c>
      <c r="H97" s="36">
        <f t="shared" si="8"/>
        <v>0.8348247603492539</v>
      </c>
      <c r="I97" s="36">
        <f t="shared" si="9"/>
        <v>0.24067505578128884</v>
      </c>
    </row>
    <row r="98" spans="1:9" x14ac:dyDescent="0.2">
      <c r="A98" s="70">
        <v>96</v>
      </c>
      <c r="B98" s="36">
        <v>200000</v>
      </c>
      <c r="C98" s="36">
        <f t="shared" si="5"/>
        <v>1848.6610240955451</v>
      </c>
      <c r="D98" s="36">
        <f>SUM(C98:$C$102)</f>
        <v>5357.5519991319179</v>
      </c>
      <c r="E98" s="36">
        <f t="shared" si="6"/>
        <v>2.8980715930618448</v>
      </c>
      <c r="F98" s="36">
        <f t="shared" si="7"/>
        <v>235.87963261204453</v>
      </c>
      <c r="G98" s="36">
        <f>SUM(F98:$F$102)</f>
        <v>1593.5395003273584</v>
      </c>
      <c r="H98" s="36">
        <f t="shared" si="8"/>
        <v>0.86199659080657876</v>
      </c>
      <c r="I98" s="36">
        <f t="shared" si="9"/>
        <v>0.29743799044518077</v>
      </c>
    </row>
    <row r="99" spans="1:9" x14ac:dyDescent="0.2">
      <c r="A99" s="70">
        <v>97</v>
      </c>
      <c r="B99" s="36">
        <v>173205.08075688774</v>
      </c>
      <c r="C99" s="36">
        <f t="shared" si="5"/>
        <v>1524.7499141456176</v>
      </c>
      <c r="D99" s="36">
        <f>SUM(C99:$C$102)</f>
        <v>3508.8909750363732</v>
      </c>
      <c r="E99" s="36">
        <f t="shared" si="6"/>
        <v>2.3012895049104198</v>
      </c>
      <c r="F99" s="36">
        <f t="shared" si="7"/>
        <v>266.47316426273989</v>
      </c>
      <c r="G99" s="36">
        <f>SUM(F99:$F$102)</f>
        <v>1357.659867715314</v>
      </c>
      <c r="H99" s="36">
        <f t="shared" si="8"/>
        <v>0.89041478548045616</v>
      </c>
      <c r="I99" s="36">
        <f t="shared" si="9"/>
        <v>0.38691993492366644</v>
      </c>
    </row>
    <row r="100" spans="1:9" x14ac:dyDescent="0.2">
      <c r="A100" s="70">
        <v>98</v>
      </c>
      <c r="B100" s="36">
        <v>141421.35623730952</v>
      </c>
      <c r="C100" s="36">
        <f t="shared" si="5"/>
        <v>1185.6696111140384</v>
      </c>
      <c r="D100" s="36">
        <f>SUM(C100:$C$102)</f>
        <v>1984.1410608907559</v>
      </c>
      <c r="E100" s="36">
        <f t="shared" si="6"/>
        <v>1.673435029701474</v>
      </c>
      <c r="F100" s="36">
        <f t="shared" si="7"/>
        <v>330.73770366522405</v>
      </c>
      <c r="G100" s="36">
        <f>SUM(F100:$F$102)</f>
        <v>1091.1867034525742</v>
      </c>
      <c r="H100" s="36">
        <f t="shared" si="8"/>
        <v>0.92031261763326344</v>
      </c>
      <c r="I100" s="36">
        <f t="shared" si="9"/>
        <v>0.54995419678613944</v>
      </c>
    </row>
    <row r="101" spans="1:9" x14ac:dyDescent="0.2">
      <c r="A101" s="70">
        <v>99</v>
      </c>
      <c r="B101" s="36">
        <v>100000</v>
      </c>
      <c r="C101" s="36">
        <f t="shared" si="5"/>
        <v>798.47144977671735</v>
      </c>
      <c r="D101" s="36">
        <f>SUM(C101:$C$102)</f>
        <v>798.47144977671735</v>
      </c>
      <c r="E101" s="36">
        <f t="shared" si="6"/>
        <v>1</v>
      </c>
      <c r="F101" s="36">
        <f t="shared" si="7"/>
        <v>760.44899978735009</v>
      </c>
      <c r="G101" s="36">
        <f>SUM(F101:$F$102)</f>
        <v>760.44899978735009</v>
      </c>
      <c r="H101" s="36">
        <f t="shared" si="8"/>
        <v>0.95238095238095266</v>
      </c>
      <c r="I101" s="36">
        <f t="shared" si="9"/>
        <v>0.95238095238095266</v>
      </c>
    </row>
    <row r="102" spans="1:9" x14ac:dyDescent="0.2">
      <c r="A102" s="70">
        <v>100</v>
      </c>
      <c r="B102" s="36">
        <v>0</v>
      </c>
      <c r="C102" s="36">
        <f t="shared" si="5"/>
        <v>0</v>
      </c>
      <c r="D102" s="36">
        <f>SUM(C102:$C$102)</f>
        <v>0</v>
      </c>
      <c r="E102" s="36"/>
      <c r="F102" s="36">
        <f t="shared" si="7"/>
        <v>0</v>
      </c>
      <c r="G102" s="36">
        <f>SUM(F102:$F$102)</f>
        <v>0</v>
      </c>
      <c r="H102" s="36">
        <v>0</v>
      </c>
      <c r="I102" s="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2188-9487-924B-8A47-2395312D9E2E}">
  <dimension ref="A2:L104"/>
  <sheetViews>
    <sheetView workbookViewId="0">
      <selection activeCell="B5" sqref="B5"/>
    </sheetView>
  </sheetViews>
  <sheetFormatPr baseColWidth="10" defaultRowHeight="16" x14ac:dyDescent="0.2"/>
  <sheetData>
    <row r="2" spans="1:12" x14ac:dyDescent="0.2">
      <c r="B2" s="72" t="s">
        <v>81</v>
      </c>
      <c r="C2" s="72" t="s">
        <v>82</v>
      </c>
      <c r="D2" s="72" t="s">
        <v>6</v>
      </c>
      <c r="E2" s="72" t="s">
        <v>2</v>
      </c>
      <c r="F2" s="72" t="s">
        <v>83</v>
      </c>
      <c r="G2" s="72" t="s">
        <v>84</v>
      </c>
      <c r="H2" s="72" t="s">
        <v>47</v>
      </c>
      <c r="J2" s="73" t="s">
        <v>1</v>
      </c>
      <c r="K2" s="74">
        <v>84</v>
      </c>
      <c r="L2" s="75">
        <f>100-K2</f>
        <v>16</v>
      </c>
    </row>
    <row r="3" spans="1:12" x14ac:dyDescent="0.2">
      <c r="B3" s="72">
        <v>42</v>
      </c>
      <c r="C3" s="72">
        <v>300000</v>
      </c>
      <c r="D3" s="72">
        <f>VLOOKUP('reserva vitalicia conmutados'!B3,Tabla,9)*'reserva vitalicia conmutados'!C3</f>
        <v>4005.0237601833055</v>
      </c>
      <c r="E3" s="72">
        <v>5</v>
      </c>
      <c r="F3" s="72">
        <f>VLOOKUP(B3+E3,Tabla,8)</f>
        <v>0.24143632312435379</v>
      </c>
      <c r="G3" s="72">
        <f>VLOOKUP(B3+E3,Tabla,5)</f>
        <v>15.929837214388579</v>
      </c>
      <c r="H3" s="72">
        <f>C3*F3-D3*G3</f>
        <v>8631.5203978276404</v>
      </c>
    </row>
    <row r="4" spans="1:12" x14ac:dyDescent="0.2">
      <c r="J4" t="s">
        <v>85</v>
      </c>
    </row>
    <row r="5" spans="1:12" x14ac:dyDescent="0.2">
      <c r="A5" s="75">
        <v>1</v>
      </c>
      <c r="B5">
        <f>IF(A5&lt;=$L$2,$K$2,"")</f>
        <v>84</v>
      </c>
      <c r="C5">
        <f>IF(B5="","",$C$3)</f>
        <v>300000</v>
      </c>
      <c r="D5">
        <f>+IF(B5="","",VLOOKUP(B5,Tabla,9)*'reserva vitalicia conmutados'!C5)</f>
        <v>21221.589867984905</v>
      </c>
      <c r="E5">
        <f>+IF(B5="","",IF(B5="","",1))</f>
        <v>1</v>
      </c>
      <c r="F5">
        <f t="shared" ref="F5:F36" si="0">+IF(B5="","",VLOOKUP(B5+E5,Tabla,8))</f>
        <v>0.61533705787329529</v>
      </c>
      <c r="G5">
        <f t="shared" ref="G5:G36" si="1">+IF(B5="","",VLOOKUP(B5+E5,Tabla,5))</f>
        <v>8.0779217846607949</v>
      </c>
      <c r="H5">
        <f>+IF(B5="","",C5*F5-D5*G5)</f>
        <v>13174.774262256513</v>
      </c>
    </row>
    <row r="6" spans="1:12" x14ac:dyDescent="0.2">
      <c r="A6" s="75">
        <v>2</v>
      </c>
      <c r="B6">
        <f t="shared" ref="B6:B69" si="2">IF(A6&lt;=$L$2,$K$2,"")</f>
        <v>84</v>
      </c>
      <c r="C6">
        <f t="shared" ref="C6:C69" si="3">IF(B6="","",$C$3)</f>
        <v>300000</v>
      </c>
      <c r="D6">
        <f>+IF(B6="","",VLOOKUP(B6,Tabla,9)*'reserva vitalicia conmutados'!C6)</f>
        <v>21221.589867984905</v>
      </c>
      <c r="E6">
        <f>IF(B6="","",IF(B6="","",E5+1))</f>
        <v>2</v>
      </c>
      <c r="F6">
        <f t="shared" si="0"/>
        <v>0.63368274585149598</v>
      </c>
      <c r="G6">
        <f t="shared" si="1"/>
        <v>7.6926623371185832</v>
      </c>
      <c r="H6">
        <f t="shared" ref="H6:H69" si="4">+IF(B6="","",C6*F6-D6*G6)</f>
        <v>26854.298644224007</v>
      </c>
    </row>
    <row r="7" spans="1:12" x14ac:dyDescent="0.2">
      <c r="A7" s="75">
        <v>3</v>
      </c>
      <c r="B7">
        <f t="shared" si="2"/>
        <v>84</v>
      </c>
      <c r="C7">
        <f t="shared" si="3"/>
        <v>300000</v>
      </c>
      <c r="D7">
        <f>+IF(B7="","",VLOOKUP(B7,Tabla,9)*'reserva vitalicia conmutados'!C7)</f>
        <v>21221.589867984905</v>
      </c>
      <c r="E7">
        <f t="shared" ref="E7:E70" si="5">IF(B7="","",IF(B7="","",E6+1))</f>
        <v>3</v>
      </c>
      <c r="F7">
        <f t="shared" si="0"/>
        <v>0.65273480311771537</v>
      </c>
      <c r="G7">
        <f t="shared" si="1"/>
        <v>7.2925691345279802</v>
      </c>
      <c r="H7">
        <f t="shared" si="4"/>
        <v>41060.529678436171</v>
      </c>
    </row>
    <row r="8" spans="1:12" x14ac:dyDescent="0.2">
      <c r="A8" s="75">
        <v>4</v>
      </c>
      <c r="B8">
        <f t="shared" si="2"/>
        <v>84</v>
      </c>
      <c r="C8">
        <f t="shared" si="3"/>
        <v>300000</v>
      </c>
      <c r="D8">
        <f>+IF(B8="","",VLOOKUP(B8,Tabla,9)*'reserva vitalicia conmutados'!C8)</f>
        <v>21221.589867984905</v>
      </c>
      <c r="E8">
        <f t="shared" si="5"/>
        <v>4</v>
      </c>
      <c r="F8">
        <f t="shared" si="0"/>
        <v>0.67252431958407688</v>
      </c>
      <c r="G8">
        <f t="shared" si="1"/>
        <v>6.8769892887343849</v>
      </c>
      <c r="H8">
        <f t="shared" si="4"/>
        <v>55816.649663176708</v>
      </c>
    </row>
    <row r="9" spans="1:12" x14ac:dyDescent="0.2">
      <c r="A9" s="75">
        <v>5</v>
      </c>
      <c r="B9">
        <f t="shared" si="2"/>
        <v>84</v>
      </c>
      <c r="C9">
        <f t="shared" si="3"/>
        <v>300000</v>
      </c>
      <c r="D9">
        <f>+IF(B9="","",VLOOKUP(B9,Tabla,9)*'reserva vitalicia conmutados'!C9)</f>
        <v>21221.589867984905</v>
      </c>
      <c r="E9">
        <f t="shared" si="5"/>
        <v>5</v>
      </c>
      <c r="F9">
        <f t="shared" si="0"/>
        <v>0.69308424416211234</v>
      </c>
      <c r="G9">
        <f t="shared" si="1"/>
        <v>6.4452308725956406</v>
      </c>
      <c r="H9">
        <f t="shared" si="4"/>
        <v>71147.227065934538</v>
      </c>
    </row>
    <row r="10" spans="1:12" x14ac:dyDescent="0.2">
      <c r="A10" s="75">
        <v>6</v>
      </c>
      <c r="B10">
        <f t="shared" si="2"/>
        <v>84</v>
      </c>
      <c r="C10">
        <f t="shared" si="3"/>
        <v>300000</v>
      </c>
      <c r="D10">
        <f>+IF(B10="","",VLOOKUP(B10,Tabla,9)*'reserva vitalicia conmutados'!C10)</f>
        <v>21221.589867984905</v>
      </c>
      <c r="E10">
        <f t="shared" si="5"/>
        <v>6</v>
      </c>
      <c r="F10">
        <f t="shared" si="0"/>
        <v>0.71444968402462072</v>
      </c>
      <c r="G10">
        <f t="shared" si="1"/>
        <v>5.9965566354829605</v>
      </c>
      <c r="H10">
        <f t="shared" si="4"/>
        <v>87078.43966902337</v>
      </c>
    </row>
    <row r="11" spans="1:12" x14ac:dyDescent="0.2">
      <c r="A11" s="75">
        <v>7</v>
      </c>
      <c r="B11">
        <f t="shared" si="2"/>
        <v>84</v>
      </c>
      <c r="C11">
        <f t="shared" si="3"/>
        <v>300000</v>
      </c>
      <c r="D11">
        <f>+IF(B11="","",VLOOKUP(B11,Tabla,9)*'reserva vitalicia conmutados'!C11)</f>
        <v>21221.589867984905</v>
      </c>
      <c r="E11">
        <f t="shared" si="5"/>
        <v>7</v>
      </c>
      <c r="F11">
        <f t="shared" si="0"/>
        <v>0.73665834289743581</v>
      </c>
      <c r="G11">
        <f t="shared" si="1"/>
        <v>5.5301747991538477</v>
      </c>
      <c r="H11">
        <f t="shared" si="4"/>
        <v>103638.40138332199</v>
      </c>
    </row>
    <row r="12" spans="1:12" x14ac:dyDescent="0.2">
      <c r="A12" s="75">
        <v>8</v>
      </c>
      <c r="B12">
        <f t="shared" si="2"/>
        <v>84</v>
      </c>
      <c r="C12">
        <f t="shared" si="3"/>
        <v>300000</v>
      </c>
      <c r="D12">
        <f>+IF(B12="","",VLOOKUP(B12,Tabla,9)*'reserva vitalicia conmutados'!C12)</f>
        <v>21221.589867984905</v>
      </c>
      <c r="E12">
        <f t="shared" si="5"/>
        <v>8</v>
      </c>
      <c r="F12">
        <f t="shared" si="0"/>
        <v>0.7597512009668429</v>
      </c>
      <c r="G12">
        <f t="shared" si="1"/>
        <v>5.0452247796962952</v>
      </c>
      <c r="H12">
        <f t="shared" si="4"/>
        <v>120857.66922354359</v>
      </c>
    </row>
    <row r="13" spans="1:12" x14ac:dyDescent="0.2">
      <c r="A13" s="75">
        <v>9</v>
      </c>
      <c r="B13">
        <f t="shared" si="2"/>
        <v>84</v>
      </c>
      <c r="C13">
        <f t="shared" si="3"/>
        <v>300000</v>
      </c>
      <c r="D13">
        <f>+IF(B13="","",VLOOKUP(B13,Tabla,9)*'reserva vitalicia conmutados'!C13)</f>
        <v>21221.589867984905</v>
      </c>
      <c r="E13">
        <f t="shared" si="5"/>
        <v>9</v>
      </c>
      <c r="F13">
        <f t="shared" si="0"/>
        <v>0.78377364031269103</v>
      </c>
      <c r="G13">
        <f t="shared" si="1"/>
        <v>4.5407535534334906</v>
      </c>
      <c r="H13">
        <f t="shared" si="4"/>
        <v>138770.08249124669</v>
      </c>
    </row>
    <row r="14" spans="1:12" x14ac:dyDescent="0.2">
      <c r="A14" s="75">
        <v>10</v>
      </c>
      <c r="B14">
        <f t="shared" si="2"/>
        <v>84</v>
      </c>
      <c r="C14">
        <f t="shared" si="3"/>
        <v>300000</v>
      </c>
      <c r="D14">
        <f>+IF(B14="","",VLOOKUP(B14,Tabla,9)*'reserva vitalicia conmutados'!C14)</f>
        <v>21221.589867984905</v>
      </c>
      <c r="E14">
        <f t="shared" si="5"/>
        <v>10</v>
      </c>
      <c r="F14">
        <f t="shared" si="0"/>
        <v>0.80877745286026081</v>
      </c>
      <c r="G14">
        <f t="shared" si="1"/>
        <v>4.0156734899345166</v>
      </c>
      <c r="H14">
        <f t="shared" si="4"/>
        <v>157414.26001094832</v>
      </c>
    </row>
    <row r="15" spans="1:12" x14ac:dyDescent="0.2">
      <c r="A15" s="75">
        <v>11</v>
      </c>
      <c r="B15">
        <f t="shared" si="2"/>
        <v>84</v>
      </c>
      <c r="C15">
        <f t="shared" si="3"/>
        <v>300000</v>
      </c>
      <c r="D15">
        <f>+IF(B15="","",VLOOKUP(B15,Tabla,9)*'reserva vitalicia conmutados'!C15)</f>
        <v>21221.589867984905</v>
      </c>
      <c r="E15">
        <f t="shared" si="5"/>
        <v>11</v>
      </c>
      <c r="F15">
        <f t="shared" si="0"/>
        <v>0.8348247603492539</v>
      </c>
      <c r="G15">
        <f t="shared" si="1"/>
        <v>3.4686800326656742</v>
      </c>
      <c r="H15">
        <f t="shared" si="4"/>
        <v>176836.52306827676</v>
      </c>
    </row>
    <row r="16" spans="1:12" x14ac:dyDescent="0.2">
      <c r="A16" s="75">
        <v>12</v>
      </c>
      <c r="B16">
        <f t="shared" si="2"/>
        <v>84</v>
      </c>
      <c r="C16">
        <f t="shared" si="3"/>
        <v>300000</v>
      </c>
      <c r="D16">
        <f>+IF(B16="","",VLOOKUP(B16,Tabla,9)*'reserva vitalicia conmutados'!C16)</f>
        <v>21221.589867984905</v>
      </c>
      <c r="E16">
        <f t="shared" si="5"/>
        <v>12</v>
      </c>
      <c r="F16">
        <f t="shared" si="0"/>
        <v>0.86199659080657876</v>
      </c>
      <c r="G16">
        <f t="shared" si="1"/>
        <v>2.8980715930618448</v>
      </c>
      <c r="H16">
        <f t="shared" si="4"/>
        <v>197097.29048595752</v>
      </c>
    </row>
    <row r="17" spans="1:8" x14ac:dyDescent="0.2">
      <c r="A17" s="75">
        <v>13</v>
      </c>
      <c r="B17">
        <f t="shared" si="2"/>
        <v>84</v>
      </c>
      <c r="C17">
        <f t="shared" si="3"/>
        <v>300000</v>
      </c>
      <c r="D17">
        <f>+IF(B17="","",VLOOKUP(B17,Tabla,9)*'reserva vitalicia conmutados'!C17)</f>
        <v>21221.589867984905</v>
      </c>
      <c r="E17">
        <f t="shared" si="5"/>
        <v>13</v>
      </c>
      <c r="F17">
        <f t="shared" si="0"/>
        <v>0.89041478548045616</v>
      </c>
      <c r="G17">
        <f t="shared" si="1"/>
        <v>2.3012895049104198</v>
      </c>
      <c r="H17">
        <f t="shared" si="4"/>
        <v>218287.41360342989</v>
      </c>
    </row>
    <row r="18" spans="1:8" x14ac:dyDescent="0.2">
      <c r="A18" s="75">
        <v>14</v>
      </c>
      <c r="B18">
        <f t="shared" si="2"/>
        <v>84</v>
      </c>
      <c r="C18">
        <f t="shared" si="3"/>
        <v>300000</v>
      </c>
      <c r="D18">
        <f>+IF(B18="","",VLOOKUP(B18,Tabla,9)*'reserva vitalicia conmutados'!C18)</f>
        <v>21221.589867984905</v>
      </c>
      <c r="E18">
        <f t="shared" si="5"/>
        <v>14</v>
      </c>
      <c r="F18">
        <f t="shared" si="0"/>
        <v>0.92031261763326344</v>
      </c>
      <c r="G18">
        <f t="shared" si="1"/>
        <v>1.673435029701474</v>
      </c>
      <c r="H18">
        <f t="shared" si="4"/>
        <v>240580.83341893519</v>
      </c>
    </row>
    <row r="19" spans="1:8" x14ac:dyDescent="0.2">
      <c r="A19" s="75">
        <v>15</v>
      </c>
      <c r="B19">
        <f t="shared" si="2"/>
        <v>84</v>
      </c>
      <c r="C19">
        <f t="shared" si="3"/>
        <v>300000</v>
      </c>
      <c r="D19">
        <f>+IF(B19="","",VLOOKUP(B19,Tabla,9)*'reserva vitalicia conmutados'!C19)</f>
        <v>21221.589867984905</v>
      </c>
      <c r="E19">
        <f t="shared" si="5"/>
        <v>15</v>
      </c>
      <c r="F19">
        <f t="shared" si="0"/>
        <v>0.95238095238095266</v>
      </c>
      <c r="G19">
        <f t="shared" si="1"/>
        <v>1</v>
      </c>
      <c r="H19">
        <f t="shared" si="4"/>
        <v>264492.69584630092</v>
      </c>
    </row>
    <row r="20" spans="1:8" x14ac:dyDescent="0.2">
      <c r="A20" s="75">
        <v>16</v>
      </c>
      <c r="B20">
        <f t="shared" si="2"/>
        <v>84</v>
      </c>
      <c r="C20">
        <f t="shared" si="3"/>
        <v>300000</v>
      </c>
      <c r="D20">
        <f>+IF(B20="","",VLOOKUP(B20,Tabla,9)*'reserva vitalicia conmutados'!C20)</f>
        <v>21221.589867984905</v>
      </c>
      <c r="E20">
        <f t="shared" si="5"/>
        <v>16</v>
      </c>
      <c r="F20">
        <f t="shared" si="0"/>
        <v>0</v>
      </c>
      <c r="G20">
        <f t="shared" si="1"/>
        <v>0</v>
      </c>
      <c r="H20">
        <f t="shared" si="4"/>
        <v>0</v>
      </c>
    </row>
    <row r="21" spans="1:8" x14ac:dyDescent="0.2">
      <c r="A21" s="75">
        <v>17</v>
      </c>
      <c r="B21" t="str">
        <f t="shared" si="2"/>
        <v/>
      </c>
      <c r="C21" t="str">
        <f t="shared" si="3"/>
        <v/>
      </c>
      <c r="D21" t="str">
        <f>+IF(B21="","",VLOOKUP(B21,Tabla,9)*'reserva vitalicia conmutados'!C21)</f>
        <v/>
      </c>
      <c r="E21" t="str">
        <f t="shared" si="5"/>
        <v/>
      </c>
      <c r="F21" t="str">
        <f t="shared" si="0"/>
        <v/>
      </c>
      <c r="G21" t="str">
        <f t="shared" si="1"/>
        <v/>
      </c>
      <c r="H21" t="str">
        <f t="shared" si="4"/>
        <v/>
      </c>
    </row>
    <row r="22" spans="1:8" x14ac:dyDescent="0.2">
      <c r="A22" s="75">
        <v>18</v>
      </c>
      <c r="B22" t="str">
        <f t="shared" si="2"/>
        <v/>
      </c>
      <c r="C22" t="str">
        <f t="shared" si="3"/>
        <v/>
      </c>
      <c r="D22" t="str">
        <f>+IF(B22="","",VLOOKUP(B22,Tabla,9)*'reserva vitalicia conmutados'!C22)</f>
        <v/>
      </c>
      <c r="E22" t="str">
        <f t="shared" si="5"/>
        <v/>
      </c>
      <c r="F22" t="str">
        <f t="shared" si="0"/>
        <v/>
      </c>
      <c r="G22" t="str">
        <f t="shared" si="1"/>
        <v/>
      </c>
      <c r="H22" t="str">
        <f t="shared" si="4"/>
        <v/>
      </c>
    </row>
    <row r="23" spans="1:8" x14ac:dyDescent="0.2">
      <c r="A23" s="75">
        <v>19</v>
      </c>
      <c r="B23" t="str">
        <f t="shared" si="2"/>
        <v/>
      </c>
      <c r="C23" t="str">
        <f t="shared" si="3"/>
        <v/>
      </c>
      <c r="D23" t="str">
        <f>+IF(B23="","",VLOOKUP(B23,Tabla,9)*'reserva vitalicia conmutados'!C23)</f>
        <v/>
      </c>
      <c r="E23" t="str">
        <f t="shared" si="5"/>
        <v/>
      </c>
      <c r="F23" t="str">
        <f t="shared" si="0"/>
        <v/>
      </c>
      <c r="G23" t="str">
        <f t="shared" si="1"/>
        <v/>
      </c>
      <c r="H23" t="str">
        <f t="shared" si="4"/>
        <v/>
      </c>
    </row>
    <row r="24" spans="1:8" x14ac:dyDescent="0.2">
      <c r="A24" s="75">
        <v>20</v>
      </c>
      <c r="B24" t="str">
        <f t="shared" si="2"/>
        <v/>
      </c>
      <c r="C24" t="str">
        <f t="shared" si="3"/>
        <v/>
      </c>
      <c r="D24" t="str">
        <f>+IF(B24="","",VLOOKUP(B24,Tabla,9)*'reserva vitalicia conmutados'!C24)</f>
        <v/>
      </c>
      <c r="E24" t="str">
        <f t="shared" si="5"/>
        <v/>
      </c>
      <c r="F24" t="str">
        <f t="shared" si="0"/>
        <v/>
      </c>
      <c r="G24" t="str">
        <f t="shared" si="1"/>
        <v/>
      </c>
      <c r="H24" t="str">
        <f t="shared" si="4"/>
        <v/>
      </c>
    </row>
    <row r="25" spans="1:8" x14ac:dyDescent="0.2">
      <c r="A25" s="75">
        <v>21</v>
      </c>
      <c r="B25" t="str">
        <f t="shared" si="2"/>
        <v/>
      </c>
      <c r="C25" t="str">
        <f t="shared" si="3"/>
        <v/>
      </c>
      <c r="D25" t="str">
        <f>+IF(B25="","",VLOOKUP(B25,Tabla,9)*'reserva vitalicia conmutados'!C25)</f>
        <v/>
      </c>
      <c r="E25" t="str">
        <f t="shared" si="5"/>
        <v/>
      </c>
      <c r="F25" t="str">
        <f t="shared" si="0"/>
        <v/>
      </c>
      <c r="G25" t="str">
        <f t="shared" si="1"/>
        <v/>
      </c>
      <c r="H25" t="str">
        <f t="shared" si="4"/>
        <v/>
      </c>
    </row>
    <row r="26" spans="1:8" x14ac:dyDescent="0.2">
      <c r="A26" s="75">
        <v>22</v>
      </c>
      <c r="B26" t="str">
        <f t="shared" si="2"/>
        <v/>
      </c>
      <c r="C26" t="str">
        <f t="shared" si="3"/>
        <v/>
      </c>
      <c r="D26" t="str">
        <f>+IF(B26="","",VLOOKUP(B26,Tabla,9)*'reserva vitalicia conmutados'!C26)</f>
        <v/>
      </c>
      <c r="E26" t="str">
        <f t="shared" si="5"/>
        <v/>
      </c>
      <c r="F26" t="str">
        <f t="shared" si="0"/>
        <v/>
      </c>
      <c r="G26" t="str">
        <f t="shared" si="1"/>
        <v/>
      </c>
      <c r="H26" t="str">
        <f t="shared" si="4"/>
        <v/>
      </c>
    </row>
    <row r="27" spans="1:8" x14ac:dyDescent="0.2">
      <c r="A27" s="75">
        <v>23</v>
      </c>
      <c r="B27" t="str">
        <f t="shared" si="2"/>
        <v/>
      </c>
      <c r="C27" t="str">
        <f t="shared" si="3"/>
        <v/>
      </c>
      <c r="D27" t="str">
        <f>+IF(B27="","",VLOOKUP(B27,Tabla,9)*'reserva vitalicia conmutados'!C27)</f>
        <v/>
      </c>
      <c r="E27" t="str">
        <f t="shared" si="5"/>
        <v/>
      </c>
      <c r="F27" t="str">
        <f t="shared" si="0"/>
        <v/>
      </c>
      <c r="G27" t="str">
        <f t="shared" si="1"/>
        <v/>
      </c>
      <c r="H27" t="str">
        <f t="shared" si="4"/>
        <v/>
      </c>
    </row>
    <row r="28" spans="1:8" x14ac:dyDescent="0.2">
      <c r="A28" s="75">
        <v>24</v>
      </c>
      <c r="B28" t="str">
        <f t="shared" si="2"/>
        <v/>
      </c>
      <c r="C28" t="str">
        <f t="shared" si="3"/>
        <v/>
      </c>
      <c r="D28" t="str">
        <f>+IF(B28="","",VLOOKUP(B28,Tabla,9)*'reserva vitalicia conmutados'!C28)</f>
        <v/>
      </c>
      <c r="E28" t="str">
        <f t="shared" si="5"/>
        <v/>
      </c>
      <c r="F28" t="str">
        <f t="shared" si="0"/>
        <v/>
      </c>
      <c r="G28" t="str">
        <f t="shared" si="1"/>
        <v/>
      </c>
      <c r="H28" t="str">
        <f t="shared" si="4"/>
        <v/>
      </c>
    </row>
    <row r="29" spans="1:8" x14ac:dyDescent="0.2">
      <c r="A29" s="75">
        <v>25</v>
      </c>
      <c r="B29" t="str">
        <f t="shared" si="2"/>
        <v/>
      </c>
      <c r="C29" t="str">
        <f t="shared" si="3"/>
        <v/>
      </c>
      <c r="D29" t="str">
        <f>+IF(B29="","",VLOOKUP(B29,Tabla,9)*'reserva vitalicia conmutados'!C29)</f>
        <v/>
      </c>
      <c r="E29" t="str">
        <f t="shared" si="5"/>
        <v/>
      </c>
      <c r="F29" t="str">
        <f t="shared" si="0"/>
        <v/>
      </c>
      <c r="G29" t="str">
        <f t="shared" si="1"/>
        <v/>
      </c>
      <c r="H29" t="str">
        <f t="shared" si="4"/>
        <v/>
      </c>
    </row>
    <row r="30" spans="1:8" x14ac:dyDescent="0.2">
      <c r="A30" s="75">
        <v>26</v>
      </c>
      <c r="B30" t="str">
        <f t="shared" si="2"/>
        <v/>
      </c>
      <c r="C30" t="str">
        <f t="shared" si="3"/>
        <v/>
      </c>
      <c r="D30" t="str">
        <f>+IF(B30="","",VLOOKUP(B30,Tabla,9)*'reserva vitalicia conmutados'!C30)</f>
        <v/>
      </c>
      <c r="E30" t="str">
        <f t="shared" si="5"/>
        <v/>
      </c>
      <c r="F30" t="str">
        <f t="shared" si="0"/>
        <v/>
      </c>
      <c r="G30" t="str">
        <f t="shared" si="1"/>
        <v/>
      </c>
      <c r="H30" t="str">
        <f t="shared" si="4"/>
        <v/>
      </c>
    </row>
    <row r="31" spans="1:8" x14ac:dyDescent="0.2">
      <c r="A31" s="75">
        <v>27</v>
      </c>
      <c r="B31" t="str">
        <f t="shared" si="2"/>
        <v/>
      </c>
      <c r="C31" t="str">
        <f t="shared" si="3"/>
        <v/>
      </c>
      <c r="D31" t="str">
        <f>+IF(B31="","",VLOOKUP(B31,Tabla,9)*'reserva vitalicia conmutados'!C31)</f>
        <v/>
      </c>
      <c r="E31" t="str">
        <f t="shared" si="5"/>
        <v/>
      </c>
      <c r="F31" t="str">
        <f t="shared" si="0"/>
        <v/>
      </c>
      <c r="G31" t="str">
        <f t="shared" si="1"/>
        <v/>
      </c>
      <c r="H31" t="str">
        <f t="shared" si="4"/>
        <v/>
      </c>
    </row>
    <row r="32" spans="1:8" x14ac:dyDescent="0.2">
      <c r="A32" s="75">
        <v>28</v>
      </c>
      <c r="B32" t="str">
        <f t="shared" si="2"/>
        <v/>
      </c>
      <c r="C32" t="str">
        <f t="shared" si="3"/>
        <v/>
      </c>
      <c r="D32" t="str">
        <f>+IF(B32="","",VLOOKUP(B32,Tabla,9)*'reserva vitalicia conmutados'!C32)</f>
        <v/>
      </c>
      <c r="E32" t="str">
        <f t="shared" si="5"/>
        <v/>
      </c>
      <c r="F32" t="str">
        <f t="shared" si="0"/>
        <v/>
      </c>
      <c r="G32" t="str">
        <f t="shared" si="1"/>
        <v/>
      </c>
      <c r="H32" t="str">
        <f t="shared" si="4"/>
        <v/>
      </c>
    </row>
    <row r="33" spans="1:8" x14ac:dyDescent="0.2">
      <c r="A33" s="75">
        <v>29</v>
      </c>
      <c r="B33" t="str">
        <f t="shared" si="2"/>
        <v/>
      </c>
      <c r="C33" t="str">
        <f t="shared" si="3"/>
        <v/>
      </c>
      <c r="D33" t="str">
        <f>+IF(B33="","",VLOOKUP(B33,Tabla,9)*'reserva vitalicia conmutados'!C33)</f>
        <v/>
      </c>
      <c r="E33" t="str">
        <f t="shared" si="5"/>
        <v/>
      </c>
      <c r="F33" t="str">
        <f t="shared" si="0"/>
        <v/>
      </c>
      <c r="G33" t="str">
        <f t="shared" si="1"/>
        <v/>
      </c>
      <c r="H33" t="str">
        <f t="shared" si="4"/>
        <v/>
      </c>
    </row>
    <row r="34" spans="1:8" x14ac:dyDescent="0.2">
      <c r="A34" s="75">
        <v>30</v>
      </c>
      <c r="B34" t="str">
        <f t="shared" si="2"/>
        <v/>
      </c>
      <c r="C34" t="str">
        <f t="shared" si="3"/>
        <v/>
      </c>
      <c r="D34" t="str">
        <f>+IF(B34="","",VLOOKUP(B34,Tabla,9)*'reserva vitalicia conmutados'!C34)</f>
        <v/>
      </c>
      <c r="E34" t="str">
        <f t="shared" si="5"/>
        <v/>
      </c>
      <c r="F34" t="str">
        <f t="shared" si="0"/>
        <v/>
      </c>
      <c r="G34" t="str">
        <f t="shared" si="1"/>
        <v/>
      </c>
      <c r="H34" t="str">
        <f t="shared" si="4"/>
        <v/>
      </c>
    </row>
    <row r="35" spans="1:8" x14ac:dyDescent="0.2">
      <c r="A35" s="75">
        <v>31</v>
      </c>
      <c r="B35" t="str">
        <f t="shared" si="2"/>
        <v/>
      </c>
      <c r="C35" t="str">
        <f t="shared" si="3"/>
        <v/>
      </c>
      <c r="D35" t="str">
        <f>+IF(B35="","",VLOOKUP(B35,Tabla,9)*'reserva vitalicia conmutados'!C35)</f>
        <v/>
      </c>
      <c r="E35" t="str">
        <f t="shared" si="5"/>
        <v/>
      </c>
      <c r="F35" t="str">
        <f t="shared" si="0"/>
        <v/>
      </c>
      <c r="G35" t="str">
        <f t="shared" si="1"/>
        <v/>
      </c>
      <c r="H35" t="str">
        <f t="shared" si="4"/>
        <v/>
      </c>
    </row>
    <row r="36" spans="1:8" x14ac:dyDescent="0.2">
      <c r="A36" s="75">
        <v>32</v>
      </c>
      <c r="B36" t="str">
        <f t="shared" si="2"/>
        <v/>
      </c>
      <c r="C36" t="str">
        <f t="shared" si="3"/>
        <v/>
      </c>
      <c r="D36" t="str">
        <f>+IF(B36="","",VLOOKUP(B36,Tabla,9)*'reserva vitalicia conmutados'!C36)</f>
        <v/>
      </c>
      <c r="E36" t="str">
        <f t="shared" si="5"/>
        <v/>
      </c>
      <c r="F36" t="str">
        <f t="shared" si="0"/>
        <v/>
      </c>
      <c r="G36" t="str">
        <f t="shared" si="1"/>
        <v/>
      </c>
      <c r="H36" t="str">
        <f t="shared" si="4"/>
        <v/>
      </c>
    </row>
    <row r="37" spans="1:8" x14ac:dyDescent="0.2">
      <c r="A37" s="75">
        <v>33</v>
      </c>
      <c r="B37" t="str">
        <f t="shared" si="2"/>
        <v/>
      </c>
      <c r="C37" t="str">
        <f t="shared" si="3"/>
        <v/>
      </c>
      <c r="D37" t="str">
        <f>+IF(B37="","",VLOOKUP(B37,Tabla,9)*'reserva vitalicia conmutados'!C37)</f>
        <v/>
      </c>
      <c r="E37" t="str">
        <f t="shared" si="5"/>
        <v/>
      </c>
      <c r="F37" t="str">
        <f t="shared" ref="F37:F68" si="6">+IF(B37="","",VLOOKUP(B37+E37,Tabla,8))</f>
        <v/>
      </c>
      <c r="G37" t="str">
        <f t="shared" ref="G37:G68" si="7">+IF(B37="","",VLOOKUP(B37+E37,Tabla,5))</f>
        <v/>
      </c>
      <c r="H37" t="str">
        <f t="shared" si="4"/>
        <v/>
      </c>
    </row>
    <row r="38" spans="1:8" x14ac:dyDescent="0.2">
      <c r="A38" s="75">
        <v>34</v>
      </c>
      <c r="B38" t="str">
        <f t="shared" si="2"/>
        <v/>
      </c>
      <c r="C38" t="str">
        <f t="shared" si="3"/>
        <v/>
      </c>
      <c r="D38" t="str">
        <f>+IF(B38="","",VLOOKUP(B38,Tabla,9)*'reserva vitalicia conmutados'!C38)</f>
        <v/>
      </c>
      <c r="E38" t="str">
        <f t="shared" si="5"/>
        <v/>
      </c>
      <c r="F38" t="str">
        <f t="shared" si="6"/>
        <v/>
      </c>
      <c r="G38" t="str">
        <f t="shared" si="7"/>
        <v/>
      </c>
      <c r="H38" t="str">
        <f t="shared" si="4"/>
        <v/>
      </c>
    </row>
    <row r="39" spans="1:8" x14ac:dyDescent="0.2">
      <c r="A39" s="75">
        <v>35</v>
      </c>
      <c r="B39" t="str">
        <f t="shared" si="2"/>
        <v/>
      </c>
      <c r="C39" t="str">
        <f t="shared" si="3"/>
        <v/>
      </c>
      <c r="D39" t="str">
        <f>+IF(B39="","",VLOOKUP(B39,Tabla,9)*'reserva vitalicia conmutados'!C39)</f>
        <v/>
      </c>
      <c r="E39" t="str">
        <f t="shared" si="5"/>
        <v/>
      </c>
      <c r="F39" t="str">
        <f t="shared" si="6"/>
        <v/>
      </c>
      <c r="G39" t="str">
        <f t="shared" si="7"/>
        <v/>
      </c>
      <c r="H39" t="str">
        <f t="shared" si="4"/>
        <v/>
      </c>
    </row>
    <row r="40" spans="1:8" x14ac:dyDescent="0.2">
      <c r="A40" s="75">
        <v>36</v>
      </c>
      <c r="B40" t="str">
        <f t="shared" si="2"/>
        <v/>
      </c>
      <c r="C40" t="str">
        <f t="shared" si="3"/>
        <v/>
      </c>
      <c r="D40" t="str">
        <f>+IF(B40="","",VLOOKUP(B40,Tabla,9)*'reserva vitalicia conmutados'!C40)</f>
        <v/>
      </c>
      <c r="E40" t="str">
        <f t="shared" si="5"/>
        <v/>
      </c>
      <c r="F40" t="str">
        <f t="shared" si="6"/>
        <v/>
      </c>
      <c r="G40" t="str">
        <f t="shared" si="7"/>
        <v/>
      </c>
      <c r="H40" t="str">
        <f t="shared" si="4"/>
        <v/>
      </c>
    </row>
    <row r="41" spans="1:8" x14ac:dyDescent="0.2">
      <c r="A41" s="75">
        <v>37</v>
      </c>
      <c r="B41" t="str">
        <f t="shared" si="2"/>
        <v/>
      </c>
      <c r="C41" t="str">
        <f t="shared" si="3"/>
        <v/>
      </c>
      <c r="D41" t="str">
        <f>+IF(B41="","",VLOOKUP(B41,Tabla,9)*'reserva vitalicia conmutados'!C41)</f>
        <v/>
      </c>
      <c r="E41" t="str">
        <f t="shared" si="5"/>
        <v/>
      </c>
      <c r="F41" t="str">
        <f t="shared" si="6"/>
        <v/>
      </c>
      <c r="G41" t="str">
        <f t="shared" si="7"/>
        <v/>
      </c>
      <c r="H41" t="str">
        <f t="shared" si="4"/>
        <v/>
      </c>
    </row>
    <row r="42" spans="1:8" x14ac:dyDescent="0.2">
      <c r="A42" s="75">
        <v>38</v>
      </c>
      <c r="B42" t="str">
        <f t="shared" si="2"/>
        <v/>
      </c>
      <c r="C42" t="str">
        <f t="shared" si="3"/>
        <v/>
      </c>
      <c r="D42" t="str">
        <f>+IF(B42="","",VLOOKUP(B42,Tabla,9)*'reserva vitalicia conmutados'!C42)</f>
        <v/>
      </c>
      <c r="E42" t="str">
        <f t="shared" si="5"/>
        <v/>
      </c>
      <c r="F42" t="str">
        <f t="shared" si="6"/>
        <v/>
      </c>
      <c r="G42" t="str">
        <f t="shared" si="7"/>
        <v/>
      </c>
      <c r="H42" t="str">
        <f t="shared" si="4"/>
        <v/>
      </c>
    </row>
    <row r="43" spans="1:8" x14ac:dyDescent="0.2">
      <c r="A43" s="75">
        <v>39</v>
      </c>
      <c r="B43" t="str">
        <f t="shared" si="2"/>
        <v/>
      </c>
      <c r="C43" t="str">
        <f t="shared" si="3"/>
        <v/>
      </c>
      <c r="D43" t="str">
        <f>+IF(B43="","",VLOOKUP(B43,Tabla,9)*'reserva vitalicia conmutados'!C43)</f>
        <v/>
      </c>
      <c r="E43" t="str">
        <f t="shared" si="5"/>
        <v/>
      </c>
      <c r="F43" t="str">
        <f t="shared" si="6"/>
        <v/>
      </c>
      <c r="G43" t="str">
        <f t="shared" si="7"/>
        <v/>
      </c>
      <c r="H43" t="str">
        <f t="shared" si="4"/>
        <v/>
      </c>
    </row>
    <row r="44" spans="1:8" x14ac:dyDescent="0.2">
      <c r="A44" s="75">
        <v>40</v>
      </c>
      <c r="B44" t="str">
        <f t="shared" si="2"/>
        <v/>
      </c>
      <c r="C44" t="str">
        <f t="shared" si="3"/>
        <v/>
      </c>
      <c r="D44" t="str">
        <f>+IF(B44="","",VLOOKUP(B44,Tabla,9)*'reserva vitalicia conmutados'!C44)</f>
        <v/>
      </c>
      <c r="E44" t="str">
        <f t="shared" si="5"/>
        <v/>
      </c>
      <c r="F44" t="str">
        <f t="shared" si="6"/>
        <v/>
      </c>
      <c r="G44" t="str">
        <f t="shared" si="7"/>
        <v/>
      </c>
      <c r="H44" t="str">
        <f t="shared" si="4"/>
        <v/>
      </c>
    </row>
    <row r="45" spans="1:8" x14ac:dyDescent="0.2">
      <c r="A45" s="75">
        <v>41</v>
      </c>
      <c r="B45" t="str">
        <f t="shared" si="2"/>
        <v/>
      </c>
      <c r="C45" t="str">
        <f t="shared" si="3"/>
        <v/>
      </c>
      <c r="D45" t="str">
        <f>+IF(B45="","",VLOOKUP(B45,Tabla,9)*'reserva vitalicia conmutados'!C45)</f>
        <v/>
      </c>
      <c r="E45" t="str">
        <f t="shared" si="5"/>
        <v/>
      </c>
      <c r="F45" t="str">
        <f t="shared" si="6"/>
        <v/>
      </c>
      <c r="G45" t="str">
        <f t="shared" si="7"/>
        <v/>
      </c>
      <c r="H45" t="str">
        <f t="shared" si="4"/>
        <v/>
      </c>
    </row>
    <row r="46" spans="1:8" x14ac:dyDescent="0.2">
      <c r="A46" s="75">
        <v>42</v>
      </c>
      <c r="B46" t="str">
        <f t="shared" si="2"/>
        <v/>
      </c>
      <c r="C46" t="str">
        <f t="shared" si="3"/>
        <v/>
      </c>
      <c r="D46" t="str">
        <f>+IF(B46="","",VLOOKUP(B46,Tabla,9)*'reserva vitalicia conmutados'!C46)</f>
        <v/>
      </c>
      <c r="E46" t="str">
        <f t="shared" si="5"/>
        <v/>
      </c>
      <c r="F46" t="str">
        <f t="shared" si="6"/>
        <v/>
      </c>
      <c r="G46" t="str">
        <f t="shared" si="7"/>
        <v/>
      </c>
      <c r="H46" t="str">
        <f t="shared" si="4"/>
        <v/>
      </c>
    </row>
    <row r="47" spans="1:8" x14ac:dyDescent="0.2">
      <c r="A47" s="75">
        <v>43</v>
      </c>
      <c r="B47" t="str">
        <f t="shared" si="2"/>
        <v/>
      </c>
      <c r="C47" t="str">
        <f t="shared" si="3"/>
        <v/>
      </c>
      <c r="D47" t="str">
        <f>+IF(B47="","",VLOOKUP(B47,Tabla,9)*'reserva vitalicia conmutados'!C47)</f>
        <v/>
      </c>
      <c r="E47" t="str">
        <f t="shared" si="5"/>
        <v/>
      </c>
      <c r="F47" t="str">
        <f t="shared" si="6"/>
        <v/>
      </c>
      <c r="G47" t="str">
        <f t="shared" si="7"/>
        <v/>
      </c>
      <c r="H47" t="str">
        <f t="shared" si="4"/>
        <v/>
      </c>
    </row>
    <row r="48" spans="1:8" x14ac:dyDescent="0.2">
      <c r="A48" s="75">
        <v>44</v>
      </c>
      <c r="B48" t="str">
        <f t="shared" si="2"/>
        <v/>
      </c>
      <c r="C48" t="str">
        <f t="shared" si="3"/>
        <v/>
      </c>
      <c r="D48" t="str">
        <f>+IF(B48="","",VLOOKUP(B48,Tabla,9)*'reserva vitalicia conmutados'!C48)</f>
        <v/>
      </c>
      <c r="E48" t="str">
        <f t="shared" si="5"/>
        <v/>
      </c>
      <c r="F48" t="str">
        <f t="shared" si="6"/>
        <v/>
      </c>
      <c r="G48" t="str">
        <f t="shared" si="7"/>
        <v/>
      </c>
      <c r="H48" t="str">
        <f t="shared" si="4"/>
        <v/>
      </c>
    </row>
    <row r="49" spans="1:8" x14ac:dyDescent="0.2">
      <c r="A49" s="75">
        <v>45</v>
      </c>
      <c r="B49" t="str">
        <f t="shared" si="2"/>
        <v/>
      </c>
      <c r="C49" t="str">
        <f t="shared" si="3"/>
        <v/>
      </c>
      <c r="D49" t="str">
        <f>+IF(B49="","",VLOOKUP(B49,Tabla,9)*'reserva vitalicia conmutados'!C49)</f>
        <v/>
      </c>
      <c r="E49" t="str">
        <f t="shared" si="5"/>
        <v/>
      </c>
      <c r="F49" t="str">
        <f t="shared" si="6"/>
        <v/>
      </c>
      <c r="G49" t="str">
        <f t="shared" si="7"/>
        <v/>
      </c>
      <c r="H49" t="str">
        <f t="shared" si="4"/>
        <v/>
      </c>
    </row>
    <row r="50" spans="1:8" x14ac:dyDescent="0.2">
      <c r="A50" s="75">
        <v>46</v>
      </c>
      <c r="B50" t="str">
        <f t="shared" si="2"/>
        <v/>
      </c>
      <c r="C50" t="str">
        <f t="shared" si="3"/>
        <v/>
      </c>
      <c r="D50" t="str">
        <f>+IF(B50="","",VLOOKUP(B50,Tabla,9)*'reserva vitalicia conmutados'!C50)</f>
        <v/>
      </c>
      <c r="E50" t="str">
        <f t="shared" si="5"/>
        <v/>
      </c>
      <c r="F50" t="str">
        <f t="shared" si="6"/>
        <v/>
      </c>
      <c r="G50" t="str">
        <f t="shared" si="7"/>
        <v/>
      </c>
      <c r="H50" t="str">
        <f t="shared" si="4"/>
        <v/>
      </c>
    </row>
    <row r="51" spans="1:8" x14ac:dyDescent="0.2">
      <c r="A51" s="75">
        <v>47</v>
      </c>
      <c r="B51" t="str">
        <f t="shared" si="2"/>
        <v/>
      </c>
      <c r="C51" t="str">
        <f t="shared" si="3"/>
        <v/>
      </c>
      <c r="D51" t="str">
        <f>+IF(B51="","",VLOOKUP(B51,Tabla,9)*'reserva vitalicia conmutados'!C51)</f>
        <v/>
      </c>
      <c r="E51" t="str">
        <f t="shared" si="5"/>
        <v/>
      </c>
      <c r="F51" t="str">
        <f t="shared" si="6"/>
        <v/>
      </c>
      <c r="G51" t="str">
        <f t="shared" si="7"/>
        <v/>
      </c>
      <c r="H51" t="str">
        <f t="shared" si="4"/>
        <v/>
      </c>
    </row>
    <row r="52" spans="1:8" x14ac:dyDescent="0.2">
      <c r="A52" s="75">
        <v>48</v>
      </c>
      <c r="B52" t="str">
        <f t="shared" si="2"/>
        <v/>
      </c>
      <c r="C52" t="str">
        <f t="shared" si="3"/>
        <v/>
      </c>
      <c r="D52" t="str">
        <f>+IF(B52="","",VLOOKUP(B52,Tabla,9)*'reserva vitalicia conmutados'!C52)</f>
        <v/>
      </c>
      <c r="E52" t="str">
        <f t="shared" si="5"/>
        <v/>
      </c>
      <c r="F52" t="str">
        <f t="shared" si="6"/>
        <v/>
      </c>
      <c r="G52" t="str">
        <f t="shared" si="7"/>
        <v/>
      </c>
      <c r="H52" t="str">
        <f t="shared" si="4"/>
        <v/>
      </c>
    </row>
    <row r="53" spans="1:8" x14ac:dyDescent="0.2">
      <c r="A53" s="75">
        <v>49</v>
      </c>
      <c r="B53" t="str">
        <f t="shared" si="2"/>
        <v/>
      </c>
      <c r="C53" t="str">
        <f t="shared" si="3"/>
        <v/>
      </c>
      <c r="D53" t="str">
        <f>+IF(B53="","",VLOOKUP(B53,Tabla,9)*'reserva vitalicia conmutados'!C53)</f>
        <v/>
      </c>
      <c r="E53" t="str">
        <f t="shared" si="5"/>
        <v/>
      </c>
      <c r="F53" t="str">
        <f t="shared" si="6"/>
        <v/>
      </c>
      <c r="G53" t="str">
        <f t="shared" si="7"/>
        <v/>
      </c>
      <c r="H53" t="str">
        <f t="shared" si="4"/>
        <v/>
      </c>
    </row>
    <row r="54" spans="1:8" x14ac:dyDescent="0.2">
      <c r="A54" s="75">
        <v>50</v>
      </c>
      <c r="B54" t="str">
        <f t="shared" si="2"/>
        <v/>
      </c>
      <c r="C54" t="str">
        <f t="shared" si="3"/>
        <v/>
      </c>
      <c r="D54" t="str">
        <f>+IF(B54="","",VLOOKUP(B54,Tabla,9)*'reserva vitalicia conmutados'!C54)</f>
        <v/>
      </c>
      <c r="E54" t="str">
        <f t="shared" si="5"/>
        <v/>
      </c>
      <c r="F54" t="str">
        <f t="shared" si="6"/>
        <v/>
      </c>
      <c r="G54" t="str">
        <f t="shared" si="7"/>
        <v/>
      </c>
      <c r="H54" t="str">
        <f t="shared" si="4"/>
        <v/>
      </c>
    </row>
    <row r="55" spans="1:8" x14ac:dyDescent="0.2">
      <c r="A55" s="75">
        <v>51</v>
      </c>
      <c r="B55" t="str">
        <f t="shared" si="2"/>
        <v/>
      </c>
      <c r="C55" t="str">
        <f t="shared" si="3"/>
        <v/>
      </c>
      <c r="D55" t="str">
        <f>+IF(B55="","",VLOOKUP(B55,Tabla,9)*'reserva vitalicia conmutados'!C55)</f>
        <v/>
      </c>
      <c r="E55" t="str">
        <f t="shared" si="5"/>
        <v/>
      </c>
      <c r="F55" t="str">
        <f t="shared" si="6"/>
        <v/>
      </c>
      <c r="G55" t="str">
        <f t="shared" si="7"/>
        <v/>
      </c>
      <c r="H55" t="str">
        <f t="shared" si="4"/>
        <v/>
      </c>
    </row>
    <row r="56" spans="1:8" x14ac:dyDescent="0.2">
      <c r="A56" s="75">
        <v>52</v>
      </c>
      <c r="B56" t="str">
        <f t="shared" si="2"/>
        <v/>
      </c>
      <c r="C56" t="str">
        <f t="shared" si="3"/>
        <v/>
      </c>
      <c r="D56" t="str">
        <f>+IF(B56="","",VLOOKUP(B56,Tabla,9)*'reserva vitalicia conmutados'!C56)</f>
        <v/>
      </c>
      <c r="E56" t="str">
        <f t="shared" si="5"/>
        <v/>
      </c>
      <c r="F56" t="str">
        <f t="shared" si="6"/>
        <v/>
      </c>
      <c r="G56" t="str">
        <f t="shared" si="7"/>
        <v/>
      </c>
      <c r="H56" t="str">
        <f t="shared" si="4"/>
        <v/>
      </c>
    </row>
    <row r="57" spans="1:8" x14ac:dyDescent="0.2">
      <c r="A57" s="75">
        <v>53</v>
      </c>
      <c r="B57" t="str">
        <f t="shared" si="2"/>
        <v/>
      </c>
      <c r="C57" t="str">
        <f t="shared" si="3"/>
        <v/>
      </c>
      <c r="D57" t="str">
        <f>+IF(B57="","",VLOOKUP(B57,Tabla,9)*'reserva vitalicia conmutados'!C57)</f>
        <v/>
      </c>
      <c r="E57" t="str">
        <f t="shared" si="5"/>
        <v/>
      </c>
      <c r="F57" t="str">
        <f t="shared" si="6"/>
        <v/>
      </c>
      <c r="G57" t="str">
        <f t="shared" si="7"/>
        <v/>
      </c>
      <c r="H57" t="str">
        <f t="shared" si="4"/>
        <v/>
      </c>
    </row>
    <row r="58" spans="1:8" x14ac:dyDescent="0.2">
      <c r="A58" s="75">
        <v>54</v>
      </c>
      <c r="B58" t="str">
        <f t="shared" si="2"/>
        <v/>
      </c>
      <c r="C58" t="str">
        <f t="shared" si="3"/>
        <v/>
      </c>
      <c r="D58" t="str">
        <f>+IF(B58="","",VLOOKUP(B58,Tabla,9)*'reserva vitalicia conmutados'!C58)</f>
        <v/>
      </c>
      <c r="E58" t="str">
        <f t="shared" si="5"/>
        <v/>
      </c>
      <c r="F58" t="str">
        <f t="shared" si="6"/>
        <v/>
      </c>
      <c r="G58" t="str">
        <f t="shared" si="7"/>
        <v/>
      </c>
      <c r="H58" t="str">
        <f t="shared" si="4"/>
        <v/>
      </c>
    </row>
    <row r="59" spans="1:8" x14ac:dyDescent="0.2">
      <c r="A59" s="75">
        <v>55</v>
      </c>
      <c r="B59" t="str">
        <f t="shared" si="2"/>
        <v/>
      </c>
      <c r="C59" t="str">
        <f t="shared" si="3"/>
        <v/>
      </c>
      <c r="D59" t="str">
        <f>+IF(B59="","",VLOOKUP(B59,Tabla,9)*'reserva vitalicia conmutados'!C59)</f>
        <v/>
      </c>
      <c r="E59" t="str">
        <f t="shared" si="5"/>
        <v/>
      </c>
      <c r="F59" t="str">
        <f t="shared" si="6"/>
        <v/>
      </c>
      <c r="G59" t="str">
        <f t="shared" si="7"/>
        <v/>
      </c>
      <c r="H59" t="str">
        <f t="shared" si="4"/>
        <v/>
      </c>
    </row>
    <row r="60" spans="1:8" x14ac:dyDescent="0.2">
      <c r="A60" s="75">
        <v>56</v>
      </c>
      <c r="B60" t="str">
        <f t="shared" si="2"/>
        <v/>
      </c>
      <c r="C60" t="str">
        <f t="shared" si="3"/>
        <v/>
      </c>
      <c r="D60" t="str">
        <f>+IF(B60="","",VLOOKUP(B60,Tabla,9)*'reserva vitalicia conmutados'!C60)</f>
        <v/>
      </c>
      <c r="E60" t="str">
        <f t="shared" si="5"/>
        <v/>
      </c>
      <c r="F60" t="str">
        <f t="shared" si="6"/>
        <v/>
      </c>
      <c r="G60" t="str">
        <f t="shared" si="7"/>
        <v/>
      </c>
      <c r="H60" t="str">
        <f t="shared" si="4"/>
        <v/>
      </c>
    </row>
    <row r="61" spans="1:8" x14ac:dyDescent="0.2">
      <c r="A61" s="75">
        <v>57</v>
      </c>
      <c r="B61" t="str">
        <f t="shared" si="2"/>
        <v/>
      </c>
      <c r="C61" t="str">
        <f t="shared" si="3"/>
        <v/>
      </c>
      <c r="D61" t="str">
        <f>+IF(B61="","",VLOOKUP(B61,Tabla,9)*'reserva vitalicia conmutados'!C61)</f>
        <v/>
      </c>
      <c r="E61" t="str">
        <f t="shared" si="5"/>
        <v/>
      </c>
      <c r="F61" t="str">
        <f t="shared" si="6"/>
        <v/>
      </c>
      <c r="G61" t="str">
        <f t="shared" si="7"/>
        <v/>
      </c>
      <c r="H61" t="str">
        <f t="shared" si="4"/>
        <v/>
      </c>
    </row>
    <row r="62" spans="1:8" x14ac:dyDescent="0.2">
      <c r="A62" s="75">
        <v>58</v>
      </c>
      <c r="B62" t="str">
        <f t="shared" si="2"/>
        <v/>
      </c>
      <c r="C62" t="str">
        <f t="shared" si="3"/>
        <v/>
      </c>
      <c r="D62" t="str">
        <f>+IF(B62="","",VLOOKUP(B62,Tabla,9)*'reserva vitalicia conmutados'!C62)</f>
        <v/>
      </c>
      <c r="E62" t="str">
        <f t="shared" si="5"/>
        <v/>
      </c>
      <c r="F62" t="str">
        <f t="shared" si="6"/>
        <v/>
      </c>
      <c r="G62" t="str">
        <f t="shared" si="7"/>
        <v/>
      </c>
      <c r="H62" t="str">
        <f t="shared" si="4"/>
        <v/>
      </c>
    </row>
    <row r="63" spans="1:8" x14ac:dyDescent="0.2">
      <c r="A63" s="75">
        <v>59</v>
      </c>
      <c r="B63" t="str">
        <f t="shared" si="2"/>
        <v/>
      </c>
      <c r="C63" t="str">
        <f t="shared" si="3"/>
        <v/>
      </c>
      <c r="D63" t="str">
        <f>+IF(B63="","",VLOOKUP(B63,Tabla,9)*'reserva vitalicia conmutados'!C63)</f>
        <v/>
      </c>
      <c r="E63" t="str">
        <f t="shared" si="5"/>
        <v/>
      </c>
      <c r="F63" t="str">
        <f t="shared" si="6"/>
        <v/>
      </c>
      <c r="G63" t="str">
        <f t="shared" si="7"/>
        <v/>
      </c>
      <c r="H63" t="str">
        <f t="shared" si="4"/>
        <v/>
      </c>
    </row>
    <row r="64" spans="1:8" x14ac:dyDescent="0.2">
      <c r="A64" s="75">
        <v>60</v>
      </c>
      <c r="B64" t="str">
        <f t="shared" si="2"/>
        <v/>
      </c>
      <c r="C64" t="str">
        <f t="shared" si="3"/>
        <v/>
      </c>
      <c r="D64" t="str">
        <f>+IF(B64="","",VLOOKUP(B64,Tabla,9)*'reserva vitalicia conmutados'!C64)</f>
        <v/>
      </c>
      <c r="E64" t="str">
        <f t="shared" si="5"/>
        <v/>
      </c>
      <c r="F64" t="str">
        <f t="shared" si="6"/>
        <v/>
      </c>
      <c r="G64" t="str">
        <f t="shared" si="7"/>
        <v/>
      </c>
      <c r="H64" t="str">
        <f t="shared" si="4"/>
        <v/>
      </c>
    </row>
    <row r="65" spans="1:8" x14ac:dyDescent="0.2">
      <c r="A65" s="75">
        <v>61</v>
      </c>
      <c r="B65" t="str">
        <f t="shared" si="2"/>
        <v/>
      </c>
      <c r="C65" t="str">
        <f t="shared" si="3"/>
        <v/>
      </c>
      <c r="D65" t="str">
        <f>+IF(B65="","",VLOOKUP(B65,Tabla,9)*'reserva vitalicia conmutados'!C65)</f>
        <v/>
      </c>
      <c r="E65" t="str">
        <f t="shared" si="5"/>
        <v/>
      </c>
      <c r="F65" t="str">
        <f t="shared" si="6"/>
        <v/>
      </c>
      <c r="G65" t="str">
        <f t="shared" si="7"/>
        <v/>
      </c>
      <c r="H65" t="str">
        <f t="shared" si="4"/>
        <v/>
      </c>
    </row>
    <row r="66" spans="1:8" x14ac:dyDescent="0.2">
      <c r="A66" s="75">
        <v>62</v>
      </c>
      <c r="B66" t="str">
        <f t="shared" si="2"/>
        <v/>
      </c>
      <c r="C66" t="str">
        <f t="shared" si="3"/>
        <v/>
      </c>
      <c r="D66" t="str">
        <f>+IF(B66="","",VLOOKUP(B66,Tabla,9)*'reserva vitalicia conmutados'!C66)</f>
        <v/>
      </c>
      <c r="E66" t="str">
        <f t="shared" si="5"/>
        <v/>
      </c>
      <c r="F66" t="str">
        <f t="shared" si="6"/>
        <v/>
      </c>
      <c r="G66" t="str">
        <f t="shared" si="7"/>
        <v/>
      </c>
      <c r="H66" t="str">
        <f t="shared" si="4"/>
        <v/>
      </c>
    </row>
    <row r="67" spans="1:8" x14ac:dyDescent="0.2">
      <c r="A67" s="75">
        <v>63</v>
      </c>
      <c r="B67" t="str">
        <f t="shared" si="2"/>
        <v/>
      </c>
      <c r="C67" t="str">
        <f t="shared" si="3"/>
        <v/>
      </c>
      <c r="D67" t="str">
        <f>+IF(B67="","",VLOOKUP(B67,Tabla,9)*'reserva vitalicia conmutados'!C67)</f>
        <v/>
      </c>
      <c r="E67" t="str">
        <f t="shared" si="5"/>
        <v/>
      </c>
      <c r="F67" t="str">
        <f t="shared" si="6"/>
        <v/>
      </c>
      <c r="G67" t="str">
        <f t="shared" si="7"/>
        <v/>
      </c>
      <c r="H67" t="str">
        <f t="shared" si="4"/>
        <v/>
      </c>
    </row>
    <row r="68" spans="1:8" x14ac:dyDescent="0.2">
      <c r="A68" s="75">
        <v>64</v>
      </c>
      <c r="B68" t="str">
        <f t="shared" si="2"/>
        <v/>
      </c>
      <c r="C68" t="str">
        <f t="shared" si="3"/>
        <v/>
      </c>
      <c r="D68" t="str">
        <f>+IF(B68="","",VLOOKUP(B68,Tabla,9)*'reserva vitalicia conmutados'!C68)</f>
        <v/>
      </c>
      <c r="E68" t="str">
        <f t="shared" si="5"/>
        <v/>
      </c>
      <c r="F68" t="str">
        <f t="shared" si="6"/>
        <v/>
      </c>
      <c r="G68" t="str">
        <f t="shared" si="7"/>
        <v/>
      </c>
      <c r="H68" t="str">
        <f t="shared" si="4"/>
        <v/>
      </c>
    </row>
    <row r="69" spans="1:8" x14ac:dyDescent="0.2">
      <c r="A69" s="75">
        <v>65</v>
      </c>
      <c r="B69" t="str">
        <f t="shared" si="2"/>
        <v/>
      </c>
      <c r="C69" t="str">
        <f t="shared" si="3"/>
        <v/>
      </c>
      <c r="D69" t="str">
        <f>+IF(B69="","",VLOOKUP(B69,Tabla,9)*'reserva vitalicia conmutados'!C69)</f>
        <v/>
      </c>
      <c r="E69" t="str">
        <f t="shared" si="5"/>
        <v/>
      </c>
      <c r="F69" t="str">
        <f t="shared" ref="F69:F100" si="8">+IF(B69="","",VLOOKUP(B69+E69,Tabla,8))</f>
        <v/>
      </c>
      <c r="G69" t="str">
        <f t="shared" ref="G69:G104" si="9">+IF(B69="","",VLOOKUP(B69+E69,Tabla,5))</f>
        <v/>
      </c>
      <c r="H69" t="str">
        <f t="shared" si="4"/>
        <v/>
      </c>
    </row>
    <row r="70" spans="1:8" x14ac:dyDescent="0.2">
      <c r="A70" s="75">
        <v>66</v>
      </c>
      <c r="B70" t="str">
        <f t="shared" ref="B70:B104" si="10">IF(A70&lt;=$L$2,$K$2,"")</f>
        <v/>
      </c>
      <c r="C70" t="str">
        <f t="shared" ref="C70:C104" si="11">IF(B70="","",$C$3)</f>
        <v/>
      </c>
      <c r="D70" t="str">
        <f>+IF(B70="","",VLOOKUP(B70,Tabla,9)*'reserva vitalicia conmutados'!C70)</f>
        <v/>
      </c>
      <c r="E70" t="str">
        <f t="shared" si="5"/>
        <v/>
      </c>
      <c r="F70" t="str">
        <f t="shared" si="8"/>
        <v/>
      </c>
      <c r="G70" t="str">
        <f t="shared" si="9"/>
        <v/>
      </c>
      <c r="H70" t="str">
        <f t="shared" ref="H70:H104" si="12">+IF(B70="","",C70*F70-D70*G70)</f>
        <v/>
      </c>
    </row>
    <row r="71" spans="1:8" x14ac:dyDescent="0.2">
      <c r="A71" s="75">
        <v>67</v>
      </c>
      <c r="B71" t="str">
        <f t="shared" si="10"/>
        <v/>
      </c>
      <c r="C71" t="str">
        <f t="shared" si="11"/>
        <v/>
      </c>
      <c r="D71" t="str">
        <f>+IF(B71="","",VLOOKUP(B71,Tabla,9)*'reserva vitalicia conmutados'!C71)</f>
        <v/>
      </c>
      <c r="E71" t="str">
        <f t="shared" ref="E71:E104" si="13">IF(B71="","",IF(B71="","",E70+1))</f>
        <v/>
      </c>
      <c r="F71" t="str">
        <f t="shared" si="8"/>
        <v/>
      </c>
      <c r="G71" t="str">
        <f t="shared" si="9"/>
        <v/>
      </c>
      <c r="H71" t="str">
        <f t="shared" si="12"/>
        <v/>
      </c>
    </row>
    <row r="72" spans="1:8" x14ac:dyDescent="0.2">
      <c r="A72" s="75">
        <v>68</v>
      </c>
      <c r="B72" t="str">
        <f t="shared" si="10"/>
        <v/>
      </c>
      <c r="C72" t="str">
        <f t="shared" si="11"/>
        <v/>
      </c>
      <c r="D72" t="str">
        <f>+IF(B72="","",VLOOKUP(B72,Tabla,9)*'reserva vitalicia conmutados'!C72)</f>
        <v/>
      </c>
      <c r="E72" t="str">
        <f t="shared" si="13"/>
        <v/>
      </c>
      <c r="F72" t="str">
        <f t="shared" si="8"/>
        <v/>
      </c>
      <c r="G72" t="str">
        <f t="shared" si="9"/>
        <v/>
      </c>
      <c r="H72" t="str">
        <f t="shared" si="12"/>
        <v/>
      </c>
    </row>
    <row r="73" spans="1:8" x14ac:dyDescent="0.2">
      <c r="A73" s="75">
        <v>69</v>
      </c>
      <c r="B73" t="str">
        <f t="shared" si="10"/>
        <v/>
      </c>
      <c r="C73" t="str">
        <f t="shared" si="11"/>
        <v/>
      </c>
      <c r="D73" t="str">
        <f>+IF(B73="","",VLOOKUP(B73,Tabla,9)*'reserva vitalicia conmutados'!C73)</f>
        <v/>
      </c>
      <c r="E73" t="str">
        <f t="shared" si="13"/>
        <v/>
      </c>
      <c r="F73" t="str">
        <f t="shared" si="8"/>
        <v/>
      </c>
      <c r="G73" t="str">
        <f t="shared" si="9"/>
        <v/>
      </c>
      <c r="H73" t="str">
        <f t="shared" si="12"/>
        <v/>
      </c>
    </row>
    <row r="74" spans="1:8" x14ac:dyDescent="0.2">
      <c r="A74" s="75">
        <v>70</v>
      </c>
      <c r="B74" t="str">
        <f t="shared" si="10"/>
        <v/>
      </c>
      <c r="C74" t="str">
        <f t="shared" si="11"/>
        <v/>
      </c>
      <c r="D74" t="str">
        <f>+IF(B74="","",VLOOKUP(B74,Tabla,9)*'reserva vitalicia conmutados'!C74)</f>
        <v/>
      </c>
      <c r="E74" t="str">
        <f t="shared" si="13"/>
        <v/>
      </c>
      <c r="F74" t="str">
        <f t="shared" si="8"/>
        <v/>
      </c>
      <c r="G74" t="str">
        <f t="shared" si="9"/>
        <v/>
      </c>
      <c r="H74" t="str">
        <f t="shared" si="12"/>
        <v/>
      </c>
    </row>
    <row r="75" spans="1:8" x14ac:dyDescent="0.2">
      <c r="A75" s="75">
        <v>71</v>
      </c>
      <c r="B75" t="str">
        <f t="shared" si="10"/>
        <v/>
      </c>
      <c r="C75" t="str">
        <f t="shared" si="11"/>
        <v/>
      </c>
      <c r="D75" t="str">
        <f>+IF(B75="","",VLOOKUP(B75,Tabla,9)*'reserva vitalicia conmutados'!C75)</f>
        <v/>
      </c>
      <c r="E75" t="str">
        <f t="shared" si="13"/>
        <v/>
      </c>
      <c r="F75" t="str">
        <f t="shared" si="8"/>
        <v/>
      </c>
      <c r="G75" t="str">
        <f t="shared" si="9"/>
        <v/>
      </c>
      <c r="H75" t="str">
        <f t="shared" si="12"/>
        <v/>
      </c>
    </row>
    <row r="76" spans="1:8" x14ac:dyDescent="0.2">
      <c r="A76" s="75">
        <v>72</v>
      </c>
      <c r="B76" t="str">
        <f t="shared" si="10"/>
        <v/>
      </c>
      <c r="C76" t="str">
        <f t="shared" si="11"/>
        <v/>
      </c>
      <c r="D76" t="str">
        <f>+IF(B76="","",VLOOKUP(B76,Tabla,9)*'reserva vitalicia conmutados'!C76)</f>
        <v/>
      </c>
      <c r="E76" t="str">
        <f t="shared" si="13"/>
        <v/>
      </c>
      <c r="F76" t="str">
        <f t="shared" si="8"/>
        <v/>
      </c>
      <c r="G76" t="str">
        <f t="shared" si="9"/>
        <v/>
      </c>
      <c r="H76" t="str">
        <f t="shared" si="12"/>
        <v/>
      </c>
    </row>
    <row r="77" spans="1:8" x14ac:dyDescent="0.2">
      <c r="A77" s="75">
        <v>73</v>
      </c>
      <c r="B77" t="str">
        <f t="shared" si="10"/>
        <v/>
      </c>
      <c r="C77" t="str">
        <f t="shared" si="11"/>
        <v/>
      </c>
      <c r="D77" t="str">
        <f>+IF(B77="","",VLOOKUP(B77,Tabla,9)*'reserva vitalicia conmutados'!C77)</f>
        <v/>
      </c>
      <c r="E77" t="str">
        <f t="shared" si="13"/>
        <v/>
      </c>
      <c r="F77" t="str">
        <f t="shared" si="8"/>
        <v/>
      </c>
      <c r="G77" t="str">
        <f t="shared" si="9"/>
        <v/>
      </c>
      <c r="H77" t="str">
        <f t="shared" si="12"/>
        <v/>
      </c>
    </row>
    <row r="78" spans="1:8" x14ac:dyDescent="0.2">
      <c r="A78" s="75">
        <v>74</v>
      </c>
      <c r="B78" t="str">
        <f t="shared" si="10"/>
        <v/>
      </c>
      <c r="C78" t="str">
        <f t="shared" si="11"/>
        <v/>
      </c>
      <c r="D78" t="str">
        <f>+IF(B78="","",VLOOKUP(B78,Tabla,9)*'reserva vitalicia conmutados'!C78)</f>
        <v/>
      </c>
      <c r="E78" t="str">
        <f t="shared" si="13"/>
        <v/>
      </c>
      <c r="F78" t="str">
        <f t="shared" si="8"/>
        <v/>
      </c>
      <c r="G78" t="str">
        <f t="shared" si="9"/>
        <v/>
      </c>
      <c r="H78" t="str">
        <f t="shared" si="12"/>
        <v/>
      </c>
    </row>
    <row r="79" spans="1:8" x14ac:dyDescent="0.2">
      <c r="A79" s="75">
        <v>75</v>
      </c>
      <c r="B79" t="str">
        <f t="shared" si="10"/>
        <v/>
      </c>
      <c r="C79" t="str">
        <f t="shared" si="11"/>
        <v/>
      </c>
      <c r="D79" t="str">
        <f>+IF(B79="","",VLOOKUP(B79,Tabla,9)*'reserva vitalicia conmutados'!C79)</f>
        <v/>
      </c>
      <c r="E79" t="str">
        <f t="shared" si="13"/>
        <v/>
      </c>
      <c r="F79" t="str">
        <f t="shared" si="8"/>
        <v/>
      </c>
      <c r="G79" t="str">
        <f t="shared" si="9"/>
        <v/>
      </c>
      <c r="H79" t="str">
        <f t="shared" si="12"/>
        <v/>
      </c>
    </row>
    <row r="80" spans="1:8" x14ac:dyDescent="0.2">
      <c r="A80" s="75">
        <v>76</v>
      </c>
      <c r="B80" t="str">
        <f t="shared" si="10"/>
        <v/>
      </c>
      <c r="C80" t="str">
        <f t="shared" si="11"/>
        <v/>
      </c>
      <c r="D80" t="str">
        <f>+IF(B80="","",VLOOKUP(B80,Tabla,9)*'reserva vitalicia conmutados'!C80)</f>
        <v/>
      </c>
      <c r="E80" t="str">
        <f t="shared" si="13"/>
        <v/>
      </c>
      <c r="F80" t="str">
        <f t="shared" si="8"/>
        <v/>
      </c>
      <c r="G80" t="str">
        <f t="shared" si="9"/>
        <v/>
      </c>
      <c r="H80" t="str">
        <f t="shared" si="12"/>
        <v/>
      </c>
    </row>
    <row r="81" spans="1:8" x14ac:dyDescent="0.2">
      <c r="A81" s="75">
        <v>77</v>
      </c>
      <c r="B81" t="str">
        <f t="shared" si="10"/>
        <v/>
      </c>
      <c r="C81" t="str">
        <f t="shared" si="11"/>
        <v/>
      </c>
      <c r="D81" t="str">
        <f>+IF(B81="","",VLOOKUP(B81,Tabla,9)*'reserva vitalicia conmutados'!C81)</f>
        <v/>
      </c>
      <c r="E81" t="str">
        <f t="shared" si="13"/>
        <v/>
      </c>
      <c r="F81" t="str">
        <f t="shared" si="8"/>
        <v/>
      </c>
      <c r="G81" t="str">
        <f t="shared" si="9"/>
        <v/>
      </c>
      <c r="H81" t="str">
        <f t="shared" si="12"/>
        <v/>
      </c>
    </row>
    <row r="82" spans="1:8" x14ac:dyDescent="0.2">
      <c r="A82" s="75">
        <v>78</v>
      </c>
      <c r="B82" t="str">
        <f t="shared" si="10"/>
        <v/>
      </c>
      <c r="C82" t="str">
        <f t="shared" si="11"/>
        <v/>
      </c>
      <c r="D82" t="str">
        <f>+IF(B82="","",VLOOKUP(B82,Tabla,9)*'reserva vitalicia conmutados'!C82)</f>
        <v/>
      </c>
      <c r="E82" t="str">
        <f t="shared" si="13"/>
        <v/>
      </c>
      <c r="F82" t="str">
        <f t="shared" si="8"/>
        <v/>
      </c>
      <c r="G82" t="str">
        <f t="shared" si="9"/>
        <v/>
      </c>
      <c r="H82" t="str">
        <f t="shared" si="12"/>
        <v/>
      </c>
    </row>
    <row r="83" spans="1:8" x14ac:dyDescent="0.2">
      <c r="A83" s="75">
        <v>79</v>
      </c>
      <c r="B83" t="str">
        <f t="shared" si="10"/>
        <v/>
      </c>
      <c r="C83" t="str">
        <f t="shared" si="11"/>
        <v/>
      </c>
      <c r="D83" t="str">
        <f>+IF(B83="","",VLOOKUP(B83,Tabla,9)*'reserva vitalicia conmutados'!C83)</f>
        <v/>
      </c>
      <c r="E83" t="str">
        <f t="shared" si="13"/>
        <v/>
      </c>
      <c r="F83" t="str">
        <f t="shared" si="8"/>
        <v/>
      </c>
      <c r="G83" t="str">
        <f t="shared" si="9"/>
        <v/>
      </c>
      <c r="H83" t="str">
        <f t="shared" si="12"/>
        <v/>
      </c>
    </row>
    <row r="84" spans="1:8" x14ac:dyDescent="0.2">
      <c r="A84" s="75">
        <v>80</v>
      </c>
      <c r="B84" t="str">
        <f t="shared" si="10"/>
        <v/>
      </c>
      <c r="C84" t="str">
        <f t="shared" si="11"/>
        <v/>
      </c>
      <c r="D84" t="str">
        <f>+IF(B84="","",VLOOKUP(B84,Tabla,9)*'reserva vitalicia conmutados'!C84)</f>
        <v/>
      </c>
      <c r="E84" t="str">
        <f t="shared" si="13"/>
        <v/>
      </c>
      <c r="F84" t="str">
        <f t="shared" si="8"/>
        <v/>
      </c>
      <c r="G84" t="str">
        <f t="shared" si="9"/>
        <v/>
      </c>
      <c r="H84" t="str">
        <f t="shared" si="12"/>
        <v/>
      </c>
    </row>
    <row r="85" spans="1:8" x14ac:dyDescent="0.2">
      <c r="A85" s="75">
        <v>81</v>
      </c>
      <c r="B85" t="str">
        <f t="shared" si="10"/>
        <v/>
      </c>
      <c r="C85" t="str">
        <f t="shared" si="11"/>
        <v/>
      </c>
      <c r="D85" t="str">
        <f>+IF(B85="","",VLOOKUP(B85,Tabla,9)*'reserva vitalicia conmutados'!C85)</f>
        <v/>
      </c>
      <c r="E85" t="str">
        <f t="shared" si="13"/>
        <v/>
      </c>
      <c r="F85" t="str">
        <f t="shared" si="8"/>
        <v/>
      </c>
      <c r="G85" t="str">
        <f t="shared" si="9"/>
        <v/>
      </c>
      <c r="H85" t="str">
        <f t="shared" si="12"/>
        <v/>
      </c>
    </row>
    <row r="86" spans="1:8" x14ac:dyDescent="0.2">
      <c r="A86" s="75">
        <v>82</v>
      </c>
      <c r="B86" t="str">
        <f t="shared" si="10"/>
        <v/>
      </c>
      <c r="C86" t="str">
        <f t="shared" si="11"/>
        <v/>
      </c>
      <c r="D86" t="str">
        <f>+IF(B86="","",VLOOKUP(B86,Tabla,9)*'reserva vitalicia conmutados'!C86)</f>
        <v/>
      </c>
      <c r="E86" t="str">
        <f t="shared" si="13"/>
        <v/>
      </c>
      <c r="F86" t="str">
        <f t="shared" si="8"/>
        <v/>
      </c>
      <c r="G86" t="str">
        <f t="shared" si="9"/>
        <v/>
      </c>
      <c r="H86" t="str">
        <f t="shared" si="12"/>
        <v/>
      </c>
    </row>
    <row r="87" spans="1:8" x14ac:dyDescent="0.2">
      <c r="A87" s="75">
        <v>83</v>
      </c>
      <c r="B87" t="str">
        <f t="shared" si="10"/>
        <v/>
      </c>
      <c r="C87" t="str">
        <f t="shared" si="11"/>
        <v/>
      </c>
      <c r="D87" t="str">
        <f>+IF(B87="","",VLOOKUP(B87,Tabla,9)*'reserva vitalicia conmutados'!C87)</f>
        <v/>
      </c>
      <c r="E87" t="str">
        <f t="shared" si="13"/>
        <v/>
      </c>
      <c r="F87" t="str">
        <f t="shared" si="8"/>
        <v/>
      </c>
      <c r="G87" t="str">
        <f t="shared" si="9"/>
        <v/>
      </c>
      <c r="H87" t="str">
        <f t="shared" si="12"/>
        <v/>
      </c>
    </row>
    <row r="88" spans="1:8" x14ac:dyDescent="0.2">
      <c r="A88" s="75">
        <v>84</v>
      </c>
      <c r="B88" t="str">
        <f t="shared" si="10"/>
        <v/>
      </c>
      <c r="C88" t="str">
        <f t="shared" si="11"/>
        <v/>
      </c>
      <c r="D88" t="str">
        <f>+IF(B88="","",VLOOKUP(B88,Tabla,9)*'reserva vitalicia conmutados'!C88)</f>
        <v/>
      </c>
      <c r="E88" t="str">
        <f t="shared" si="13"/>
        <v/>
      </c>
      <c r="F88" t="str">
        <f t="shared" si="8"/>
        <v/>
      </c>
      <c r="G88" t="str">
        <f t="shared" si="9"/>
        <v/>
      </c>
      <c r="H88" t="str">
        <f t="shared" si="12"/>
        <v/>
      </c>
    </row>
    <row r="89" spans="1:8" x14ac:dyDescent="0.2">
      <c r="A89" s="75">
        <v>85</v>
      </c>
      <c r="B89" t="str">
        <f t="shared" si="10"/>
        <v/>
      </c>
      <c r="C89" t="str">
        <f t="shared" si="11"/>
        <v/>
      </c>
      <c r="D89" t="str">
        <f>+IF(B89="","",VLOOKUP(B89,Tabla,9)*'reserva vitalicia conmutados'!C89)</f>
        <v/>
      </c>
      <c r="E89" t="str">
        <f t="shared" si="13"/>
        <v/>
      </c>
      <c r="F89" t="str">
        <f t="shared" si="8"/>
        <v/>
      </c>
      <c r="G89" t="str">
        <f t="shared" si="9"/>
        <v/>
      </c>
      <c r="H89" t="str">
        <f t="shared" si="12"/>
        <v/>
      </c>
    </row>
    <row r="90" spans="1:8" x14ac:dyDescent="0.2">
      <c r="A90" s="75">
        <v>86</v>
      </c>
      <c r="B90" t="str">
        <f t="shared" si="10"/>
        <v/>
      </c>
      <c r="C90" t="str">
        <f t="shared" si="11"/>
        <v/>
      </c>
      <c r="D90" t="str">
        <f>+IF(B90="","",VLOOKUP(B90,Tabla,9)*'reserva vitalicia conmutados'!C90)</f>
        <v/>
      </c>
      <c r="E90" t="str">
        <f t="shared" si="13"/>
        <v/>
      </c>
      <c r="F90" t="str">
        <f t="shared" si="8"/>
        <v/>
      </c>
      <c r="G90" t="str">
        <f t="shared" si="9"/>
        <v/>
      </c>
      <c r="H90" t="str">
        <f t="shared" si="12"/>
        <v/>
      </c>
    </row>
    <row r="91" spans="1:8" x14ac:dyDescent="0.2">
      <c r="A91" s="75">
        <v>87</v>
      </c>
      <c r="B91" t="str">
        <f t="shared" si="10"/>
        <v/>
      </c>
      <c r="C91" t="str">
        <f t="shared" si="11"/>
        <v/>
      </c>
      <c r="D91" t="str">
        <f>+IF(B91="","",VLOOKUP(B91,Tabla,9)*'reserva vitalicia conmutados'!C91)</f>
        <v/>
      </c>
      <c r="E91" t="str">
        <f t="shared" si="13"/>
        <v/>
      </c>
      <c r="F91" t="str">
        <f t="shared" si="8"/>
        <v/>
      </c>
      <c r="G91" t="str">
        <f t="shared" si="9"/>
        <v/>
      </c>
      <c r="H91" t="str">
        <f t="shared" si="12"/>
        <v/>
      </c>
    </row>
    <row r="92" spans="1:8" x14ac:dyDescent="0.2">
      <c r="A92" s="75">
        <v>88</v>
      </c>
      <c r="B92" t="str">
        <f t="shared" si="10"/>
        <v/>
      </c>
      <c r="C92" t="str">
        <f t="shared" si="11"/>
        <v/>
      </c>
      <c r="D92" t="str">
        <f>+IF(B92="","",VLOOKUP(B92,Tabla,9)*'reserva vitalicia conmutados'!C92)</f>
        <v/>
      </c>
      <c r="E92" t="str">
        <f t="shared" si="13"/>
        <v/>
      </c>
      <c r="F92" t="str">
        <f t="shared" si="8"/>
        <v/>
      </c>
      <c r="G92" t="str">
        <f t="shared" si="9"/>
        <v/>
      </c>
      <c r="H92" t="str">
        <f t="shared" si="12"/>
        <v/>
      </c>
    </row>
    <row r="93" spans="1:8" x14ac:dyDescent="0.2">
      <c r="A93" s="75">
        <v>89</v>
      </c>
      <c r="B93" t="str">
        <f t="shared" si="10"/>
        <v/>
      </c>
      <c r="C93" t="str">
        <f t="shared" si="11"/>
        <v/>
      </c>
      <c r="D93" t="str">
        <f>+IF(B93="","",VLOOKUP(B93,Tabla,9)*'reserva vitalicia conmutados'!C93)</f>
        <v/>
      </c>
      <c r="E93" t="str">
        <f t="shared" si="13"/>
        <v/>
      </c>
      <c r="F93" t="str">
        <f t="shared" si="8"/>
        <v/>
      </c>
      <c r="G93" t="str">
        <f t="shared" si="9"/>
        <v/>
      </c>
      <c r="H93" t="str">
        <f t="shared" si="12"/>
        <v/>
      </c>
    </row>
    <row r="94" spans="1:8" x14ac:dyDescent="0.2">
      <c r="A94" s="75">
        <v>90</v>
      </c>
      <c r="B94" t="str">
        <f t="shared" si="10"/>
        <v/>
      </c>
      <c r="C94" t="str">
        <f t="shared" si="11"/>
        <v/>
      </c>
      <c r="D94" t="str">
        <f>+IF(B94="","",VLOOKUP(B94,Tabla,9)*'reserva vitalicia conmutados'!C94)</f>
        <v/>
      </c>
      <c r="E94" t="str">
        <f t="shared" si="13"/>
        <v/>
      </c>
      <c r="F94" t="str">
        <f t="shared" si="8"/>
        <v/>
      </c>
      <c r="G94" t="str">
        <f t="shared" si="9"/>
        <v/>
      </c>
      <c r="H94" t="str">
        <f t="shared" si="12"/>
        <v/>
      </c>
    </row>
    <row r="95" spans="1:8" x14ac:dyDescent="0.2">
      <c r="A95" s="75">
        <v>91</v>
      </c>
      <c r="B95" t="str">
        <f t="shared" si="10"/>
        <v/>
      </c>
      <c r="C95" t="str">
        <f t="shared" si="11"/>
        <v/>
      </c>
      <c r="D95" t="str">
        <f>+IF(B95="","",VLOOKUP(B95,Tabla,9)*'reserva vitalicia conmutados'!C95)</f>
        <v/>
      </c>
      <c r="E95" t="str">
        <f t="shared" si="13"/>
        <v/>
      </c>
      <c r="F95" t="str">
        <f t="shared" si="8"/>
        <v/>
      </c>
      <c r="G95" t="str">
        <f t="shared" si="9"/>
        <v/>
      </c>
      <c r="H95" t="str">
        <f t="shared" si="12"/>
        <v/>
      </c>
    </row>
    <row r="96" spans="1:8" x14ac:dyDescent="0.2">
      <c r="A96" s="75">
        <v>92</v>
      </c>
      <c r="B96" t="str">
        <f t="shared" si="10"/>
        <v/>
      </c>
      <c r="C96" t="str">
        <f t="shared" si="11"/>
        <v/>
      </c>
      <c r="D96" t="str">
        <f>+IF(B96="","",VLOOKUP(B96,Tabla,9)*'reserva vitalicia conmutados'!C96)</f>
        <v/>
      </c>
      <c r="E96" t="str">
        <f t="shared" si="13"/>
        <v/>
      </c>
      <c r="F96" t="str">
        <f t="shared" si="8"/>
        <v/>
      </c>
      <c r="G96" t="str">
        <f t="shared" si="9"/>
        <v/>
      </c>
      <c r="H96" t="str">
        <f t="shared" si="12"/>
        <v/>
      </c>
    </row>
    <row r="97" spans="1:8" x14ac:dyDescent="0.2">
      <c r="A97" s="75">
        <v>93</v>
      </c>
      <c r="B97" t="str">
        <f t="shared" si="10"/>
        <v/>
      </c>
      <c r="C97" t="str">
        <f t="shared" si="11"/>
        <v/>
      </c>
      <c r="D97" t="str">
        <f>+IF(B97="","",VLOOKUP(B97,Tabla,9)*'reserva vitalicia conmutados'!C97)</f>
        <v/>
      </c>
      <c r="E97" t="str">
        <f t="shared" si="13"/>
        <v/>
      </c>
      <c r="F97" t="str">
        <f t="shared" si="8"/>
        <v/>
      </c>
      <c r="G97" t="str">
        <f t="shared" si="9"/>
        <v/>
      </c>
      <c r="H97" t="str">
        <f t="shared" si="12"/>
        <v/>
      </c>
    </row>
    <row r="98" spans="1:8" x14ac:dyDescent="0.2">
      <c r="A98" s="75">
        <v>94</v>
      </c>
      <c r="B98" t="str">
        <f t="shared" si="10"/>
        <v/>
      </c>
      <c r="C98" t="str">
        <f t="shared" si="11"/>
        <v/>
      </c>
      <c r="D98" t="str">
        <f>+IF(B98="","",VLOOKUP(B98,Tabla,9)*'reserva vitalicia conmutados'!C98)</f>
        <v/>
      </c>
      <c r="E98" t="str">
        <f t="shared" si="13"/>
        <v/>
      </c>
      <c r="F98" t="str">
        <f t="shared" si="8"/>
        <v/>
      </c>
      <c r="G98" t="str">
        <f t="shared" si="9"/>
        <v/>
      </c>
      <c r="H98" t="str">
        <f t="shared" si="12"/>
        <v/>
      </c>
    </row>
    <row r="99" spans="1:8" x14ac:dyDescent="0.2">
      <c r="A99" s="75">
        <v>95</v>
      </c>
      <c r="B99" t="str">
        <f t="shared" si="10"/>
        <v/>
      </c>
      <c r="C99" t="str">
        <f t="shared" si="11"/>
        <v/>
      </c>
      <c r="D99" t="str">
        <f>+IF(B99="","",VLOOKUP(B99,Tabla,9)*'reserva vitalicia conmutados'!C99)</f>
        <v/>
      </c>
      <c r="E99" t="str">
        <f t="shared" si="13"/>
        <v/>
      </c>
      <c r="F99" t="str">
        <f t="shared" si="8"/>
        <v/>
      </c>
      <c r="G99" t="str">
        <f t="shared" si="9"/>
        <v/>
      </c>
      <c r="H99" t="str">
        <f t="shared" si="12"/>
        <v/>
      </c>
    </row>
    <row r="100" spans="1:8" x14ac:dyDescent="0.2">
      <c r="A100" s="75">
        <v>96</v>
      </c>
      <c r="B100" t="str">
        <f t="shared" si="10"/>
        <v/>
      </c>
      <c r="C100" t="str">
        <f t="shared" si="11"/>
        <v/>
      </c>
      <c r="D100" t="str">
        <f>+IF(B100="","",VLOOKUP(B100,Tabla,9)*'reserva vitalicia conmutados'!C100)</f>
        <v/>
      </c>
      <c r="E100" t="str">
        <f t="shared" si="13"/>
        <v/>
      </c>
      <c r="F100" t="str">
        <f t="shared" si="8"/>
        <v/>
      </c>
      <c r="G100" t="str">
        <f t="shared" si="9"/>
        <v/>
      </c>
      <c r="H100" t="str">
        <f t="shared" si="12"/>
        <v/>
      </c>
    </row>
    <row r="101" spans="1:8" x14ac:dyDescent="0.2">
      <c r="A101" s="75">
        <v>97</v>
      </c>
      <c r="B101" t="str">
        <f t="shared" si="10"/>
        <v/>
      </c>
      <c r="C101" t="str">
        <f t="shared" si="11"/>
        <v/>
      </c>
      <c r="D101" t="str">
        <f>+IF(B101="","",VLOOKUP(B101,Tabla,9)*'reserva vitalicia conmutados'!C101)</f>
        <v/>
      </c>
      <c r="E101" t="str">
        <f t="shared" si="13"/>
        <v/>
      </c>
      <c r="F101" t="str">
        <f t="shared" ref="F101:F104" si="14">+IF(B101="","",VLOOKUP(B101+E101,Tabla,8))</f>
        <v/>
      </c>
      <c r="G101" t="str">
        <f t="shared" si="9"/>
        <v/>
      </c>
      <c r="H101" t="str">
        <f t="shared" si="12"/>
        <v/>
      </c>
    </row>
    <row r="102" spans="1:8" x14ac:dyDescent="0.2">
      <c r="A102" s="75">
        <v>98</v>
      </c>
      <c r="B102" t="str">
        <f t="shared" si="10"/>
        <v/>
      </c>
      <c r="C102" t="str">
        <f t="shared" si="11"/>
        <v/>
      </c>
      <c r="D102" t="str">
        <f>+IF(B102="","",VLOOKUP(B102,Tabla,9)*'reserva vitalicia conmutados'!C102)</f>
        <v/>
      </c>
      <c r="E102" t="str">
        <f t="shared" si="13"/>
        <v/>
      </c>
      <c r="F102" t="str">
        <f t="shared" si="14"/>
        <v/>
      </c>
      <c r="G102" t="str">
        <f t="shared" si="9"/>
        <v/>
      </c>
      <c r="H102" t="str">
        <f t="shared" si="12"/>
        <v/>
      </c>
    </row>
    <row r="103" spans="1:8" x14ac:dyDescent="0.2">
      <c r="A103" s="75">
        <v>99</v>
      </c>
      <c r="B103" t="str">
        <f t="shared" si="10"/>
        <v/>
      </c>
      <c r="C103" t="str">
        <f t="shared" si="11"/>
        <v/>
      </c>
      <c r="D103" t="str">
        <f>+IF(B103="","",VLOOKUP(B103,Tabla,9)*'reserva vitalicia conmutados'!C103)</f>
        <v/>
      </c>
      <c r="E103" t="str">
        <f t="shared" si="13"/>
        <v/>
      </c>
      <c r="F103" t="str">
        <f t="shared" si="14"/>
        <v/>
      </c>
      <c r="G103" t="str">
        <f t="shared" si="9"/>
        <v/>
      </c>
      <c r="H103" t="str">
        <f t="shared" si="12"/>
        <v/>
      </c>
    </row>
    <row r="104" spans="1:8" x14ac:dyDescent="0.2">
      <c r="A104" s="75">
        <v>100</v>
      </c>
      <c r="B104" t="str">
        <f t="shared" si="10"/>
        <v/>
      </c>
      <c r="C104" t="str">
        <f t="shared" si="11"/>
        <v/>
      </c>
      <c r="D104" t="str">
        <f>+IF(B104="","",VLOOKUP(B104,Tabla,9)*'reserva vitalicia conmutados'!C104)</f>
        <v/>
      </c>
      <c r="E104" t="str">
        <f t="shared" si="13"/>
        <v/>
      </c>
      <c r="F104" t="str">
        <f t="shared" si="14"/>
        <v/>
      </c>
      <c r="G104" t="str">
        <f t="shared" si="9"/>
        <v/>
      </c>
      <c r="H104" t="str">
        <f t="shared" si="12"/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A178-FDC9-7F48-81B7-4DC1FAB162EB}">
  <dimension ref="A1:K104"/>
  <sheetViews>
    <sheetView workbookViewId="0">
      <selection activeCell="K11" sqref="K11"/>
    </sheetView>
  </sheetViews>
  <sheetFormatPr baseColWidth="10" defaultRowHeight="16" x14ac:dyDescent="0.2"/>
  <sheetData>
    <row r="1" spans="1:11" x14ac:dyDescent="0.2">
      <c r="J1" s="72" t="s">
        <v>82</v>
      </c>
      <c r="K1" s="72">
        <v>300000</v>
      </c>
    </row>
    <row r="2" spans="1:11" x14ac:dyDescent="0.2">
      <c r="J2" s="59" t="s">
        <v>1</v>
      </c>
      <c r="K2" s="54">
        <v>29</v>
      </c>
    </row>
    <row r="3" spans="1:11" x14ac:dyDescent="0.2">
      <c r="J3" s="59" t="s">
        <v>86</v>
      </c>
      <c r="K3">
        <v>15</v>
      </c>
    </row>
    <row r="4" spans="1:11" x14ac:dyDescent="0.2">
      <c r="B4" s="77" t="s">
        <v>81</v>
      </c>
      <c r="C4" s="77" t="s">
        <v>82</v>
      </c>
      <c r="D4" s="77" t="s">
        <v>6</v>
      </c>
      <c r="E4" s="77" t="s">
        <v>2</v>
      </c>
      <c r="F4" s="77" t="s">
        <v>88</v>
      </c>
      <c r="G4" s="77" t="s">
        <v>89</v>
      </c>
      <c r="H4" s="77" t="s">
        <v>47</v>
      </c>
      <c r="J4" s="59" t="s">
        <v>87</v>
      </c>
      <c r="K4" s="54">
        <f>VLOOKUP(K2+K3,Tabla,3)</f>
        <v>87451.01498872244</v>
      </c>
    </row>
    <row r="5" spans="1:11" x14ac:dyDescent="0.2">
      <c r="A5" s="75">
        <v>1</v>
      </c>
      <c r="B5">
        <f t="shared" ref="B5:B36" si="0">IF(A5&lt;=$K$3,$K$2,"")</f>
        <v>29</v>
      </c>
      <c r="C5">
        <f t="shared" ref="C5:C36" si="1">IF(B5="","",$K$1)</f>
        <v>300000</v>
      </c>
      <c r="D5" s="76">
        <f>+IF(B5="","",$K$10)</f>
        <v>2214.5544699821189</v>
      </c>
      <c r="E5">
        <f>+IF(B5="","",IF(B5="","",1))</f>
        <v>1</v>
      </c>
      <c r="F5">
        <f t="shared" ref="F5:F36" si="2">+IF(B5="","",VLOOKUP(B5+E5,Tabla,8)-($K$4*$K$5)/VLOOKUP(B5+E5,Tabla,3))</f>
        <v>7.4179039158288856E-2</v>
      </c>
      <c r="G5">
        <f t="shared" ref="G5:G36" si="3">+IF(B5="","",VLOOKUP(B5+E5,Tabla,5)-($K$4*$K$6)/VLOOKUP(B5+E5,Tabla,3))</f>
        <v>9.9555634579768721</v>
      </c>
      <c r="H5" s="76">
        <f>+IF(B5="","",C5*F5-D5*G5)</f>
        <v>206.57419043333357</v>
      </c>
      <c r="J5" s="59" t="s">
        <v>88</v>
      </c>
      <c r="K5" s="54">
        <f>VLOOKUP(K2+K3,Tabla,8)</f>
        <v>0.22754043577450414</v>
      </c>
    </row>
    <row r="6" spans="1:11" x14ac:dyDescent="0.2">
      <c r="A6" s="75">
        <v>2</v>
      </c>
      <c r="B6">
        <f t="shared" si="0"/>
        <v>29</v>
      </c>
      <c r="C6">
        <f t="shared" si="1"/>
        <v>300000</v>
      </c>
      <c r="D6" s="76">
        <f t="shared" ref="D6:D69" si="4">+IF(B6="","",$K$10)</f>
        <v>2214.5544699821189</v>
      </c>
      <c r="E6">
        <f>IF(B6="","",IF(B6="","",E5+1))</f>
        <v>2</v>
      </c>
      <c r="F6">
        <f t="shared" si="2"/>
        <v>7.1230056215540474E-2</v>
      </c>
      <c r="G6">
        <f t="shared" si="3"/>
        <v>9.4712366759720883</v>
      </c>
      <c r="H6" s="76">
        <f t="shared" ref="H6:H69" si="5">+IF(B6="","",C6*F6-D6*G6)</f>
        <v>394.44734762956796</v>
      </c>
      <c r="J6" s="59" t="s">
        <v>89</v>
      </c>
      <c r="K6" s="54">
        <f>VLOOKUP(K2+K3,Tabla,5)</f>
        <v>16.221650848735415</v>
      </c>
    </row>
    <row r="7" spans="1:11" x14ac:dyDescent="0.2">
      <c r="A7" s="75">
        <v>3</v>
      </c>
      <c r="B7">
        <f t="shared" si="0"/>
        <v>29</v>
      </c>
      <c r="C7">
        <f t="shared" si="1"/>
        <v>300000</v>
      </c>
      <c r="D7" s="76">
        <f t="shared" si="4"/>
        <v>2214.5544699821189</v>
      </c>
      <c r="E7">
        <f t="shared" ref="E7:E70" si="6">IF(B7="","",IF(B7="","",E6+1))</f>
        <v>3</v>
      </c>
      <c r="F7">
        <f t="shared" si="2"/>
        <v>6.8013384593571105E-2</v>
      </c>
      <c r="G7">
        <f t="shared" si="3"/>
        <v>8.9599627399844906</v>
      </c>
      <c r="H7" s="76">
        <f t="shared" si="5"/>
        <v>561.68984136544168</v>
      </c>
    </row>
    <row r="8" spans="1:11" x14ac:dyDescent="0.2">
      <c r="A8" s="75">
        <v>4</v>
      </c>
      <c r="B8">
        <f t="shared" si="0"/>
        <v>29</v>
      </c>
      <c r="C8">
        <f t="shared" si="1"/>
        <v>300000</v>
      </c>
      <c r="D8" s="76">
        <f t="shared" si="4"/>
        <v>2214.5544699821189</v>
      </c>
      <c r="E8">
        <f t="shared" si="6"/>
        <v>4</v>
      </c>
      <c r="F8">
        <f t="shared" si="2"/>
        <v>6.4509974033769527E-2</v>
      </c>
      <c r="G8">
        <f t="shared" si="3"/>
        <v>8.4201027056530293</v>
      </c>
      <c r="H8" s="76">
        <f t="shared" si="5"/>
        <v>706.21612561840811</v>
      </c>
      <c r="J8" s="60" t="s">
        <v>42</v>
      </c>
      <c r="K8" s="76">
        <f>(VLOOKUP($K$2,Tabla,8)-($K$4*VLOOKUP($K$2+$K$3,Tabla,8)/VLOOKUP($K$2,Tabla,3)))*K1</f>
        <v>23063.435846390723</v>
      </c>
    </row>
    <row r="9" spans="1:11" x14ac:dyDescent="0.2">
      <c r="A9" s="75">
        <v>5</v>
      </c>
      <c r="B9">
        <f t="shared" si="0"/>
        <v>29</v>
      </c>
      <c r="C9">
        <f t="shared" si="1"/>
        <v>300000</v>
      </c>
      <c r="D9" s="76">
        <f t="shared" si="4"/>
        <v>2214.5544699821189</v>
      </c>
      <c r="E9">
        <f t="shared" si="6"/>
        <v>5</v>
      </c>
      <c r="F9">
        <f t="shared" si="2"/>
        <v>6.0699414221304399E-2</v>
      </c>
      <c r="G9">
        <f t="shared" si="3"/>
        <v>7.8499094890255741</v>
      </c>
      <c r="H9" s="76">
        <f t="shared" si="5"/>
        <v>825.77211851468383</v>
      </c>
      <c r="J9" s="60" t="s">
        <v>90</v>
      </c>
      <c r="K9">
        <f>(VLOOKUP(K2,Tabla,4)-VLOOKUP(K2+K3,Tabla,4))/VLOOKUP(K2,Tabla,3)</f>
        <v>10.414481178499505</v>
      </c>
    </row>
    <row r="10" spans="1:11" x14ac:dyDescent="0.2">
      <c r="A10" s="75">
        <v>6</v>
      </c>
      <c r="B10">
        <f t="shared" si="0"/>
        <v>29</v>
      </c>
      <c r="C10">
        <f t="shared" si="1"/>
        <v>300000</v>
      </c>
      <c r="D10" s="76">
        <f t="shared" si="4"/>
        <v>2214.5544699821189</v>
      </c>
      <c r="E10">
        <f t="shared" si="6"/>
        <v>6</v>
      </c>
      <c r="F10">
        <f t="shared" si="2"/>
        <v>5.6559830854482934E-2</v>
      </c>
      <c r="G10">
        <f t="shared" si="3"/>
        <v>7.2475199837553674</v>
      </c>
      <c r="H10" s="76">
        <f t="shared" si="5"/>
        <v>917.92148003469811</v>
      </c>
      <c r="J10" s="60" t="s">
        <v>6</v>
      </c>
      <c r="K10">
        <f>K8/K9</f>
        <v>2214.5544699821189</v>
      </c>
    </row>
    <row r="11" spans="1:11" x14ac:dyDescent="0.2">
      <c r="A11" s="75">
        <v>7</v>
      </c>
      <c r="B11">
        <f t="shared" si="0"/>
        <v>29</v>
      </c>
      <c r="C11">
        <f t="shared" si="1"/>
        <v>300000</v>
      </c>
      <c r="D11" s="76">
        <f t="shared" si="4"/>
        <v>2214.5544699821189</v>
      </c>
      <c r="E11">
        <f t="shared" si="6"/>
        <v>7</v>
      </c>
      <c r="F11">
        <f t="shared" si="2"/>
        <v>5.2067772872238904E-2</v>
      </c>
      <c r="G11">
        <f t="shared" si="3"/>
        <v>6.6109465270644758</v>
      </c>
      <c r="H11" s="76">
        <f t="shared" si="5"/>
        <v>980.03067934827232</v>
      </c>
    </row>
    <row r="12" spans="1:11" x14ac:dyDescent="0.2">
      <c r="A12" s="75">
        <v>8</v>
      </c>
      <c r="B12">
        <f t="shared" si="0"/>
        <v>29</v>
      </c>
      <c r="C12">
        <f t="shared" si="1"/>
        <v>300000</v>
      </c>
      <c r="D12" s="76">
        <f t="shared" si="4"/>
        <v>2214.5544699821189</v>
      </c>
      <c r="E12">
        <f t="shared" si="6"/>
        <v>8</v>
      </c>
      <c r="F12">
        <f t="shared" si="2"/>
        <v>4.7198089978436636E-2</v>
      </c>
      <c r="G12">
        <f t="shared" si="3"/>
        <v>5.9380676521176543</v>
      </c>
      <c r="H12" s="76">
        <f t="shared" si="5"/>
        <v>1009.2527314776144</v>
      </c>
    </row>
    <row r="13" spans="1:11" x14ac:dyDescent="0.2">
      <c r="A13" s="75">
        <v>9</v>
      </c>
      <c r="B13">
        <f t="shared" si="0"/>
        <v>29</v>
      </c>
      <c r="C13">
        <f t="shared" si="1"/>
        <v>300000</v>
      </c>
      <c r="D13" s="76">
        <f t="shared" si="4"/>
        <v>2214.5544699821189</v>
      </c>
      <c r="E13">
        <f t="shared" si="6"/>
        <v>9</v>
      </c>
      <c r="F13">
        <f t="shared" si="2"/>
        <v>4.1923799504210685E-2</v>
      </c>
      <c r="G13">
        <f t="shared" si="3"/>
        <v>5.2266180574552887</v>
      </c>
      <c r="H13" s="76">
        <f t="shared" si="5"/>
        <v>1002.5094692363364</v>
      </c>
    </row>
    <row r="14" spans="1:11" x14ac:dyDescent="0.2">
      <c r="A14" s="75">
        <v>10</v>
      </c>
      <c r="B14">
        <f t="shared" si="0"/>
        <v>29</v>
      </c>
      <c r="C14">
        <f t="shared" si="1"/>
        <v>300000</v>
      </c>
      <c r="D14" s="76">
        <f t="shared" si="4"/>
        <v>2214.5544699821189</v>
      </c>
      <c r="E14">
        <f t="shared" si="6"/>
        <v>10</v>
      </c>
      <c r="F14">
        <f t="shared" si="2"/>
        <v>3.6215941539268048E-2</v>
      </c>
      <c r="G14">
        <f t="shared" si="3"/>
        <v>4.4741777162237906</v>
      </c>
      <c r="H14" s="76">
        <f t="shared" si="5"/>
        <v>956.47220082263084</v>
      </c>
    </row>
    <row r="15" spans="1:11" x14ac:dyDescent="0.2">
      <c r="A15" s="75">
        <v>11</v>
      </c>
      <c r="B15">
        <f t="shared" si="0"/>
        <v>29</v>
      </c>
      <c r="C15">
        <f t="shared" si="1"/>
        <v>300000</v>
      </c>
      <c r="D15" s="76">
        <f t="shared" si="4"/>
        <v>2214.5544699821189</v>
      </c>
      <c r="E15">
        <f t="shared" si="6"/>
        <v>11</v>
      </c>
      <c r="F15">
        <f t="shared" si="2"/>
        <v>3.0043421138032156E-2</v>
      </c>
      <c r="G15">
        <f t="shared" si="3"/>
        <v>3.6781600389771079</v>
      </c>
      <c r="H15" s="76">
        <f t="shared" si="5"/>
        <v>867.5405857832875</v>
      </c>
    </row>
    <row r="16" spans="1:11" x14ac:dyDescent="0.2">
      <c r="A16" s="75">
        <v>12</v>
      </c>
      <c r="B16">
        <f t="shared" si="0"/>
        <v>29</v>
      </c>
      <c r="C16">
        <f t="shared" si="1"/>
        <v>300000</v>
      </c>
      <c r="D16" s="76">
        <f t="shared" si="4"/>
        <v>2214.5544699821189</v>
      </c>
      <c r="E16">
        <f t="shared" si="6"/>
        <v>12</v>
      </c>
      <c r="F16">
        <f t="shared" si="2"/>
        <v>2.3372836264439978E-2</v>
      </c>
      <c r="G16">
        <f t="shared" si="3"/>
        <v>2.8357989936411467</v>
      </c>
      <c r="H16" s="76">
        <f t="shared" si="5"/>
        <v>731.81954199319716</v>
      </c>
    </row>
    <row r="17" spans="1:8" x14ac:dyDescent="0.2">
      <c r="A17" s="75">
        <v>13</v>
      </c>
      <c r="B17">
        <f t="shared" si="0"/>
        <v>29</v>
      </c>
      <c r="C17">
        <f t="shared" si="1"/>
        <v>300000</v>
      </c>
      <c r="D17" s="76">
        <f t="shared" si="4"/>
        <v>2214.5544699821189</v>
      </c>
      <c r="E17">
        <f t="shared" si="6"/>
        <v>13</v>
      </c>
      <c r="F17">
        <f t="shared" si="2"/>
        <v>1.6168289977433137E-2</v>
      </c>
      <c r="G17">
        <f t="shared" si="3"/>
        <v>1.9441350746446666</v>
      </c>
      <c r="H17" s="76">
        <f t="shared" si="5"/>
        <v>545.09397342657394</v>
      </c>
    </row>
    <row r="18" spans="1:8" x14ac:dyDescent="0.2">
      <c r="A18" s="75">
        <v>14</v>
      </c>
      <c r="B18">
        <f t="shared" si="0"/>
        <v>29</v>
      </c>
      <c r="C18">
        <f t="shared" si="1"/>
        <v>300000</v>
      </c>
      <c r="D18" s="76">
        <f t="shared" si="4"/>
        <v>2214.5544699821189</v>
      </c>
      <c r="E18">
        <f t="shared" si="6"/>
        <v>14</v>
      </c>
      <c r="F18">
        <f t="shared" si="2"/>
        <v>8.3911851745674393E-3</v>
      </c>
      <c r="G18">
        <f t="shared" si="3"/>
        <v>0.99999999999999822</v>
      </c>
      <c r="H18" s="76">
        <f t="shared" si="5"/>
        <v>302.80108238811681</v>
      </c>
    </row>
    <row r="19" spans="1:8" x14ac:dyDescent="0.2">
      <c r="A19" s="75">
        <v>15</v>
      </c>
      <c r="B19">
        <f t="shared" si="0"/>
        <v>29</v>
      </c>
      <c r="C19">
        <f t="shared" si="1"/>
        <v>300000</v>
      </c>
      <c r="D19" s="76">
        <f t="shared" si="4"/>
        <v>2214.5544699821189</v>
      </c>
      <c r="E19">
        <f t="shared" si="6"/>
        <v>15</v>
      </c>
      <c r="F19">
        <f t="shared" si="2"/>
        <v>0</v>
      </c>
      <c r="G19">
        <f t="shared" si="3"/>
        <v>0</v>
      </c>
      <c r="H19" s="76">
        <f t="shared" si="5"/>
        <v>0</v>
      </c>
    </row>
    <row r="20" spans="1:8" x14ac:dyDescent="0.2">
      <c r="A20" s="75">
        <v>16</v>
      </c>
      <c r="B20" t="str">
        <f t="shared" si="0"/>
        <v/>
      </c>
      <c r="C20" t="str">
        <f t="shared" si="1"/>
        <v/>
      </c>
      <c r="D20" s="76" t="str">
        <f t="shared" si="4"/>
        <v/>
      </c>
      <c r="E20" t="str">
        <f t="shared" si="6"/>
        <v/>
      </c>
      <c r="F20" t="str">
        <f t="shared" si="2"/>
        <v/>
      </c>
      <c r="G20" t="str">
        <f t="shared" si="3"/>
        <v/>
      </c>
      <c r="H20" s="76" t="str">
        <f t="shared" si="5"/>
        <v/>
      </c>
    </row>
    <row r="21" spans="1:8" x14ac:dyDescent="0.2">
      <c r="A21" s="75">
        <v>17</v>
      </c>
      <c r="B21" t="str">
        <f t="shared" si="0"/>
        <v/>
      </c>
      <c r="C21" t="str">
        <f t="shared" si="1"/>
        <v/>
      </c>
      <c r="D21" s="76" t="str">
        <f t="shared" si="4"/>
        <v/>
      </c>
      <c r="E21" t="str">
        <f t="shared" si="6"/>
        <v/>
      </c>
      <c r="F21" t="str">
        <f t="shared" si="2"/>
        <v/>
      </c>
      <c r="G21" t="str">
        <f t="shared" si="3"/>
        <v/>
      </c>
      <c r="H21" s="76" t="str">
        <f t="shared" si="5"/>
        <v/>
      </c>
    </row>
    <row r="22" spans="1:8" x14ac:dyDescent="0.2">
      <c r="A22" s="75">
        <v>18</v>
      </c>
      <c r="B22" t="str">
        <f t="shared" si="0"/>
        <v/>
      </c>
      <c r="C22" t="str">
        <f t="shared" si="1"/>
        <v/>
      </c>
      <c r="D22" s="76" t="str">
        <f t="shared" si="4"/>
        <v/>
      </c>
      <c r="E22" t="str">
        <f t="shared" si="6"/>
        <v/>
      </c>
      <c r="F22" t="str">
        <f t="shared" si="2"/>
        <v/>
      </c>
      <c r="G22" t="str">
        <f t="shared" si="3"/>
        <v/>
      </c>
      <c r="H22" s="76" t="str">
        <f t="shared" si="5"/>
        <v/>
      </c>
    </row>
    <row r="23" spans="1:8" x14ac:dyDescent="0.2">
      <c r="A23" s="75">
        <v>19</v>
      </c>
      <c r="B23" t="str">
        <f t="shared" si="0"/>
        <v/>
      </c>
      <c r="C23" t="str">
        <f t="shared" si="1"/>
        <v/>
      </c>
      <c r="D23" s="76" t="str">
        <f t="shared" si="4"/>
        <v/>
      </c>
      <c r="E23" t="str">
        <f t="shared" si="6"/>
        <v/>
      </c>
      <c r="F23" t="str">
        <f t="shared" si="2"/>
        <v/>
      </c>
      <c r="G23" t="str">
        <f t="shared" si="3"/>
        <v/>
      </c>
      <c r="H23" s="76" t="str">
        <f t="shared" si="5"/>
        <v/>
      </c>
    </row>
    <row r="24" spans="1:8" x14ac:dyDescent="0.2">
      <c r="A24" s="75">
        <v>20</v>
      </c>
      <c r="B24" t="str">
        <f t="shared" si="0"/>
        <v/>
      </c>
      <c r="C24" t="str">
        <f t="shared" si="1"/>
        <v/>
      </c>
      <c r="D24" s="76" t="str">
        <f t="shared" si="4"/>
        <v/>
      </c>
      <c r="E24" t="str">
        <f t="shared" si="6"/>
        <v/>
      </c>
      <c r="F24" t="str">
        <f t="shared" si="2"/>
        <v/>
      </c>
      <c r="G24" t="str">
        <f t="shared" si="3"/>
        <v/>
      </c>
      <c r="H24" s="76" t="str">
        <f t="shared" si="5"/>
        <v/>
      </c>
    </row>
    <row r="25" spans="1:8" x14ac:dyDescent="0.2">
      <c r="A25" s="75">
        <v>21</v>
      </c>
      <c r="B25" t="str">
        <f t="shared" si="0"/>
        <v/>
      </c>
      <c r="C25" t="str">
        <f t="shared" si="1"/>
        <v/>
      </c>
      <c r="D25" s="76" t="str">
        <f t="shared" si="4"/>
        <v/>
      </c>
      <c r="E25" t="str">
        <f t="shared" si="6"/>
        <v/>
      </c>
      <c r="F25" t="str">
        <f t="shared" si="2"/>
        <v/>
      </c>
      <c r="G25" t="str">
        <f t="shared" si="3"/>
        <v/>
      </c>
      <c r="H25" s="76" t="str">
        <f t="shared" si="5"/>
        <v/>
      </c>
    </row>
    <row r="26" spans="1:8" x14ac:dyDescent="0.2">
      <c r="A26" s="75">
        <v>22</v>
      </c>
      <c r="B26" t="str">
        <f t="shared" si="0"/>
        <v/>
      </c>
      <c r="C26" t="str">
        <f t="shared" si="1"/>
        <v/>
      </c>
      <c r="D26" s="76" t="str">
        <f t="shared" si="4"/>
        <v/>
      </c>
      <c r="E26" t="str">
        <f t="shared" si="6"/>
        <v/>
      </c>
      <c r="F26" t="str">
        <f t="shared" si="2"/>
        <v/>
      </c>
      <c r="G26" t="str">
        <f t="shared" si="3"/>
        <v/>
      </c>
      <c r="H26" s="76" t="str">
        <f t="shared" si="5"/>
        <v/>
      </c>
    </row>
    <row r="27" spans="1:8" x14ac:dyDescent="0.2">
      <c r="A27" s="75">
        <v>23</v>
      </c>
      <c r="B27" t="str">
        <f t="shared" si="0"/>
        <v/>
      </c>
      <c r="C27" t="str">
        <f t="shared" si="1"/>
        <v/>
      </c>
      <c r="D27" s="76" t="str">
        <f t="shared" si="4"/>
        <v/>
      </c>
      <c r="E27" t="str">
        <f t="shared" si="6"/>
        <v/>
      </c>
      <c r="F27" t="str">
        <f t="shared" si="2"/>
        <v/>
      </c>
      <c r="G27" t="str">
        <f t="shared" si="3"/>
        <v/>
      </c>
      <c r="H27" s="76" t="str">
        <f t="shared" si="5"/>
        <v/>
      </c>
    </row>
    <row r="28" spans="1:8" x14ac:dyDescent="0.2">
      <c r="A28" s="75">
        <v>24</v>
      </c>
      <c r="B28" t="str">
        <f t="shared" si="0"/>
        <v/>
      </c>
      <c r="C28" t="str">
        <f t="shared" si="1"/>
        <v/>
      </c>
      <c r="D28" s="76" t="str">
        <f t="shared" si="4"/>
        <v/>
      </c>
      <c r="E28" t="str">
        <f t="shared" si="6"/>
        <v/>
      </c>
      <c r="F28" t="str">
        <f t="shared" si="2"/>
        <v/>
      </c>
      <c r="G28" t="str">
        <f t="shared" si="3"/>
        <v/>
      </c>
      <c r="H28" s="76" t="str">
        <f t="shared" si="5"/>
        <v/>
      </c>
    </row>
    <row r="29" spans="1:8" x14ac:dyDescent="0.2">
      <c r="A29" s="75">
        <v>25</v>
      </c>
      <c r="B29" t="str">
        <f t="shared" si="0"/>
        <v/>
      </c>
      <c r="C29" t="str">
        <f t="shared" si="1"/>
        <v/>
      </c>
      <c r="D29" s="76" t="str">
        <f t="shared" si="4"/>
        <v/>
      </c>
      <c r="E29" t="str">
        <f t="shared" si="6"/>
        <v/>
      </c>
      <c r="F29" t="str">
        <f t="shared" si="2"/>
        <v/>
      </c>
      <c r="G29" t="str">
        <f t="shared" si="3"/>
        <v/>
      </c>
      <c r="H29" s="76" t="str">
        <f t="shared" si="5"/>
        <v/>
      </c>
    </row>
    <row r="30" spans="1:8" x14ac:dyDescent="0.2">
      <c r="A30" s="75">
        <v>26</v>
      </c>
      <c r="B30" t="str">
        <f t="shared" si="0"/>
        <v/>
      </c>
      <c r="C30" t="str">
        <f t="shared" si="1"/>
        <v/>
      </c>
      <c r="D30" s="76" t="str">
        <f t="shared" si="4"/>
        <v/>
      </c>
      <c r="E30" t="str">
        <f t="shared" si="6"/>
        <v/>
      </c>
      <c r="F30" t="str">
        <f t="shared" si="2"/>
        <v/>
      </c>
      <c r="G30" t="str">
        <f t="shared" si="3"/>
        <v/>
      </c>
      <c r="H30" s="76" t="str">
        <f t="shared" si="5"/>
        <v/>
      </c>
    </row>
    <row r="31" spans="1:8" x14ac:dyDescent="0.2">
      <c r="A31" s="75">
        <v>27</v>
      </c>
      <c r="B31" t="str">
        <f t="shared" si="0"/>
        <v/>
      </c>
      <c r="C31" t="str">
        <f t="shared" si="1"/>
        <v/>
      </c>
      <c r="D31" s="76" t="str">
        <f t="shared" si="4"/>
        <v/>
      </c>
      <c r="E31" t="str">
        <f t="shared" si="6"/>
        <v/>
      </c>
      <c r="F31" t="str">
        <f t="shared" si="2"/>
        <v/>
      </c>
      <c r="G31" t="str">
        <f t="shared" si="3"/>
        <v/>
      </c>
      <c r="H31" s="76" t="str">
        <f t="shared" si="5"/>
        <v/>
      </c>
    </row>
    <row r="32" spans="1:8" x14ac:dyDescent="0.2">
      <c r="A32" s="75">
        <v>28</v>
      </c>
      <c r="B32" t="str">
        <f t="shared" si="0"/>
        <v/>
      </c>
      <c r="C32" t="str">
        <f t="shared" si="1"/>
        <v/>
      </c>
      <c r="D32" s="76" t="str">
        <f t="shared" si="4"/>
        <v/>
      </c>
      <c r="E32" t="str">
        <f t="shared" si="6"/>
        <v/>
      </c>
      <c r="F32" t="str">
        <f t="shared" si="2"/>
        <v/>
      </c>
      <c r="G32" t="str">
        <f t="shared" si="3"/>
        <v/>
      </c>
      <c r="H32" s="76" t="str">
        <f t="shared" si="5"/>
        <v/>
      </c>
    </row>
    <row r="33" spans="1:8" x14ac:dyDescent="0.2">
      <c r="A33" s="75">
        <v>29</v>
      </c>
      <c r="B33" t="str">
        <f t="shared" si="0"/>
        <v/>
      </c>
      <c r="C33" t="str">
        <f t="shared" si="1"/>
        <v/>
      </c>
      <c r="D33" s="76" t="str">
        <f t="shared" si="4"/>
        <v/>
      </c>
      <c r="E33" t="str">
        <f t="shared" si="6"/>
        <v/>
      </c>
      <c r="F33" t="str">
        <f t="shared" si="2"/>
        <v/>
      </c>
      <c r="G33" t="str">
        <f t="shared" si="3"/>
        <v/>
      </c>
      <c r="H33" s="76" t="str">
        <f t="shared" si="5"/>
        <v/>
      </c>
    </row>
    <row r="34" spans="1:8" x14ac:dyDescent="0.2">
      <c r="A34" s="75">
        <v>30</v>
      </c>
      <c r="B34" t="str">
        <f t="shared" si="0"/>
        <v/>
      </c>
      <c r="C34" t="str">
        <f t="shared" si="1"/>
        <v/>
      </c>
      <c r="D34" s="76" t="str">
        <f t="shared" si="4"/>
        <v/>
      </c>
      <c r="E34" t="str">
        <f t="shared" si="6"/>
        <v/>
      </c>
      <c r="F34" t="str">
        <f t="shared" si="2"/>
        <v/>
      </c>
      <c r="G34" t="str">
        <f t="shared" si="3"/>
        <v/>
      </c>
      <c r="H34" s="76" t="str">
        <f t="shared" si="5"/>
        <v/>
      </c>
    </row>
    <row r="35" spans="1:8" x14ac:dyDescent="0.2">
      <c r="A35" s="75">
        <v>31</v>
      </c>
      <c r="B35" t="str">
        <f t="shared" si="0"/>
        <v/>
      </c>
      <c r="C35" t="str">
        <f t="shared" si="1"/>
        <v/>
      </c>
      <c r="D35" s="76" t="str">
        <f t="shared" si="4"/>
        <v/>
      </c>
      <c r="E35" t="str">
        <f t="shared" si="6"/>
        <v/>
      </c>
      <c r="F35" t="str">
        <f t="shared" si="2"/>
        <v/>
      </c>
      <c r="G35" t="str">
        <f t="shared" si="3"/>
        <v/>
      </c>
      <c r="H35" s="76" t="str">
        <f t="shared" si="5"/>
        <v/>
      </c>
    </row>
    <row r="36" spans="1:8" x14ac:dyDescent="0.2">
      <c r="A36" s="75">
        <v>32</v>
      </c>
      <c r="B36" t="str">
        <f t="shared" si="0"/>
        <v/>
      </c>
      <c r="C36" t="str">
        <f t="shared" si="1"/>
        <v/>
      </c>
      <c r="D36" s="76" t="str">
        <f t="shared" si="4"/>
        <v/>
      </c>
      <c r="E36" t="str">
        <f t="shared" si="6"/>
        <v/>
      </c>
      <c r="F36" t="str">
        <f t="shared" si="2"/>
        <v/>
      </c>
      <c r="G36" t="str">
        <f t="shared" si="3"/>
        <v/>
      </c>
      <c r="H36" s="76" t="str">
        <f t="shared" si="5"/>
        <v/>
      </c>
    </row>
    <row r="37" spans="1:8" x14ac:dyDescent="0.2">
      <c r="A37" s="75">
        <v>33</v>
      </c>
      <c r="B37" t="str">
        <f t="shared" ref="B37:B68" si="7">IF(A37&lt;=$K$3,$K$2,"")</f>
        <v/>
      </c>
      <c r="C37" t="str">
        <f t="shared" ref="C37:C68" si="8">IF(B37="","",$K$1)</f>
        <v/>
      </c>
      <c r="D37" s="76" t="str">
        <f t="shared" si="4"/>
        <v/>
      </c>
      <c r="E37" t="str">
        <f t="shared" si="6"/>
        <v/>
      </c>
      <c r="F37" t="str">
        <f t="shared" ref="F37:F68" si="9">+IF(B37="","",VLOOKUP(B37+E37,Tabla,8)-($K$4*$K$5)/VLOOKUP(B37+E37,Tabla,3))</f>
        <v/>
      </c>
      <c r="G37" t="str">
        <f t="shared" ref="G37:G68" si="10">+IF(B37="","",VLOOKUP(B37+E37,Tabla,5)-($K$4*$K$6)/VLOOKUP(B37+E37,Tabla,3))</f>
        <v/>
      </c>
      <c r="H37" s="76" t="str">
        <f t="shared" si="5"/>
        <v/>
      </c>
    </row>
    <row r="38" spans="1:8" x14ac:dyDescent="0.2">
      <c r="A38" s="75">
        <v>34</v>
      </c>
      <c r="B38" t="str">
        <f t="shared" si="7"/>
        <v/>
      </c>
      <c r="C38" t="str">
        <f t="shared" si="8"/>
        <v/>
      </c>
      <c r="D38" s="76" t="str">
        <f t="shared" si="4"/>
        <v/>
      </c>
      <c r="E38" t="str">
        <f t="shared" si="6"/>
        <v/>
      </c>
      <c r="F38" t="str">
        <f t="shared" si="9"/>
        <v/>
      </c>
      <c r="G38" t="str">
        <f t="shared" si="10"/>
        <v/>
      </c>
      <c r="H38" s="76" t="str">
        <f t="shared" si="5"/>
        <v/>
      </c>
    </row>
    <row r="39" spans="1:8" x14ac:dyDescent="0.2">
      <c r="A39" s="75">
        <v>35</v>
      </c>
      <c r="B39" t="str">
        <f t="shared" si="7"/>
        <v/>
      </c>
      <c r="C39" t="str">
        <f t="shared" si="8"/>
        <v/>
      </c>
      <c r="D39" s="76" t="str">
        <f t="shared" si="4"/>
        <v/>
      </c>
      <c r="E39" t="str">
        <f t="shared" si="6"/>
        <v/>
      </c>
      <c r="F39" t="str">
        <f t="shared" si="9"/>
        <v/>
      </c>
      <c r="G39" t="str">
        <f t="shared" si="10"/>
        <v/>
      </c>
      <c r="H39" s="76" t="str">
        <f t="shared" si="5"/>
        <v/>
      </c>
    </row>
    <row r="40" spans="1:8" x14ac:dyDescent="0.2">
      <c r="A40" s="75">
        <v>36</v>
      </c>
      <c r="B40" t="str">
        <f t="shared" si="7"/>
        <v/>
      </c>
      <c r="C40" t="str">
        <f t="shared" si="8"/>
        <v/>
      </c>
      <c r="D40" s="76" t="str">
        <f t="shared" si="4"/>
        <v/>
      </c>
      <c r="E40" t="str">
        <f t="shared" si="6"/>
        <v/>
      </c>
      <c r="F40" t="str">
        <f t="shared" si="9"/>
        <v/>
      </c>
      <c r="G40" t="str">
        <f t="shared" si="10"/>
        <v/>
      </c>
      <c r="H40" s="76" t="str">
        <f t="shared" si="5"/>
        <v/>
      </c>
    </row>
    <row r="41" spans="1:8" x14ac:dyDescent="0.2">
      <c r="A41" s="75">
        <v>37</v>
      </c>
      <c r="B41" t="str">
        <f t="shared" si="7"/>
        <v/>
      </c>
      <c r="C41" t="str">
        <f t="shared" si="8"/>
        <v/>
      </c>
      <c r="D41" s="76" t="str">
        <f t="shared" si="4"/>
        <v/>
      </c>
      <c r="E41" t="str">
        <f t="shared" si="6"/>
        <v/>
      </c>
      <c r="F41" t="str">
        <f t="shared" si="9"/>
        <v/>
      </c>
      <c r="G41" t="str">
        <f t="shared" si="10"/>
        <v/>
      </c>
      <c r="H41" s="76" t="str">
        <f t="shared" si="5"/>
        <v/>
      </c>
    </row>
    <row r="42" spans="1:8" x14ac:dyDescent="0.2">
      <c r="A42" s="75">
        <v>38</v>
      </c>
      <c r="B42" t="str">
        <f t="shared" si="7"/>
        <v/>
      </c>
      <c r="C42" t="str">
        <f t="shared" si="8"/>
        <v/>
      </c>
      <c r="D42" s="76" t="str">
        <f t="shared" si="4"/>
        <v/>
      </c>
      <c r="E42" t="str">
        <f t="shared" si="6"/>
        <v/>
      </c>
      <c r="F42" t="str">
        <f t="shared" si="9"/>
        <v/>
      </c>
      <c r="G42" t="str">
        <f t="shared" si="10"/>
        <v/>
      </c>
      <c r="H42" s="76" t="str">
        <f t="shared" si="5"/>
        <v/>
      </c>
    </row>
    <row r="43" spans="1:8" x14ac:dyDescent="0.2">
      <c r="A43" s="75">
        <v>39</v>
      </c>
      <c r="B43" t="str">
        <f t="shared" si="7"/>
        <v/>
      </c>
      <c r="C43" t="str">
        <f t="shared" si="8"/>
        <v/>
      </c>
      <c r="D43" s="76" t="str">
        <f t="shared" si="4"/>
        <v/>
      </c>
      <c r="E43" t="str">
        <f t="shared" si="6"/>
        <v/>
      </c>
      <c r="F43" t="str">
        <f t="shared" si="9"/>
        <v/>
      </c>
      <c r="G43" t="str">
        <f t="shared" si="10"/>
        <v/>
      </c>
      <c r="H43" s="76" t="str">
        <f t="shared" si="5"/>
        <v/>
      </c>
    </row>
    <row r="44" spans="1:8" x14ac:dyDescent="0.2">
      <c r="A44" s="75">
        <v>40</v>
      </c>
      <c r="B44" t="str">
        <f t="shared" si="7"/>
        <v/>
      </c>
      <c r="C44" t="str">
        <f t="shared" si="8"/>
        <v/>
      </c>
      <c r="D44" s="76" t="str">
        <f t="shared" si="4"/>
        <v/>
      </c>
      <c r="E44" t="str">
        <f t="shared" si="6"/>
        <v/>
      </c>
      <c r="F44" t="str">
        <f t="shared" si="9"/>
        <v/>
      </c>
      <c r="G44" t="str">
        <f t="shared" si="10"/>
        <v/>
      </c>
      <c r="H44" s="76" t="str">
        <f t="shared" si="5"/>
        <v/>
      </c>
    </row>
    <row r="45" spans="1:8" x14ac:dyDescent="0.2">
      <c r="A45" s="75">
        <v>41</v>
      </c>
      <c r="B45" t="str">
        <f t="shared" si="7"/>
        <v/>
      </c>
      <c r="C45" t="str">
        <f t="shared" si="8"/>
        <v/>
      </c>
      <c r="D45" s="76" t="str">
        <f t="shared" si="4"/>
        <v/>
      </c>
      <c r="E45" t="str">
        <f t="shared" si="6"/>
        <v/>
      </c>
      <c r="F45" t="str">
        <f t="shared" si="9"/>
        <v/>
      </c>
      <c r="G45" t="str">
        <f t="shared" si="10"/>
        <v/>
      </c>
      <c r="H45" s="76" t="str">
        <f t="shared" si="5"/>
        <v/>
      </c>
    </row>
    <row r="46" spans="1:8" x14ac:dyDescent="0.2">
      <c r="A46" s="75">
        <v>42</v>
      </c>
      <c r="B46" t="str">
        <f t="shared" si="7"/>
        <v/>
      </c>
      <c r="C46" t="str">
        <f t="shared" si="8"/>
        <v/>
      </c>
      <c r="D46" s="76" t="str">
        <f t="shared" si="4"/>
        <v/>
      </c>
      <c r="E46" t="str">
        <f t="shared" si="6"/>
        <v/>
      </c>
      <c r="F46" t="str">
        <f t="shared" si="9"/>
        <v/>
      </c>
      <c r="G46" t="str">
        <f t="shared" si="10"/>
        <v/>
      </c>
      <c r="H46" s="76" t="str">
        <f t="shared" si="5"/>
        <v/>
      </c>
    </row>
    <row r="47" spans="1:8" x14ac:dyDescent="0.2">
      <c r="A47" s="75">
        <v>43</v>
      </c>
      <c r="B47" t="str">
        <f t="shared" si="7"/>
        <v/>
      </c>
      <c r="C47" t="str">
        <f t="shared" si="8"/>
        <v/>
      </c>
      <c r="D47" s="76" t="str">
        <f t="shared" si="4"/>
        <v/>
      </c>
      <c r="E47" t="str">
        <f t="shared" si="6"/>
        <v/>
      </c>
      <c r="F47" t="str">
        <f t="shared" si="9"/>
        <v/>
      </c>
      <c r="G47" t="str">
        <f t="shared" si="10"/>
        <v/>
      </c>
      <c r="H47" s="76" t="str">
        <f t="shared" si="5"/>
        <v/>
      </c>
    </row>
    <row r="48" spans="1:8" x14ac:dyDescent="0.2">
      <c r="A48" s="75">
        <v>44</v>
      </c>
      <c r="B48" t="str">
        <f t="shared" si="7"/>
        <v/>
      </c>
      <c r="C48" t="str">
        <f t="shared" si="8"/>
        <v/>
      </c>
      <c r="D48" s="76" t="str">
        <f t="shared" si="4"/>
        <v/>
      </c>
      <c r="E48" t="str">
        <f t="shared" si="6"/>
        <v/>
      </c>
      <c r="F48" t="str">
        <f t="shared" si="9"/>
        <v/>
      </c>
      <c r="G48" t="str">
        <f t="shared" si="10"/>
        <v/>
      </c>
      <c r="H48" s="76" t="str">
        <f t="shared" si="5"/>
        <v/>
      </c>
    </row>
    <row r="49" spans="1:8" x14ac:dyDescent="0.2">
      <c r="A49" s="75">
        <v>45</v>
      </c>
      <c r="B49" t="str">
        <f t="shared" si="7"/>
        <v/>
      </c>
      <c r="C49" t="str">
        <f t="shared" si="8"/>
        <v/>
      </c>
      <c r="D49" s="76" t="str">
        <f t="shared" si="4"/>
        <v/>
      </c>
      <c r="E49" t="str">
        <f t="shared" si="6"/>
        <v/>
      </c>
      <c r="F49" t="str">
        <f t="shared" si="9"/>
        <v/>
      </c>
      <c r="G49" t="str">
        <f t="shared" si="10"/>
        <v/>
      </c>
      <c r="H49" s="76" t="str">
        <f t="shared" si="5"/>
        <v/>
      </c>
    </row>
    <row r="50" spans="1:8" x14ac:dyDescent="0.2">
      <c r="A50" s="75">
        <v>46</v>
      </c>
      <c r="B50" t="str">
        <f t="shared" si="7"/>
        <v/>
      </c>
      <c r="C50" t="str">
        <f t="shared" si="8"/>
        <v/>
      </c>
      <c r="D50" s="76" t="str">
        <f t="shared" si="4"/>
        <v/>
      </c>
      <c r="E50" t="str">
        <f t="shared" si="6"/>
        <v/>
      </c>
      <c r="F50" t="str">
        <f t="shared" si="9"/>
        <v/>
      </c>
      <c r="G50" t="str">
        <f t="shared" si="10"/>
        <v/>
      </c>
      <c r="H50" s="76" t="str">
        <f t="shared" si="5"/>
        <v/>
      </c>
    </row>
    <row r="51" spans="1:8" x14ac:dyDescent="0.2">
      <c r="A51" s="75">
        <v>47</v>
      </c>
      <c r="B51" t="str">
        <f t="shared" si="7"/>
        <v/>
      </c>
      <c r="C51" t="str">
        <f t="shared" si="8"/>
        <v/>
      </c>
      <c r="D51" s="76" t="str">
        <f t="shared" si="4"/>
        <v/>
      </c>
      <c r="E51" t="str">
        <f t="shared" si="6"/>
        <v/>
      </c>
      <c r="F51" t="str">
        <f t="shared" si="9"/>
        <v/>
      </c>
      <c r="G51" t="str">
        <f t="shared" si="10"/>
        <v/>
      </c>
      <c r="H51" s="76" t="str">
        <f t="shared" si="5"/>
        <v/>
      </c>
    </row>
    <row r="52" spans="1:8" x14ac:dyDescent="0.2">
      <c r="A52" s="75">
        <v>48</v>
      </c>
      <c r="B52" t="str">
        <f t="shared" si="7"/>
        <v/>
      </c>
      <c r="C52" t="str">
        <f t="shared" si="8"/>
        <v/>
      </c>
      <c r="D52" s="76" t="str">
        <f t="shared" si="4"/>
        <v/>
      </c>
      <c r="E52" t="str">
        <f t="shared" si="6"/>
        <v/>
      </c>
      <c r="F52" t="str">
        <f t="shared" si="9"/>
        <v/>
      </c>
      <c r="G52" t="str">
        <f t="shared" si="10"/>
        <v/>
      </c>
      <c r="H52" s="76" t="str">
        <f t="shared" si="5"/>
        <v/>
      </c>
    </row>
    <row r="53" spans="1:8" x14ac:dyDescent="0.2">
      <c r="A53" s="75">
        <v>49</v>
      </c>
      <c r="B53" t="str">
        <f t="shared" si="7"/>
        <v/>
      </c>
      <c r="C53" t="str">
        <f t="shared" si="8"/>
        <v/>
      </c>
      <c r="D53" s="76" t="str">
        <f t="shared" si="4"/>
        <v/>
      </c>
      <c r="E53" t="str">
        <f t="shared" si="6"/>
        <v/>
      </c>
      <c r="F53" t="str">
        <f t="shared" si="9"/>
        <v/>
      </c>
      <c r="G53" t="str">
        <f t="shared" si="10"/>
        <v/>
      </c>
      <c r="H53" s="76" t="str">
        <f t="shared" si="5"/>
        <v/>
      </c>
    </row>
    <row r="54" spans="1:8" x14ac:dyDescent="0.2">
      <c r="A54" s="75">
        <v>50</v>
      </c>
      <c r="B54" t="str">
        <f t="shared" si="7"/>
        <v/>
      </c>
      <c r="C54" t="str">
        <f t="shared" si="8"/>
        <v/>
      </c>
      <c r="D54" s="76" t="str">
        <f t="shared" si="4"/>
        <v/>
      </c>
      <c r="E54" t="str">
        <f t="shared" si="6"/>
        <v/>
      </c>
      <c r="F54" t="str">
        <f t="shared" si="9"/>
        <v/>
      </c>
      <c r="G54" t="str">
        <f t="shared" si="10"/>
        <v/>
      </c>
      <c r="H54" s="76" t="str">
        <f t="shared" si="5"/>
        <v/>
      </c>
    </row>
    <row r="55" spans="1:8" x14ac:dyDescent="0.2">
      <c r="A55" s="75">
        <v>51</v>
      </c>
      <c r="B55" t="str">
        <f t="shared" si="7"/>
        <v/>
      </c>
      <c r="C55" t="str">
        <f t="shared" si="8"/>
        <v/>
      </c>
      <c r="D55" s="76" t="str">
        <f t="shared" si="4"/>
        <v/>
      </c>
      <c r="E55" t="str">
        <f t="shared" si="6"/>
        <v/>
      </c>
      <c r="F55" t="str">
        <f t="shared" si="9"/>
        <v/>
      </c>
      <c r="G55" t="str">
        <f t="shared" si="10"/>
        <v/>
      </c>
      <c r="H55" s="76" t="str">
        <f t="shared" si="5"/>
        <v/>
      </c>
    </row>
    <row r="56" spans="1:8" x14ac:dyDescent="0.2">
      <c r="A56" s="75">
        <v>52</v>
      </c>
      <c r="B56" t="str">
        <f t="shared" si="7"/>
        <v/>
      </c>
      <c r="C56" t="str">
        <f t="shared" si="8"/>
        <v/>
      </c>
      <c r="D56" s="76" t="str">
        <f t="shared" si="4"/>
        <v/>
      </c>
      <c r="E56" t="str">
        <f t="shared" si="6"/>
        <v/>
      </c>
      <c r="F56" t="str">
        <f t="shared" si="9"/>
        <v/>
      </c>
      <c r="G56" t="str">
        <f t="shared" si="10"/>
        <v/>
      </c>
      <c r="H56" s="76" t="str">
        <f t="shared" si="5"/>
        <v/>
      </c>
    </row>
    <row r="57" spans="1:8" x14ac:dyDescent="0.2">
      <c r="A57" s="75">
        <v>53</v>
      </c>
      <c r="B57" t="str">
        <f t="shared" si="7"/>
        <v/>
      </c>
      <c r="C57" t="str">
        <f t="shared" si="8"/>
        <v/>
      </c>
      <c r="D57" s="76" t="str">
        <f t="shared" si="4"/>
        <v/>
      </c>
      <c r="E57" t="str">
        <f t="shared" si="6"/>
        <v/>
      </c>
      <c r="F57" t="str">
        <f t="shared" si="9"/>
        <v/>
      </c>
      <c r="G57" t="str">
        <f t="shared" si="10"/>
        <v/>
      </c>
      <c r="H57" s="76" t="str">
        <f t="shared" si="5"/>
        <v/>
      </c>
    </row>
    <row r="58" spans="1:8" x14ac:dyDescent="0.2">
      <c r="A58" s="75">
        <v>54</v>
      </c>
      <c r="B58" t="str">
        <f t="shared" si="7"/>
        <v/>
      </c>
      <c r="C58" t="str">
        <f t="shared" si="8"/>
        <v/>
      </c>
      <c r="D58" s="76" t="str">
        <f t="shared" si="4"/>
        <v/>
      </c>
      <c r="E58" t="str">
        <f t="shared" si="6"/>
        <v/>
      </c>
      <c r="F58" t="str">
        <f t="shared" si="9"/>
        <v/>
      </c>
      <c r="G58" t="str">
        <f t="shared" si="10"/>
        <v/>
      </c>
      <c r="H58" s="76" t="str">
        <f t="shared" si="5"/>
        <v/>
      </c>
    </row>
    <row r="59" spans="1:8" x14ac:dyDescent="0.2">
      <c r="A59" s="75">
        <v>55</v>
      </c>
      <c r="B59" t="str">
        <f t="shared" si="7"/>
        <v/>
      </c>
      <c r="C59" t="str">
        <f t="shared" si="8"/>
        <v/>
      </c>
      <c r="D59" s="76" t="str">
        <f t="shared" si="4"/>
        <v/>
      </c>
      <c r="E59" t="str">
        <f t="shared" si="6"/>
        <v/>
      </c>
      <c r="F59" t="str">
        <f t="shared" si="9"/>
        <v/>
      </c>
      <c r="G59" t="str">
        <f t="shared" si="10"/>
        <v/>
      </c>
      <c r="H59" s="76" t="str">
        <f t="shared" si="5"/>
        <v/>
      </c>
    </row>
    <row r="60" spans="1:8" x14ac:dyDescent="0.2">
      <c r="A60" s="75">
        <v>56</v>
      </c>
      <c r="B60" t="str">
        <f t="shared" si="7"/>
        <v/>
      </c>
      <c r="C60" t="str">
        <f t="shared" si="8"/>
        <v/>
      </c>
      <c r="D60" s="76" t="str">
        <f t="shared" si="4"/>
        <v/>
      </c>
      <c r="E60" t="str">
        <f t="shared" si="6"/>
        <v/>
      </c>
      <c r="F60" t="str">
        <f t="shared" si="9"/>
        <v/>
      </c>
      <c r="G60" t="str">
        <f t="shared" si="10"/>
        <v/>
      </c>
      <c r="H60" s="76" t="str">
        <f t="shared" si="5"/>
        <v/>
      </c>
    </row>
    <row r="61" spans="1:8" x14ac:dyDescent="0.2">
      <c r="A61" s="75">
        <v>57</v>
      </c>
      <c r="B61" t="str">
        <f t="shared" si="7"/>
        <v/>
      </c>
      <c r="C61" t="str">
        <f t="shared" si="8"/>
        <v/>
      </c>
      <c r="D61" s="76" t="str">
        <f t="shared" si="4"/>
        <v/>
      </c>
      <c r="E61" t="str">
        <f t="shared" si="6"/>
        <v/>
      </c>
      <c r="F61" t="str">
        <f t="shared" si="9"/>
        <v/>
      </c>
      <c r="G61" t="str">
        <f t="shared" si="10"/>
        <v/>
      </c>
      <c r="H61" s="76" t="str">
        <f t="shared" si="5"/>
        <v/>
      </c>
    </row>
    <row r="62" spans="1:8" x14ac:dyDescent="0.2">
      <c r="A62" s="75">
        <v>58</v>
      </c>
      <c r="B62" t="str">
        <f t="shared" si="7"/>
        <v/>
      </c>
      <c r="C62" t="str">
        <f t="shared" si="8"/>
        <v/>
      </c>
      <c r="D62" s="76" t="str">
        <f t="shared" si="4"/>
        <v/>
      </c>
      <c r="E62" t="str">
        <f t="shared" si="6"/>
        <v/>
      </c>
      <c r="F62" t="str">
        <f t="shared" si="9"/>
        <v/>
      </c>
      <c r="G62" t="str">
        <f t="shared" si="10"/>
        <v/>
      </c>
      <c r="H62" s="76" t="str">
        <f t="shared" si="5"/>
        <v/>
      </c>
    </row>
    <row r="63" spans="1:8" x14ac:dyDescent="0.2">
      <c r="A63" s="75">
        <v>59</v>
      </c>
      <c r="B63" t="str">
        <f t="shared" si="7"/>
        <v/>
      </c>
      <c r="C63" t="str">
        <f t="shared" si="8"/>
        <v/>
      </c>
      <c r="D63" s="76" t="str">
        <f t="shared" si="4"/>
        <v/>
      </c>
      <c r="E63" t="str">
        <f t="shared" si="6"/>
        <v/>
      </c>
      <c r="F63" t="str">
        <f t="shared" si="9"/>
        <v/>
      </c>
      <c r="G63" t="str">
        <f t="shared" si="10"/>
        <v/>
      </c>
      <c r="H63" s="76" t="str">
        <f t="shared" si="5"/>
        <v/>
      </c>
    </row>
    <row r="64" spans="1:8" x14ac:dyDescent="0.2">
      <c r="A64" s="75">
        <v>60</v>
      </c>
      <c r="B64" t="str">
        <f t="shared" si="7"/>
        <v/>
      </c>
      <c r="C64" t="str">
        <f t="shared" si="8"/>
        <v/>
      </c>
      <c r="D64" s="76" t="str">
        <f t="shared" si="4"/>
        <v/>
      </c>
      <c r="E64" t="str">
        <f t="shared" si="6"/>
        <v/>
      </c>
      <c r="F64" t="str">
        <f t="shared" si="9"/>
        <v/>
      </c>
      <c r="G64" t="str">
        <f t="shared" si="10"/>
        <v/>
      </c>
      <c r="H64" s="76" t="str">
        <f t="shared" si="5"/>
        <v/>
      </c>
    </row>
    <row r="65" spans="1:8" x14ac:dyDescent="0.2">
      <c r="A65" s="75">
        <v>61</v>
      </c>
      <c r="B65" t="str">
        <f t="shared" si="7"/>
        <v/>
      </c>
      <c r="C65" t="str">
        <f t="shared" si="8"/>
        <v/>
      </c>
      <c r="D65" s="76" t="str">
        <f t="shared" si="4"/>
        <v/>
      </c>
      <c r="E65" t="str">
        <f t="shared" si="6"/>
        <v/>
      </c>
      <c r="F65" t="str">
        <f t="shared" si="9"/>
        <v/>
      </c>
      <c r="G65" t="str">
        <f t="shared" si="10"/>
        <v/>
      </c>
      <c r="H65" s="76" t="str">
        <f t="shared" si="5"/>
        <v/>
      </c>
    </row>
    <row r="66" spans="1:8" x14ac:dyDescent="0.2">
      <c r="A66" s="75">
        <v>62</v>
      </c>
      <c r="B66" t="str">
        <f t="shared" si="7"/>
        <v/>
      </c>
      <c r="C66" t="str">
        <f t="shared" si="8"/>
        <v/>
      </c>
      <c r="D66" s="76" t="str">
        <f t="shared" si="4"/>
        <v/>
      </c>
      <c r="E66" t="str">
        <f t="shared" si="6"/>
        <v/>
      </c>
      <c r="F66" t="str">
        <f t="shared" si="9"/>
        <v/>
      </c>
      <c r="G66" t="str">
        <f t="shared" si="10"/>
        <v/>
      </c>
      <c r="H66" s="76" t="str">
        <f t="shared" si="5"/>
        <v/>
      </c>
    </row>
    <row r="67" spans="1:8" x14ac:dyDescent="0.2">
      <c r="A67" s="75">
        <v>63</v>
      </c>
      <c r="B67" t="str">
        <f t="shared" si="7"/>
        <v/>
      </c>
      <c r="C67" t="str">
        <f t="shared" si="8"/>
        <v/>
      </c>
      <c r="D67" s="76" t="str">
        <f t="shared" si="4"/>
        <v/>
      </c>
      <c r="E67" t="str">
        <f t="shared" si="6"/>
        <v/>
      </c>
      <c r="F67" t="str">
        <f t="shared" si="9"/>
        <v/>
      </c>
      <c r="G67" t="str">
        <f t="shared" si="10"/>
        <v/>
      </c>
      <c r="H67" s="76" t="str">
        <f t="shared" si="5"/>
        <v/>
      </c>
    </row>
    <row r="68" spans="1:8" x14ac:dyDescent="0.2">
      <c r="A68" s="75">
        <v>64</v>
      </c>
      <c r="B68" t="str">
        <f t="shared" si="7"/>
        <v/>
      </c>
      <c r="C68" t="str">
        <f t="shared" si="8"/>
        <v/>
      </c>
      <c r="D68" s="76" t="str">
        <f t="shared" si="4"/>
        <v/>
      </c>
      <c r="E68" t="str">
        <f t="shared" si="6"/>
        <v/>
      </c>
      <c r="F68" t="str">
        <f t="shared" si="9"/>
        <v/>
      </c>
      <c r="G68" t="str">
        <f t="shared" si="10"/>
        <v/>
      </c>
      <c r="H68" s="76" t="str">
        <f t="shared" si="5"/>
        <v/>
      </c>
    </row>
    <row r="69" spans="1:8" x14ac:dyDescent="0.2">
      <c r="A69" s="75">
        <v>65</v>
      </c>
      <c r="B69" t="str">
        <f t="shared" ref="B69:B100" si="11">IF(A69&lt;=$K$3,$K$2,"")</f>
        <v/>
      </c>
      <c r="C69" t="str">
        <f t="shared" ref="C69:C100" si="12">IF(B69="","",$K$1)</f>
        <v/>
      </c>
      <c r="D69" s="76" t="str">
        <f t="shared" si="4"/>
        <v/>
      </c>
      <c r="E69" t="str">
        <f t="shared" si="6"/>
        <v/>
      </c>
      <c r="F69" t="str">
        <f t="shared" ref="F69:F100" si="13">+IF(B69="","",VLOOKUP(B69+E69,Tabla,8)-($K$4*$K$5)/VLOOKUP(B69+E69,Tabla,3))</f>
        <v/>
      </c>
      <c r="G69" t="str">
        <f t="shared" ref="G69:G104" si="14">+IF(B69="","",VLOOKUP(B69+E69,Tabla,5)-($K$4*$K$6)/VLOOKUP(B69+E69,Tabla,3))</f>
        <v/>
      </c>
      <c r="H69" s="76" t="str">
        <f t="shared" si="5"/>
        <v/>
      </c>
    </row>
    <row r="70" spans="1:8" x14ac:dyDescent="0.2">
      <c r="A70" s="75">
        <v>66</v>
      </c>
      <c r="B70" t="str">
        <f t="shared" si="11"/>
        <v/>
      </c>
      <c r="C70" t="str">
        <f t="shared" si="12"/>
        <v/>
      </c>
      <c r="D70" s="76" t="str">
        <f t="shared" ref="D70:D104" si="15">+IF(B70="","",$K$10)</f>
        <v/>
      </c>
      <c r="E70" t="str">
        <f t="shared" si="6"/>
        <v/>
      </c>
      <c r="F70" t="str">
        <f t="shared" si="13"/>
        <v/>
      </c>
      <c r="G70" t="str">
        <f t="shared" si="14"/>
        <v/>
      </c>
      <c r="H70" s="76" t="str">
        <f t="shared" ref="H70:H104" si="16">+IF(B70="","",C70*F70-D70*G70)</f>
        <v/>
      </c>
    </row>
    <row r="71" spans="1:8" x14ac:dyDescent="0.2">
      <c r="A71" s="75">
        <v>67</v>
      </c>
      <c r="B71" t="str">
        <f t="shared" si="11"/>
        <v/>
      </c>
      <c r="C71" t="str">
        <f t="shared" si="12"/>
        <v/>
      </c>
      <c r="D71" s="76" t="str">
        <f t="shared" si="15"/>
        <v/>
      </c>
      <c r="E71" t="str">
        <f t="shared" ref="E71:E104" si="17">IF(B71="","",IF(B71="","",E70+1))</f>
        <v/>
      </c>
      <c r="F71" t="str">
        <f t="shared" si="13"/>
        <v/>
      </c>
      <c r="G71" t="str">
        <f t="shared" si="14"/>
        <v/>
      </c>
      <c r="H71" s="76" t="str">
        <f t="shared" si="16"/>
        <v/>
      </c>
    </row>
    <row r="72" spans="1:8" x14ac:dyDescent="0.2">
      <c r="A72" s="75">
        <v>68</v>
      </c>
      <c r="B72" t="str">
        <f t="shared" si="11"/>
        <v/>
      </c>
      <c r="C72" t="str">
        <f t="shared" si="12"/>
        <v/>
      </c>
      <c r="D72" s="76" t="str">
        <f t="shared" si="15"/>
        <v/>
      </c>
      <c r="E72" t="str">
        <f t="shared" si="17"/>
        <v/>
      </c>
      <c r="F72" t="str">
        <f t="shared" si="13"/>
        <v/>
      </c>
      <c r="G72" t="str">
        <f t="shared" si="14"/>
        <v/>
      </c>
      <c r="H72" s="76" t="str">
        <f t="shared" si="16"/>
        <v/>
      </c>
    </row>
    <row r="73" spans="1:8" x14ac:dyDescent="0.2">
      <c r="A73" s="75">
        <v>69</v>
      </c>
      <c r="B73" t="str">
        <f t="shared" si="11"/>
        <v/>
      </c>
      <c r="C73" t="str">
        <f t="shared" si="12"/>
        <v/>
      </c>
      <c r="D73" s="76" t="str">
        <f t="shared" si="15"/>
        <v/>
      </c>
      <c r="E73" t="str">
        <f t="shared" si="17"/>
        <v/>
      </c>
      <c r="F73" t="str">
        <f t="shared" si="13"/>
        <v/>
      </c>
      <c r="G73" t="str">
        <f t="shared" si="14"/>
        <v/>
      </c>
      <c r="H73" s="76" t="str">
        <f t="shared" si="16"/>
        <v/>
      </c>
    </row>
    <row r="74" spans="1:8" x14ac:dyDescent="0.2">
      <c r="A74" s="75">
        <v>70</v>
      </c>
      <c r="B74" t="str">
        <f t="shared" si="11"/>
        <v/>
      </c>
      <c r="C74" t="str">
        <f t="shared" si="12"/>
        <v/>
      </c>
      <c r="D74" s="76" t="str">
        <f t="shared" si="15"/>
        <v/>
      </c>
      <c r="E74" t="str">
        <f t="shared" si="17"/>
        <v/>
      </c>
      <c r="F74" t="str">
        <f t="shared" si="13"/>
        <v/>
      </c>
      <c r="G74" t="str">
        <f t="shared" si="14"/>
        <v/>
      </c>
      <c r="H74" s="76" t="str">
        <f t="shared" si="16"/>
        <v/>
      </c>
    </row>
    <row r="75" spans="1:8" x14ac:dyDescent="0.2">
      <c r="A75" s="75">
        <v>71</v>
      </c>
      <c r="B75" t="str">
        <f t="shared" si="11"/>
        <v/>
      </c>
      <c r="C75" t="str">
        <f t="shared" si="12"/>
        <v/>
      </c>
      <c r="D75" s="76" t="str">
        <f t="shared" si="15"/>
        <v/>
      </c>
      <c r="E75" t="str">
        <f t="shared" si="17"/>
        <v/>
      </c>
      <c r="F75" t="str">
        <f t="shared" si="13"/>
        <v/>
      </c>
      <c r="G75" t="str">
        <f t="shared" si="14"/>
        <v/>
      </c>
      <c r="H75" s="76" t="str">
        <f t="shared" si="16"/>
        <v/>
      </c>
    </row>
    <row r="76" spans="1:8" x14ac:dyDescent="0.2">
      <c r="A76" s="75">
        <v>72</v>
      </c>
      <c r="B76" t="str">
        <f t="shared" si="11"/>
        <v/>
      </c>
      <c r="C76" t="str">
        <f t="shared" si="12"/>
        <v/>
      </c>
      <c r="D76" s="76" t="str">
        <f t="shared" si="15"/>
        <v/>
      </c>
      <c r="E76" t="str">
        <f t="shared" si="17"/>
        <v/>
      </c>
      <c r="F76" t="str">
        <f t="shared" si="13"/>
        <v/>
      </c>
      <c r="G76" t="str">
        <f t="shared" si="14"/>
        <v/>
      </c>
      <c r="H76" s="76" t="str">
        <f t="shared" si="16"/>
        <v/>
      </c>
    </row>
    <row r="77" spans="1:8" x14ac:dyDescent="0.2">
      <c r="A77" s="75">
        <v>73</v>
      </c>
      <c r="B77" t="str">
        <f t="shared" si="11"/>
        <v/>
      </c>
      <c r="C77" t="str">
        <f t="shared" si="12"/>
        <v/>
      </c>
      <c r="D77" s="76" t="str">
        <f t="shared" si="15"/>
        <v/>
      </c>
      <c r="E77" t="str">
        <f t="shared" si="17"/>
        <v/>
      </c>
      <c r="F77" t="str">
        <f t="shared" si="13"/>
        <v/>
      </c>
      <c r="G77" t="str">
        <f t="shared" si="14"/>
        <v/>
      </c>
      <c r="H77" s="76" t="str">
        <f t="shared" si="16"/>
        <v/>
      </c>
    </row>
    <row r="78" spans="1:8" x14ac:dyDescent="0.2">
      <c r="A78" s="75">
        <v>74</v>
      </c>
      <c r="B78" t="str">
        <f t="shared" si="11"/>
        <v/>
      </c>
      <c r="C78" t="str">
        <f t="shared" si="12"/>
        <v/>
      </c>
      <c r="D78" s="76" t="str">
        <f t="shared" si="15"/>
        <v/>
      </c>
      <c r="E78" t="str">
        <f t="shared" si="17"/>
        <v/>
      </c>
      <c r="F78" t="str">
        <f t="shared" si="13"/>
        <v/>
      </c>
      <c r="G78" t="str">
        <f t="shared" si="14"/>
        <v/>
      </c>
      <c r="H78" s="76" t="str">
        <f t="shared" si="16"/>
        <v/>
      </c>
    </row>
    <row r="79" spans="1:8" x14ac:dyDescent="0.2">
      <c r="A79" s="75">
        <v>75</v>
      </c>
      <c r="B79" t="str">
        <f t="shared" si="11"/>
        <v/>
      </c>
      <c r="C79" t="str">
        <f t="shared" si="12"/>
        <v/>
      </c>
      <c r="D79" s="76" t="str">
        <f t="shared" si="15"/>
        <v/>
      </c>
      <c r="E79" t="str">
        <f t="shared" si="17"/>
        <v/>
      </c>
      <c r="F79" t="str">
        <f t="shared" si="13"/>
        <v/>
      </c>
      <c r="G79" t="str">
        <f t="shared" si="14"/>
        <v/>
      </c>
      <c r="H79" s="76" t="str">
        <f t="shared" si="16"/>
        <v/>
      </c>
    </row>
    <row r="80" spans="1:8" x14ac:dyDescent="0.2">
      <c r="A80" s="75">
        <v>76</v>
      </c>
      <c r="B80" t="str">
        <f t="shared" si="11"/>
        <v/>
      </c>
      <c r="C80" t="str">
        <f t="shared" si="12"/>
        <v/>
      </c>
      <c r="D80" s="76" t="str">
        <f t="shared" si="15"/>
        <v/>
      </c>
      <c r="E80" t="str">
        <f t="shared" si="17"/>
        <v/>
      </c>
      <c r="F80" t="str">
        <f t="shared" si="13"/>
        <v/>
      </c>
      <c r="G80" t="str">
        <f t="shared" si="14"/>
        <v/>
      </c>
      <c r="H80" s="76" t="str">
        <f t="shared" si="16"/>
        <v/>
      </c>
    </row>
    <row r="81" spans="1:8" x14ac:dyDescent="0.2">
      <c r="A81" s="75">
        <v>77</v>
      </c>
      <c r="B81" t="str">
        <f t="shared" si="11"/>
        <v/>
      </c>
      <c r="C81" t="str">
        <f t="shared" si="12"/>
        <v/>
      </c>
      <c r="D81" s="76" t="str">
        <f t="shared" si="15"/>
        <v/>
      </c>
      <c r="E81" t="str">
        <f t="shared" si="17"/>
        <v/>
      </c>
      <c r="F81" t="str">
        <f t="shared" si="13"/>
        <v/>
      </c>
      <c r="G81" t="str">
        <f t="shared" si="14"/>
        <v/>
      </c>
      <c r="H81" s="76" t="str">
        <f t="shared" si="16"/>
        <v/>
      </c>
    </row>
    <row r="82" spans="1:8" x14ac:dyDescent="0.2">
      <c r="A82" s="75">
        <v>78</v>
      </c>
      <c r="B82" t="str">
        <f t="shared" si="11"/>
        <v/>
      </c>
      <c r="C82" t="str">
        <f t="shared" si="12"/>
        <v/>
      </c>
      <c r="D82" s="76" t="str">
        <f t="shared" si="15"/>
        <v/>
      </c>
      <c r="E82" t="str">
        <f t="shared" si="17"/>
        <v/>
      </c>
      <c r="F82" t="str">
        <f t="shared" si="13"/>
        <v/>
      </c>
      <c r="G82" t="str">
        <f t="shared" si="14"/>
        <v/>
      </c>
      <c r="H82" s="76" t="str">
        <f t="shared" si="16"/>
        <v/>
      </c>
    </row>
    <row r="83" spans="1:8" x14ac:dyDescent="0.2">
      <c r="A83" s="75">
        <v>79</v>
      </c>
      <c r="B83" t="str">
        <f t="shared" si="11"/>
        <v/>
      </c>
      <c r="C83" t="str">
        <f t="shared" si="12"/>
        <v/>
      </c>
      <c r="D83" s="76" t="str">
        <f t="shared" si="15"/>
        <v/>
      </c>
      <c r="E83" t="str">
        <f t="shared" si="17"/>
        <v/>
      </c>
      <c r="F83" t="str">
        <f t="shared" si="13"/>
        <v/>
      </c>
      <c r="G83" t="str">
        <f t="shared" si="14"/>
        <v/>
      </c>
      <c r="H83" s="76" t="str">
        <f t="shared" si="16"/>
        <v/>
      </c>
    </row>
    <row r="84" spans="1:8" x14ac:dyDescent="0.2">
      <c r="A84" s="75">
        <v>80</v>
      </c>
      <c r="B84" t="str">
        <f t="shared" si="11"/>
        <v/>
      </c>
      <c r="C84" t="str">
        <f t="shared" si="12"/>
        <v/>
      </c>
      <c r="D84" s="76" t="str">
        <f t="shared" si="15"/>
        <v/>
      </c>
      <c r="E84" t="str">
        <f t="shared" si="17"/>
        <v/>
      </c>
      <c r="F84" t="str">
        <f t="shared" si="13"/>
        <v/>
      </c>
      <c r="G84" t="str">
        <f t="shared" si="14"/>
        <v/>
      </c>
      <c r="H84" s="76" t="str">
        <f t="shared" si="16"/>
        <v/>
      </c>
    </row>
    <row r="85" spans="1:8" x14ac:dyDescent="0.2">
      <c r="A85" s="75">
        <v>81</v>
      </c>
      <c r="B85" t="str">
        <f t="shared" si="11"/>
        <v/>
      </c>
      <c r="C85" t="str">
        <f t="shared" si="12"/>
        <v/>
      </c>
      <c r="D85" s="76" t="str">
        <f t="shared" si="15"/>
        <v/>
      </c>
      <c r="E85" t="str">
        <f t="shared" si="17"/>
        <v/>
      </c>
      <c r="F85" t="str">
        <f t="shared" si="13"/>
        <v/>
      </c>
      <c r="G85" t="str">
        <f t="shared" si="14"/>
        <v/>
      </c>
      <c r="H85" s="76" t="str">
        <f t="shared" si="16"/>
        <v/>
      </c>
    </row>
    <row r="86" spans="1:8" x14ac:dyDescent="0.2">
      <c r="A86" s="75">
        <v>82</v>
      </c>
      <c r="B86" t="str">
        <f t="shared" si="11"/>
        <v/>
      </c>
      <c r="C86" t="str">
        <f t="shared" si="12"/>
        <v/>
      </c>
      <c r="D86" s="76" t="str">
        <f t="shared" si="15"/>
        <v/>
      </c>
      <c r="E86" t="str">
        <f t="shared" si="17"/>
        <v/>
      </c>
      <c r="F86" t="str">
        <f t="shared" si="13"/>
        <v/>
      </c>
      <c r="G86" t="str">
        <f t="shared" si="14"/>
        <v/>
      </c>
      <c r="H86" s="76" t="str">
        <f t="shared" si="16"/>
        <v/>
      </c>
    </row>
    <row r="87" spans="1:8" x14ac:dyDescent="0.2">
      <c r="A87" s="75">
        <v>83</v>
      </c>
      <c r="B87" t="str">
        <f t="shared" si="11"/>
        <v/>
      </c>
      <c r="C87" t="str">
        <f t="shared" si="12"/>
        <v/>
      </c>
      <c r="D87" s="76" t="str">
        <f t="shared" si="15"/>
        <v/>
      </c>
      <c r="E87" t="str">
        <f t="shared" si="17"/>
        <v/>
      </c>
      <c r="F87" t="str">
        <f t="shared" si="13"/>
        <v/>
      </c>
      <c r="G87" t="str">
        <f t="shared" si="14"/>
        <v/>
      </c>
      <c r="H87" s="76" t="str">
        <f t="shared" si="16"/>
        <v/>
      </c>
    </row>
    <row r="88" spans="1:8" x14ac:dyDescent="0.2">
      <c r="A88" s="75">
        <v>84</v>
      </c>
      <c r="B88" t="str">
        <f t="shared" si="11"/>
        <v/>
      </c>
      <c r="C88" t="str">
        <f t="shared" si="12"/>
        <v/>
      </c>
      <c r="D88" s="76" t="str">
        <f t="shared" si="15"/>
        <v/>
      </c>
      <c r="E88" t="str">
        <f t="shared" si="17"/>
        <v/>
      </c>
      <c r="F88" t="str">
        <f t="shared" si="13"/>
        <v/>
      </c>
      <c r="G88" t="str">
        <f t="shared" si="14"/>
        <v/>
      </c>
      <c r="H88" s="76" t="str">
        <f t="shared" si="16"/>
        <v/>
      </c>
    </row>
    <row r="89" spans="1:8" x14ac:dyDescent="0.2">
      <c r="A89" s="75">
        <v>85</v>
      </c>
      <c r="B89" t="str">
        <f t="shared" si="11"/>
        <v/>
      </c>
      <c r="C89" t="str">
        <f t="shared" si="12"/>
        <v/>
      </c>
      <c r="D89" s="76" t="str">
        <f t="shared" si="15"/>
        <v/>
      </c>
      <c r="E89" t="str">
        <f t="shared" si="17"/>
        <v/>
      </c>
      <c r="F89" t="str">
        <f t="shared" si="13"/>
        <v/>
      </c>
      <c r="G89" t="str">
        <f t="shared" si="14"/>
        <v/>
      </c>
      <c r="H89" s="76" t="str">
        <f t="shared" si="16"/>
        <v/>
      </c>
    </row>
    <row r="90" spans="1:8" x14ac:dyDescent="0.2">
      <c r="A90" s="75">
        <v>86</v>
      </c>
      <c r="B90" t="str">
        <f t="shared" si="11"/>
        <v/>
      </c>
      <c r="C90" t="str">
        <f t="shared" si="12"/>
        <v/>
      </c>
      <c r="D90" s="76" t="str">
        <f t="shared" si="15"/>
        <v/>
      </c>
      <c r="E90" t="str">
        <f t="shared" si="17"/>
        <v/>
      </c>
      <c r="F90" t="str">
        <f t="shared" si="13"/>
        <v/>
      </c>
      <c r="G90" t="str">
        <f t="shared" si="14"/>
        <v/>
      </c>
      <c r="H90" s="76" t="str">
        <f t="shared" si="16"/>
        <v/>
      </c>
    </row>
    <row r="91" spans="1:8" x14ac:dyDescent="0.2">
      <c r="A91" s="75">
        <v>87</v>
      </c>
      <c r="B91" t="str">
        <f t="shared" si="11"/>
        <v/>
      </c>
      <c r="C91" t="str">
        <f t="shared" si="12"/>
        <v/>
      </c>
      <c r="D91" s="76" t="str">
        <f t="shared" si="15"/>
        <v/>
      </c>
      <c r="E91" t="str">
        <f t="shared" si="17"/>
        <v/>
      </c>
      <c r="F91" t="str">
        <f t="shared" si="13"/>
        <v/>
      </c>
      <c r="G91" t="str">
        <f t="shared" si="14"/>
        <v/>
      </c>
      <c r="H91" s="76" t="str">
        <f t="shared" si="16"/>
        <v/>
      </c>
    </row>
    <row r="92" spans="1:8" x14ac:dyDescent="0.2">
      <c r="A92" s="75">
        <v>88</v>
      </c>
      <c r="B92" t="str">
        <f t="shared" si="11"/>
        <v/>
      </c>
      <c r="C92" t="str">
        <f t="shared" si="12"/>
        <v/>
      </c>
      <c r="D92" s="76" t="str">
        <f t="shared" si="15"/>
        <v/>
      </c>
      <c r="E92" t="str">
        <f t="shared" si="17"/>
        <v/>
      </c>
      <c r="F92" t="str">
        <f t="shared" si="13"/>
        <v/>
      </c>
      <c r="G92" t="str">
        <f t="shared" si="14"/>
        <v/>
      </c>
      <c r="H92" s="76" t="str">
        <f t="shared" si="16"/>
        <v/>
      </c>
    </row>
    <row r="93" spans="1:8" x14ac:dyDescent="0.2">
      <c r="A93" s="75">
        <v>89</v>
      </c>
      <c r="B93" t="str">
        <f t="shared" si="11"/>
        <v/>
      </c>
      <c r="C93" t="str">
        <f t="shared" si="12"/>
        <v/>
      </c>
      <c r="D93" s="76" t="str">
        <f t="shared" si="15"/>
        <v/>
      </c>
      <c r="E93" t="str">
        <f t="shared" si="17"/>
        <v/>
      </c>
      <c r="F93" t="str">
        <f t="shared" si="13"/>
        <v/>
      </c>
      <c r="G93" t="str">
        <f t="shared" si="14"/>
        <v/>
      </c>
      <c r="H93" s="76" t="str">
        <f t="shared" si="16"/>
        <v/>
      </c>
    </row>
    <row r="94" spans="1:8" x14ac:dyDescent="0.2">
      <c r="A94" s="75">
        <v>90</v>
      </c>
      <c r="B94" t="str">
        <f t="shared" si="11"/>
        <v/>
      </c>
      <c r="C94" t="str">
        <f t="shared" si="12"/>
        <v/>
      </c>
      <c r="D94" s="76" t="str">
        <f t="shared" si="15"/>
        <v/>
      </c>
      <c r="E94" t="str">
        <f t="shared" si="17"/>
        <v/>
      </c>
      <c r="F94" t="str">
        <f t="shared" si="13"/>
        <v/>
      </c>
      <c r="G94" t="str">
        <f t="shared" si="14"/>
        <v/>
      </c>
      <c r="H94" s="76" t="str">
        <f t="shared" si="16"/>
        <v/>
      </c>
    </row>
    <row r="95" spans="1:8" x14ac:dyDescent="0.2">
      <c r="A95" s="75">
        <v>91</v>
      </c>
      <c r="B95" t="str">
        <f t="shared" si="11"/>
        <v/>
      </c>
      <c r="C95" t="str">
        <f t="shared" si="12"/>
        <v/>
      </c>
      <c r="D95" s="76" t="str">
        <f t="shared" si="15"/>
        <v/>
      </c>
      <c r="E95" t="str">
        <f t="shared" si="17"/>
        <v/>
      </c>
      <c r="F95" t="str">
        <f t="shared" si="13"/>
        <v/>
      </c>
      <c r="G95" t="str">
        <f t="shared" si="14"/>
        <v/>
      </c>
      <c r="H95" s="76" t="str">
        <f t="shared" si="16"/>
        <v/>
      </c>
    </row>
    <row r="96" spans="1:8" x14ac:dyDescent="0.2">
      <c r="A96" s="75">
        <v>92</v>
      </c>
      <c r="B96" t="str">
        <f t="shared" si="11"/>
        <v/>
      </c>
      <c r="C96" t="str">
        <f t="shared" si="12"/>
        <v/>
      </c>
      <c r="D96" s="76" t="str">
        <f t="shared" si="15"/>
        <v/>
      </c>
      <c r="E96" t="str">
        <f t="shared" si="17"/>
        <v/>
      </c>
      <c r="F96" t="str">
        <f t="shared" si="13"/>
        <v/>
      </c>
      <c r="G96" t="str">
        <f t="shared" si="14"/>
        <v/>
      </c>
      <c r="H96" s="76" t="str">
        <f t="shared" si="16"/>
        <v/>
      </c>
    </row>
    <row r="97" spans="1:8" x14ac:dyDescent="0.2">
      <c r="A97" s="75">
        <v>93</v>
      </c>
      <c r="B97" t="str">
        <f t="shared" si="11"/>
        <v/>
      </c>
      <c r="C97" t="str">
        <f t="shared" si="12"/>
        <v/>
      </c>
      <c r="D97" s="76" t="str">
        <f t="shared" si="15"/>
        <v/>
      </c>
      <c r="E97" t="str">
        <f t="shared" si="17"/>
        <v/>
      </c>
      <c r="F97" t="str">
        <f t="shared" si="13"/>
        <v/>
      </c>
      <c r="G97" t="str">
        <f t="shared" si="14"/>
        <v/>
      </c>
      <c r="H97" s="76" t="str">
        <f t="shared" si="16"/>
        <v/>
      </c>
    </row>
    <row r="98" spans="1:8" x14ac:dyDescent="0.2">
      <c r="A98" s="75">
        <v>94</v>
      </c>
      <c r="B98" t="str">
        <f t="shared" si="11"/>
        <v/>
      </c>
      <c r="C98" t="str">
        <f t="shared" si="12"/>
        <v/>
      </c>
      <c r="D98" s="76" t="str">
        <f t="shared" si="15"/>
        <v/>
      </c>
      <c r="E98" t="str">
        <f t="shared" si="17"/>
        <v/>
      </c>
      <c r="F98" t="str">
        <f t="shared" si="13"/>
        <v/>
      </c>
      <c r="G98" t="str">
        <f t="shared" si="14"/>
        <v/>
      </c>
      <c r="H98" s="76" t="str">
        <f t="shared" si="16"/>
        <v/>
      </c>
    </row>
    <row r="99" spans="1:8" x14ac:dyDescent="0.2">
      <c r="A99" s="75">
        <v>95</v>
      </c>
      <c r="B99" t="str">
        <f t="shared" si="11"/>
        <v/>
      </c>
      <c r="C99" t="str">
        <f t="shared" si="12"/>
        <v/>
      </c>
      <c r="D99" s="76" t="str">
        <f t="shared" si="15"/>
        <v/>
      </c>
      <c r="E99" t="str">
        <f t="shared" si="17"/>
        <v/>
      </c>
      <c r="F99" t="str">
        <f t="shared" si="13"/>
        <v/>
      </c>
      <c r="G99" t="str">
        <f t="shared" si="14"/>
        <v/>
      </c>
      <c r="H99" s="76" t="str">
        <f t="shared" si="16"/>
        <v/>
      </c>
    </row>
    <row r="100" spans="1:8" x14ac:dyDescent="0.2">
      <c r="A100" s="75">
        <v>96</v>
      </c>
      <c r="B100" t="str">
        <f t="shared" si="11"/>
        <v/>
      </c>
      <c r="C100" t="str">
        <f t="shared" si="12"/>
        <v/>
      </c>
      <c r="D100" s="76" t="str">
        <f t="shared" si="15"/>
        <v/>
      </c>
      <c r="E100" t="str">
        <f t="shared" si="17"/>
        <v/>
      </c>
      <c r="F100" t="str">
        <f t="shared" si="13"/>
        <v/>
      </c>
      <c r="G100" t="str">
        <f t="shared" si="14"/>
        <v/>
      </c>
      <c r="H100" s="76" t="str">
        <f t="shared" si="16"/>
        <v/>
      </c>
    </row>
    <row r="101" spans="1:8" x14ac:dyDescent="0.2">
      <c r="A101" s="75">
        <v>97</v>
      </c>
      <c r="B101" t="str">
        <f t="shared" ref="B101:B104" si="18">IF(A101&lt;=$K$3,$K$2,"")</f>
        <v/>
      </c>
      <c r="C101" t="str">
        <f t="shared" ref="C101:C104" si="19">IF(B101="","",$K$1)</f>
        <v/>
      </c>
      <c r="D101" s="76" t="str">
        <f t="shared" si="15"/>
        <v/>
      </c>
      <c r="E101" t="str">
        <f t="shared" si="17"/>
        <v/>
      </c>
      <c r="F101" t="str">
        <f t="shared" ref="F101:F104" si="20">+IF(B101="","",VLOOKUP(B101+E101,Tabla,8)-($K$4*$K$5)/VLOOKUP(B101+E101,Tabla,3))</f>
        <v/>
      </c>
      <c r="G101" t="str">
        <f t="shared" si="14"/>
        <v/>
      </c>
      <c r="H101" s="76" t="str">
        <f t="shared" si="16"/>
        <v/>
      </c>
    </row>
    <row r="102" spans="1:8" x14ac:dyDescent="0.2">
      <c r="A102" s="75">
        <v>98</v>
      </c>
      <c r="B102" t="str">
        <f t="shared" si="18"/>
        <v/>
      </c>
      <c r="C102" t="str">
        <f t="shared" si="19"/>
        <v/>
      </c>
      <c r="D102" s="76" t="str">
        <f t="shared" si="15"/>
        <v/>
      </c>
      <c r="E102" t="str">
        <f t="shared" si="17"/>
        <v/>
      </c>
      <c r="F102" t="str">
        <f t="shared" si="20"/>
        <v/>
      </c>
      <c r="G102" t="str">
        <f t="shared" si="14"/>
        <v/>
      </c>
      <c r="H102" s="76" t="str">
        <f t="shared" si="16"/>
        <v/>
      </c>
    </row>
    <row r="103" spans="1:8" x14ac:dyDescent="0.2">
      <c r="A103" s="75">
        <v>99</v>
      </c>
      <c r="B103" t="str">
        <f t="shared" si="18"/>
        <v/>
      </c>
      <c r="C103" t="str">
        <f t="shared" si="19"/>
        <v/>
      </c>
      <c r="D103" s="76" t="str">
        <f t="shared" si="15"/>
        <v/>
      </c>
      <c r="E103" t="str">
        <f t="shared" si="17"/>
        <v/>
      </c>
      <c r="F103" t="str">
        <f t="shared" si="20"/>
        <v/>
      </c>
      <c r="G103" t="str">
        <f t="shared" si="14"/>
        <v/>
      </c>
      <c r="H103" s="76" t="str">
        <f t="shared" si="16"/>
        <v/>
      </c>
    </row>
    <row r="104" spans="1:8" x14ac:dyDescent="0.2">
      <c r="A104" s="75">
        <v>100</v>
      </c>
      <c r="B104" t="str">
        <f t="shared" si="18"/>
        <v/>
      </c>
      <c r="C104" t="str">
        <f t="shared" si="19"/>
        <v/>
      </c>
      <c r="D104" s="76" t="str">
        <f t="shared" si="15"/>
        <v/>
      </c>
      <c r="E104" t="str">
        <f t="shared" si="17"/>
        <v/>
      </c>
      <c r="F104" t="str">
        <f t="shared" si="20"/>
        <v/>
      </c>
      <c r="G104" t="str">
        <f t="shared" si="14"/>
        <v/>
      </c>
      <c r="H104" s="76" t="str">
        <f t="shared" si="16"/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620F-C603-EA48-BED9-AA2E78274DBE}">
  <dimension ref="A1:J104"/>
  <sheetViews>
    <sheetView workbookViewId="0">
      <selection activeCell="M16" sqref="M16"/>
    </sheetView>
  </sheetViews>
  <sheetFormatPr baseColWidth="10" defaultRowHeight="16" x14ac:dyDescent="0.2"/>
  <sheetData>
    <row r="1" spans="1:10" x14ac:dyDescent="0.2">
      <c r="I1" s="72" t="s">
        <v>82</v>
      </c>
      <c r="J1" s="72">
        <v>300000</v>
      </c>
    </row>
    <row r="2" spans="1:10" x14ac:dyDescent="0.2">
      <c r="I2" s="59" t="s">
        <v>1</v>
      </c>
      <c r="J2" s="54">
        <v>29</v>
      </c>
    </row>
    <row r="3" spans="1:10" x14ac:dyDescent="0.2">
      <c r="I3" s="59" t="s">
        <v>86</v>
      </c>
      <c r="J3">
        <v>15</v>
      </c>
    </row>
    <row r="4" spans="1:10" x14ac:dyDescent="0.2">
      <c r="B4" s="77" t="s">
        <v>81</v>
      </c>
      <c r="C4" s="77" t="s">
        <v>82</v>
      </c>
      <c r="D4" s="77" t="s">
        <v>6</v>
      </c>
      <c r="E4" s="77" t="s">
        <v>2</v>
      </c>
      <c r="F4" s="77" t="s">
        <v>89</v>
      </c>
      <c r="G4" s="77" t="s">
        <v>47</v>
      </c>
      <c r="I4" s="59" t="s">
        <v>87</v>
      </c>
      <c r="J4" s="54">
        <f>VLOOKUP(J2+J3,Tabla,3)</f>
        <v>87451.01498872244</v>
      </c>
    </row>
    <row r="5" spans="1:10" x14ac:dyDescent="0.2">
      <c r="A5" s="75">
        <v>1</v>
      </c>
      <c r="B5">
        <f t="shared" ref="B5:B36" si="0">IF(A5&lt;=$J$3,$J$2,"")</f>
        <v>29</v>
      </c>
      <c r="C5">
        <f t="shared" ref="C5:C36" si="1">IF(B5="","",$J$1)</f>
        <v>300000</v>
      </c>
      <c r="D5" s="76">
        <f t="shared" ref="D5:D36" si="2">+IF(B5="","",$J$10)</f>
        <v>4208.0877815017657</v>
      </c>
      <c r="E5">
        <f>+IF(B5="","",IF(B5="","",1))</f>
        <v>1</v>
      </c>
      <c r="F5">
        <f t="shared" ref="F5:F36" si="3">+IF(B5="","",VLOOKUP(B5+E5,Tabla,5)-($J$4*$J$6)/VLOOKUP(B5+E5,Tabla,3))</f>
        <v>9.9555634579768721</v>
      </c>
      <c r="G5" s="76">
        <f>IF(F5="","",$J$1*(1-F5/$J$9))</f>
        <v>13219.603914693123</v>
      </c>
      <c r="I5" s="59" t="s">
        <v>88</v>
      </c>
      <c r="J5" s="54">
        <f>VLOOKUP(J2+J3,Tabla,8)</f>
        <v>0.22754043577450414</v>
      </c>
    </row>
    <row r="6" spans="1:10" x14ac:dyDescent="0.2">
      <c r="A6" s="75">
        <v>2</v>
      </c>
      <c r="B6">
        <f t="shared" si="0"/>
        <v>29</v>
      </c>
      <c r="C6">
        <f t="shared" si="1"/>
        <v>300000</v>
      </c>
      <c r="D6" s="76">
        <f t="shared" si="2"/>
        <v>4208.0877815017657</v>
      </c>
      <c r="E6">
        <f>IF(B6="","",IF(B6="","",E5+1))</f>
        <v>2</v>
      </c>
      <c r="F6">
        <f t="shared" si="3"/>
        <v>9.4712366759720883</v>
      </c>
      <c r="G6" s="76">
        <f t="shared" ref="G6:G69" si="4">IF(F6="","",$J$1*(1-F6/$J$9))</f>
        <v>27171.142364961797</v>
      </c>
      <c r="I6" s="59" t="s">
        <v>89</v>
      </c>
      <c r="J6" s="54">
        <f>VLOOKUP(J2+J3,Tabla,5)</f>
        <v>16.221650848735415</v>
      </c>
    </row>
    <row r="7" spans="1:10" x14ac:dyDescent="0.2">
      <c r="A7" s="75">
        <v>3</v>
      </c>
      <c r="B7">
        <f t="shared" si="0"/>
        <v>29</v>
      </c>
      <c r="C7">
        <f t="shared" si="1"/>
        <v>300000</v>
      </c>
      <c r="D7" s="76">
        <f t="shared" si="2"/>
        <v>4208.0877815017657</v>
      </c>
      <c r="E7">
        <f t="shared" ref="E7:E70" si="5">IF(B7="","",IF(B7="","",E6+1))</f>
        <v>3</v>
      </c>
      <c r="F7">
        <f t="shared" si="3"/>
        <v>8.9599627399844906</v>
      </c>
      <c r="G7" s="76">
        <f t="shared" si="4"/>
        <v>41898.921710603507</v>
      </c>
      <c r="I7" s="78" t="s">
        <v>30</v>
      </c>
      <c r="J7">
        <v>0.05</v>
      </c>
    </row>
    <row r="8" spans="1:10" x14ac:dyDescent="0.2">
      <c r="A8" s="75">
        <v>4</v>
      </c>
      <c r="B8">
        <f t="shared" si="0"/>
        <v>29</v>
      </c>
      <c r="C8">
        <f t="shared" si="1"/>
        <v>300000</v>
      </c>
      <c r="D8" s="76">
        <f t="shared" si="2"/>
        <v>4208.0877815017657</v>
      </c>
      <c r="E8">
        <f t="shared" si="5"/>
        <v>4</v>
      </c>
      <c r="F8">
        <f t="shared" si="3"/>
        <v>8.4201027056530293</v>
      </c>
      <c r="G8" s="76">
        <f t="shared" si="4"/>
        <v>57450.153454513827</v>
      </c>
      <c r="I8" s="60" t="s">
        <v>42</v>
      </c>
      <c r="J8" s="76">
        <f>(VLOOKUP($J$2,Tabla,8)-($J$4*VLOOKUP($J$2+$J$3,Tabla,8)/VLOOKUP($J$2,Tabla,3)))*J1</f>
        <v>23063.435846390723</v>
      </c>
    </row>
    <row r="9" spans="1:10" x14ac:dyDescent="0.2">
      <c r="A9" s="75">
        <v>5</v>
      </c>
      <c r="B9">
        <f t="shared" si="0"/>
        <v>29</v>
      </c>
      <c r="C9">
        <f t="shared" si="1"/>
        <v>300000</v>
      </c>
      <c r="D9" s="76">
        <f t="shared" si="2"/>
        <v>4208.0877815017657</v>
      </c>
      <c r="E9">
        <f t="shared" si="5"/>
        <v>5</v>
      </c>
      <c r="F9">
        <f t="shared" si="3"/>
        <v>7.8499094890255741</v>
      </c>
      <c r="G9" s="76">
        <f t="shared" si="4"/>
        <v>73875.164173375422</v>
      </c>
      <c r="I9" s="60" t="s">
        <v>90</v>
      </c>
      <c r="J9">
        <f>(VLOOKUP(J2,Tabla,4)-VLOOKUP(J2+J3,Tabla,4))/VLOOKUP(J2,Tabla,3)</f>
        <v>10.414481178499505</v>
      </c>
    </row>
    <row r="10" spans="1:10" x14ac:dyDescent="0.2">
      <c r="A10" s="75">
        <v>6</v>
      </c>
      <c r="B10">
        <f t="shared" si="0"/>
        <v>29</v>
      </c>
      <c r="C10">
        <f t="shared" si="1"/>
        <v>300000</v>
      </c>
      <c r="D10" s="76">
        <f t="shared" si="2"/>
        <v>4208.0877815017657</v>
      </c>
      <c r="E10">
        <f t="shared" si="5"/>
        <v>6</v>
      </c>
      <c r="F10">
        <f t="shared" si="3"/>
        <v>7.2475199837553674</v>
      </c>
      <c r="G10" s="76">
        <f t="shared" si="4"/>
        <v>91227.622590041283</v>
      </c>
      <c r="I10" s="60" t="s">
        <v>6</v>
      </c>
      <c r="J10">
        <f>J1*(1/J6-(J7/(1+J7)))</f>
        <v>4208.0877815017657</v>
      </c>
    </row>
    <row r="11" spans="1:10" x14ac:dyDescent="0.2">
      <c r="A11" s="75">
        <v>7</v>
      </c>
      <c r="B11">
        <f t="shared" si="0"/>
        <v>29</v>
      </c>
      <c r="C11">
        <f t="shared" si="1"/>
        <v>300000</v>
      </c>
      <c r="D11" s="76">
        <f t="shared" si="2"/>
        <v>4208.0877815017657</v>
      </c>
      <c r="E11">
        <f t="shared" si="5"/>
        <v>7</v>
      </c>
      <c r="F11">
        <f t="shared" si="3"/>
        <v>6.6109465270644758</v>
      </c>
      <c r="G11" s="76">
        <f t="shared" si="4"/>
        <v>109564.78540536479</v>
      </c>
    </row>
    <row r="12" spans="1:10" x14ac:dyDescent="0.2">
      <c r="A12" s="75">
        <v>8</v>
      </c>
      <c r="B12">
        <f t="shared" si="0"/>
        <v>29</v>
      </c>
      <c r="C12">
        <f t="shared" si="1"/>
        <v>300000</v>
      </c>
      <c r="D12" s="76">
        <f t="shared" si="2"/>
        <v>4208.0877815017657</v>
      </c>
      <c r="E12">
        <f t="shared" si="5"/>
        <v>8</v>
      </c>
      <c r="F12">
        <f t="shared" si="3"/>
        <v>5.9380676521176543</v>
      </c>
      <c r="G12" s="76">
        <f t="shared" si="4"/>
        <v>128947.76368572217</v>
      </c>
    </row>
    <row r="13" spans="1:10" x14ac:dyDescent="0.2">
      <c r="A13" s="75">
        <v>9</v>
      </c>
      <c r="B13">
        <f t="shared" si="0"/>
        <v>29</v>
      </c>
      <c r="C13">
        <f t="shared" si="1"/>
        <v>300000</v>
      </c>
      <c r="D13" s="76">
        <f t="shared" si="2"/>
        <v>4208.0877815017657</v>
      </c>
      <c r="E13">
        <f t="shared" si="5"/>
        <v>9</v>
      </c>
      <c r="F13">
        <f t="shared" si="3"/>
        <v>5.2266180574552887</v>
      </c>
      <c r="G13" s="76">
        <f t="shared" si="4"/>
        <v>149441.81180396563</v>
      </c>
    </row>
    <row r="14" spans="1:10" x14ac:dyDescent="0.2">
      <c r="A14" s="75">
        <v>10</v>
      </c>
      <c r="B14">
        <f t="shared" si="0"/>
        <v>29</v>
      </c>
      <c r="C14">
        <f t="shared" si="1"/>
        <v>300000</v>
      </c>
      <c r="D14" s="76">
        <f t="shared" si="2"/>
        <v>4208.0877815017657</v>
      </c>
      <c r="E14">
        <f t="shared" si="5"/>
        <v>10</v>
      </c>
      <c r="F14">
        <f t="shared" si="3"/>
        <v>4.4741777162237906</v>
      </c>
      <c r="G14" s="76">
        <f t="shared" si="4"/>
        <v>171116.64115940858</v>
      </c>
    </row>
    <row r="15" spans="1:10" x14ac:dyDescent="0.2">
      <c r="A15" s="75">
        <v>11</v>
      </c>
      <c r="B15">
        <f t="shared" si="0"/>
        <v>29</v>
      </c>
      <c r="C15">
        <f t="shared" si="1"/>
        <v>300000</v>
      </c>
      <c r="D15" s="76">
        <f t="shared" si="2"/>
        <v>4208.0877815017657</v>
      </c>
      <c r="E15">
        <f t="shared" si="5"/>
        <v>11</v>
      </c>
      <c r="F15">
        <f t="shared" si="3"/>
        <v>3.6781600389771079</v>
      </c>
      <c r="G15" s="76">
        <f t="shared" si="4"/>
        <v>194046.76116068274</v>
      </c>
    </row>
    <row r="16" spans="1:10" x14ac:dyDescent="0.2">
      <c r="A16" s="75">
        <v>12</v>
      </c>
      <c r="B16">
        <f t="shared" si="0"/>
        <v>29</v>
      </c>
      <c r="C16">
        <f t="shared" si="1"/>
        <v>300000</v>
      </c>
      <c r="D16" s="76">
        <f t="shared" si="2"/>
        <v>4208.0877815017657</v>
      </c>
      <c r="E16">
        <f t="shared" si="5"/>
        <v>12</v>
      </c>
      <c r="F16">
        <f t="shared" si="3"/>
        <v>2.8357989936411467</v>
      </c>
      <c r="G16" s="76">
        <f t="shared" si="4"/>
        <v>218311.8502486058</v>
      </c>
    </row>
    <row r="17" spans="1:7" x14ac:dyDescent="0.2">
      <c r="A17" s="75">
        <v>13</v>
      </c>
      <c r="B17">
        <f t="shared" si="0"/>
        <v>29</v>
      </c>
      <c r="C17">
        <f t="shared" si="1"/>
        <v>300000</v>
      </c>
      <c r="D17" s="76">
        <f t="shared" si="2"/>
        <v>4208.0877815017657</v>
      </c>
      <c r="E17">
        <f t="shared" si="5"/>
        <v>13</v>
      </c>
      <c r="F17">
        <f t="shared" si="3"/>
        <v>1.9441350746446666</v>
      </c>
      <c r="G17" s="76">
        <f t="shared" si="4"/>
        <v>243997.16007001014</v>
      </c>
    </row>
    <row r="18" spans="1:7" x14ac:dyDescent="0.2">
      <c r="A18" s="75">
        <v>14</v>
      </c>
      <c r="B18">
        <f t="shared" si="0"/>
        <v>29</v>
      </c>
      <c r="C18">
        <f t="shared" si="1"/>
        <v>300000</v>
      </c>
      <c r="D18" s="76">
        <f t="shared" si="2"/>
        <v>4208.0877815017657</v>
      </c>
      <c r="E18">
        <f t="shared" si="5"/>
        <v>14</v>
      </c>
      <c r="F18">
        <f t="shared" si="3"/>
        <v>0.99999999999999822</v>
      </c>
      <c r="G18" s="76">
        <f t="shared" si="4"/>
        <v>271193.95629430452</v>
      </c>
    </row>
    <row r="19" spans="1:7" x14ac:dyDescent="0.2">
      <c r="A19" s="75">
        <v>15</v>
      </c>
      <c r="B19">
        <f t="shared" si="0"/>
        <v>29</v>
      </c>
      <c r="C19">
        <f t="shared" si="1"/>
        <v>300000</v>
      </c>
      <c r="D19" s="76">
        <f t="shared" si="2"/>
        <v>4208.0877815017657</v>
      </c>
      <c r="E19">
        <f t="shared" si="5"/>
        <v>15</v>
      </c>
      <c r="F19">
        <f t="shared" si="3"/>
        <v>0</v>
      </c>
      <c r="G19" s="76">
        <f t="shared" si="4"/>
        <v>300000</v>
      </c>
    </row>
    <row r="20" spans="1:7" x14ac:dyDescent="0.2">
      <c r="A20" s="75">
        <v>16</v>
      </c>
      <c r="B20" t="str">
        <f t="shared" si="0"/>
        <v/>
      </c>
      <c r="C20" t="str">
        <f t="shared" si="1"/>
        <v/>
      </c>
      <c r="D20" s="76" t="str">
        <f t="shared" si="2"/>
        <v/>
      </c>
      <c r="E20" t="str">
        <f t="shared" si="5"/>
        <v/>
      </c>
      <c r="F20" t="str">
        <f t="shared" si="3"/>
        <v/>
      </c>
      <c r="G20" s="76" t="str">
        <f t="shared" si="4"/>
        <v/>
      </c>
    </row>
    <row r="21" spans="1:7" x14ac:dyDescent="0.2">
      <c r="A21" s="75">
        <v>17</v>
      </c>
      <c r="B21" t="str">
        <f t="shared" si="0"/>
        <v/>
      </c>
      <c r="C21" t="str">
        <f t="shared" si="1"/>
        <v/>
      </c>
      <c r="D21" s="76" t="str">
        <f t="shared" si="2"/>
        <v/>
      </c>
      <c r="E21" t="str">
        <f t="shared" si="5"/>
        <v/>
      </c>
      <c r="F21" t="str">
        <f t="shared" si="3"/>
        <v/>
      </c>
      <c r="G21" s="76" t="str">
        <f t="shared" si="4"/>
        <v/>
      </c>
    </row>
    <row r="22" spans="1:7" x14ac:dyDescent="0.2">
      <c r="A22" s="75">
        <v>18</v>
      </c>
      <c r="B22" t="str">
        <f t="shared" si="0"/>
        <v/>
      </c>
      <c r="C22" t="str">
        <f t="shared" si="1"/>
        <v/>
      </c>
      <c r="D22" s="76" t="str">
        <f t="shared" si="2"/>
        <v/>
      </c>
      <c r="E22" t="str">
        <f t="shared" si="5"/>
        <v/>
      </c>
      <c r="F22" t="str">
        <f t="shared" si="3"/>
        <v/>
      </c>
      <c r="G22" s="76" t="str">
        <f t="shared" si="4"/>
        <v/>
      </c>
    </row>
    <row r="23" spans="1:7" x14ac:dyDescent="0.2">
      <c r="A23" s="75">
        <v>19</v>
      </c>
      <c r="B23" t="str">
        <f t="shared" si="0"/>
        <v/>
      </c>
      <c r="C23" t="str">
        <f t="shared" si="1"/>
        <v/>
      </c>
      <c r="D23" s="76" t="str">
        <f t="shared" si="2"/>
        <v/>
      </c>
      <c r="E23" t="str">
        <f t="shared" si="5"/>
        <v/>
      </c>
      <c r="F23" t="str">
        <f t="shared" si="3"/>
        <v/>
      </c>
      <c r="G23" s="76" t="str">
        <f t="shared" si="4"/>
        <v/>
      </c>
    </row>
    <row r="24" spans="1:7" x14ac:dyDescent="0.2">
      <c r="A24" s="75">
        <v>20</v>
      </c>
      <c r="B24" t="str">
        <f t="shared" si="0"/>
        <v/>
      </c>
      <c r="C24" t="str">
        <f t="shared" si="1"/>
        <v/>
      </c>
      <c r="D24" s="76" t="str">
        <f t="shared" si="2"/>
        <v/>
      </c>
      <c r="E24" t="str">
        <f t="shared" si="5"/>
        <v/>
      </c>
      <c r="F24" t="str">
        <f t="shared" si="3"/>
        <v/>
      </c>
      <c r="G24" s="76" t="str">
        <f t="shared" si="4"/>
        <v/>
      </c>
    </row>
    <row r="25" spans="1:7" x14ac:dyDescent="0.2">
      <c r="A25" s="75">
        <v>21</v>
      </c>
      <c r="B25" t="str">
        <f t="shared" si="0"/>
        <v/>
      </c>
      <c r="C25" t="str">
        <f t="shared" si="1"/>
        <v/>
      </c>
      <c r="D25" s="76" t="str">
        <f t="shared" si="2"/>
        <v/>
      </c>
      <c r="E25" t="str">
        <f t="shared" si="5"/>
        <v/>
      </c>
      <c r="F25" t="str">
        <f t="shared" si="3"/>
        <v/>
      </c>
      <c r="G25" s="76" t="str">
        <f t="shared" si="4"/>
        <v/>
      </c>
    </row>
    <row r="26" spans="1:7" x14ac:dyDescent="0.2">
      <c r="A26" s="75">
        <v>22</v>
      </c>
      <c r="B26" t="str">
        <f t="shared" si="0"/>
        <v/>
      </c>
      <c r="C26" t="str">
        <f t="shared" si="1"/>
        <v/>
      </c>
      <c r="D26" s="76" t="str">
        <f t="shared" si="2"/>
        <v/>
      </c>
      <c r="E26" t="str">
        <f t="shared" si="5"/>
        <v/>
      </c>
      <c r="F26" t="str">
        <f t="shared" si="3"/>
        <v/>
      </c>
      <c r="G26" s="76" t="str">
        <f t="shared" si="4"/>
        <v/>
      </c>
    </row>
    <row r="27" spans="1:7" x14ac:dyDescent="0.2">
      <c r="A27" s="75">
        <v>23</v>
      </c>
      <c r="B27" t="str">
        <f t="shared" si="0"/>
        <v/>
      </c>
      <c r="C27" t="str">
        <f t="shared" si="1"/>
        <v/>
      </c>
      <c r="D27" s="76" t="str">
        <f t="shared" si="2"/>
        <v/>
      </c>
      <c r="E27" t="str">
        <f t="shared" si="5"/>
        <v/>
      </c>
      <c r="F27" t="str">
        <f t="shared" si="3"/>
        <v/>
      </c>
      <c r="G27" s="76" t="str">
        <f t="shared" si="4"/>
        <v/>
      </c>
    </row>
    <row r="28" spans="1:7" x14ac:dyDescent="0.2">
      <c r="A28" s="75">
        <v>24</v>
      </c>
      <c r="B28" t="str">
        <f t="shared" si="0"/>
        <v/>
      </c>
      <c r="C28" t="str">
        <f t="shared" si="1"/>
        <v/>
      </c>
      <c r="D28" s="76" t="str">
        <f t="shared" si="2"/>
        <v/>
      </c>
      <c r="E28" t="str">
        <f t="shared" si="5"/>
        <v/>
      </c>
      <c r="F28" t="str">
        <f t="shared" si="3"/>
        <v/>
      </c>
      <c r="G28" s="76" t="str">
        <f t="shared" si="4"/>
        <v/>
      </c>
    </row>
    <row r="29" spans="1:7" x14ac:dyDescent="0.2">
      <c r="A29" s="75">
        <v>25</v>
      </c>
      <c r="B29" t="str">
        <f t="shared" si="0"/>
        <v/>
      </c>
      <c r="C29" t="str">
        <f t="shared" si="1"/>
        <v/>
      </c>
      <c r="D29" s="76" t="str">
        <f t="shared" si="2"/>
        <v/>
      </c>
      <c r="E29" t="str">
        <f t="shared" si="5"/>
        <v/>
      </c>
      <c r="F29" t="str">
        <f t="shared" si="3"/>
        <v/>
      </c>
      <c r="G29" s="76" t="str">
        <f t="shared" si="4"/>
        <v/>
      </c>
    </row>
    <row r="30" spans="1:7" x14ac:dyDescent="0.2">
      <c r="A30" s="75">
        <v>26</v>
      </c>
      <c r="B30" t="str">
        <f t="shared" si="0"/>
        <v/>
      </c>
      <c r="C30" t="str">
        <f t="shared" si="1"/>
        <v/>
      </c>
      <c r="D30" s="76" t="str">
        <f t="shared" si="2"/>
        <v/>
      </c>
      <c r="E30" t="str">
        <f t="shared" si="5"/>
        <v/>
      </c>
      <c r="F30" t="str">
        <f t="shared" si="3"/>
        <v/>
      </c>
      <c r="G30" s="76" t="str">
        <f t="shared" si="4"/>
        <v/>
      </c>
    </row>
    <row r="31" spans="1:7" x14ac:dyDescent="0.2">
      <c r="A31" s="75">
        <v>27</v>
      </c>
      <c r="B31" t="str">
        <f t="shared" si="0"/>
        <v/>
      </c>
      <c r="C31" t="str">
        <f t="shared" si="1"/>
        <v/>
      </c>
      <c r="D31" s="76" t="str">
        <f t="shared" si="2"/>
        <v/>
      </c>
      <c r="E31" t="str">
        <f t="shared" si="5"/>
        <v/>
      </c>
      <c r="F31" t="str">
        <f t="shared" si="3"/>
        <v/>
      </c>
      <c r="G31" s="76" t="str">
        <f t="shared" si="4"/>
        <v/>
      </c>
    </row>
    <row r="32" spans="1:7" x14ac:dyDescent="0.2">
      <c r="A32" s="75">
        <v>28</v>
      </c>
      <c r="B32" t="str">
        <f t="shared" si="0"/>
        <v/>
      </c>
      <c r="C32" t="str">
        <f t="shared" si="1"/>
        <v/>
      </c>
      <c r="D32" s="76" t="str">
        <f t="shared" si="2"/>
        <v/>
      </c>
      <c r="E32" t="str">
        <f t="shared" si="5"/>
        <v/>
      </c>
      <c r="F32" t="str">
        <f t="shared" si="3"/>
        <v/>
      </c>
      <c r="G32" s="76" t="str">
        <f t="shared" si="4"/>
        <v/>
      </c>
    </row>
    <row r="33" spans="1:7" x14ac:dyDescent="0.2">
      <c r="A33" s="75">
        <v>29</v>
      </c>
      <c r="B33" t="str">
        <f t="shared" si="0"/>
        <v/>
      </c>
      <c r="C33" t="str">
        <f t="shared" si="1"/>
        <v/>
      </c>
      <c r="D33" s="76" t="str">
        <f t="shared" si="2"/>
        <v/>
      </c>
      <c r="E33" t="str">
        <f t="shared" si="5"/>
        <v/>
      </c>
      <c r="F33" t="str">
        <f t="shared" si="3"/>
        <v/>
      </c>
      <c r="G33" s="76" t="str">
        <f t="shared" si="4"/>
        <v/>
      </c>
    </row>
    <row r="34" spans="1:7" x14ac:dyDescent="0.2">
      <c r="A34" s="75">
        <v>30</v>
      </c>
      <c r="B34" t="str">
        <f t="shared" si="0"/>
        <v/>
      </c>
      <c r="C34" t="str">
        <f t="shared" si="1"/>
        <v/>
      </c>
      <c r="D34" s="76" t="str">
        <f t="shared" si="2"/>
        <v/>
      </c>
      <c r="E34" t="str">
        <f t="shared" si="5"/>
        <v/>
      </c>
      <c r="F34" t="str">
        <f t="shared" si="3"/>
        <v/>
      </c>
      <c r="G34" s="76" t="str">
        <f t="shared" si="4"/>
        <v/>
      </c>
    </row>
    <row r="35" spans="1:7" x14ac:dyDescent="0.2">
      <c r="A35" s="75">
        <v>31</v>
      </c>
      <c r="B35" t="str">
        <f t="shared" si="0"/>
        <v/>
      </c>
      <c r="C35" t="str">
        <f t="shared" si="1"/>
        <v/>
      </c>
      <c r="D35" s="76" t="str">
        <f t="shared" si="2"/>
        <v/>
      </c>
      <c r="E35" t="str">
        <f t="shared" si="5"/>
        <v/>
      </c>
      <c r="F35" t="str">
        <f t="shared" si="3"/>
        <v/>
      </c>
      <c r="G35" s="76" t="str">
        <f t="shared" si="4"/>
        <v/>
      </c>
    </row>
    <row r="36" spans="1:7" x14ac:dyDescent="0.2">
      <c r="A36" s="75">
        <v>32</v>
      </c>
      <c r="B36" t="str">
        <f t="shared" si="0"/>
        <v/>
      </c>
      <c r="C36" t="str">
        <f t="shared" si="1"/>
        <v/>
      </c>
      <c r="D36" s="76" t="str">
        <f t="shared" si="2"/>
        <v/>
      </c>
      <c r="E36" t="str">
        <f t="shared" si="5"/>
        <v/>
      </c>
      <c r="F36" t="str">
        <f t="shared" si="3"/>
        <v/>
      </c>
      <c r="G36" s="76" t="str">
        <f t="shared" si="4"/>
        <v/>
      </c>
    </row>
    <row r="37" spans="1:7" x14ac:dyDescent="0.2">
      <c r="A37" s="75">
        <v>33</v>
      </c>
      <c r="B37" t="str">
        <f t="shared" ref="B37:B68" si="6">IF(A37&lt;=$J$3,$J$2,"")</f>
        <v/>
      </c>
      <c r="C37" t="str">
        <f t="shared" ref="C37:C68" si="7">IF(B37="","",$J$1)</f>
        <v/>
      </c>
      <c r="D37" s="76" t="str">
        <f t="shared" ref="D37:D68" si="8">+IF(B37="","",$J$10)</f>
        <v/>
      </c>
      <c r="E37" t="str">
        <f t="shared" si="5"/>
        <v/>
      </c>
      <c r="F37" t="str">
        <f t="shared" ref="F37:F68" si="9">+IF(B37="","",VLOOKUP(B37+E37,Tabla,5)-($J$4*$J$6)/VLOOKUP(B37+E37,Tabla,3))</f>
        <v/>
      </c>
      <c r="G37" s="76" t="str">
        <f t="shared" si="4"/>
        <v/>
      </c>
    </row>
    <row r="38" spans="1:7" x14ac:dyDescent="0.2">
      <c r="A38" s="75">
        <v>34</v>
      </c>
      <c r="B38" t="str">
        <f t="shared" si="6"/>
        <v/>
      </c>
      <c r="C38" t="str">
        <f t="shared" si="7"/>
        <v/>
      </c>
      <c r="D38" s="76" t="str">
        <f t="shared" si="8"/>
        <v/>
      </c>
      <c r="E38" t="str">
        <f t="shared" si="5"/>
        <v/>
      </c>
      <c r="F38" t="str">
        <f t="shared" si="9"/>
        <v/>
      </c>
      <c r="G38" s="76" t="str">
        <f t="shared" si="4"/>
        <v/>
      </c>
    </row>
    <row r="39" spans="1:7" x14ac:dyDescent="0.2">
      <c r="A39" s="75">
        <v>35</v>
      </c>
      <c r="B39" t="str">
        <f t="shared" si="6"/>
        <v/>
      </c>
      <c r="C39" t="str">
        <f t="shared" si="7"/>
        <v/>
      </c>
      <c r="D39" s="76" t="str">
        <f t="shared" si="8"/>
        <v/>
      </c>
      <c r="E39" t="str">
        <f t="shared" si="5"/>
        <v/>
      </c>
      <c r="F39" t="str">
        <f t="shared" si="9"/>
        <v/>
      </c>
      <c r="G39" s="76" t="str">
        <f t="shared" si="4"/>
        <v/>
      </c>
    </row>
    <row r="40" spans="1:7" x14ac:dyDescent="0.2">
      <c r="A40" s="75">
        <v>36</v>
      </c>
      <c r="B40" t="str">
        <f t="shared" si="6"/>
        <v/>
      </c>
      <c r="C40" t="str">
        <f t="shared" si="7"/>
        <v/>
      </c>
      <c r="D40" s="76" t="str">
        <f t="shared" si="8"/>
        <v/>
      </c>
      <c r="E40" t="str">
        <f t="shared" si="5"/>
        <v/>
      </c>
      <c r="F40" t="str">
        <f t="shared" si="9"/>
        <v/>
      </c>
      <c r="G40" s="76" t="str">
        <f t="shared" si="4"/>
        <v/>
      </c>
    </row>
    <row r="41" spans="1:7" x14ac:dyDescent="0.2">
      <c r="A41" s="75">
        <v>37</v>
      </c>
      <c r="B41" t="str">
        <f t="shared" si="6"/>
        <v/>
      </c>
      <c r="C41" t="str">
        <f t="shared" si="7"/>
        <v/>
      </c>
      <c r="D41" s="76" t="str">
        <f t="shared" si="8"/>
        <v/>
      </c>
      <c r="E41" t="str">
        <f t="shared" si="5"/>
        <v/>
      </c>
      <c r="F41" t="str">
        <f t="shared" si="9"/>
        <v/>
      </c>
      <c r="G41" s="76" t="str">
        <f t="shared" si="4"/>
        <v/>
      </c>
    </row>
    <row r="42" spans="1:7" x14ac:dyDescent="0.2">
      <c r="A42" s="75">
        <v>38</v>
      </c>
      <c r="B42" t="str">
        <f t="shared" si="6"/>
        <v/>
      </c>
      <c r="C42" t="str">
        <f t="shared" si="7"/>
        <v/>
      </c>
      <c r="D42" s="76" t="str">
        <f t="shared" si="8"/>
        <v/>
      </c>
      <c r="E42" t="str">
        <f t="shared" si="5"/>
        <v/>
      </c>
      <c r="F42" t="str">
        <f t="shared" si="9"/>
        <v/>
      </c>
      <c r="G42" s="76" t="str">
        <f t="shared" si="4"/>
        <v/>
      </c>
    </row>
    <row r="43" spans="1:7" x14ac:dyDescent="0.2">
      <c r="A43" s="75">
        <v>39</v>
      </c>
      <c r="B43" t="str">
        <f t="shared" si="6"/>
        <v/>
      </c>
      <c r="C43" t="str">
        <f t="shared" si="7"/>
        <v/>
      </c>
      <c r="D43" s="76" t="str">
        <f t="shared" si="8"/>
        <v/>
      </c>
      <c r="E43" t="str">
        <f t="shared" si="5"/>
        <v/>
      </c>
      <c r="F43" t="str">
        <f t="shared" si="9"/>
        <v/>
      </c>
      <c r="G43" s="76" t="str">
        <f t="shared" si="4"/>
        <v/>
      </c>
    </row>
    <row r="44" spans="1:7" x14ac:dyDescent="0.2">
      <c r="A44" s="75">
        <v>40</v>
      </c>
      <c r="B44" t="str">
        <f t="shared" si="6"/>
        <v/>
      </c>
      <c r="C44" t="str">
        <f t="shared" si="7"/>
        <v/>
      </c>
      <c r="D44" s="76" t="str">
        <f t="shared" si="8"/>
        <v/>
      </c>
      <c r="E44" t="str">
        <f t="shared" si="5"/>
        <v/>
      </c>
      <c r="F44" t="str">
        <f t="shared" si="9"/>
        <v/>
      </c>
      <c r="G44" s="76" t="str">
        <f t="shared" si="4"/>
        <v/>
      </c>
    </row>
    <row r="45" spans="1:7" x14ac:dyDescent="0.2">
      <c r="A45" s="75">
        <v>41</v>
      </c>
      <c r="B45" t="str">
        <f t="shared" si="6"/>
        <v/>
      </c>
      <c r="C45" t="str">
        <f t="shared" si="7"/>
        <v/>
      </c>
      <c r="D45" s="76" t="str">
        <f t="shared" si="8"/>
        <v/>
      </c>
      <c r="E45" t="str">
        <f t="shared" si="5"/>
        <v/>
      </c>
      <c r="F45" t="str">
        <f t="shared" si="9"/>
        <v/>
      </c>
      <c r="G45" s="76" t="str">
        <f t="shared" si="4"/>
        <v/>
      </c>
    </row>
    <row r="46" spans="1:7" x14ac:dyDescent="0.2">
      <c r="A46" s="75">
        <v>42</v>
      </c>
      <c r="B46" t="str">
        <f t="shared" si="6"/>
        <v/>
      </c>
      <c r="C46" t="str">
        <f t="shared" si="7"/>
        <v/>
      </c>
      <c r="D46" s="76" t="str">
        <f t="shared" si="8"/>
        <v/>
      </c>
      <c r="E46" t="str">
        <f t="shared" si="5"/>
        <v/>
      </c>
      <c r="F46" t="str">
        <f t="shared" si="9"/>
        <v/>
      </c>
      <c r="G46" s="76" t="str">
        <f t="shared" si="4"/>
        <v/>
      </c>
    </row>
    <row r="47" spans="1:7" x14ac:dyDescent="0.2">
      <c r="A47" s="75">
        <v>43</v>
      </c>
      <c r="B47" t="str">
        <f t="shared" si="6"/>
        <v/>
      </c>
      <c r="C47" t="str">
        <f t="shared" si="7"/>
        <v/>
      </c>
      <c r="D47" s="76" t="str">
        <f t="shared" si="8"/>
        <v/>
      </c>
      <c r="E47" t="str">
        <f t="shared" si="5"/>
        <v/>
      </c>
      <c r="F47" t="str">
        <f t="shared" si="9"/>
        <v/>
      </c>
      <c r="G47" s="76" t="str">
        <f t="shared" si="4"/>
        <v/>
      </c>
    </row>
    <row r="48" spans="1:7" x14ac:dyDescent="0.2">
      <c r="A48" s="75">
        <v>44</v>
      </c>
      <c r="B48" t="str">
        <f t="shared" si="6"/>
        <v/>
      </c>
      <c r="C48" t="str">
        <f t="shared" si="7"/>
        <v/>
      </c>
      <c r="D48" s="76" t="str">
        <f t="shared" si="8"/>
        <v/>
      </c>
      <c r="E48" t="str">
        <f t="shared" si="5"/>
        <v/>
      </c>
      <c r="F48" t="str">
        <f t="shared" si="9"/>
        <v/>
      </c>
      <c r="G48" s="76" t="str">
        <f t="shared" si="4"/>
        <v/>
      </c>
    </row>
    <row r="49" spans="1:7" x14ac:dyDescent="0.2">
      <c r="A49" s="75">
        <v>45</v>
      </c>
      <c r="B49" t="str">
        <f t="shared" si="6"/>
        <v/>
      </c>
      <c r="C49" t="str">
        <f t="shared" si="7"/>
        <v/>
      </c>
      <c r="D49" s="76" t="str">
        <f t="shared" si="8"/>
        <v/>
      </c>
      <c r="E49" t="str">
        <f t="shared" si="5"/>
        <v/>
      </c>
      <c r="F49" t="str">
        <f t="shared" si="9"/>
        <v/>
      </c>
      <c r="G49" s="76" t="str">
        <f t="shared" si="4"/>
        <v/>
      </c>
    </row>
    <row r="50" spans="1:7" x14ac:dyDescent="0.2">
      <c r="A50" s="75">
        <v>46</v>
      </c>
      <c r="B50" t="str">
        <f t="shared" si="6"/>
        <v/>
      </c>
      <c r="C50" t="str">
        <f t="shared" si="7"/>
        <v/>
      </c>
      <c r="D50" s="76" t="str">
        <f t="shared" si="8"/>
        <v/>
      </c>
      <c r="E50" t="str">
        <f t="shared" si="5"/>
        <v/>
      </c>
      <c r="F50" t="str">
        <f t="shared" si="9"/>
        <v/>
      </c>
      <c r="G50" s="76" t="str">
        <f t="shared" si="4"/>
        <v/>
      </c>
    </row>
    <row r="51" spans="1:7" x14ac:dyDescent="0.2">
      <c r="A51" s="75">
        <v>47</v>
      </c>
      <c r="B51" t="str">
        <f t="shared" si="6"/>
        <v/>
      </c>
      <c r="C51" t="str">
        <f t="shared" si="7"/>
        <v/>
      </c>
      <c r="D51" s="76" t="str">
        <f t="shared" si="8"/>
        <v/>
      </c>
      <c r="E51" t="str">
        <f t="shared" si="5"/>
        <v/>
      </c>
      <c r="F51" t="str">
        <f t="shared" si="9"/>
        <v/>
      </c>
      <c r="G51" s="76" t="str">
        <f t="shared" si="4"/>
        <v/>
      </c>
    </row>
    <row r="52" spans="1:7" x14ac:dyDescent="0.2">
      <c r="A52" s="75">
        <v>48</v>
      </c>
      <c r="B52" t="str">
        <f t="shared" si="6"/>
        <v/>
      </c>
      <c r="C52" t="str">
        <f t="shared" si="7"/>
        <v/>
      </c>
      <c r="D52" s="76" t="str">
        <f t="shared" si="8"/>
        <v/>
      </c>
      <c r="E52" t="str">
        <f t="shared" si="5"/>
        <v/>
      </c>
      <c r="F52" t="str">
        <f t="shared" si="9"/>
        <v/>
      </c>
      <c r="G52" s="76" t="str">
        <f t="shared" si="4"/>
        <v/>
      </c>
    </row>
    <row r="53" spans="1:7" x14ac:dyDescent="0.2">
      <c r="A53" s="75">
        <v>49</v>
      </c>
      <c r="B53" t="str">
        <f t="shared" si="6"/>
        <v/>
      </c>
      <c r="C53" t="str">
        <f t="shared" si="7"/>
        <v/>
      </c>
      <c r="D53" s="76" t="str">
        <f t="shared" si="8"/>
        <v/>
      </c>
      <c r="E53" t="str">
        <f t="shared" si="5"/>
        <v/>
      </c>
      <c r="F53" t="str">
        <f t="shared" si="9"/>
        <v/>
      </c>
      <c r="G53" s="76" t="str">
        <f t="shared" si="4"/>
        <v/>
      </c>
    </row>
    <row r="54" spans="1:7" x14ac:dyDescent="0.2">
      <c r="A54" s="75">
        <v>50</v>
      </c>
      <c r="B54" t="str">
        <f t="shared" si="6"/>
        <v/>
      </c>
      <c r="C54" t="str">
        <f t="shared" si="7"/>
        <v/>
      </c>
      <c r="D54" s="76" t="str">
        <f t="shared" si="8"/>
        <v/>
      </c>
      <c r="E54" t="str">
        <f t="shared" si="5"/>
        <v/>
      </c>
      <c r="F54" t="str">
        <f t="shared" si="9"/>
        <v/>
      </c>
      <c r="G54" s="76" t="str">
        <f t="shared" si="4"/>
        <v/>
      </c>
    </row>
    <row r="55" spans="1:7" x14ac:dyDescent="0.2">
      <c r="A55" s="75">
        <v>51</v>
      </c>
      <c r="B55" t="str">
        <f t="shared" si="6"/>
        <v/>
      </c>
      <c r="C55" t="str">
        <f t="shared" si="7"/>
        <v/>
      </c>
      <c r="D55" s="76" t="str">
        <f t="shared" si="8"/>
        <v/>
      </c>
      <c r="E55" t="str">
        <f t="shared" si="5"/>
        <v/>
      </c>
      <c r="F55" t="str">
        <f t="shared" si="9"/>
        <v/>
      </c>
      <c r="G55" s="76" t="str">
        <f t="shared" si="4"/>
        <v/>
      </c>
    </row>
    <row r="56" spans="1:7" x14ac:dyDescent="0.2">
      <c r="A56" s="75">
        <v>52</v>
      </c>
      <c r="B56" t="str">
        <f t="shared" si="6"/>
        <v/>
      </c>
      <c r="C56" t="str">
        <f t="shared" si="7"/>
        <v/>
      </c>
      <c r="D56" s="76" t="str">
        <f t="shared" si="8"/>
        <v/>
      </c>
      <c r="E56" t="str">
        <f t="shared" si="5"/>
        <v/>
      </c>
      <c r="F56" t="str">
        <f t="shared" si="9"/>
        <v/>
      </c>
      <c r="G56" s="76" t="str">
        <f t="shared" si="4"/>
        <v/>
      </c>
    </row>
    <row r="57" spans="1:7" x14ac:dyDescent="0.2">
      <c r="A57" s="75">
        <v>53</v>
      </c>
      <c r="B57" t="str">
        <f t="shared" si="6"/>
        <v/>
      </c>
      <c r="C57" t="str">
        <f t="shared" si="7"/>
        <v/>
      </c>
      <c r="D57" s="76" t="str">
        <f t="shared" si="8"/>
        <v/>
      </c>
      <c r="E57" t="str">
        <f t="shared" si="5"/>
        <v/>
      </c>
      <c r="F57" t="str">
        <f t="shared" si="9"/>
        <v/>
      </c>
      <c r="G57" s="76" t="str">
        <f t="shared" si="4"/>
        <v/>
      </c>
    </row>
    <row r="58" spans="1:7" x14ac:dyDescent="0.2">
      <c r="A58" s="75">
        <v>54</v>
      </c>
      <c r="B58" t="str">
        <f t="shared" si="6"/>
        <v/>
      </c>
      <c r="C58" t="str">
        <f t="shared" si="7"/>
        <v/>
      </c>
      <c r="D58" s="76" t="str">
        <f t="shared" si="8"/>
        <v/>
      </c>
      <c r="E58" t="str">
        <f t="shared" si="5"/>
        <v/>
      </c>
      <c r="F58" t="str">
        <f t="shared" si="9"/>
        <v/>
      </c>
      <c r="G58" s="76" t="str">
        <f t="shared" si="4"/>
        <v/>
      </c>
    </row>
    <row r="59" spans="1:7" x14ac:dyDescent="0.2">
      <c r="A59" s="75">
        <v>55</v>
      </c>
      <c r="B59" t="str">
        <f t="shared" si="6"/>
        <v/>
      </c>
      <c r="C59" t="str">
        <f t="shared" si="7"/>
        <v/>
      </c>
      <c r="D59" s="76" t="str">
        <f t="shared" si="8"/>
        <v/>
      </c>
      <c r="E59" t="str">
        <f t="shared" si="5"/>
        <v/>
      </c>
      <c r="F59" t="str">
        <f t="shared" si="9"/>
        <v/>
      </c>
      <c r="G59" s="76" t="str">
        <f t="shared" si="4"/>
        <v/>
      </c>
    </row>
    <row r="60" spans="1:7" x14ac:dyDescent="0.2">
      <c r="A60" s="75">
        <v>56</v>
      </c>
      <c r="B60" t="str">
        <f t="shared" si="6"/>
        <v/>
      </c>
      <c r="C60" t="str">
        <f t="shared" si="7"/>
        <v/>
      </c>
      <c r="D60" s="76" t="str">
        <f t="shared" si="8"/>
        <v/>
      </c>
      <c r="E60" t="str">
        <f t="shared" si="5"/>
        <v/>
      </c>
      <c r="F60" t="str">
        <f t="shared" si="9"/>
        <v/>
      </c>
      <c r="G60" s="76" t="str">
        <f t="shared" si="4"/>
        <v/>
      </c>
    </row>
    <row r="61" spans="1:7" x14ac:dyDescent="0.2">
      <c r="A61" s="75">
        <v>57</v>
      </c>
      <c r="B61" t="str">
        <f t="shared" si="6"/>
        <v/>
      </c>
      <c r="C61" t="str">
        <f t="shared" si="7"/>
        <v/>
      </c>
      <c r="D61" s="76" t="str">
        <f t="shared" si="8"/>
        <v/>
      </c>
      <c r="E61" t="str">
        <f t="shared" si="5"/>
        <v/>
      </c>
      <c r="F61" t="str">
        <f t="shared" si="9"/>
        <v/>
      </c>
      <c r="G61" s="76" t="str">
        <f t="shared" si="4"/>
        <v/>
      </c>
    </row>
    <row r="62" spans="1:7" x14ac:dyDescent="0.2">
      <c r="A62" s="75">
        <v>58</v>
      </c>
      <c r="B62" t="str">
        <f t="shared" si="6"/>
        <v/>
      </c>
      <c r="C62" t="str">
        <f t="shared" si="7"/>
        <v/>
      </c>
      <c r="D62" s="76" t="str">
        <f t="shared" si="8"/>
        <v/>
      </c>
      <c r="E62" t="str">
        <f t="shared" si="5"/>
        <v/>
      </c>
      <c r="F62" t="str">
        <f t="shared" si="9"/>
        <v/>
      </c>
      <c r="G62" s="76" t="str">
        <f t="shared" si="4"/>
        <v/>
      </c>
    </row>
    <row r="63" spans="1:7" x14ac:dyDescent="0.2">
      <c r="A63" s="75">
        <v>59</v>
      </c>
      <c r="B63" t="str">
        <f t="shared" si="6"/>
        <v/>
      </c>
      <c r="C63" t="str">
        <f t="shared" si="7"/>
        <v/>
      </c>
      <c r="D63" s="76" t="str">
        <f t="shared" si="8"/>
        <v/>
      </c>
      <c r="E63" t="str">
        <f t="shared" si="5"/>
        <v/>
      </c>
      <c r="F63" t="str">
        <f t="shared" si="9"/>
        <v/>
      </c>
      <c r="G63" s="76" t="str">
        <f t="shared" si="4"/>
        <v/>
      </c>
    </row>
    <row r="64" spans="1:7" x14ac:dyDescent="0.2">
      <c r="A64" s="75">
        <v>60</v>
      </c>
      <c r="B64" t="str">
        <f t="shared" si="6"/>
        <v/>
      </c>
      <c r="C64" t="str">
        <f t="shared" si="7"/>
        <v/>
      </c>
      <c r="D64" s="76" t="str">
        <f t="shared" si="8"/>
        <v/>
      </c>
      <c r="E64" t="str">
        <f t="shared" si="5"/>
        <v/>
      </c>
      <c r="F64" t="str">
        <f t="shared" si="9"/>
        <v/>
      </c>
      <c r="G64" s="76" t="str">
        <f t="shared" si="4"/>
        <v/>
      </c>
    </row>
    <row r="65" spans="1:7" x14ac:dyDescent="0.2">
      <c r="A65" s="75">
        <v>61</v>
      </c>
      <c r="B65" t="str">
        <f t="shared" si="6"/>
        <v/>
      </c>
      <c r="C65" t="str">
        <f t="shared" si="7"/>
        <v/>
      </c>
      <c r="D65" s="76" t="str">
        <f t="shared" si="8"/>
        <v/>
      </c>
      <c r="E65" t="str">
        <f t="shared" si="5"/>
        <v/>
      </c>
      <c r="F65" t="str">
        <f t="shared" si="9"/>
        <v/>
      </c>
      <c r="G65" s="76" t="str">
        <f t="shared" si="4"/>
        <v/>
      </c>
    </row>
    <row r="66" spans="1:7" x14ac:dyDescent="0.2">
      <c r="A66" s="75">
        <v>62</v>
      </c>
      <c r="B66" t="str">
        <f t="shared" si="6"/>
        <v/>
      </c>
      <c r="C66" t="str">
        <f t="shared" si="7"/>
        <v/>
      </c>
      <c r="D66" s="76" t="str">
        <f t="shared" si="8"/>
        <v/>
      </c>
      <c r="E66" t="str">
        <f t="shared" si="5"/>
        <v/>
      </c>
      <c r="F66" t="str">
        <f t="shared" si="9"/>
        <v/>
      </c>
      <c r="G66" s="76" t="str">
        <f t="shared" si="4"/>
        <v/>
      </c>
    </row>
    <row r="67" spans="1:7" x14ac:dyDescent="0.2">
      <c r="A67" s="75">
        <v>63</v>
      </c>
      <c r="B67" t="str">
        <f t="shared" si="6"/>
        <v/>
      </c>
      <c r="C67" t="str">
        <f t="shared" si="7"/>
        <v/>
      </c>
      <c r="D67" s="76" t="str">
        <f t="shared" si="8"/>
        <v/>
      </c>
      <c r="E67" t="str">
        <f t="shared" si="5"/>
        <v/>
      </c>
      <c r="F67" t="str">
        <f t="shared" si="9"/>
        <v/>
      </c>
      <c r="G67" s="76" t="str">
        <f t="shared" si="4"/>
        <v/>
      </c>
    </row>
    <row r="68" spans="1:7" x14ac:dyDescent="0.2">
      <c r="A68" s="75">
        <v>64</v>
      </c>
      <c r="B68" t="str">
        <f t="shared" si="6"/>
        <v/>
      </c>
      <c r="C68" t="str">
        <f t="shared" si="7"/>
        <v/>
      </c>
      <c r="D68" s="76" t="str">
        <f t="shared" si="8"/>
        <v/>
      </c>
      <c r="E68" t="str">
        <f t="shared" si="5"/>
        <v/>
      </c>
      <c r="F68" t="str">
        <f t="shared" si="9"/>
        <v/>
      </c>
      <c r="G68" s="76" t="str">
        <f t="shared" si="4"/>
        <v/>
      </c>
    </row>
    <row r="69" spans="1:7" x14ac:dyDescent="0.2">
      <c r="A69" s="75">
        <v>65</v>
      </c>
      <c r="B69" t="str">
        <f t="shared" ref="B69:B100" si="10">IF(A69&lt;=$J$3,$J$2,"")</f>
        <v/>
      </c>
      <c r="C69" t="str">
        <f t="shared" ref="C69:C100" si="11">IF(B69="","",$J$1)</f>
        <v/>
      </c>
      <c r="D69" s="76" t="str">
        <f t="shared" ref="D69:D104" si="12">+IF(B69="","",$J$10)</f>
        <v/>
      </c>
      <c r="E69" t="str">
        <f t="shared" si="5"/>
        <v/>
      </c>
      <c r="F69" t="str">
        <f t="shared" ref="F69:F100" si="13">+IF(B69="","",VLOOKUP(B69+E69,Tabla,5)-($J$4*$J$6)/VLOOKUP(B69+E69,Tabla,3))</f>
        <v/>
      </c>
      <c r="G69" s="76" t="str">
        <f t="shared" si="4"/>
        <v/>
      </c>
    </row>
    <row r="70" spans="1:7" x14ac:dyDescent="0.2">
      <c r="A70" s="75">
        <v>66</v>
      </c>
      <c r="B70" t="str">
        <f t="shared" si="10"/>
        <v/>
      </c>
      <c r="C70" t="str">
        <f t="shared" si="11"/>
        <v/>
      </c>
      <c r="D70" s="76" t="str">
        <f t="shared" si="12"/>
        <v/>
      </c>
      <c r="E70" t="str">
        <f t="shared" si="5"/>
        <v/>
      </c>
      <c r="F70" t="str">
        <f t="shared" si="13"/>
        <v/>
      </c>
      <c r="G70" s="76" t="str">
        <f t="shared" ref="G70:G104" si="14">IF(F70="","",$J$1*(1-F70/$J$9))</f>
        <v/>
      </c>
    </row>
    <row r="71" spans="1:7" x14ac:dyDescent="0.2">
      <c r="A71" s="75">
        <v>67</v>
      </c>
      <c r="B71" t="str">
        <f t="shared" si="10"/>
        <v/>
      </c>
      <c r="C71" t="str">
        <f t="shared" si="11"/>
        <v/>
      </c>
      <c r="D71" s="76" t="str">
        <f t="shared" si="12"/>
        <v/>
      </c>
      <c r="E71" t="str">
        <f t="shared" ref="E71:E104" si="15">IF(B71="","",IF(B71="","",E70+1))</f>
        <v/>
      </c>
      <c r="F71" t="str">
        <f t="shared" si="13"/>
        <v/>
      </c>
      <c r="G71" s="76" t="str">
        <f t="shared" si="14"/>
        <v/>
      </c>
    </row>
    <row r="72" spans="1:7" x14ac:dyDescent="0.2">
      <c r="A72" s="75">
        <v>68</v>
      </c>
      <c r="B72" t="str">
        <f t="shared" si="10"/>
        <v/>
      </c>
      <c r="C72" t="str">
        <f t="shared" si="11"/>
        <v/>
      </c>
      <c r="D72" s="76" t="str">
        <f t="shared" si="12"/>
        <v/>
      </c>
      <c r="E72" t="str">
        <f t="shared" si="15"/>
        <v/>
      </c>
      <c r="F72" t="str">
        <f t="shared" si="13"/>
        <v/>
      </c>
      <c r="G72" s="76" t="str">
        <f t="shared" si="14"/>
        <v/>
      </c>
    </row>
    <row r="73" spans="1:7" x14ac:dyDescent="0.2">
      <c r="A73" s="75">
        <v>69</v>
      </c>
      <c r="B73" t="str">
        <f t="shared" si="10"/>
        <v/>
      </c>
      <c r="C73" t="str">
        <f t="shared" si="11"/>
        <v/>
      </c>
      <c r="D73" s="76" t="str">
        <f t="shared" si="12"/>
        <v/>
      </c>
      <c r="E73" t="str">
        <f t="shared" si="15"/>
        <v/>
      </c>
      <c r="F73" t="str">
        <f t="shared" si="13"/>
        <v/>
      </c>
      <c r="G73" s="76" t="str">
        <f t="shared" si="14"/>
        <v/>
      </c>
    </row>
    <row r="74" spans="1:7" x14ac:dyDescent="0.2">
      <c r="A74" s="75">
        <v>70</v>
      </c>
      <c r="B74" t="str">
        <f t="shared" si="10"/>
        <v/>
      </c>
      <c r="C74" t="str">
        <f t="shared" si="11"/>
        <v/>
      </c>
      <c r="D74" s="76" t="str">
        <f t="shared" si="12"/>
        <v/>
      </c>
      <c r="E74" t="str">
        <f t="shared" si="15"/>
        <v/>
      </c>
      <c r="F74" t="str">
        <f t="shared" si="13"/>
        <v/>
      </c>
      <c r="G74" s="76" t="str">
        <f t="shared" si="14"/>
        <v/>
      </c>
    </row>
    <row r="75" spans="1:7" x14ac:dyDescent="0.2">
      <c r="A75" s="75">
        <v>71</v>
      </c>
      <c r="B75" t="str">
        <f t="shared" si="10"/>
        <v/>
      </c>
      <c r="C75" t="str">
        <f t="shared" si="11"/>
        <v/>
      </c>
      <c r="D75" s="76" t="str">
        <f t="shared" si="12"/>
        <v/>
      </c>
      <c r="E75" t="str">
        <f t="shared" si="15"/>
        <v/>
      </c>
      <c r="F75" t="str">
        <f t="shared" si="13"/>
        <v/>
      </c>
      <c r="G75" s="76" t="str">
        <f t="shared" si="14"/>
        <v/>
      </c>
    </row>
    <row r="76" spans="1:7" x14ac:dyDescent="0.2">
      <c r="A76" s="75">
        <v>72</v>
      </c>
      <c r="B76" t="str">
        <f t="shared" si="10"/>
        <v/>
      </c>
      <c r="C76" t="str">
        <f t="shared" si="11"/>
        <v/>
      </c>
      <c r="D76" s="76" t="str">
        <f t="shared" si="12"/>
        <v/>
      </c>
      <c r="E76" t="str">
        <f t="shared" si="15"/>
        <v/>
      </c>
      <c r="F76" t="str">
        <f t="shared" si="13"/>
        <v/>
      </c>
      <c r="G76" s="76" t="str">
        <f t="shared" si="14"/>
        <v/>
      </c>
    </row>
    <row r="77" spans="1:7" x14ac:dyDescent="0.2">
      <c r="A77" s="75">
        <v>73</v>
      </c>
      <c r="B77" t="str">
        <f t="shared" si="10"/>
        <v/>
      </c>
      <c r="C77" t="str">
        <f t="shared" si="11"/>
        <v/>
      </c>
      <c r="D77" s="76" t="str">
        <f t="shared" si="12"/>
        <v/>
      </c>
      <c r="E77" t="str">
        <f t="shared" si="15"/>
        <v/>
      </c>
      <c r="F77" t="str">
        <f t="shared" si="13"/>
        <v/>
      </c>
      <c r="G77" s="76" t="str">
        <f t="shared" si="14"/>
        <v/>
      </c>
    </row>
    <row r="78" spans="1:7" x14ac:dyDescent="0.2">
      <c r="A78" s="75">
        <v>74</v>
      </c>
      <c r="B78" t="str">
        <f t="shared" si="10"/>
        <v/>
      </c>
      <c r="C78" t="str">
        <f t="shared" si="11"/>
        <v/>
      </c>
      <c r="D78" s="76" t="str">
        <f t="shared" si="12"/>
        <v/>
      </c>
      <c r="E78" t="str">
        <f t="shared" si="15"/>
        <v/>
      </c>
      <c r="F78" t="str">
        <f t="shared" si="13"/>
        <v/>
      </c>
      <c r="G78" s="76" t="str">
        <f t="shared" si="14"/>
        <v/>
      </c>
    </row>
    <row r="79" spans="1:7" x14ac:dyDescent="0.2">
      <c r="A79" s="75">
        <v>75</v>
      </c>
      <c r="B79" t="str">
        <f t="shared" si="10"/>
        <v/>
      </c>
      <c r="C79" t="str">
        <f t="shared" si="11"/>
        <v/>
      </c>
      <c r="D79" s="76" t="str">
        <f t="shared" si="12"/>
        <v/>
      </c>
      <c r="E79" t="str">
        <f t="shared" si="15"/>
        <v/>
      </c>
      <c r="F79" t="str">
        <f t="shared" si="13"/>
        <v/>
      </c>
      <c r="G79" s="76" t="str">
        <f t="shared" si="14"/>
        <v/>
      </c>
    </row>
    <row r="80" spans="1:7" x14ac:dyDescent="0.2">
      <c r="A80" s="75">
        <v>76</v>
      </c>
      <c r="B80" t="str">
        <f t="shared" si="10"/>
        <v/>
      </c>
      <c r="C80" t="str">
        <f t="shared" si="11"/>
        <v/>
      </c>
      <c r="D80" s="76" t="str">
        <f t="shared" si="12"/>
        <v/>
      </c>
      <c r="E80" t="str">
        <f t="shared" si="15"/>
        <v/>
      </c>
      <c r="F80" t="str">
        <f t="shared" si="13"/>
        <v/>
      </c>
      <c r="G80" s="76" t="str">
        <f t="shared" si="14"/>
        <v/>
      </c>
    </row>
    <row r="81" spans="1:7" x14ac:dyDescent="0.2">
      <c r="A81" s="75">
        <v>77</v>
      </c>
      <c r="B81" t="str">
        <f t="shared" si="10"/>
        <v/>
      </c>
      <c r="C81" t="str">
        <f t="shared" si="11"/>
        <v/>
      </c>
      <c r="D81" s="76" t="str">
        <f t="shared" si="12"/>
        <v/>
      </c>
      <c r="E81" t="str">
        <f t="shared" si="15"/>
        <v/>
      </c>
      <c r="F81" t="str">
        <f t="shared" si="13"/>
        <v/>
      </c>
      <c r="G81" s="76" t="str">
        <f t="shared" si="14"/>
        <v/>
      </c>
    </row>
    <row r="82" spans="1:7" x14ac:dyDescent="0.2">
      <c r="A82" s="75">
        <v>78</v>
      </c>
      <c r="B82" t="str">
        <f t="shared" si="10"/>
        <v/>
      </c>
      <c r="C82" t="str">
        <f t="shared" si="11"/>
        <v/>
      </c>
      <c r="D82" s="76" t="str">
        <f t="shared" si="12"/>
        <v/>
      </c>
      <c r="E82" t="str">
        <f t="shared" si="15"/>
        <v/>
      </c>
      <c r="F82" t="str">
        <f t="shared" si="13"/>
        <v/>
      </c>
      <c r="G82" s="76" t="str">
        <f t="shared" si="14"/>
        <v/>
      </c>
    </row>
    <row r="83" spans="1:7" x14ac:dyDescent="0.2">
      <c r="A83" s="75">
        <v>79</v>
      </c>
      <c r="B83" t="str">
        <f t="shared" si="10"/>
        <v/>
      </c>
      <c r="C83" t="str">
        <f t="shared" si="11"/>
        <v/>
      </c>
      <c r="D83" s="76" t="str">
        <f t="shared" si="12"/>
        <v/>
      </c>
      <c r="E83" t="str">
        <f t="shared" si="15"/>
        <v/>
      </c>
      <c r="F83" t="str">
        <f t="shared" si="13"/>
        <v/>
      </c>
      <c r="G83" s="76" t="str">
        <f t="shared" si="14"/>
        <v/>
      </c>
    </row>
    <row r="84" spans="1:7" x14ac:dyDescent="0.2">
      <c r="A84" s="75">
        <v>80</v>
      </c>
      <c r="B84" t="str">
        <f t="shared" si="10"/>
        <v/>
      </c>
      <c r="C84" t="str">
        <f t="shared" si="11"/>
        <v/>
      </c>
      <c r="D84" s="76" t="str">
        <f t="shared" si="12"/>
        <v/>
      </c>
      <c r="E84" t="str">
        <f t="shared" si="15"/>
        <v/>
      </c>
      <c r="F84" t="str">
        <f t="shared" si="13"/>
        <v/>
      </c>
      <c r="G84" s="76" t="str">
        <f t="shared" si="14"/>
        <v/>
      </c>
    </row>
    <row r="85" spans="1:7" x14ac:dyDescent="0.2">
      <c r="A85" s="75">
        <v>81</v>
      </c>
      <c r="B85" t="str">
        <f t="shared" si="10"/>
        <v/>
      </c>
      <c r="C85" t="str">
        <f t="shared" si="11"/>
        <v/>
      </c>
      <c r="D85" s="76" t="str">
        <f t="shared" si="12"/>
        <v/>
      </c>
      <c r="E85" t="str">
        <f t="shared" si="15"/>
        <v/>
      </c>
      <c r="F85" t="str">
        <f t="shared" si="13"/>
        <v/>
      </c>
      <c r="G85" s="76" t="str">
        <f t="shared" si="14"/>
        <v/>
      </c>
    </row>
    <row r="86" spans="1:7" x14ac:dyDescent="0.2">
      <c r="A86" s="75">
        <v>82</v>
      </c>
      <c r="B86" t="str">
        <f t="shared" si="10"/>
        <v/>
      </c>
      <c r="C86" t="str">
        <f t="shared" si="11"/>
        <v/>
      </c>
      <c r="D86" s="76" t="str">
        <f t="shared" si="12"/>
        <v/>
      </c>
      <c r="E86" t="str">
        <f t="shared" si="15"/>
        <v/>
      </c>
      <c r="F86" t="str">
        <f t="shared" si="13"/>
        <v/>
      </c>
      <c r="G86" s="76" t="str">
        <f t="shared" si="14"/>
        <v/>
      </c>
    </row>
    <row r="87" spans="1:7" x14ac:dyDescent="0.2">
      <c r="A87" s="75">
        <v>83</v>
      </c>
      <c r="B87" t="str">
        <f t="shared" si="10"/>
        <v/>
      </c>
      <c r="C87" t="str">
        <f t="shared" si="11"/>
        <v/>
      </c>
      <c r="D87" s="76" t="str">
        <f t="shared" si="12"/>
        <v/>
      </c>
      <c r="E87" t="str">
        <f t="shared" si="15"/>
        <v/>
      </c>
      <c r="F87" t="str">
        <f t="shared" si="13"/>
        <v/>
      </c>
      <c r="G87" s="76" t="str">
        <f t="shared" si="14"/>
        <v/>
      </c>
    </row>
    <row r="88" spans="1:7" x14ac:dyDescent="0.2">
      <c r="A88" s="75">
        <v>84</v>
      </c>
      <c r="B88" t="str">
        <f t="shared" si="10"/>
        <v/>
      </c>
      <c r="C88" t="str">
        <f t="shared" si="11"/>
        <v/>
      </c>
      <c r="D88" s="76" t="str">
        <f t="shared" si="12"/>
        <v/>
      </c>
      <c r="E88" t="str">
        <f t="shared" si="15"/>
        <v/>
      </c>
      <c r="F88" t="str">
        <f t="shared" si="13"/>
        <v/>
      </c>
      <c r="G88" s="76" t="str">
        <f t="shared" si="14"/>
        <v/>
      </c>
    </row>
    <row r="89" spans="1:7" x14ac:dyDescent="0.2">
      <c r="A89" s="75">
        <v>85</v>
      </c>
      <c r="B89" t="str">
        <f t="shared" si="10"/>
        <v/>
      </c>
      <c r="C89" t="str">
        <f t="shared" si="11"/>
        <v/>
      </c>
      <c r="D89" s="76" t="str">
        <f t="shared" si="12"/>
        <v/>
      </c>
      <c r="E89" t="str">
        <f t="shared" si="15"/>
        <v/>
      </c>
      <c r="F89" t="str">
        <f t="shared" si="13"/>
        <v/>
      </c>
      <c r="G89" s="76" t="str">
        <f t="shared" si="14"/>
        <v/>
      </c>
    </row>
    <row r="90" spans="1:7" x14ac:dyDescent="0.2">
      <c r="A90" s="75">
        <v>86</v>
      </c>
      <c r="B90" t="str">
        <f t="shared" si="10"/>
        <v/>
      </c>
      <c r="C90" t="str">
        <f t="shared" si="11"/>
        <v/>
      </c>
      <c r="D90" s="76" t="str">
        <f t="shared" si="12"/>
        <v/>
      </c>
      <c r="E90" t="str">
        <f t="shared" si="15"/>
        <v/>
      </c>
      <c r="F90" t="str">
        <f t="shared" si="13"/>
        <v/>
      </c>
      <c r="G90" s="76" t="str">
        <f t="shared" si="14"/>
        <v/>
      </c>
    </row>
    <row r="91" spans="1:7" x14ac:dyDescent="0.2">
      <c r="A91" s="75">
        <v>87</v>
      </c>
      <c r="B91" t="str">
        <f t="shared" si="10"/>
        <v/>
      </c>
      <c r="C91" t="str">
        <f t="shared" si="11"/>
        <v/>
      </c>
      <c r="D91" s="76" t="str">
        <f t="shared" si="12"/>
        <v/>
      </c>
      <c r="E91" t="str">
        <f t="shared" si="15"/>
        <v/>
      </c>
      <c r="F91" t="str">
        <f t="shared" si="13"/>
        <v/>
      </c>
      <c r="G91" s="76" t="str">
        <f t="shared" si="14"/>
        <v/>
      </c>
    </row>
    <row r="92" spans="1:7" x14ac:dyDescent="0.2">
      <c r="A92" s="75">
        <v>88</v>
      </c>
      <c r="B92" t="str">
        <f t="shared" si="10"/>
        <v/>
      </c>
      <c r="C92" t="str">
        <f t="shared" si="11"/>
        <v/>
      </c>
      <c r="D92" s="76" t="str">
        <f t="shared" si="12"/>
        <v/>
      </c>
      <c r="E92" t="str">
        <f t="shared" si="15"/>
        <v/>
      </c>
      <c r="F92" t="str">
        <f t="shared" si="13"/>
        <v/>
      </c>
      <c r="G92" s="76" t="str">
        <f t="shared" si="14"/>
        <v/>
      </c>
    </row>
    <row r="93" spans="1:7" x14ac:dyDescent="0.2">
      <c r="A93" s="75">
        <v>89</v>
      </c>
      <c r="B93" t="str">
        <f t="shared" si="10"/>
        <v/>
      </c>
      <c r="C93" t="str">
        <f t="shared" si="11"/>
        <v/>
      </c>
      <c r="D93" s="76" t="str">
        <f t="shared" si="12"/>
        <v/>
      </c>
      <c r="E93" t="str">
        <f t="shared" si="15"/>
        <v/>
      </c>
      <c r="F93" t="str">
        <f t="shared" si="13"/>
        <v/>
      </c>
      <c r="G93" s="76" t="str">
        <f t="shared" si="14"/>
        <v/>
      </c>
    </row>
    <row r="94" spans="1:7" x14ac:dyDescent="0.2">
      <c r="A94" s="75">
        <v>90</v>
      </c>
      <c r="B94" t="str">
        <f t="shared" si="10"/>
        <v/>
      </c>
      <c r="C94" t="str">
        <f t="shared" si="11"/>
        <v/>
      </c>
      <c r="D94" s="76" t="str">
        <f t="shared" si="12"/>
        <v/>
      </c>
      <c r="E94" t="str">
        <f t="shared" si="15"/>
        <v/>
      </c>
      <c r="F94" t="str">
        <f t="shared" si="13"/>
        <v/>
      </c>
      <c r="G94" s="76" t="str">
        <f t="shared" si="14"/>
        <v/>
      </c>
    </row>
    <row r="95" spans="1:7" x14ac:dyDescent="0.2">
      <c r="A95" s="75">
        <v>91</v>
      </c>
      <c r="B95" t="str">
        <f t="shared" si="10"/>
        <v/>
      </c>
      <c r="C95" t="str">
        <f t="shared" si="11"/>
        <v/>
      </c>
      <c r="D95" s="76" t="str">
        <f t="shared" si="12"/>
        <v/>
      </c>
      <c r="E95" t="str">
        <f t="shared" si="15"/>
        <v/>
      </c>
      <c r="F95" t="str">
        <f t="shared" si="13"/>
        <v/>
      </c>
      <c r="G95" s="76" t="str">
        <f t="shared" si="14"/>
        <v/>
      </c>
    </row>
    <row r="96" spans="1:7" x14ac:dyDescent="0.2">
      <c r="A96" s="75">
        <v>92</v>
      </c>
      <c r="B96" t="str">
        <f t="shared" si="10"/>
        <v/>
      </c>
      <c r="C96" t="str">
        <f t="shared" si="11"/>
        <v/>
      </c>
      <c r="D96" s="76" t="str">
        <f t="shared" si="12"/>
        <v/>
      </c>
      <c r="E96" t="str">
        <f t="shared" si="15"/>
        <v/>
      </c>
      <c r="F96" t="str">
        <f t="shared" si="13"/>
        <v/>
      </c>
      <c r="G96" s="76" t="str">
        <f t="shared" si="14"/>
        <v/>
      </c>
    </row>
    <row r="97" spans="1:7" x14ac:dyDescent="0.2">
      <c r="A97" s="75">
        <v>93</v>
      </c>
      <c r="B97" t="str">
        <f t="shared" si="10"/>
        <v/>
      </c>
      <c r="C97" t="str">
        <f t="shared" si="11"/>
        <v/>
      </c>
      <c r="D97" s="76" t="str">
        <f t="shared" si="12"/>
        <v/>
      </c>
      <c r="E97" t="str">
        <f t="shared" si="15"/>
        <v/>
      </c>
      <c r="F97" t="str">
        <f t="shared" si="13"/>
        <v/>
      </c>
      <c r="G97" s="76" t="str">
        <f t="shared" si="14"/>
        <v/>
      </c>
    </row>
    <row r="98" spans="1:7" x14ac:dyDescent="0.2">
      <c r="A98" s="75">
        <v>94</v>
      </c>
      <c r="B98" t="str">
        <f t="shared" si="10"/>
        <v/>
      </c>
      <c r="C98" t="str">
        <f t="shared" si="11"/>
        <v/>
      </c>
      <c r="D98" s="76" t="str">
        <f t="shared" si="12"/>
        <v/>
      </c>
      <c r="E98" t="str">
        <f t="shared" si="15"/>
        <v/>
      </c>
      <c r="F98" t="str">
        <f t="shared" si="13"/>
        <v/>
      </c>
      <c r="G98" s="76" t="str">
        <f t="shared" si="14"/>
        <v/>
      </c>
    </row>
    <row r="99" spans="1:7" x14ac:dyDescent="0.2">
      <c r="A99" s="75">
        <v>95</v>
      </c>
      <c r="B99" t="str">
        <f t="shared" si="10"/>
        <v/>
      </c>
      <c r="C99" t="str">
        <f t="shared" si="11"/>
        <v/>
      </c>
      <c r="D99" s="76" t="str">
        <f t="shared" si="12"/>
        <v/>
      </c>
      <c r="E99" t="str">
        <f t="shared" si="15"/>
        <v/>
      </c>
      <c r="F99" t="str">
        <f t="shared" si="13"/>
        <v/>
      </c>
      <c r="G99" s="76" t="str">
        <f t="shared" si="14"/>
        <v/>
      </c>
    </row>
    <row r="100" spans="1:7" x14ac:dyDescent="0.2">
      <c r="A100" s="75">
        <v>96</v>
      </c>
      <c r="B100" t="str">
        <f t="shared" si="10"/>
        <v/>
      </c>
      <c r="C100" t="str">
        <f t="shared" si="11"/>
        <v/>
      </c>
      <c r="D100" s="76" t="str">
        <f t="shared" si="12"/>
        <v/>
      </c>
      <c r="E100" t="str">
        <f t="shared" si="15"/>
        <v/>
      </c>
      <c r="F100" t="str">
        <f t="shared" si="13"/>
        <v/>
      </c>
      <c r="G100" s="76" t="str">
        <f t="shared" si="14"/>
        <v/>
      </c>
    </row>
    <row r="101" spans="1:7" x14ac:dyDescent="0.2">
      <c r="A101" s="75">
        <v>97</v>
      </c>
      <c r="B101" t="str">
        <f t="shared" ref="B101:B104" si="16">IF(A101&lt;=$J$3,$J$2,"")</f>
        <v/>
      </c>
      <c r="C101" t="str">
        <f t="shared" ref="C101:C104" si="17">IF(B101="","",$J$1)</f>
        <v/>
      </c>
      <c r="D101" s="76" t="str">
        <f t="shared" si="12"/>
        <v/>
      </c>
      <c r="E101" t="str">
        <f t="shared" si="15"/>
        <v/>
      </c>
      <c r="F101" t="str">
        <f t="shared" ref="F101:F104" si="18">+IF(B101="","",VLOOKUP(B101+E101,Tabla,5)-($J$4*$J$6)/VLOOKUP(B101+E101,Tabla,3))</f>
        <v/>
      </c>
      <c r="G101" s="76" t="str">
        <f t="shared" si="14"/>
        <v/>
      </c>
    </row>
    <row r="102" spans="1:7" x14ac:dyDescent="0.2">
      <c r="A102" s="75">
        <v>98</v>
      </c>
      <c r="B102" t="str">
        <f t="shared" si="16"/>
        <v/>
      </c>
      <c r="C102" t="str">
        <f t="shared" si="17"/>
        <v/>
      </c>
      <c r="D102" s="76" t="str">
        <f t="shared" si="12"/>
        <v/>
      </c>
      <c r="E102" t="str">
        <f t="shared" si="15"/>
        <v/>
      </c>
      <c r="F102" t="str">
        <f t="shared" si="18"/>
        <v/>
      </c>
      <c r="G102" s="76" t="str">
        <f t="shared" si="14"/>
        <v/>
      </c>
    </row>
    <row r="103" spans="1:7" x14ac:dyDescent="0.2">
      <c r="A103" s="75">
        <v>99</v>
      </c>
      <c r="B103" t="str">
        <f t="shared" si="16"/>
        <v/>
      </c>
      <c r="C103" t="str">
        <f t="shared" si="17"/>
        <v/>
      </c>
      <c r="D103" s="76" t="str">
        <f t="shared" si="12"/>
        <v/>
      </c>
      <c r="E103" t="str">
        <f t="shared" si="15"/>
        <v/>
      </c>
      <c r="F103" t="str">
        <f t="shared" si="18"/>
        <v/>
      </c>
      <c r="G103" s="76" t="str">
        <f t="shared" si="14"/>
        <v/>
      </c>
    </row>
    <row r="104" spans="1:7" x14ac:dyDescent="0.2">
      <c r="A104" s="75">
        <v>100</v>
      </c>
      <c r="B104" t="str">
        <f t="shared" si="16"/>
        <v/>
      </c>
      <c r="C104" t="str">
        <f t="shared" si="17"/>
        <v/>
      </c>
      <c r="D104" s="76" t="str">
        <f t="shared" si="12"/>
        <v/>
      </c>
      <c r="E104" t="str">
        <f t="shared" si="15"/>
        <v/>
      </c>
      <c r="F104" t="str">
        <f t="shared" si="18"/>
        <v/>
      </c>
      <c r="G104" s="76" t="str">
        <f t="shared" si="14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</vt:i4>
      </vt:variant>
    </vt:vector>
  </HeadingPairs>
  <TitlesOfParts>
    <vt:vector size="19" baseType="lpstr">
      <vt:lpstr>PAnualidad vitalicia anticipada</vt:lpstr>
      <vt:lpstr>PAnualidad temporal</vt:lpstr>
      <vt:lpstr>PDotal</vt:lpstr>
      <vt:lpstr>Pvitalicia capitalizables m vec</vt:lpstr>
      <vt:lpstr>Ptemporal  capitalizables m vec</vt:lpstr>
      <vt:lpstr>PSeguro dotal capitalizables m </vt:lpstr>
      <vt:lpstr>Reserva vitalicia</vt:lpstr>
      <vt:lpstr>Reserva temporal</vt:lpstr>
      <vt:lpstr>Reserva dotal</vt:lpstr>
      <vt:lpstr>Reserva Recursiva temporal</vt:lpstr>
      <vt:lpstr>Recursiva dotal</vt:lpstr>
      <vt:lpstr>Reserva vitalicia retrospectiva</vt:lpstr>
      <vt:lpstr>Reserva m veces</vt:lpstr>
      <vt:lpstr>calcu primas rapidas</vt:lpstr>
      <vt:lpstr>Datos</vt:lpstr>
      <vt:lpstr>reserva vitalicia conmutados</vt:lpstr>
      <vt:lpstr>reserva temporal conmutados</vt:lpstr>
      <vt:lpstr>reserva dotal conmutados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2022-10-16T17:32:18Z</dcterms:created>
  <dcterms:modified xsi:type="dcterms:W3CDTF">2023-05-08T17:13:15Z</dcterms:modified>
</cp:coreProperties>
</file>