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9E518A6D-FF10-4AEE-9F84-0FD8D96AD2EE}" xr6:coauthVersionLast="43" xr6:coauthVersionMax="43" xr10:uidLastSave="{00000000-0000-0000-0000-000000000000}"/>
  <bookViews>
    <workbookView xWindow="1410" yWindow="465" windowWidth="26370" windowHeight="14820" tabRatio="836" activeTab="5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0" l="1"/>
  <c r="H1" i="11" a="1"/>
  <c r="E32" i="11" a="1"/>
  <c r="H1" i="11" l="1"/>
  <c r="H9" i="11"/>
  <c r="H2" i="11"/>
  <c r="H10" i="11"/>
  <c r="H3" i="11"/>
  <c r="H11" i="11"/>
  <c r="H4" i="11"/>
  <c r="H12" i="11"/>
  <c r="H5" i="11"/>
  <c r="H13" i="11"/>
  <c r="H6" i="11"/>
  <c r="H7" i="11"/>
  <c r="H8" i="11"/>
  <c r="E32" i="1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I1" i="3"/>
  <c r="E16" i="11" a="1"/>
  <c r="F1" i="3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F3" i="3"/>
  <c r="F7" i="3"/>
  <c r="F11" i="3"/>
  <c r="F2" i="3"/>
  <c r="F8" i="3"/>
  <c r="F13" i="3"/>
  <c r="F4" i="3"/>
  <c r="F9" i="3"/>
  <c r="F5" i="3"/>
  <c r="F10" i="3"/>
  <c r="F12" i="3"/>
  <c r="F6" i="3"/>
  <c r="F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C11" i="11" l="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E25" i="11"/>
  <c r="A1" i="10"/>
  <c r="E24" i="11" l="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B24" i="11" a="1"/>
  <c r="C24" i="11" l="1"/>
  <c r="B33" i="11"/>
  <c r="C41" i="11"/>
  <c r="C34" i="11"/>
  <c r="B43" i="11"/>
  <c r="B32" i="11"/>
  <c r="C33" i="11"/>
  <c r="C37" i="11"/>
  <c r="C28" i="11"/>
  <c r="B37" i="11"/>
  <c r="C45" i="11"/>
  <c r="C38" i="11"/>
  <c r="C27" i="11"/>
  <c r="B36" i="11"/>
  <c r="C40" i="11"/>
  <c r="C25" i="11"/>
  <c r="B34" i="11"/>
  <c r="B31" i="11"/>
  <c r="C30" i="11"/>
  <c r="C32" i="11"/>
  <c r="B41" i="11"/>
  <c r="B26" i="11"/>
  <c r="C42" i="11"/>
  <c r="C31" i="11"/>
  <c r="B40" i="11"/>
  <c r="C39" i="11"/>
  <c r="B25" i="11"/>
  <c r="B24" i="11"/>
  <c r="C26" i="11"/>
  <c r="C36" i="11"/>
  <c r="B45" i="11"/>
  <c r="B30" i="11"/>
  <c r="B27" i="11"/>
  <c r="C35" i="11"/>
  <c r="B44" i="11"/>
  <c r="B42" i="11"/>
  <c r="B35" i="11"/>
  <c r="C44" i="11"/>
  <c r="C29" i="11"/>
  <c r="B38" i="11"/>
  <c r="B39" i="11"/>
  <c r="C43" i="11"/>
  <c r="B29" i="11"/>
  <c r="B28" i="11"/>
  <c r="G4" i="9"/>
  <c r="G52" i="9"/>
  <c r="G20" i="9"/>
  <c r="G36" i="9"/>
  <c r="C5" i="9"/>
  <c r="F2" i="9"/>
  <c r="F34" i="9"/>
  <c r="F50" i="9"/>
  <c r="F18" i="9"/>
  <c r="C4" i="9" l="1"/>
  <c r="C5" i="8"/>
  <c r="C5" i="7"/>
  <c r="B2" i="9"/>
  <c r="G7" i="8" l="1"/>
  <c r="C4" i="7"/>
  <c r="C4" i="8"/>
  <c r="K5" i="5"/>
  <c r="F7" i="5"/>
  <c r="G7" i="5" s="1"/>
  <c r="K3" i="5"/>
  <c r="C5" i="4"/>
  <c r="B2" i="8"/>
  <c r="B2" i="7"/>
  <c r="B27" i="9" a="1"/>
  <c r="K7" i="5"/>
  <c r="B34" i="9" a="1"/>
  <c r="C27" i="9" l="1"/>
  <c r="B30" i="9"/>
  <c r="C28" i="9"/>
  <c r="B31" i="9"/>
  <c r="B29" i="9"/>
  <c r="B27" i="9"/>
  <c r="C29" i="9"/>
  <c r="C30" i="9"/>
  <c r="B28" i="9"/>
  <c r="C31" i="9"/>
  <c r="C34" i="9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G63" i="8"/>
  <c r="I10" i="8" s="1"/>
  <c r="G4" i="8"/>
  <c r="G5" i="8" s="1"/>
  <c r="H6" i="10"/>
  <c r="G35" i="8"/>
  <c r="I6" i="8"/>
  <c r="I2" i="3" s="1"/>
  <c r="G21" i="8"/>
  <c r="G49" i="8"/>
  <c r="C4" i="4"/>
  <c r="F9" i="5"/>
  <c r="G9" i="5" s="1"/>
  <c r="C10" i="3"/>
  <c r="F2" i="8"/>
  <c r="B45" i="8" a="1"/>
  <c r="B25" i="7" a="1"/>
  <c r="K9" i="5"/>
  <c r="B32" i="7" a="1"/>
  <c r="P7" i="5"/>
  <c r="C41" i="9" a="1"/>
  <c r="B2" i="4"/>
  <c r="B52" i="8" a="1"/>
  <c r="C27" i="7" l="1"/>
  <c r="C26" i="7"/>
  <c r="C25" i="7"/>
  <c r="B29" i="7"/>
  <c r="B26" i="7"/>
  <c r="C28" i="7"/>
  <c r="B25" i="7"/>
  <c r="B28" i="7"/>
  <c r="C29" i="7"/>
  <c r="B27" i="7"/>
  <c r="B49" i="8"/>
  <c r="B48" i="8"/>
  <c r="C47" i="8"/>
  <c r="B47" i="8"/>
  <c r="C48" i="8"/>
  <c r="B45" i="8"/>
  <c r="C49" i="8"/>
  <c r="B46" i="8"/>
  <c r="C45" i="8"/>
  <c r="C46" i="8"/>
  <c r="C36" i="7"/>
  <c r="B36" i="7"/>
  <c r="B43" i="7" s="1"/>
  <c r="B35" i="7"/>
  <c r="B42" i="7" s="1"/>
  <c r="C35" i="7"/>
  <c r="B33" i="7"/>
  <c r="B40" i="7" s="1"/>
  <c r="C34" i="7"/>
  <c r="C32" i="7"/>
  <c r="B32" i="7"/>
  <c r="B39" i="7" s="1"/>
  <c r="B34" i="7"/>
  <c r="B41" i="7" s="1"/>
  <c r="C33" i="7"/>
  <c r="B53" i="8"/>
  <c r="B60" i="8" s="1"/>
  <c r="C55" i="8"/>
  <c r="B54" i="8"/>
  <c r="B61" i="8" s="1"/>
  <c r="B56" i="8"/>
  <c r="B63" i="8" s="1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H19" i="10"/>
  <c r="H32" i="10"/>
  <c r="H45" i="10"/>
  <c r="G60" i="8"/>
  <c r="G61" i="8" s="1"/>
  <c r="B45" i="9"/>
  <c r="I9" i="8"/>
  <c r="I5" i="3" s="1"/>
  <c r="I8" i="8"/>
  <c r="I4" i="3" s="1"/>
  <c r="H3" i="10"/>
  <c r="H4" i="10" s="1"/>
  <c r="G32" i="8"/>
  <c r="G33" i="8" s="1"/>
  <c r="G18" i="8"/>
  <c r="G19" i="8" s="1"/>
  <c r="G46" i="8"/>
  <c r="G47" i="8" s="1"/>
  <c r="I7" i="8"/>
  <c r="I3" i="3" s="1"/>
  <c r="I6" i="3"/>
  <c r="C11" i="3"/>
  <c r="F11" i="5"/>
  <c r="G11" i="5" s="1"/>
  <c r="C16" i="3"/>
  <c r="G1" i="10"/>
  <c r="B31" i="4" a="1"/>
  <c r="F30" i="8"/>
  <c r="F58" i="8"/>
  <c r="C59" i="8" a="1"/>
  <c r="F16" i="8"/>
  <c r="K11" i="5"/>
  <c r="B22" i="3"/>
  <c r="H1" i="3"/>
  <c r="B24" i="4" a="1"/>
  <c r="H4" i="3"/>
  <c r="F44" i="8"/>
  <c r="Q7" i="5" a="1"/>
  <c r="C39" i="7" a="1"/>
  <c r="H6" i="3"/>
  <c r="P9" i="5"/>
  <c r="H2" i="3"/>
  <c r="H3" i="3"/>
  <c r="H5" i="3"/>
  <c r="R8" i="5" l="1"/>
  <c r="T8" i="5"/>
  <c r="Q7" i="5"/>
  <c r="R7" i="5"/>
  <c r="T7" i="5"/>
  <c r="S7" i="5"/>
  <c r="Q8" i="5"/>
  <c r="S8" i="5"/>
  <c r="C34" i="4"/>
  <c r="B34" i="4"/>
  <c r="B41" i="4" s="1"/>
  <c r="C31" i="4"/>
  <c r="B33" i="4"/>
  <c r="B40" i="4" s="1"/>
  <c r="B32" i="4"/>
  <c r="B39" i="4" s="1"/>
  <c r="C35" i="4"/>
  <c r="B31" i="4"/>
  <c r="B38" i="4" s="1"/>
  <c r="C33" i="4"/>
  <c r="B35" i="4"/>
  <c r="B42" i="4" s="1"/>
  <c r="C32" i="4"/>
  <c r="C40" i="7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H42" i="10"/>
  <c r="H43" i="10" s="1"/>
  <c r="H29" i="10"/>
  <c r="H30" i="10" s="1"/>
  <c r="H29" i="11" a="1"/>
  <c r="F13" i="5"/>
  <c r="G13" i="5" s="1"/>
  <c r="P11" i="5"/>
  <c r="G40" i="10"/>
  <c r="Q9" i="5" a="1"/>
  <c r="G53" i="10"/>
  <c r="G27" i="10"/>
  <c r="B24" i="3" a="1"/>
  <c r="E16" i="3" a="1"/>
  <c r="K13" i="5"/>
  <c r="G14" i="10"/>
  <c r="C38" i="4" a="1"/>
  <c r="F20" i="3" l="1"/>
  <c r="F18" i="3"/>
  <c r="E21" i="3"/>
  <c r="F22" i="3"/>
  <c r="F17" i="3"/>
  <c r="E19" i="3"/>
  <c r="F19" i="3"/>
  <c r="F21" i="3"/>
  <c r="E16" i="3"/>
  <c r="E22" i="3"/>
  <c r="E20" i="3"/>
  <c r="F16" i="3"/>
  <c r="E18" i="3"/>
  <c r="E17" i="3"/>
  <c r="C38" i="4"/>
  <c r="C42" i="4"/>
  <c r="C41" i="4"/>
  <c r="C39" i="4"/>
  <c r="C40" i="4"/>
  <c r="Q9" i="5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H29" i="11"/>
  <c r="H33" i="11"/>
  <c r="H30" i="11"/>
  <c r="H31" i="11"/>
  <c r="H32" i="11"/>
  <c r="F15" i="5"/>
  <c r="G15" i="5" s="1"/>
  <c r="K1" i="3" a="1"/>
  <c r="E29" i="11"/>
  <c r="Q11" i="5" a="1"/>
  <c r="K15" i="5"/>
  <c r="P13" i="5"/>
  <c r="M1" i="3" l="1"/>
  <c r="U1" i="3"/>
  <c r="Q2" i="3"/>
  <c r="M3" i="3"/>
  <c r="U3" i="3"/>
  <c r="Q4" i="3"/>
  <c r="M5" i="3"/>
  <c r="U5" i="3"/>
  <c r="Q6" i="3"/>
  <c r="M7" i="3"/>
  <c r="U7" i="3"/>
  <c r="Q8" i="3"/>
  <c r="M9" i="3"/>
  <c r="U9" i="3"/>
  <c r="Q10" i="3"/>
  <c r="M11" i="3"/>
  <c r="U11" i="3"/>
  <c r="N1" i="3"/>
  <c r="V1" i="3"/>
  <c r="R2" i="3"/>
  <c r="N3" i="3"/>
  <c r="V3" i="3"/>
  <c r="R4" i="3"/>
  <c r="N5" i="3"/>
  <c r="V5" i="3"/>
  <c r="R6" i="3"/>
  <c r="N7" i="3"/>
  <c r="V7" i="3"/>
  <c r="R8" i="3"/>
  <c r="N9" i="3"/>
  <c r="V9" i="3"/>
  <c r="R10" i="3"/>
  <c r="N11" i="3"/>
  <c r="V11" i="3"/>
  <c r="O1" i="3"/>
  <c r="K2" i="3"/>
  <c r="S2" i="3"/>
  <c r="O3" i="3"/>
  <c r="K4" i="3"/>
  <c r="S4" i="3"/>
  <c r="O5" i="3"/>
  <c r="K6" i="3"/>
  <c r="S6" i="3"/>
  <c r="O7" i="3"/>
  <c r="K8" i="3"/>
  <c r="S8" i="3"/>
  <c r="O9" i="3"/>
  <c r="K10" i="3"/>
  <c r="S10" i="3"/>
  <c r="O11" i="3"/>
  <c r="P1" i="3"/>
  <c r="L2" i="3"/>
  <c r="T2" i="3"/>
  <c r="P3" i="3"/>
  <c r="L4" i="3"/>
  <c r="T4" i="3"/>
  <c r="P5" i="3"/>
  <c r="L6" i="3"/>
  <c r="T6" i="3"/>
  <c r="P7" i="3"/>
  <c r="L8" i="3"/>
  <c r="T8" i="3"/>
  <c r="P9" i="3"/>
  <c r="L10" i="3"/>
  <c r="T10" i="3"/>
  <c r="P11" i="3"/>
  <c r="R1" i="3"/>
  <c r="N2" i="3"/>
  <c r="V2" i="3"/>
  <c r="R3" i="3"/>
  <c r="N4" i="3"/>
  <c r="V4" i="3"/>
  <c r="R5" i="3"/>
  <c r="N6" i="3"/>
  <c r="V6" i="3"/>
  <c r="R7" i="3"/>
  <c r="N8" i="3"/>
  <c r="V8" i="3"/>
  <c r="R9" i="3"/>
  <c r="N10" i="3"/>
  <c r="V10" i="3"/>
  <c r="R11" i="3"/>
  <c r="K1" i="3"/>
  <c r="S1" i="3"/>
  <c r="O2" i="3"/>
  <c r="Q1" i="3"/>
  <c r="M2" i="3"/>
  <c r="U2" i="3"/>
  <c r="Q3" i="3"/>
  <c r="M4" i="3"/>
  <c r="U4" i="3"/>
  <c r="Q5" i="3"/>
  <c r="M6" i="3"/>
  <c r="U6" i="3"/>
  <c r="Q7" i="3"/>
  <c r="M8" i="3"/>
  <c r="U8" i="3"/>
  <c r="Q9" i="3"/>
  <c r="M10" i="3"/>
  <c r="U10" i="3"/>
  <c r="Q11" i="3"/>
  <c r="P2" i="3"/>
  <c r="L5" i="3"/>
  <c r="T7" i="3"/>
  <c r="P10" i="3"/>
  <c r="K3" i="3"/>
  <c r="S5" i="3"/>
  <c r="O8" i="3"/>
  <c r="K11" i="3"/>
  <c r="L3" i="3"/>
  <c r="T5" i="3"/>
  <c r="P8" i="3"/>
  <c r="L11" i="3"/>
  <c r="S3" i="3"/>
  <c r="O6" i="3"/>
  <c r="K9" i="3"/>
  <c r="S11" i="3"/>
  <c r="T3" i="3"/>
  <c r="P6" i="3"/>
  <c r="L9" i="3"/>
  <c r="T11" i="3"/>
  <c r="O4" i="3"/>
  <c r="K7" i="3"/>
  <c r="S9" i="3"/>
  <c r="L1" i="3"/>
  <c r="P4" i="3"/>
  <c r="L7" i="3"/>
  <c r="T9" i="3"/>
  <c r="T1" i="3"/>
  <c r="K5" i="3"/>
  <c r="S7" i="3"/>
  <c r="O10" i="3"/>
  <c r="T11" i="5"/>
  <c r="S12" i="5"/>
  <c r="Q12" i="5"/>
  <c r="R11" i="5"/>
  <c r="S11" i="5"/>
  <c r="T12" i="5"/>
  <c r="Q11" i="5"/>
  <c r="R12" i="5"/>
  <c r="F17" i="5"/>
  <c r="G17" i="5" s="1"/>
  <c r="K17" i="5"/>
  <c r="P15" i="5"/>
  <c r="Q13" i="5" a="1"/>
  <c r="Q14" i="5" l="1"/>
  <c r="R13" i="5"/>
  <c r="R14" i="5"/>
  <c r="T13" i="5"/>
  <c r="Q13" i="5"/>
  <c r="T14" i="5"/>
  <c r="S13" i="5"/>
  <c r="S14" i="5"/>
  <c r="F19" i="5"/>
  <c r="Q15" i="5" a="1"/>
  <c r="P17" i="5"/>
  <c r="S15" i="5" l="1"/>
  <c r="T15" i="5"/>
  <c r="S16" i="5"/>
  <c r="R15" i="5"/>
  <c r="Q16" i="5"/>
  <c r="Q15" i="5"/>
  <c r="T16" i="5"/>
  <c r="R16" i="5"/>
  <c r="F21" i="5"/>
  <c r="G21" i="5" s="1"/>
  <c r="G19" i="5"/>
  <c r="K19" i="5"/>
  <c r="K21" i="5"/>
  <c r="Q17" i="5" a="1"/>
  <c r="T17" i="5" l="1"/>
  <c r="Q18" i="5"/>
  <c r="R18" i="5"/>
  <c r="Q17" i="5"/>
  <c r="S17" i="5"/>
  <c r="R17" i="5"/>
  <c r="T18" i="5"/>
  <c r="S18" i="5"/>
  <c r="F23" i="5"/>
  <c r="G23" i="5" s="1"/>
  <c r="P21" i="5"/>
  <c r="P19" i="5"/>
  <c r="K23" i="5"/>
  <c r="F25" i="5" l="1"/>
  <c r="G25" i="5" s="1"/>
  <c r="K25" i="5"/>
  <c r="Q21" i="5" a="1"/>
  <c r="Q19" i="5" a="1"/>
  <c r="P23" i="5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Q23" i="5" a="1"/>
  <c r="P25" i="5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<sst xmlns="http://schemas.openxmlformats.org/spreadsheetml/2006/main" count="676" uniqueCount="148">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</sst>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30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4" fillId="0" borderId="0" xfId="6"/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2" t="str">
        <f ca="1">_xll.HLV5r3.Financial.Cache.CreateCurve( A2:B11, $C$18:$E$41)</f>
        <v>Market.QR_LIVE.DiscountCurve.AUD-LIBOR-SENIOR</v>
      </c>
      <c r="B1" s="123"/>
      <c r="C1" s="80"/>
      <c r="D1" s="80"/>
      <c r="E1" s="80"/>
      <c r="F1" s="81"/>
      <c r="G1" s="122" t="str">
        <f ca="1">_xll.HLV5r3.Financial.Cache.CreateCurve( G2:H12, $C$18:$E$41)</f>
        <v>Market.QR_LIVE.2019-08-25.DiscountCurve.AUD-LIBOR-SENIOR</v>
      </c>
      <c r="H1" s="123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43703</v>
      </c>
      <c r="C3" s="80"/>
      <c r="D3" s="80"/>
      <c r="E3" s="80"/>
      <c r="F3" s="84"/>
      <c r="G3" s="20" t="s">
        <v>33</v>
      </c>
      <c r="H3" s="85">
        <f ca="1">H6</f>
        <v>43702</v>
      </c>
      <c r="I3" s="84"/>
    </row>
    <row r="4" spans="1:9">
      <c r="A4" s="21" t="s">
        <v>27</v>
      </c>
      <c r="B4" s="86">
        <f ca="1">B3</f>
        <v>43703</v>
      </c>
      <c r="C4" s="80"/>
      <c r="D4" s="80"/>
      <c r="E4" s="80"/>
      <c r="F4" s="84"/>
      <c r="G4" s="21" t="s">
        <v>27</v>
      </c>
      <c r="H4" s="86">
        <f ca="1">H3</f>
        <v>43702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43702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2" t="str">
        <f ca="1">_xll.HLV5r3.Financial.Cache.CreateCurve( G15:H25,HLInstruments)</f>
        <v>Market.QR_LIVE.2019-08-24.DiscountCurve.AUD-LIBOR-SENIOR</v>
      </c>
      <c r="H14" s="123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43701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43701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43701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2" t="str">
        <f ca="1">_xll.HLV5r3.Financial.Cache.CreateCurve( G28:H38, HLInstruments)</f>
        <v>Market.QR_LIVE.2019-08-23.DiscountCurve.AUD-LIBOR-SENIOR</v>
      </c>
      <c r="H27" s="123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43700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43700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43700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2" t="str">
        <f ca="1">_xll.HLV5r3.Financial.Cache.CreateCurve( G41:H51, HLInstruments)</f>
        <v>Market.QR_LIVE.2019-08-22.DiscountCurve.AUD-LIBOR-SENIOR</v>
      </c>
      <c r="H40" s="123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43699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43699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43699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2" t="str">
        <f ca="1">_xll.HLV5r3.Financial.Cache.CreateCurve( G54:H64, HLInstruments)</f>
        <v>Market.QR_LIVE.2019-08-21.DiscountCurve.AUD-LIBOR-SENIOR</v>
      </c>
      <c r="H53" s="123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43698</v>
      </c>
    </row>
    <row r="56" spans="7:8">
      <c r="G56" s="21" t="s">
        <v>27</v>
      </c>
      <c r="H56" s="86">
        <f ca="1">H55</f>
        <v>43698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43698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4" t="str">
        <f ca="1">_xll.HLV5r3.Financial.Cache.CreateCurve(B3:C13, B17:D21)</f>
        <v>Market.QR_LIVE.DiscountCurve.AUD-WATC-SENIOR</v>
      </c>
      <c r="C2" s="125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43703</v>
      </c>
    </row>
    <row r="5" spans="2:4">
      <c r="B5" s="21" t="s">
        <v>27</v>
      </c>
      <c r="C5" s="26">
        <f ca="1">TODAY()</f>
        <v>43703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2.5000000000000001E-2</v>
      </c>
    </row>
    <row r="39" spans="2:3">
      <c r="B39" s="39">
        <f t="shared" ref="B39:B42" ca="1" si="0">B32</f>
        <v>42109</v>
      </c>
      <c r="C39" s="31">
        <f ca="1"/>
        <v>2.5000000000000001E-2</v>
      </c>
    </row>
    <row r="40" spans="2:3">
      <c r="B40" s="39">
        <f t="shared" ca="1" si="0"/>
        <v>42931</v>
      </c>
      <c r="C40" s="31">
        <f ca="1"/>
        <v>2.5000000000000001E-2</v>
      </c>
    </row>
    <row r="41" spans="2:3">
      <c r="B41" s="39">
        <f t="shared" ca="1" si="0"/>
        <v>43753</v>
      </c>
      <c r="C41" s="31">
        <f ca="1"/>
        <v>2.5000000000000001E-2</v>
      </c>
    </row>
    <row r="42" spans="2:3" ht="13.5" thickBot="1">
      <c r="B42" s="40">
        <f t="shared" ca="1" si="0"/>
        <v>44392</v>
      </c>
      <c r="C42" s="32">
        <f ca="1"/>
        <v>2.5000000000000001E-2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topLeftCell="A25" workbookViewId="0">
      <selection activeCell="K36" sqref="K36"/>
    </sheetView>
  </sheetViews>
  <sheetFormatPr defaultRowHeight="12.75"/>
  <cols>
    <col min="1" max="1" width="2.7109375" customWidth="1"/>
    <col min="2" max="2" width="25.5703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4" t="str">
        <f ca="1">_xll.HLV5r3.Financial.Cache.CreateCurve(B3:C14, B18:D21)</f>
        <v>Market.QR_LIVE.BondCurve.AUD-Govt:WATC:Fixed:7-15/10/2019</v>
      </c>
      <c r="C2" s="125"/>
      <c r="F2" s="124" t="str">
        <f ca="1">_xll.HLV5r3.Financial.Cache.CreateCurve(F3:G15, $B$18:$D$21)</f>
        <v>Market.QR_LIVE.2019-08-25.BondCurve.AUD-Govt:WATC:Fixed:7-15/10/2019</v>
      </c>
      <c r="G2" s="125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43703</v>
      </c>
      <c r="F4" s="20" t="s">
        <v>33</v>
      </c>
      <c r="G4" s="25">
        <f ca="1">G7</f>
        <v>43702</v>
      </c>
    </row>
    <row r="5" spans="2:9">
      <c r="B5" s="21" t="s">
        <v>27</v>
      </c>
      <c r="C5" s="26">
        <f ca="1">TODAY()</f>
        <v>43703</v>
      </c>
      <c r="F5" s="21" t="s">
        <v>27</v>
      </c>
      <c r="G5" s="26">
        <f ca="1">G4</f>
        <v>43702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QR_LIVE.2019-08-25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43702</v>
      </c>
      <c r="I7" t="str">
        <f ca="1">G20&amp;"."&amp;TEXT(G21,"YYYY-MM-DD")</f>
        <v>QR_LIVE.2019-08-24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QR_LIVE.2019-08-23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QR_LIVE.2019-08-22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QR_LIVE.2019-08-21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6" t="str">
        <f ca="1">_xll.HLV5r3.Financial.Cache.CreateCurve(F17:G29, $B$23:$D$26)</f>
        <v>Market.QR_LIVE.2019-08-24.BondCurve.AUD-Govt:WATC:Fixed:7-15/10/2019</v>
      </c>
      <c r="G16" s="127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43701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43701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43701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6" t="str">
        <f ca="1">_xll.HLV5r3.Financial.Cache.CreateCurve(F31:G43, $B$28:$D$31)</f>
        <v>Market.QR_LIVE.2019-08-23.BondCurve.AUD-Govt:WATC:Fixed:7-15/10/2019</v>
      </c>
      <c r="G30" s="127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43700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43700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43700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6" t="str">
        <f ca="1">_xll.HLV5r3.Financial.Cache.CreateCurve(F45:G57, $B$33:$D$36)</f>
        <v>Market.QR_LIVE.2019-08-22.BondCurve.AUD-Govt:WATC:Fixed:7-15/10/2019</v>
      </c>
      <c r="G44" s="127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43699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43699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43699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43703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43705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43738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43766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6" t="str">
        <f ca="1">_xll.HLV5r3.Financial.Cache.CreateCurve(F59:G71, $B$38:$D$41)</f>
        <v>Market.QR_LIVE.2019-08-21.BondCurve.AUD-Govt:WATC:Fixed:7-15/10/2019</v>
      </c>
      <c r="G58" s="127"/>
    </row>
    <row r="59" spans="2:7" ht="13.5" thickBot="1">
      <c r="B59" s="73">
        <f ca="1">B52</f>
        <v>43703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43705</v>
      </c>
      <c r="C60" s="31">
        <f ca="1"/>
        <v>5.000000000000001E-2</v>
      </c>
      <c r="F60" s="20" t="s">
        <v>33</v>
      </c>
      <c r="G60" s="25">
        <f ca="1">G63</f>
        <v>43698</v>
      </c>
    </row>
    <row r="61" spans="2:7">
      <c r="B61" s="74">
        <f t="shared" ca="1" si="0"/>
        <v>43738</v>
      </c>
      <c r="C61" s="31">
        <f ca="1"/>
        <v>5.000000000000001E-2</v>
      </c>
      <c r="F61" s="21" t="s">
        <v>27</v>
      </c>
      <c r="G61" s="26">
        <f ca="1">G60</f>
        <v>43698</v>
      </c>
    </row>
    <row r="62" spans="2:7">
      <c r="B62" s="74">
        <f t="shared" ca="1" si="0"/>
        <v>43766</v>
      </c>
      <c r="C62" s="31">
        <f ca="1"/>
        <v>4.9999999999999982E-2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43698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4" t="str">
        <f ca="1">_xll.HLV5r3.Financial.Cache.CreateCurve(B3:C15, B19:D22)</f>
        <v>Market.QR_LIVE.RateCurve.AUD-WATC-SECURED</v>
      </c>
      <c r="C2" s="125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43703</v>
      </c>
    </row>
    <row r="5" spans="2:3">
      <c r="B5" s="21" t="s">
        <v>27</v>
      </c>
      <c r="C5" s="26">
        <f ca="1">TODAY()</f>
        <v>43703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43703</v>
      </c>
      <c r="C32" s="30">
        <f ca="1"/>
        <v>1</v>
      </c>
    </row>
    <row r="33" spans="2:3">
      <c r="B33" s="74">
        <f ca="1"/>
        <v>43704</v>
      </c>
      <c r="C33" s="31">
        <f ca="1"/>
        <v>0.99986303246130703</v>
      </c>
    </row>
    <row r="34" spans="2:3">
      <c r="B34" s="74">
        <f ca="1"/>
        <v>43735</v>
      </c>
      <c r="C34" s="31">
        <f ca="1"/>
        <v>0.99563499344803497</v>
      </c>
    </row>
    <row r="35" spans="2:3">
      <c r="B35" s="74">
        <f ca="1"/>
        <v>43766</v>
      </c>
      <c r="C35" s="31">
        <f ca="1"/>
        <v>0.99144256139195097</v>
      </c>
    </row>
    <row r="36" spans="2:3" ht="13.5" thickBot="1">
      <c r="B36" s="75">
        <f ca="1"/>
        <v>43796</v>
      </c>
      <c r="C36" s="32">
        <f ca="1"/>
        <v>0.98741884969798999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43703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43704</v>
      </c>
      <c r="C40" s="31">
        <f ca="1"/>
        <v>0.99986303246130703</v>
      </c>
    </row>
    <row r="41" spans="2:3">
      <c r="B41" s="74">
        <f t="shared" ca="1" si="0"/>
        <v>43735</v>
      </c>
      <c r="C41" s="31">
        <f ca="1"/>
        <v>0.99563499344803497</v>
      </c>
    </row>
    <row r="42" spans="2:3">
      <c r="B42" s="74">
        <f t="shared" ca="1" si="0"/>
        <v>43766</v>
      </c>
      <c r="C42" s="31">
        <f ca="1"/>
        <v>0.99144256139195097</v>
      </c>
    </row>
    <row r="43" spans="2:3" ht="13.5" thickBot="1">
      <c r="B43" s="75">
        <f t="shared" ca="1" si="0"/>
        <v>43796</v>
      </c>
      <c r="C43" s="32">
        <f ca="1"/>
        <v>0.9874188496979901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4" t="str">
        <f ca="1">_xll.HLV5r3.Financial.Cache.CreateCurve(B3:C17, $B$21:$D$24)</f>
        <v>Market.QR_LIVE.2014-03-21.RateCurve.AUD-GC-SECURED</v>
      </c>
      <c r="C2" s="125"/>
      <c r="F2" s="124" t="str">
        <f ca="1">_xll.HLV5r3.Financial.Cache.CreateCurve(F3:G17, $B$21:$D$24)</f>
        <v>Market.QR_LIVE.2014-03-20.RateCurve.AUD-GC-SECURED</v>
      </c>
      <c r="G2" s="125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43703</v>
      </c>
      <c r="F4" s="20" t="s">
        <v>33</v>
      </c>
      <c r="G4" s="25">
        <f ca="1">G5</f>
        <v>43703</v>
      </c>
    </row>
    <row r="5" spans="2:7">
      <c r="B5" s="21" t="s">
        <v>27</v>
      </c>
      <c r="C5" s="26">
        <f ca="1">TODAY()</f>
        <v>43703</v>
      </c>
      <c r="F5" s="21" t="s">
        <v>27</v>
      </c>
      <c r="G5" s="26">
        <f ca="1">TODAY()</f>
        <v>43703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6" t="str">
        <f ca="1">_xll.HLV5r3.Financial.Cache.CreateCurve(F19:G33, $B$21:$D$24)</f>
        <v>Market.QR_LIVE.2014-03-19.RateCurve.AUD-GC-SECURED</v>
      </c>
      <c r="G18" s="127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43703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43703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4.9999999999879641E-2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5.000658682216922E-2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5.0006738842245456E-2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5.0006791423151439E-2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43703</v>
      </c>
      <c r="C34" s="64">
        <f ca="1"/>
        <v>1</v>
      </c>
      <c r="F34" s="126" t="str">
        <f ca="1">_xll.HLV5r3.Financial.Cache.CreateCurve(F35:G49, $B$21:$D$24)</f>
        <v>Market.QR_LIVE.2014-03-18.RateCurve.AUD-GC-SECURED</v>
      </c>
      <c r="G34" s="127"/>
    </row>
    <row r="35" spans="2:7" ht="13.5" thickBot="1">
      <c r="B35" s="74">
        <f ca="1"/>
        <v>43704</v>
      </c>
      <c r="C35" s="65">
        <f ca="1"/>
        <v>0.99986303246130603</v>
      </c>
      <c r="F35" s="19" t="s">
        <v>32</v>
      </c>
      <c r="G35" s="24" t="s">
        <v>94</v>
      </c>
    </row>
    <row r="36" spans="2:7">
      <c r="B36" s="74">
        <f ca="1"/>
        <v>43735</v>
      </c>
      <c r="C36" s="65">
        <f ca="1"/>
        <v>0.99563443844231203</v>
      </c>
      <c r="F36" s="20" t="s">
        <v>33</v>
      </c>
      <c r="G36" s="25">
        <f ca="1">G37</f>
        <v>43703</v>
      </c>
    </row>
    <row r="37" spans="2:7">
      <c r="B37" s="74">
        <f ca="1"/>
        <v>43766</v>
      </c>
      <c r="C37" s="65">
        <f ca="1"/>
        <v>0.99144143606670698</v>
      </c>
      <c r="F37" s="21" t="s">
        <v>27</v>
      </c>
      <c r="G37" s="26">
        <f ca="1">TODAY()</f>
        <v>43703</v>
      </c>
    </row>
    <row r="38" spans="2:7" ht="13.5" thickBot="1">
      <c r="B38" s="75">
        <f ca="1"/>
        <v>43796</v>
      </c>
      <c r="C38" s="66">
        <f ca="1"/>
        <v>0.987417180468115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43703</v>
      </c>
      <c r="C41" s="64">
        <f t="array" aca="1" ref="C41:C45" ca="1">_xll.HLV5r3.Financial.Cache.GetValues(B2,B34:B38)</f>
        <v>5.03103387464892E-2</v>
      </c>
      <c r="F41" s="22" t="s">
        <v>92</v>
      </c>
      <c r="G41" s="62" t="s">
        <v>93</v>
      </c>
    </row>
    <row r="42" spans="2:7">
      <c r="B42" s="74">
        <f t="shared" ref="B42:B45" ca="1" si="0">B35</f>
        <v>43704</v>
      </c>
      <c r="C42" s="65">
        <f ca="1"/>
        <v>5.03103387464892E-2</v>
      </c>
      <c r="F42" s="22" t="s">
        <v>84</v>
      </c>
      <c r="G42" s="62" t="s">
        <v>85</v>
      </c>
    </row>
    <row r="43" spans="2:7">
      <c r="B43" s="74">
        <f t="shared" ca="1" si="0"/>
        <v>43735</v>
      </c>
      <c r="C43" s="65">
        <f ca="1"/>
        <v>5.0216290738325703E-2</v>
      </c>
      <c r="F43" s="21" t="s">
        <v>34</v>
      </c>
      <c r="G43" s="28" t="s">
        <v>97</v>
      </c>
    </row>
    <row r="44" spans="2:7">
      <c r="B44" s="74">
        <f t="shared" ca="1" si="0"/>
        <v>43766</v>
      </c>
      <c r="C44" s="65">
        <f ca="1"/>
        <v>5.0110018589199598E-2</v>
      </c>
      <c r="F44" s="21" t="s">
        <v>35</v>
      </c>
      <c r="G44" s="27" t="s">
        <v>82</v>
      </c>
    </row>
    <row r="45" spans="2:7" ht="13.5" thickBot="1">
      <c r="B45" s="75">
        <f t="shared" ca="1" si="0"/>
        <v>43796</v>
      </c>
      <c r="C45" s="66">
        <f ca="1"/>
        <v>5.0007524364018799E-2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6" t="str">
        <f ca="1">_xll.HLV5r3.Financial.Cache.CreateCurve(F51:G65, $B$21:$D$24)</f>
        <v>Market.QR_LIVE.2014-03-17.RateCurve.AUD-GC-SECURED</v>
      </c>
      <c r="G50" s="127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43703</v>
      </c>
    </row>
    <row r="53" spans="2:7">
      <c r="F53" s="21" t="s">
        <v>27</v>
      </c>
      <c r="G53" s="26">
        <f ca="1">TODAY()</f>
        <v>43703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45"/>
  <sheetViews>
    <sheetView tabSelected="1" topLeftCell="I1" workbookViewId="0">
      <selection activeCell="P20" sqref="P20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30.7109375" bestFit="1" customWidth="1"/>
    <col min="6" max="6" width="25" customWidth="1"/>
    <col min="7" max="7" width="3.7109375" customWidth="1"/>
    <col min="8" max="8" width="84.7109375" bestFit="1" customWidth="1"/>
    <col min="9" max="9" width="42.140625" bestFit="1" customWidth="1"/>
    <col min="11" max="11" width="44.140625" bestFit="1" customWidth="1"/>
    <col min="12" max="12" width="16.7109375" bestFit="1" customWidth="1"/>
    <col min="13" max="14" width="9.42578125" bestFit="1" customWidth="1"/>
    <col min="15" max="15" width="10.7109375" bestFit="1" customWidth="1"/>
    <col min="16" max="16" width="20" bestFit="1" customWidth="1"/>
    <col min="17" max="17" width="9.42578125" bestFit="1" customWidth="1"/>
    <col min="18" max="18" width="12.5703125" bestFit="1" customWidth="1"/>
    <col min="19" max="20" width="9.28515625" bestFit="1" customWidth="1"/>
  </cols>
  <sheetData>
    <row r="1" spans="2:22">
      <c r="F1" t="str">
        <f t="array" ref="F1:F13">_xll.HLV5r3.Financial.Cache.SupportedBondMetrics()</f>
        <v>DirtyPrice</v>
      </c>
      <c r="H1" s="1" t="str">
        <f ca="1">_xll.HLV5r3.Financial.Cache.ValueTradeFromMarket($B$22,$C$18,$E$3:$E$7,"AUD",I1,$C$10)</f>
        <v>ValuationReport.LOCAL_USER.SpreadSheet.bondTransaction.testtrade_001.QR_LIVE</v>
      </c>
      <c r="I1" t="str">
        <f>'BondCurve-BondForward'!C6</f>
        <v>QR_LIVE</v>
      </c>
      <c r="K1" t="str">
        <f t="array" aca="1" ref="K1:V11" ca="1">_xll.HLV5r3.Financial.Cache.ViewExpectedCashFlows(B22,C18,E3:E7,C27,$I$1,C16)</f>
        <v>Trade.SpreadSheet.bondTransaction.testtrade_001</v>
      </c>
      <c r="L1" t="str">
        <f ca="1"/>
        <v>PrincipalExchange</v>
      </c>
      <c r="M1">
        <f ca="1"/>
        <v>43708</v>
      </c>
      <c r="N1" t="str">
        <f ca="1"/>
        <v>AUD</v>
      </c>
      <c r="O1">
        <f ca="1"/>
        <v>-101000000</v>
      </c>
      <c r="P1" t="str">
        <f ca="1"/>
        <v>DiscountedCashflow</v>
      </c>
      <c r="Q1">
        <f ca="1"/>
        <v>0.99931544357534796</v>
      </c>
      <c r="R1">
        <f ca="1"/>
        <v>-100930859.80111015</v>
      </c>
      <c r="S1">
        <f ca="1"/>
        <v>1.3698630136986301E-2</v>
      </c>
      <c r="T1" t="b">
        <f ca="1"/>
        <v>0</v>
      </c>
      <c r="U1" t="b">
        <f ca="1"/>
        <v>1</v>
      </c>
      <c r="V1" t="e">
        <f ca="1"/>
        <v>#N/A</v>
      </c>
    </row>
    <row r="2" spans="2:22">
      <c r="F2" t="str">
        <v>CleanPrice</v>
      </c>
      <c r="H2" s="1" t="str">
        <f ca="1">_xll.HLV5r3.Financial.Cache.ValueTradeFromMarket($B$22,$C$18,$E$3:$E$7,"AUD",I2,$C$10)</f>
        <v>ValuationReport.LOCAL_USER.SpreadSheet.bondTransaction.testtrade_001.QR_LIVE.2019-08-25</v>
      </c>
      <c r="I2" t="str">
        <f ca="1">'BondCurve-BondForward'!I6</f>
        <v>QR_LIVE.2019-08-25</v>
      </c>
      <c r="K2" t="str">
        <f ca="1"/>
        <v>Trade.SpreadSheet.bondTransaction.testtrade_001</v>
      </c>
      <c r="L2" t="str">
        <f ca="1"/>
        <v>PrincipalExchange</v>
      </c>
      <c r="M2">
        <f ca="1"/>
        <v>43753</v>
      </c>
      <c r="N2" t="str">
        <f ca="1"/>
        <v>AUD</v>
      </c>
      <c r="O2">
        <f ca="1"/>
        <v>100000000</v>
      </c>
      <c r="P2" t="str">
        <f ca="1"/>
        <v>DiscountedCashflow</v>
      </c>
      <c r="Q2">
        <f ca="1"/>
        <v>0.99319547997258495</v>
      </c>
      <c r="R2">
        <f ca="1"/>
        <v>99319547.997258514</v>
      </c>
      <c r="S2">
        <f ca="1"/>
        <v>0.13698630136986301</v>
      </c>
      <c r="T2" t="b">
        <f ca="1"/>
        <v>0</v>
      </c>
      <c r="U2" t="b">
        <f ca="1"/>
        <v>0</v>
      </c>
      <c r="V2" t="e">
        <f ca="1"/>
        <v>#N/A</v>
      </c>
    </row>
    <row r="3" spans="2:22">
      <c r="B3" t="s">
        <v>14</v>
      </c>
      <c r="C3">
        <v>1</v>
      </c>
      <c r="E3" s="6" t="s">
        <v>23</v>
      </c>
      <c r="F3" t="str">
        <v>NPV</v>
      </c>
      <c r="H3" s="1" t="str">
        <f ca="1">_xll.HLV5r3.Financial.Cache.ValueTradeFromMarket($B$22,$C$18,$E$3:$E$7,"AUD",I3,$C$10)</f>
        <v>ValuationReport.LOCAL_USER.SpreadSheet.bondTransaction.testtrade_001.QR_LIVE.2019-08-24</v>
      </c>
      <c r="I3" t="str">
        <f ca="1">'BondCurve-BondForward'!I7</f>
        <v>QR_LIVE.2019-08-24</v>
      </c>
      <c r="K3" t="str">
        <f ca="1"/>
        <v>Trade.SpreadSheet.bondTransaction.testtrade_001</v>
      </c>
      <c r="L3" t="str">
        <f ca="1"/>
        <v>Coupon</v>
      </c>
      <c r="M3">
        <f ca="1"/>
        <v>43570</v>
      </c>
      <c r="N3" t="str">
        <f ca="1"/>
        <v>AUD</v>
      </c>
      <c r="O3">
        <f ca="1"/>
        <v>0</v>
      </c>
      <c r="P3" t="str">
        <f ca="1"/>
        <v>FixedRateRateCoupon</v>
      </c>
      <c r="Q3">
        <f ca="1"/>
        <v>1.0183848891398799</v>
      </c>
      <c r="R3">
        <f ca="1"/>
        <v>0</v>
      </c>
      <c r="S3">
        <f ca="1"/>
        <v>-0.36438356164383601</v>
      </c>
      <c r="T3" t="b">
        <f ca="1"/>
        <v>0</v>
      </c>
      <c r="U3" t="b">
        <f ca="1"/>
        <v>0</v>
      </c>
      <c r="V3" t="e">
        <f ca="1"/>
        <v>#N/A</v>
      </c>
    </row>
    <row r="4" spans="2:22">
      <c r="B4" t="s">
        <v>15</v>
      </c>
      <c r="C4">
        <v>100</v>
      </c>
      <c r="E4" s="6" t="s">
        <v>21</v>
      </c>
      <c r="F4" t="str">
        <v>AccruedInterest</v>
      </c>
      <c r="H4" s="1" t="str">
        <f ca="1">_xll.HLV5r3.Financial.Cache.ValueTradeFromMarket($B$22,$C$18,$E$3:$E$7,"AUD",I4,$C$10)</f>
        <v>ValuationReport.LOCAL_USER.SpreadSheet.bondTransaction.testtrade_001.QR_LIVE.2019-08-23</v>
      </c>
      <c r="I4" t="str">
        <f ca="1">'BondCurve-BondForward'!I8</f>
        <v>QR_LIVE.2019-08-23</v>
      </c>
      <c r="K4" t="str">
        <f ca="1"/>
        <v>Trade.SpreadSheet.bondTransaction.testtrade_001</v>
      </c>
      <c r="L4" t="str">
        <f ca="1"/>
        <v>Coupon</v>
      </c>
      <c r="M4">
        <f ca="1"/>
        <v>43753</v>
      </c>
      <c r="N4" t="str">
        <f ca="1"/>
        <v>AUD</v>
      </c>
      <c r="O4">
        <f ca="1"/>
        <v>3509589.0410958929</v>
      </c>
      <c r="P4" t="str">
        <f ca="1"/>
        <v>FixedRateRateCoupon</v>
      </c>
      <c r="Q4">
        <f ca="1"/>
        <v>0.99319547997258495</v>
      </c>
      <c r="R4">
        <f ca="1"/>
        <v>3485707.9721777597</v>
      </c>
      <c r="S4">
        <f ca="1"/>
        <v>0.13698630136986301</v>
      </c>
      <c r="T4" t="b">
        <f ca="1"/>
        <v>0</v>
      </c>
      <c r="U4" t="b">
        <f ca="1"/>
        <v>0</v>
      </c>
      <c r="V4" t="e">
        <f ca="1"/>
        <v>#N/A</v>
      </c>
    </row>
    <row r="5" spans="2:22">
      <c r="B5" t="s">
        <v>23</v>
      </c>
      <c r="C5" s="7">
        <v>0.05</v>
      </c>
      <c r="E5" s="6" t="s">
        <v>65</v>
      </c>
      <c r="F5" t="str">
        <v>ImpliedQuote</v>
      </c>
      <c r="H5" s="1" t="str">
        <f ca="1">_xll.HLV5r3.Financial.Cache.ValueTradeFromMarket($B$22,$C$18,$E$3:$E$7,"AUD",I5,$C$10)</f>
        <v>ValuationReport.LOCAL_USER.SpreadSheet.bondTransaction.testtrade_001.QR_LIVE.2019-08-22</v>
      </c>
      <c r="I5" t="str">
        <f ca="1">'BondCurve-BondForward'!I9</f>
        <v>QR_LIVE.2019-08-22</v>
      </c>
      <c r="K5" t="e">
        <f ca="1"/>
        <v>#N/A</v>
      </c>
      <c r="L5" t="e">
        <f ca="1"/>
        <v>#N/A</v>
      </c>
      <c r="M5" t="e">
        <f ca="1"/>
        <v>#N/A</v>
      </c>
      <c r="N5" t="e">
        <f ca="1"/>
        <v>#N/A</v>
      </c>
      <c r="O5" t="e">
        <f ca="1"/>
        <v>#N/A</v>
      </c>
      <c r="P5" t="e">
        <f ca="1"/>
        <v>#N/A</v>
      </c>
      <c r="Q5" t="e">
        <f ca="1"/>
        <v>#N/A</v>
      </c>
      <c r="R5" t="e">
        <f ca="1"/>
        <v>#N/A</v>
      </c>
      <c r="S5" t="e">
        <f ca="1"/>
        <v>#N/A</v>
      </c>
      <c r="T5" t="e">
        <f ca="1"/>
        <v>#N/A</v>
      </c>
      <c r="U5" t="e">
        <f ca="1"/>
        <v>#N/A</v>
      </c>
      <c r="V5" t="e">
        <f ca="1"/>
        <v>#N/A</v>
      </c>
    </row>
    <row r="6" spans="2:22">
      <c r="B6" t="s">
        <v>16</v>
      </c>
      <c r="C6">
        <v>101</v>
      </c>
      <c r="E6" s="6" t="s">
        <v>70</v>
      </c>
      <c r="F6" t="str">
        <v>Convexity</v>
      </c>
      <c r="H6" s="1" t="str">
        <f ca="1">_xll.HLV5r3.Financial.Cache.ValueTradeFromMarket($B$22,$C$18,$E$3:$E$7,"AUD",I6,$C$10)</f>
        <v>ValuationReport.LOCAL_USER.SpreadSheet.bondTransaction.testtrade_001.QR_LIVE.2019-08-21</v>
      </c>
      <c r="I6" t="str">
        <f ca="1">'BondCurve-BondForward'!I10</f>
        <v>QR_LIVE.2019-08-21</v>
      </c>
      <c r="K6" t="e">
        <f ca="1"/>
        <v>#N/A</v>
      </c>
      <c r="L6" t="e">
        <f ca="1"/>
        <v>#N/A</v>
      </c>
      <c r="M6" t="e">
        <f ca="1"/>
        <v>#N/A</v>
      </c>
      <c r="N6" t="e">
        <f ca="1"/>
        <v>#N/A</v>
      </c>
      <c r="O6" t="e">
        <f ca="1"/>
        <v>#N/A</v>
      </c>
      <c r="P6" t="e">
        <f ca="1"/>
        <v>#N/A</v>
      </c>
      <c r="Q6" t="e">
        <f ca="1"/>
        <v>#N/A</v>
      </c>
      <c r="R6" t="e">
        <f ca="1"/>
        <v>#N/A</v>
      </c>
      <c r="S6" t="e">
        <f ca="1"/>
        <v>#N/A</v>
      </c>
      <c r="T6" t="e">
        <f ca="1"/>
        <v>#N/A</v>
      </c>
      <c r="U6" t="e">
        <f ca="1"/>
        <v>#N/A</v>
      </c>
      <c r="V6" t="e">
        <f ca="1"/>
        <v>#N/A</v>
      </c>
    </row>
    <row r="7" spans="2:22">
      <c r="E7" s="6" t="s">
        <v>16</v>
      </c>
      <c r="F7" t="str">
        <v>DeltaR</v>
      </c>
      <c r="H7" s="121"/>
      <c r="I7" s="121"/>
      <c r="K7" t="e">
        <f ca="1"/>
        <v>#N/A</v>
      </c>
      <c r="L7" t="e">
        <f ca="1"/>
        <v>#N/A</v>
      </c>
      <c r="M7" t="e">
        <f ca="1"/>
        <v>#N/A</v>
      </c>
      <c r="N7" t="e">
        <f ca="1"/>
        <v>#N/A</v>
      </c>
      <c r="O7" t="e">
        <f ca="1"/>
        <v>#N/A</v>
      </c>
      <c r="P7" t="e">
        <f ca="1"/>
        <v>#N/A</v>
      </c>
      <c r="Q7" t="e">
        <f ca="1"/>
        <v>#N/A</v>
      </c>
      <c r="R7" t="e">
        <f ca="1"/>
        <v>#N/A</v>
      </c>
      <c r="S7" t="e">
        <f ca="1"/>
        <v>#N/A</v>
      </c>
      <c r="T7" t="e">
        <f ca="1"/>
        <v>#N/A</v>
      </c>
      <c r="U7" t="e">
        <f ca="1"/>
        <v>#N/A</v>
      </c>
      <c r="V7" t="e">
        <f ca="1"/>
        <v>#N/A</v>
      </c>
    </row>
    <row r="8" spans="2:22">
      <c r="B8" t="s">
        <v>141</v>
      </c>
      <c r="C8" t="s">
        <v>142</v>
      </c>
      <c r="F8" t="str">
        <v>DV01</v>
      </c>
      <c r="H8" s="121"/>
      <c r="I8" s="121"/>
      <c r="K8" t="e">
        <f ca="1"/>
        <v>#N/A</v>
      </c>
      <c r="L8" t="e">
        <f ca="1"/>
        <v>#N/A</v>
      </c>
      <c r="M8" t="e">
        <f ca="1"/>
        <v>#N/A</v>
      </c>
      <c r="N8" t="e">
        <f ca="1"/>
        <v>#N/A</v>
      </c>
      <c r="O8" t="e">
        <f ca="1"/>
        <v>#N/A</v>
      </c>
      <c r="P8" t="e">
        <f ca="1"/>
        <v>#N/A</v>
      </c>
      <c r="Q8" t="e">
        <f ca="1"/>
        <v>#N/A</v>
      </c>
      <c r="R8" t="e">
        <f ca="1"/>
        <v>#N/A</v>
      </c>
      <c r="S8" t="e">
        <f ca="1"/>
        <v>#N/A</v>
      </c>
      <c r="T8" t="e">
        <f ca="1"/>
        <v>#N/A</v>
      </c>
      <c r="U8" t="e">
        <f ca="1"/>
        <v>#N/A</v>
      </c>
      <c r="V8" t="e">
        <f ca="1"/>
        <v>#N/A</v>
      </c>
    </row>
    <row r="9" spans="2:22">
      <c r="B9" t="s">
        <v>3</v>
      </c>
      <c r="C9" s="3">
        <v>100000000</v>
      </c>
      <c r="F9" t="str">
        <v>MarketQuote</v>
      </c>
      <c r="K9" t="e">
        <f ca="1"/>
        <v>#N/A</v>
      </c>
      <c r="L9" t="e">
        <f ca="1"/>
        <v>#N/A</v>
      </c>
      <c r="M9" t="e">
        <f ca="1"/>
        <v>#N/A</v>
      </c>
      <c r="N9" t="e">
        <f ca="1"/>
        <v>#N/A</v>
      </c>
      <c r="O9" t="e">
        <f ca="1"/>
        <v>#N/A</v>
      </c>
      <c r="P9" t="e">
        <f ca="1"/>
        <v>#N/A</v>
      </c>
      <c r="Q9" t="e">
        <f ca="1"/>
        <v>#N/A</v>
      </c>
      <c r="R9" t="e">
        <f ca="1"/>
        <v>#N/A</v>
      </c>
      <c r="S9" t="e">
        <f ca="1"/>
        <v>#N/A</v>
      </c>
      <c r="T9" t="e">
        <f ca="1"/>
        <v>#N/A</v>
      </c>
      <c r="U9" t="e">
        <f ca="1"/>
        <v>#N/A</v>
      </c>
      <c r="V9" t="e">
        <f ca="1"/>
        <v>#N/A</v>
      </c>
    </row>
    <row r="10" spans="2:22">
      <c r="B10" t="s">
        <v>4</v>
      </c>
      <c r="C10" s="2">
        <f ca="1">TODAY()</f>
        <v>43703</v>
      </c>
      <c r="F10" t="str">
        <v>AssetSwapSpread</v>
      </c>
      <c r="K10" t="e">
        <f ca="1"/>
        <v>#N/A</v>
      </c>
      <c r="L10" t="e">
        <f ca="1"/>
        <v>#N/A</v>
      </c>
      <c r="M10" t="e">
        <f ca="1"/>
        <v>#N/A</v>
      </c>
      <c r="N10" t="e">
        <f ca="1"/>
        <v>#N/A</v>
      </c>
      <c r="O10" t="e">
        <f ca="1"/>
        <v>#N/A</v>
      </c>
      <c r="P10" t="e">
        <f ca="1"/>
        <v>#N/A</v>
      </c>
      <c r="Q10" t="e">
        <f ca="1"/>
        <v>#N/A</v>
      </c>
      <c r="R10" t="e">
        <f ca="1"/>
        <v>#N/A</v>
      </c>
      <c r="S10" t="e">
        <f ca="1"/>
        <v>#N/A</v>
      </c>
      <c r="T10" t="e">
        <f ca="1"/>
        <v>#N/A</v>
      </c>
      <c r="U10" t="e">
        <f ca="1"/>
        <v>#N/A</v>
      </c>
      <c r="V10" t="e">
        <f ca="1"/>
        <v>#N/A</v>
      </c>
    </row>
    <row r="11" spans="2:22">
      <c r="B11" t="s">
        <v>73</v>
      </c>
      <c r="C11" s="2">
        <f ca="1">C10+5</f>
        <v>43708</v>
      </c>
      <c r="F11" t="str">
        <v>ZSpread</v>
      </c>
      <c r="K11" t="e">
        <f ca="1"/>
        <v>#N/A</v>
      </c>
      <c r="L11" t="e">
        <f ca="1"/>
        <v>#N/A</v>
      </c>
      <c r="M11" t="e">
        <f ca="1"/>
        <v>#N/A</v>
      </c>
      <c r="N11" t="e">
        <f ca="1"/>
        <v>#N/A</v>
      </c>
      <c r="O11" t="e">
        <f ca="1"/>
        <v>#N/A</v>
      </c>
      <c r="P11" t="e">
        <f ca="1"/>
        <v>#N/A</v>
      </c>
      <c r="Q11" t="e">
        <f ca="1"/>
        <v>#N/A</v>
      </c>
      <c r="R11" t="e">
        <f ca="1"/>
        <v>#N/A</v>
      </c>
      <c r="S11" t="e">
        <f ca="1"/>
        <v>#N/A</v>
      </c>
      <c r="T11" t="e">
        <f ca="1"/>
        <v>#N/A</v>
      </c>
      <c r="U11" t="e">
        <f ca="1"/>
        <v>#N/A</v>
      </c>
      <c r="V11" t="e">
        <f ca="1"/>
        <v>#N/A</v>
      </c>
    </row>
    <row r="12" spans="2:22">
      <c r="B12" t="s">
        <v>8</v>
      </c>
      <c r="C12" t="b">
        <v>1</v>
      </c>
      <c r="F12" t="str">
        <v>YieldToMaturity</v>
      </c>
    </row>
    <row r="13" spans="2:22">
      <c r="B13" t="s">
        <v>9</v>
      </c>
      <c r="C13" t="s">
        <v>75</v>
      </c>
      <c r="E13" t="s">
        <v>22</v>
      </c>
      <c r="F13" t="str">
        <v>PandL</v>
      </c>
    </row>
    <row r="14" spans="2:22">
      <c r="B14" t="s">
        <v>11</v>
      </c>
      <c r="C14" t="s">
        <v>144</v>
      </c>
      <c r="F14" s="10" t="s">
        <v>25</v>
      </c>
    </row>
    <row r="15" spans="2:22">
      <c r="B15" t="s">
        <v>13</v>
      </c>
      <c r="C15" t="s">
        <v>12</v>
      </c>
    </row>
    <row r="16" spans="2:22">
      <c r="B16" t="s">
        <v>19</v>
      </c>
      <c r="C16" s="2">
        <f ca="1">C10</f>
        <v>43703</v>
      </c>
      <c r="E16" t="str">
        <f t="array" aca="1" ref="E16:F22" ca="1">_xll.HLV5r3.Financial.Cache.ViewValuationReport(H1)</f>
        <v>YieldToMaturity</v>
      </c>
      <c r="F16" s="60">
        <f ca="1"/>
        <v>1.0622265512299201E-3</v>
      </c>
    </row>
    <row r="17" spans="2:6">
      <c r="B17" s="10" t="s">
        <v>28</v>
      </c>
      <c r="C17" s="11" t="s">
        <v>29</v>
      </c>
      <c r="E17" t="str">
        <f ca="1"/>
        <v>AssetSwapSpread</v>
      </c>
      <c r="F17" s="60">
        <f ca="1"/>
        <v>-0.12454490731241699</v>
      </c>
    </row>
    <row r="18" spans="2:6">
      <c r="B18" t="s">
        <v>6</v>
      </c>
      <c r="C18" t="s">
        <v>7</v>
      </c>
      <c r="E18" t="str">
        <f ca="1"/>
        <v>NPV</v>
      </c>
      <c r="F18" s="115">
        <f ca="1"/>
        <v>108954135.48004666</v>
      </c>
    </row>
    <row r="19" spans="2:6">
      <c r="B19" t="s">
        <v>5</v>
      </c>
      <c r="C19" t="s">
        <v>1</v>
      </c>
      <c r="E19" t="str">
        <f ca="1"/>
        <v>PandL</v>
      </c>
      <c r="F19" s="115">
        <f ca="1"/>
        <v>106987187.891278</v>
      </c>
    </row>
    <row r="20" spans="2:6">
      <c r="B20" t="s">
        <v>24</v>
      </c>
      <c r="C20" t="s">
        <v>49</v>
      </c>
      <c r="E20" t="str">
        <f ca="1"/>
        <v>DirtyPrice</v>
      </c>
      <c r="F20">
        <f ca="1"/>
        <v>1.0698718789127799</v>
      </c>
    </row>
    <row r="21" spans="2:6">
      <c r="B21" t="s">
        <v>17</v>
      </c>
      <c r="C21" t="s">
        <v>18</v>
      </c>
      <c r="E21" t="str">
        <f ca="1"/>
        <v>AccrualFactor</v>
      </c>
      <c r="F21">
        <f ca="1"/>
        <v>10057.556785162775</v>
      </c>
    </row>
    <row r="22" spans="2:6">
      <c r="B22" s="128" t="str">
        <f ca="1">_xll.HLV5r3.Financial.Cache.CreateBondTrade(C13,C12,C18,C19,C17,C10,C11,C9,B3:B6,C3:C6,C20,C8)</f>
        <v>Trade.SpreadSheet.bondTransaction.testtrade_001</v>
      </c>
      <c r="C22" s="128"/>
      <c r="E22" t="str">
        <f ca="1"/>
        <v>FloatingNPV</v>
      </c>
      <c r="F22">
        <f ca="1"/>
        <v>5089664.6875904994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</row>
    <row r="29" spans="2:6">
      <c r="B29" t="str">
        <f ca="1"/>
        <v>coupon</v>
      </c>
      <c r="C29" t="str">
        <f ca="1"/>
        <v>Fixed</v>
      </c>
    </row>
    <row r="30" spans="2:6">
      <c r="B30" t="str">
        <f ca="1"/>
        <v>couponRate</v>
      </c>
      <c r="C30" s="8">
        <f ca="1"/>
        <v>7.0000000000000007E-2</v>
      </c>
    </row>
    <row r="31" spans="2:6">
      <c r="B31" t="str">
        <f ca="1"/>
        <v>dayCountFraction</v>
      </c>
      <c r="C31" t="str">
        <f ca="1"/>
        <v>ACT/ACT.ISDA</v>
      </c>
    </row>
    <row r="32" spans="2:6">
      <c r="B32" t="str">
        <f ca="1"/>
        <v>paymentFrequency</v>
      </c>
      <c r="C32" t="str">
        <f ca="1"/>
        <v>6M</v>
      </c>
    </row>
    <row r="33" spans="2:3">
      <c r="B33" t="str">
        <f ca="1"/>
        <v>party1</v>
      </c>
      <c r="C33" t="str">
        <f ca="1"/>
        <v>CBA</v>
      </c>
    </row>
    <row r="34" spans="2:3">
      <c r="B34" t="str">
        <f ca="1"/>
        <v>party2</v>
      </c>
      <c r="C34" t="str">
        <f ca="1"/>
        <v>NAB</v>
      </c>
    </row>
    <row r="35" spans="2:3">
      <c r="B35" t="str">
        <f ca="1"/>
        <v>description</v>
      </c>
      <c r="C35" t="str">
        <f ca="1"/>
        <v>WATC 7 10/15/19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  <row r="40" spans="2:3">
      <c r="B40" t="e">
        <f ca="1"/>
        <v>#N/A</v>
      </c>
      <c r="C40" t="e">
        <f ca="1"/>
        <v>#N/A</v>
      </c>
    </row>
    <row r="41" spans="2:3">
      <c r="B41" t="e">
        <f ca="1"/>
        <v>#N/A</v>
      </c>
      <c r="C41" t="e">
        <f ca="1"/>
        <v>#N/A</v>
      </c>
    </row>
    <row r="42" spans="2:3">
      <c r="B42" t="e">
        <f ca="1"/>
        <v>#N/A</v>
      </c>
      <c r="C42" t="e">
        <f ca="1"/>
        <v>#N/A</v>
      </c>
    </row>
    <row r="43" spans="2:3">
      <c r="B43" t="e">
        <f ca="1"/>
        <v>#N/A</v>
      </c>
      <c r="C43" t="e">
        <f ca="1"/>
        <v>#N/A</v>
      </c>
    </row>
    <row r="44" spans="2:3">
      <c r="B44" t="e">
        <f ca="1"/>
        <v>#N/A</v>
      </c>
      <c r="C44" t="e">
        <f ca="1"/>
        <v>#N/A</v>
      </c>
    </row>
    <row r="45" spans="2:3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workbookViewId="0">
      <selection activeCell="E32" sqref="E32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43703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43708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43703</v>
      </c>
      <c r="E16" s="61" t="str">
        <f t="array" ref="E16:F22">_xll.HLV5r3.Financial.Cache.ViewValuationReport(E27)</f>
        <v>YieldToMaturity</v>
      </c>
      <c r="F16" s="118">
        <v>0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0</v>
      </c>
    </row>
    <row r="18" spans="2:8">
      <c r="B18" t="s">
        <v>6</v>
      </c>
      <c r="C18" t="s">
        <v>7</v>
      </c>
      <c r="E18" s="61" t="str">
        <v>NPV</v>
      </c>
      <c r="F18" s="119">
        <v>0</v>
      </c>
    </row>
    <row r="19" spans="2:8">
      <c r="B19" t="s">
        <v>5</v>
      </c>
      <c r="C19" t="s">
        <v>1</v>
      </c>
      <c r="E19" s="61" t="str">
        <v>PandL</v>
      </c>
      <c r="F19" s="119">
        <v>0</v>
      </c>
    </row>
    <row r="20" spans="2:8">
      <c r="B20" t="s">
        <v>24</v>
      </c>
      <c r="C20" t="s">
        <v>49</v>
      </c>
      <c r="E20" s="61" t="str">
        <v>DirtyPrice</v>
      </c>
      <c r="F20" s="61">
        <v>0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ValuationReport.Var_Run_20170531.SpreadSheet.futureTransaction.testtrade_001.QR_LIVE.2018-02-23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str">
        <f ca="1">_xll.HLV5r3.Financial.Cache.ValueTradeFromMarkets($C$22,$E$24,$C$18,$E$3:$E$7,"AUD",$H$29:$H$33,$C$10)</f>
        <v>Var_Run_20170531</v>
      </c>
      <c r="H29" s="1" t="str">
        <f t="array" aca="1" ref="H29:H33" ca="1">Markets</f>
        <v>QR_LIVE.2019-08-25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QR_LIVE.2019-08-24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QR_LIVE.2019-08-23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120">
        <v>0</v>
      </c>
      <c r="H32" t="str">
        <f ca="1"/>
        <v>QR_LIVE.2019-08-22</v>
      </c>
    </row>
    <row r="33" spans="2:8">
      <c r="B33" t="str">
        <f ca="1"/>
        <v>party1</v>
      </c>
      <c r="C33" t="str">
        <f ca="1"/>
        <v>CBA</v>
      </c>
      <c r="E33" t="str">
        <v>ValuationReport.Var_Run_20170531.SpreadSheet.futureTransaction.testtrade_001.QR_LIVE.2018-02-22</v>
      </c>
      <c r="F33" s="120">
        <v>0</v>
      </c>
      <c r="H33" t="str">
        <f ca="1"/>
        <v>QR_LIVE.2019-08-21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ValuationReport.Var_Run_20170531.SpreadSheet.bondTransaction.testtrade_002.QR_LIVE.2018-02-19</v>
      </c>
      <c r="F34" s="120">
        <v>111644767.66734304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ValuationReport.Var_Run_20170531.SpreadSheet.bondTransaction.testtrade_002.QR_LIVE.2018-02-20</v>
      </c>
      <c r="F35" s="120">
        <v>111709224.27935375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ValuationReport.Var_Run_20170531.SpreadSheet.bondTransaction.testtrade_002.QR_LIVE.2018-02-21</v>
      </c>
      <c r="F36" s="120">
        <v>111868041.82686561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ValuationReport.Var_Run_20170531.SpreadSheet.futureTransaction.testtrade_001.QR_LIVE.2018-02-21</v>
      </c>
      <c r="F37" s="120">
        <v>0</v>
      </c>
    </row>
    <row r="38" spans="2:8">
      <c r="B38" t="e">
        <f ca="1"/>
        <v>#N/A</v>
      </c>
      <c r="C38" t="e">
        <f ca="1"/>
        <v>#N/A</v>
      </c>
      <c r="E38" t="str">
        <v>ValuationReport.Var_Run_20170531.SpreadSheet.futureTransaction.testtrade_001.QR_LIVE.2018-02-20</v>
      </c>
      <c r="F38" s="120">
        <v>0</v>
      </c>
    </row>
    <row r="39" spans="2:8">
      <c r="B39" t="e">
        <f ca="1"/>
        <v>#N/A</v>
      </c>
      <c r="C39" t="e">
        <f ca="1"/>
        <v>#N/A</v>
      </c>
      <c r="E39" t="str">
        <v>ValuationReport.Var_Run_20170531.SpreadSheet.futureTransaction.testtrade_001.QR_LIVE.2018-02-19</v>
      </c>
      <c r="F39" s="120">
        <v>0</v>
      </c>
    </row>
    <row r="40" spans="2:8">
      <c r="B40" t="e">
        <f ca="1"/>
        <v>#N/A</v>
      </c>
      <c r="C40" t="e">
        <f ca="1"/>
        <v>#N/A</v>
      </c>
      <c r="E40" t="str">
        <v>ValuationReport.Var_Run_20170531.SpreadSheet.futureTransaction.testtrade_002.QR_LIVE.2018-02-23</v>
      </c>
      <c r="F40" s="120">
        <v>0</v>
      </c>
    </row>
    <row r="41" spans="2:8">
      <c r="B41" t="e">
        <f ca="1"/>
        <v>#N/A</v>
      </c>
      <c r="C41" t="e">
        <f ca="1"/>
        <v>#N/A</v>
      </c>
      <c r="E41" t="str">
        <v>ValuationReport.Var_Run_20170531.SpreadSheet.futureTransaction.testtrade_002.QR_LIVE.2018-02-22</v>
      </c>
      <c r="F41" s="120">
        <v>0</v>
      </c>
    </row>
    <row r="42" spans="2:8">
      <c r="B42" t="e">
        <f ca="1"/>
        <v>#N/A</v>
      </c>
      <c r="C42" t="e">
        <f ca="1"/>
        <v>#N/A</v>
      </c>
      <c r="E42" t="str">
        <v>ValuationReport.Var_Run_20170531.SpreadSheet.futureTransaction.testtrade_002.QR_LIVE.2018-02-21</v>
      </c>
      <c r="F42" s="120">
        <v>0</v>
      </c>
    </row>
    <row r="43" spans="2:8">
      <c r="B43" t="e">
        <f ca="1"/>
        <v>#N/A</v>
      </c>
      <c r="C43" t="e">
        <f ca="1"/>
        <v>#N/A</v>
      </c>
      <c r="E43" t="str">
        <v>ValuationReport.Var_Run_20170531.SpreadSheet.futureTransaction.testtrade_002.QR_LIVE.2018-02-20</v>
      </c>
      <c r="F43" s="120">
        <v>0</v>
      </c>
    </row>
    <row r="44" spans="2:8">
      <c r="B44" t="e">
        <f ca="1"/>
        <v>#N/A</v>
      </c>
      <c r="C44" t="e">
        <f ca="1"/>
        <v>#N/A</v>
      </c>
      <c r="E44" t="str">
        <v>ValuationReport.Var_Run_20170531.SpreadSheet.futureTransaction.testtrade_002.QR_LIVE.2018-02-19</v>
      </c>
      <c r="F44" s="120">
        <v>0</v>
      </c>
    </row>
    <row r="45" spans="2:8">
      <c r="B45" t="e">
        <f ca="1"/>
        <v>#N/A</v>
      </c>
      <c r="C45" t="e">
        <f ca="1"/>
        <v>#N/A</v>
      </c>
      <c r="E45" t="str">
        <v>ValuationReport.Var_Run_20170531.SpreadSheet.bondTransaction.testtrade_002.QR_LIVE.2018-02-22</v>
      </c>
      <c r="F45" s="120">
        <v>88215245.375233606</v>
      </c>
    </row>
    <row r="46" spans="2:8">
      <c r="E46" t="str">
        <v>ValuationReport.Var_Run_20170531.SpreadSheet.bondTransaction.testtrade_002.QR_LIVE.2018-02-23</v>
      </c>
      <c r="F46" s="120">
        <v>86914292.951297566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8" sqref="P8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9" t="s">
        <v>145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43703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43683</v>
      </c>
      <c r="G7" s="2">
        <f ca="1">F7+3</f>
        <v>43686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str">
        <f ca="1">_xll.HLV5r3.Financial.Cache.ValueTradeFromMarket(K7,$K$5,Metrics,Currency,$K$2,$K$3)</f>
        <v>ValuationReport.LOCAL_USER.SpreadSheet.bondTransaction.001.QR_LIVE</v>
      </c>
      <c r="Q7" t="str">
        <f t="array" aca="1" ref="Q7:T8" ca="1">TRANSPOSE(_xll.HLV5r3.Financial.Cache.ViewValuationReport(P7))</f>
        <v>YieldToMaturity</v>
      </c>
      <c r="R7" t="str">
        <f ca="1"/>
        <v>AssetSwapSpread</v>
      </c>
      <c r="S7" t="str">
        <f ca="1"/>
        <v>NPV</v>
      </c>
      <c r="T7" t="str">
        <f ca="1"/>
        <v>PandL</v>
      </c>
    </row>
    <row r="8" spans="1:20">
      <c r="Q8" s="37">
        <f ca="1"/>
        <v>1</v>
      </c>
      <c r="R8" s="37">
        <f ca="1"/>
        <v>0.14928664798605062</v>
      </c>
      <c r="S8" s="57">
        <f ca="1"/>
        <v>95392.978256669478</v>
      </c>
      <c r="T8" s="57">
        <f ca="1"/>
        <v>93670.850062629703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43685</v>
      </c>
      <c r="G9" s="2">
        <f ca="1">F9+3</f>
        <v>43688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str">
        <f ca="1">_xll.HLV5r3.Financial.Cache.ValueTradeFromMarket(K9,$K$5,Metrics,Currency,$K$2,$K$3)</f>
        <v>ValuationReport.LOCAL_USER.SpreadSheet.bondTransaction.002.QR_LIVE</v>
      </c>
      <c r="Q9" t="str">
        <f t="array" aca="1" ref="Q9:T10" ca="1">TRANSPOSE(_xll.HLV5r3.Financial.Cache.ViewValuationReport(P9))</f>
        <v>YieldToMaturity</v>
      </c>
      <c r="R9" t="str">
        <f ca="1"/>
        <v>AssetSwapSpread</v>
      </c>
      <c r="S9" t="str">
        <f ca="1"/>
        <v>NPV</v>
      </c>
      <c r="T9" t="str">
        <f ca="1"/>
        <v>PandL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>
        <f ca="1"/>
        <v>1</v>
      </c>
      <c r="R10" s="37">
        <f ca="1"/>
        <v>0.13204488198804987</v>
      </c>
      <c r="S10" s="57">
        <f ca="1"/>
        <v>192493.7092904264</v>
      </c>
      <c r="T10" s="57">
        <f ca="1"/>
        <v>189018.6228637044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43687</v>
      </c>
      <c r="G11" s="2">
        <f ca="1">F11+3</f>
        <v>43690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str">
        <f ca="1">_xll.HLV5r3.Financial.Cache.ValueTradeFromMarket(K11,$K$5,Metrics,Currency,$K$2,$K$3)</f>
        <v>ValuationReport.LOCAL_USER.SpreadSheet.bondTransaction.003.QR_LIVE</v>
      </c>
      <c r="Q11" t="str">
        <f t="array" aca="1" ref="Q11:T12" ca="1">TRANSPOSE(_xll.HLV5r3.Financial.Cache.ViewValuationReport(P11))</f>
        <v>YieldToMaturity</v>
      </c>
      <c r="R11" t="str">
        <f ca="1"/>
        <v>AssetSwapSpread</v>
      </c>
      <c r="S11" t="str">
        <f ca="1"/>
        <v>NPV</v>
      </c>
      <c r="T11" t="str">
        <f ca="1"/>
        <v>PandL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>
        <f ca="1"/>
        <v>1</v>
      </c>
      <c r="R12" s="37">
        <f ca="1"/>
        <v>0.12771037962458848</v>
      </c>
      <c r="S12" s="57">
        <f ca="1"/>
        <v>289384.54597750399</v>
      </c>
      <c r="T12" s="57">
        <f ca="1"/>
        <v>284160.29053800664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43689</v>
      </c>
      <c r="G13" s="2">
        <f ca="1">F13+3</f>
        <v>43692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str">
        <f ca="1">_xll.HLV5r3.Financial.Cache.ValueTradeFromMarket(K13,$K$5,Metrics,Currency,$K$2,$K$3)</f>
        <v>ValuationReport.LOCAL_USER.SpreadSheet.bondTransaction.004.QR_LIVE</v>
      </c>
      <c r="Q13" t="str">
        <f t="array" aca="1" ref="Q13:T14" ca="1">TRANSPOSE(_xll.HLV5r3.Financial.Cache.ViewValuationReport(P13))</f>
        <v>YieldToMaturity</v>
      </c>
      <c r="R13" t="str">
        <f ca="1"/>
        <v>AssetSwapSpread</v>
      </c>
      <c r="S13" t="str">
        <f ca="1"/>
        <v>NPV</v>
      </c>
      <c r="T13" t="str">
        <f ca="1"/>
        <v>PandL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>
        <f ca="1"/>
        <v>1</v>
      </c>
      <c r="R14" s="37">
        <f ca="1"/>
        <v>1.6633790038974718E-2</v>
      </c>
      <c r="S14" s="57">
        <f ca="1"/>
        <v>-386706.61906847119</v>
      </c>
      <c r="T14" s="57">
        <f ca="1"/>
        <v>-379725.40951101558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43691</v>
      </c>
      <c r="G15" s="2">
        <f ca="1">F15+3</f>
        <v>43694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str">
        <f ca="1">_xll.HLV5r3.Financial.Cache.ValueTradeFromMarket(K15,$K$5,Metrics,Currency,$K$2,$K$3)</f>
        <v>ValuationReport.LOCAL_USER.SpreadSheet.bondTransaction.005.QR_LIVE</v>
      </c>
      <c r="Q15" t="str">
        <f t="array" aca="1" ref="Q15:T16" ca="1">TRANSPOSE(_xll.HLV5r3.Financial.Cache.ViewValuationReport(P15))</f>
        <v>YieldToMaturity</v>
      </c>
      <c r="R15" t="str">
        <f ca="1"/>
        <v>AssetSwapSpread</v>
      </c>
      <c r="S15" t="str">
        <f ca="1"/>
        <v>NPV</v>
      </c>
      <c r="T15" t="str">
        <f ca="1"/>
        <v>PandL</v>
      </c>
    </row>
    <row r="16" spans="1:20">
      <c r="A16" s="4"/>
      <c r="B16" s="4"/>
      <c r="C16" s="4"/>
      <c r="F16" s="2"/>
      <c r="G16" s="2"/>
      <c r="H16" s="2"/>
      <c r="I16" s="3"/>
      <c r="Q16" s="37">
        <f ca="1"/>
        <v>1</v>
      </c>
      <c r="R16" s="37">
        <f ca="1"/>
        <v>2.5351217558933454E-2</v>
      </c>
      <c r="S16" s="57">
        <f ca="1"/>
        <v>-485541.87102598039</v>
      </c>
      <c r="T16" s="57">
        <f ca="1"/>
        <v>-476776.38995219697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43693</v>
      </c>
      <c r="G17" s="2">
        <f ca="1">F17+3</f>
        <v>43696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str">
        <f ca="1">_xll.HLV5r3.Financial.Cache.ValueTradeFromMarket(K17,$K$5,Metrics,Currency,$K$2,$K$3)</f>
        <v>ValuationReport.LOCAL_USER.SpreadSheet.bondTransaction.006.QR_LIVE</v>
      </c>
      <c r="Q17" t="str">
        <f t="array" aca="1" ref="Q17:T18" ca="1">TRANSPOSE(_xll.HLV5r3.Financial.Cache.ViewValuationReport(P17))</f>
        <v>YieldToMaturity</v>
      </c>
      <c r="R17" t="str">
        <f ca="1"/>
        <v>AssetSwapSpread</v>
      </c>
      <c r="S17" t="str">
        <f ca="1"/>
        <v>NPV</v>
      </c>
      <c r="T17" t="str">
        <f ca="1"/>
        <v>PandL</v>
      </c>
    </row>
    <row r="18" spans="1:20">
      <c r="A18" s="4"/>
      <c r="F18" s="2"/>
      <c r="G18" s="2"/>
      <c r="I18" s="3"/>
      <c r="N18" s="7"/>
      <c r="Q18" s="37">
        <f ca="1"/>
        <v>1</v>
      </c>
      <c r="R18" s="37">
        <f ca="1"/>
        <v>9.7096967883110147E-2</v>
      </c>
      <c r="S18" s="57">
        <f ca="1"/>
        <v>587865.63211052795</v>
      </c>
      <c r="T18" s="57">
        <f ca="1"/>
        <v>577252.90151058184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43695</v>
      </c>
      <c r="G19" s="2">
        <f ca="1">F19+3</f>
        <v>43698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str">
        <f ca="1">_xll.HLV5r3.Financial.Cache.ValueTradeFromMarket(K19,$K$5,Metrics,Currency,$K$2,$K$3)</f>
        <v>ValuationReport.LOCAL_USER.SpreadSheet.bondTransaction.007.QR_LIVE</v>
      </c>
      <c r="Q19" t="str">
        <f t="array" aca="1" ref="Q19:T20" ca="1">TRANSPOSE(_xll.HLV5r3.Financial.Cache.ViewValuationReport(P19))</f>
        <v>YieldToMaturity</v>
      </c>
      <c r="R19" t="str">
        <f ca="1"/>
        <v>AssetSwapSpread</v>
      </c>
      <c r="S19" t="str">
        <f ca="1"/>
        <v>NPV</v>
      </c>
      <c r="T19" t="str">
        <f ca="1"/>
        <v>PandL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>
        <f ca="1"/>
        <v>1</v>
      </c>
      <c r="R20" s="37">
        <f ca="1"/>
        <v>9.7096967883110147E-2</v>
      </c>
      <c r="S20" s="57">
        <f ca="1"/>
        <v>685843.23746228265</v>
      </c>
      <c r="T20" s="57">
        <f ca="1"/>
        <v>673461.71842901211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43697</v>
      </c>
      <c r="G21" s="2">
        <f ca="1">F21+3</f>
        <v>43700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str">
        <f ca="1">_xll.HLV5r3.Financial.Cache.ValueTradeFromMarket(K21,$K$5,Metrics,Currency,$K$2,$K$3)</f>
        <v>ValuationReport.LOCAL_USER.SpreadSheet.bondTransaction.008.QR_LIVE</v>
      </c>
      <c r="Q21" t="str">
        <f t="array" aca="1" ref="Q21:T22" ca="1">TRANSPOSE(_xll.HLV5r3.Financial.Cache.ViewValuationReport(P21))</f>
        <v>YieldToMaturity</v>
      </c>
      <c r="R21" t="str">
        <f ca="1"/>
        <v>AssetSwapSpread</v>
      </c>
      <c r="S21" t="str">
        <f ca="1"/>
        <v>NPV</v>
      </c>
      <c r="T21" t="str">
        <f ca="1"/>
        <v>PandL</v>
      </c>
    </row>
    <row r="22" spans="1:20">
      <c r="A22" s="4"/>
      <c r="B22" s="4"/>
      <c r="F22" s="2"/>
      <c r="G22" s="2"/>
      <c r="H22" s="2"/>
      <c r="I22" s="3"/>
      <c r="N22" s="7"/>
      <c r="Q22" s="37">
        <f ca="1"/>
        <v>1</v>
      </c>
      <c r="R22" s="37">
        <f ca="1"/>
        <v>8.8262232389927919E-2</v>
      </c>
      <c r="S22" s="57">
        <f ca="1"/>
        <v>787321.0745362551</v>
      </c>
      <c r="T22" s="57">
        <f ca="1"/>
        <v>773107.57743196725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43699</v>
      </c>
      <c r="G23" s="2">
        <f ca="1">F23+3</f>
        <v>43702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str">
        <f ca="1">_xll.HLV5r3.Financial.Cache.ValueTradeFromMarket(K23,$K$5,Metrics,Currency,$K$2,$K$3)</f>
        <v>ValuationReport.LOCAL_USER.SpreadSheet.bondTransaction.009.QR_LIVE</v>
      </c>
      <c r="Q23" t="str">
        <f t="array" aca="1" ref="Q23:T24" ca="1">TRANSPOSE(_xll.HLV5r3.Financial.Cache.ViewValuationReport(P23))</f>
        <v>YieldToMaturity</v>
      </c>
      <c r="R23" t="str">
        <f ca="1"/>
        <v>AssetSwapSpread</v>
      </c>
      <c r="S23" t="str">
        <f ca="1"/>
        <v>NPV</v>
      </c>
      <c r="T23" t="str">
        <f ca="1"/>
        <v>PandL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>
        <f ca="1"/>
        <v>1</v>
      </c>
      <c r="R24" s="37">
        <f ca="1"/>
        <v>6.9525772005850001E-2</v>
      </c>
      <c r="S24" s="57">
        <f ca="1"/>
        <v>-893664.56216649467</v>
      </c>
      <c r="T24" s="57">
        <f ca="1"/>
        <v>-877531.24746506882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43701</v>
      </c>
      <c r="G25" s="2">
        <f ca="1">F25+3</f>
        <v>43704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str">
        <f ca="1">_xll.HLV5r3.Financial.Cache.ValueTradeFromMarket(K25,$K$5,Metrics,Currency,$K$2,$K$3)</f>
        <v>ValuationReport.LOCAL_USER.SpreadSheet.bondTransaction.010.QR_LIVE</v>
      </c>
      <c r="Q25" t="str">
        <f t="array" aca="1" ref="Q25:T26" ca="1">TRANSPOSE(_xll.HLV5r3.Financial.Cache.ViewValuationReport(P25))</f>
        <v>YieldToMaturity</v>
      </c>
      <c r="R25" t="str">
        <f ca="1"/>
        <v>AssetSwapSpread</v>
      </c>
      <c r="S25" t="str">
        <f ca="1"/>
        <v>NPV</v>
      </c>
      <c r="T25" t="str">
        <f ca="1"/>
        <v>PandL</v>
      </c>
    </row>
    <row r="26" spans="1:20">
      <c r="Q26" s="37">
        <f ca="1"/>
        <v>0.47283841719948799</v>
      </c>
      <c r="R26" s="37">
        <f ca="1"/>
        <v>0.16112993441480902</v>
      </c>
      <c r="S26" s="57">
        <f ca="1"/>
        <v>-1038326.4133673233</v>
      </c>
      <c r="T26" s="57">
        <f ca="1"/>
        <v>-1019581.52015029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2019-08-26T07:08:34Z</dcterms:modified>
</cp:coreProperties>
</file>