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9\Projects\Highlander\FpML.V5r3.Applications\ExcelAPI\Spreadsheets\Equities\"/>
    </mc:Choice>
  </mc:AlternateContent>
  <xr:revisionPtr revIDLastSave="0" documentId="13_ncr:1_{BEFBEEB6-1428-43E3-9CD9-B4343DBF73CF}" xr6:coauthVersionLast="43" xr6:coauthVersionMax="43" xr10:uidLastSave="{00000000-0000-0000-0000-000000000000}"/>
  <bookViews>
    <workbookView xWindow="2415" yWindow="0" windowWidth="26370" windowHeight="14820" tabRatio="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2" i="1"/>
  <c r="N3" i="1"/>
  <c r="N2" i="1"/>
  <c r="K3" i="1"/>
  <c r="L3" i="1"/>
  <c r="K4" i="1"/>
  <c r="L4" i="1"/>
  <c r="M4" i="1" s="1"/>
  <c r="K5" i="1"/>
  <c r="L5" i="1"/>
  <c r="K6" i="1"/>
  <c r="L6" i="1"/>
  <c r="K7" i="1"/>
  <c r="L7" i="1"/>
  <c r="K8" i="1"/>
  <c r="L8" i="1"/>
  <c r="M8" i="1" s="1"/>
  <c r="K9" i="1"/>
  <c r="L9" i="1"/>
  <c r="K10" i="1"/>
  <c r="L10" i="1"/>
  <c r="K11" i="1"/>
  <c r="L11" i="1"/>
  <c r="K12" i="1"/>
  <c r="L12" i="1"/>
  <c r="L2" i="1"/>
  <c r="K2" i="1"/>
  <c r="C2" i="1"/>
  <c r="D39" i="1"/>
  <c r="E36" i="1"/>
  <c r="E20" i="1"/>
  <c r="E19" i="1"/>
  <c r="D31" i="1"/>
  <c r="E39" i="1"/>
  <c r="E44" i="1"/>
  <c r="D29" i="1"/>
  <c r="D44" i="1"/>
  <c r="D36" i="1"/>
  <c r="D45" i="1"/>
  <c r="E21" i="1"/>
  <c r="D37" i="1"/>
  <c r="D21" i="1"/>
  <c r="D20" i="1"/>
  <c r="E35" i="1"/>
  <c r="D17" i="1"/>
  <c r="E30" i="1"/>
  <c r="D41" i="1"/>
  <c r="E23" i="1"/>
  <c r="D23" i="1"/>
  <c r="D24" i="1"/>
  <c r="D26" i="1"/>
  <c r="E25" i="1"/>
  <c r="E17" i="1"/>
  <c r="D34" i="1"/>
  <c r="D19" i="1"/>
  <c r="D25" i="1"/>
  <c r="B13" i="1"/>
  <c r="D33" i="1"/>
  <c r="D40" i="1"/>
  <c r="D42" i="1"/>
  <c r="E18" i="1"/>
  <c r="D18" i="1"/>
  <c r="E34" i="1"/>
  <c r="E41" i="1"/>
  <c r="E38" i="1"/>
  <c r="E32" i="1"/>
  <c r="E37" i="1"/>
  <c r="D43" i="1"/>
  <c r="E28" i="1"/>
  <c r="D38" i="1"/>
  <c r="D22" i="1"/>
  <c r="E24" i="1"/>
  <c r="E26" i="1"/>
  <c r="D30" i="1"/>
  <c r="D32" i="1"/>
  <c r="D35" i="1"/>
  <c r="E45" i="1"/>
  <c r="D27" i="1"/>
  <c r="E22" i="1"/>
  <c r="E29" i="1"/>
  <c r="E40" i="1"/>
  <c r="E42" i="1"/>
  <c r="E27" i="1"/>
  <c r="E33" i="1"/>
  <c r="D28" i="1"/>
  <c r="E31" i="1"/>
  <c r="E43" i="1"/>
  <c r="C17" i="1"/>
  <c r="M11" i="1" l="1"/>
  <c r="M7" i="1"/>
  <c r="M2" i="1"/>
  <c r="M6" i="1"/>
  <c r="J37" i="1"/>
  <c r="J38" i="1"/>
  <c r="J39" i="1"/>
  <c r="J25" i="1"/>
  <c r="J26" i="1"/>
  <c r="J27" i="1"/>
  <c r="J28" i="1"/>
  <c r="J21" i="1"/>
  <c r="J22" i="1"/>
  <c r="J32" i="1"/>
  <c r="J42" i="1"/>
  <c r="J44" i="1"/>
  <c r="J29" i="1"/>
  <c r="J30" i="1"/>
  <c r="J31" i="1"/>
  <c r="J40" i="1"/>
  <c r="J45" i="1"/>
  <c r="J17" i="1"/>
  <c r="J24" i="1"/>
  <c r="J33" i="1"/>
  <c r="J34" i="1"/>
  <c r="J35" i="1"/>
  <c r="J36" i="1"/>
  <c r="B14" i="1"/>
  <c r="J23" i="1"/>
  <c r="J41" i="1"/>
  <c r="J43" i="1"/>
  <c r="J18" i="1"/>
  <c r="J20" i="1"/>
  <c r="J19" i="1"/>
  <c r="M10" i="1"/>
  <c r="M3" i="1"/>
  <c r="M9" i="1"/>
  <c r="M5" i="1"/>
  <c r="C13" i="1" l="1"/>
  <c r="K20" i="1"/>
  <c r="M20" i="1" s="1"/>
  <c r="L20" i="1"/>
  <c r="F20" i="1" s="1"/>
  <c r="K34" i="1"/>
  <c r="M34" i="1" s="1"/>
  <c r="L34" i="1"/>
  <c r="K45" i="1"/>
  <c r="M45" i="1" s="1"/>
  <c r="L45" i="1"/>
  <c r="F45" i="1" s="1"/>
  <c r="L29" i="1"/>
  <c r="K29" i="1"/>
  <c r="M29" i="1" s="1"/>
  <c r="K22" i="1"/>
  <c r="M22" i="1" s="1"/>
  <c r="L22" i="1"/>
  <c r="L26" i="1"/>
  <c r="K26" i="1"/>
  <c r="M26" i="1" s="1"/>
  <c r="L18" i="1"/>
  <c r="K18" i="1"/>
  <c r="M18" i="1" s="1"/>
  <c r="K33" i="1"/>
  <c r="M33" i="1" s="1"/>
  <c r="L33" i="1"/>
  <c r="L44" i="1"/>
  <c r="K44" i="1"/>
  <c r="M44" i="1" s="1"/>
  <c r="L25" i="1"/>
  <c r="K25" i="1"/>
  <c r="M25" i="1" s="1"/>
  <c r="L43" i="1"/>
  <c r="K43" i="1"/>
  <c r="M43" i="1" s="1"/>
  <c r="L36" i="1"/>
  <c r="K36" i="1"/>
  <c r="M36" i="1" s="1"/>
  <c r="L24" i="1"/>
  <c r="K24" i="1"/>
  <c r="M24" i="1" s="1"/>
  <c r="L31" i="1"/>
  <c r="K31" i="1"/>
  <c r="M31" i="1" s="1"/>
  <c r="L42" i="1"/>
  <c r="K42" i="1"/>
  <c r="M42" i="1" s="1"/>
  <c r="L28" i="1"/>
  <c r="K28" i="1"/>
  <c r="M28" i="1" s="1"/>
  <c r="L39" i="1"/>
  <c r="K39" i="1"/>
  <c r="M39" i="1" s="1"/>
  <c r="L40" i="1"/>
  <c r="K40" i="1"/>
  <c r="M40" i="1" s="1"/>
  <c r="K21" i="1"/>
  <c r="M21" i="1" s="1"/>
  <c r="L21" i="1"/>
  <c r="L19" i="1"/>
  <c r="K19" i="1"/>
  <c r="M19" i="1" s="1"/>
  <c r="L41" i="1"/>
  <c r="K41" i="1"/>
  <c r="M41" i="1" s="1"/>
  <c r="L35" i="1"/>
  <c r="K35" i="1"/>
  <c r="M35" i="1" s="1"/>
  <c r="L17" i="1"/>
  <c r="K17" i="1"/>
  <c r="M17" i="1" s="1"/>
  <c r="K30" i="1"/>
  <c r="M30" i="1" s="1"/>
  <c r="L30" i="1"/>
  <c r="L32" i="1"/>
  <c r="K32" i="1"/>
  <c r="M32" i="1" s="1"/>
  <c r="L27" i="1"/>
  <c r="K27" i="1"/>
  <c r="M27" i="1" s="1"/>
  <c r="L38" i="1"/>
  <c r="K38" i="1"/>
  <c r="M38" i="1" s="1"/>
  <c r="K23" i="1"/>
  <c r="M23" i="1" s="1"/>
  <c r="L23" i="1"/>
  <c r="L37" i="1"/>
  <c r="K37" i="1"/>
  <c r="M37" i="1" s="1"/>
  <c r="F24" i="1" l="1"/>
  <c r="F44" i="1"/>
  <c r="F42" i="1"/>
  <c r="F43" i="1"/>
  <c r="F22" i="1"/>
  <c r="F18" i="1"/>
  <c r="F25" i="1"/>
  <c r="F33" i="1"/>
  <c r="F39" i="1"/>
  <c r="F23" i="1"/>
  <c r="F30" i="1"/>
  <c r="F21" i="1"/>
  <c r="F32" i="1"/>
  <c r="F17" i="1"/>
  <c r="F28" i="1"/>
  <c r="F31" i="1"/>
  <c r="F36" i="1"/>
  <c r="F26" i="1"/>
  <c r="F29" i="1"/>
  <c r="F37" i="1"/>
  <c r="F38" i="1"/>
  <c r="F34" i="1"/>
  <c r="F27" i="1"/>
  <c r="F35" i="1"/>
  <c r="F19" i="1"/>
  <c r="F40" i="1"/>
  <c r="F41" i="1"/>
</calcChain>
</file>

<file path=xl/sharedStrings.xml><?xml version="1.0" encoding="utf-8"?>
<sst xmlns="http://schemas.openxmlformats.org/spreadsheetml/2006/main" count="23" uniqueCount="23">
  <si>
    <t>DIVS</t>
  </si>
  <si>
    <t>zero</t>
  </si>
  <si>
    <t>today</t>
  </si>
  <si>
    <t>spot</t>
  </si>
  <si>
    <t>strike</t>
  </si>
  <si>
    <t>sig</t>
  </si>
  <si>
    <t>expDate</t>
  </si>
  <si>
    <t>sPay</t>
  </si>
  <si>
    <t>C</t>
  </si>
  <si>
    <t>sStyle</t>
  </si>
  <si>
    <t>E</t>
  </si>
  <si>
    <t>nGrid</t>
  </si>
  <si>
    <t>tStep</t>
  </si>
  <si>
    <t>CN</t>
  </si>
  <si>
    <t>BN</t>
  </si>
  <si>
    <t>fwd</t>
  </si>
  <si>
    <t>black scholes</t>
  </si>
  <si>
    <t>q</t>
  </si>
  <si>
    <t>d1</t>
  </si>
  <si>
    <t>d2</t>
  </si>
  <si>
    <t>n1</t>
  </si>
  <si>
    <t>n2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</si>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</sst>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workbookViewId="0">
      <selection activeCell="J23" sqref="J23"/>
    </sheetView>
  </sheetViews>
  <sheetFormatPr defaultRowHeight="15" x14ac:dyDescent="0.25"/>
  <cols>
    <col min="2" max="2" width="10.42578125" customWidth="1"/>
    <col min="3" max="3" width="12" bestFit="1" customWidth="1"/>
  </cols>
  <sheetData>
    <row r="1" spans="1:15" x14ac:dyDescent="0.25">
      <c r="E1" t="s">
        <v>0</v>
      </c>
      <c r="H1" t="s">
        <v>1</v>
      </c>
    </row>
    <row r="2" spans="1:15" x14ac:dyDescent="0.25">
      <c r="A2" t="s">
        <v>2</v>
      </c>
      <c r="B2" s="1">
        <v>39916</v>
      </c>
      <c r="C2">
        <f>(B6-B2)/365</f>
        <v>10.005479452054795</v>
      </c>
      <c r="E2" s="1">
        <v>40007</v>
      </c>
      <c r="F2">
        <v>6</v>
      </c>
      <c r="H2" s="1">
        <v>39990</v>
      </c>
      <c r="I2">
        <v>0</v>
      </c>
      <c r="K2">
        <f>(E2-$B$2)/365</f>
        <v>0.24931506849315069</v>
      </c>
      <c r="L2">
        <f>F2</f>
        <v>6</v>
      </c>
      <c r="M2">
        <f>L2*EXP(-$I$2*$C$2)</f>
        <v>6</v>
      </c>
      <c r="N2">
        <f>(H2-$B$2)/365</f>
        <v>0.20273972602739726</v>
      </c>
      <c r="O2">
        <f>I2</f>
        <v>0</v>
      </c>
    </row>
    <row r="3" spans="1:15" x14ac:dyDescent="0.25">
      <c r="A3" t="s">
        <v>3</v>
      </c>
      <c r="B3">
        <v>100</v>
      </c>
      <c r="E3" s="1">
        <v>40372</v>
      </c>
      <c r="F3">
        <v>6</v>
      </c>
      <c r="H3" s="1">
        <v>40355</v>
      </c>
      <c r="I3">
        <v>0</v>
      </c>
      <c r="K3">
        <f t="shared" ref="K3:K12" si="0">(E3-$B$2)/365</f>
        <v>1.2493150684931507</v>
      </c>
      <c r="L3">
        <f t="shared" ref="L3:L12" si="1">F3</f>
        <v>6</v>
      </c>
      <c r="M3">
        <f t="shared" ref="M3:M11" si="2">L3*EXP(-$I$2*$C$2)</f>
        <v>6</v>
      </c>
      <c r="N3">
        <f>(H3-$B$2)/365</f>
        <v>1.2027397260273973</v>
      </c>
      <c r="O3">
        <f>I3</f>
        <v>0</v>
      </c>
    </row>
    <row r="4" spans="1:15" x14ac:dyDescent="0.25">
      <c r="A4" t="s">
        <v>4</v>
      </c>
      <c r="B4">
        <v>100</v>
      </c>
      <c r="E4" s="1">
        <v>40737</v>
      </c>
      <c r="F4">
        <v>6</v>
      </c>
      <c r="K4">
        <f t="shared" si="0"/>
        <v>2.2493150684931509</v>
      </c>
      <c r="L4">
        <f t="shared" si="1"/>
        <v>6</v>
      </c>
      <c r="M4">
        <f t="shared" si="2"/>
        <v>6</v>
      </c>
    </row>
    <row r="5" spans="1:15" x14ac:dyDescent="0.25">
      <c r="A5" t="s">
        <v>5</v>
      </c>
      <c r="B5">
        <v>0.25</v>
      </c>
      <c r="E5" s="1">
        <v>41103</v>
      </c>
      <c r="F5">
        <v>6</v>
      </c>
      <c r="K5">
        <f t="shared" si="0"/>
        <v>3.2520547945205478</v>
      </c>
      <c r="L5">
        <f t="shared" si="1"/>
        <v>6</v>
      </c>
      <c r="M5">
        <f t="shared" si="2"/>
        <v>6</v>
      </c>
    </row>
    <row r="6" spans="1:15" x14ac:dyDescent="0.25">
      <c r="A6" t="s">
        <v>6</v>
      </c>
      <c r="B6" s="1">
        <v>43568</v>
      </c>
      <c r="E6" s="1">
        <v>41468</v>
      </c>
      <c r="F6">
        <v>6</v>
      </c>
      <c r="K6">
        <f t="shared" si="0"/>
        <v>4.2520547945205482</v>
      </c>
      <c r="L6">
        <f t="shared" si="1"/>
        <v>6</v>
      </c>
      <c r="M6">
        <f t="shared" si="2"/>
        <v>6</v>
      </c>
    </row>
    <row r="7" spans="1:15" x14ac:dyDescent="0.25">
      <c r="A7" t="s">
        <v>7</v>
      </c>
      <c r="B7" t="s">
        <v>8</v>
      </c>
      <c r="E7" s="1">
        <v>41833</v>
      </c>
      <c r="F7">
        <v>6</v>
      </c>
      <c r="K7">
        <f t="shared" si="0"/>
        <v>5.2520547945205482</v>
      </c>
      <c r="L7">
        <f t="shared" si="1"/>
        <v>6</v>
      </c>
      <c r="M7">
        <f t="shared" si="2"/>
        <v>6</v>
      </c>
    </row>
    <row r="8" spans="1:15" x14ac:dyDescent="0.25">
      <c r="A8" t="s">
        <v>9</v>
      </c>
      <c r="B8" t="s">
        <v>10</v>
      </c>
      <c r="E8" s="1">
        <v>42198</v>
      </c>
      <c r="F8">
        <v>6</v>
      </c>
      <c r="K8">
        <f t="shared" si="0"/>
        <v>6.2520547945205482</v>
      </c>
      <c r="L8">
        <f t="shared" si="1"/>
        <v>6</v>
      </c>
      <c r="M8">
        <f t="shared" si="2"/>
        <v>6</v>
      </c>
    </row>
    <row r="9" spans="1:15" x14ac:dyDescent="0.25">
      <c r="A9" t="s">
        <v>11</v>
      </c>
      <c r="B9">
        <v>120</v>
      </c>
      <c r="E9" s="1">
        <v>42564</v>
      </c>
      <c r="F9">
        <v>6</v>
      </c>
      <c r="K9">
        <f t="shared" si="0"/>
        <v>7.2547945205479456</v>
      </c>
      <c r="L9">
        <f t="shared" si="1"/>
        <v>6</v>
      </c>
      <c r="M9">
        <f t="shared" si="2"/>
        <v>6</v>
      </c>
    </row>
    <row r="10" spans="1:15" x14ac:dyDescent="0.25">
      <c r="A10" t="s">
        <v>12</v>
      </c>
      <c r="B10">
        <v>2.5000000000000001E-2</v>
      </c>
      <c r="E10" s="1">
        <v>42929</v>
      </c>
      <c r="F10">
        <v>6</v>
      </c>
      <c r="K10">
        <f t="shared" si="0"/>
        <v>8.2547945205479447</v>
      </c>
      <c r="L10">
        <f t="shared" si="1"/>
        <v>6</v>
      </c>
      <c r="M10">
        <f t="shared" si="2"/>
        <v>6</v>
      </c>
    </row>
    <row r="11" spans="1:15" x14ac:dyDescent="0.25">
      <c r="E11" s="1">
        <v>43294</v>
      </c>
      <c r="F11">
        <v>6</v>
      </c>
      <c r="K11">
        <f t="shared" si="0"/>
        <v>9.2547945205479447</v>
      </c>
      <c r="L11">
        <f t="shared" si="1"/>
        <v>6</v>
      </c>
      <c r="M11">
        <f t="shared" si="2"/>
        <v>6</v>
      </c>
    </row>
    <row r="12" spans="1:15" x14ac:dyDescent="0.25">
      <c r="E12" s="1">
        <v>43659</v>
      </c>
      <c r="F12">
        <v>6</v>
      </c>
      <c r="K12">
        <f t="shared" si="0"/>
        <v>10.254794520547945</v>
      </c>
      <c r="L12">
        <f t="shared" si="1"/>
        <v>6</v>
      </c>
    </row>
    <row r="13" spans="1:15" x14ac:dyDescent="0.25">
      <c r="A13" t="s">
        <v>15</v>
      </c>
      <c r="B13">
        <f>_xll.HLV5r3.Analytics.Equity.GetForward(B2,B6, B3,H2:H3,I2:I3,E2:E12,F2:F12)</f>
        <v>40</v>
      </c>
      <c r="C13">
        <f>EXP(0*C2)*(B3-SUM(M2:M11))</f>
        <v>40</v>
      </c>
    </row>
    <row r="14" spans="1:15" x14ac:dyDescent="0.25">
      <c r="A14" t="s">
        <v>17</v>
      </c>
      <c r="B14">
        <f>O2+LN(B3/B13)/C2</f>
        <v>9.1578892972088335E-2</v>
      </c>
    </row>
    <row r="16" spans="1:15" x14ac:dyDescent="0.25">
      <c r="C16" t="s">
        <v>13</v>
      </c>
      <c r="D16" t="s">
        <v>14</v>
      </c>
      <c r="E16" t="s">
        <v>16</v>
      </c>
      <c r="F16" t="s">
        <v>22</v>
      </c>
      <c r="J16" t="s">
        <v>18</v>
      </c>
      <c r="K16" t="s">
        <v>19</v>
      </c>
      <c r="L16" t="s">
        <v>20</v>
      </c>
      <c r="M16" t="s">
        <v>21</v>
      </c>
    </row>
    <row r="17" spans="2:13" x14ac:dyDescent="0.25">
      <c r="B17">
        <v>1</v>
      </c>
      <c r="C17">
        <f>_xll.HLV5r3.Analytics.Equity.GetEquityPrice($B$2, $B$3, B17, $B$5, $B$6, "C", "E", $B$9, $B$10, $F$2:$F$12,$E$2:$E$12, $I$2:$I$3, $H$2:$H$3)</f>
        <v>99.111828336378636</v>
      </c>
      <c r="D17">
        <f>_xll.HLV5r3.Analytics.Equity.BinomialPricer( "E", $B$3, B17, $B$5, $B$2,$B$6, $B$7,$H$2:$H$3, $I$2:$I$3,$E$2:$E$12,$F$2:$F$12, 120, "N", TRUE)</f>
        <v>39.000001035849209</v>
      </c>
      <c r="E17">
        <f>_xll.HLV5r3.Analytics.Equity.BlackScholesPricer($B$3, $B$3, B17, $B$5, $B$2,$B$6,$H$2:$H$3, $I$2:$I$3,$E$2:$E$12,$F$2:$F$12)</f>
        <v>33.006600453965042</v>
      </c>
      <c r="F17">
        <f>$B$3*EXP(-$B$14*$C$2)*L17-B17*EXP(-0.02*$C$2)*M17</f>
        <v>39.181358611898467</v>
      </c>
      <c r="J17">
        <f>LN($B$13/B17)/$B$5/SQRT($C$2)+0.5*$B$5*SQRT($C$2)</f>
        <v>5.0602195657364488</v>
      </c>
      <c r="K17">
        <f>J17-$B$5*SQRT($C$2)</f>
        <v>4.2694335859964028</v>
      </c>
      <c r="L17">
        <f>NORMSDIST(J17)</f>
        <v>0.99999979061301936</v>
      </c>
      <c r="M17">
        <f>NORMSDIST(K17)</f>
        <v>0.99999020150054008</v>
      </c>
    </row>
    <row r="18" spans="2:13" x14ac:dyDescent="0.25">
      <c r="B18">
        <v>32</v>
      </c>
      <c r="D18">
        <f>_xll.HLV5r3.Analytics.Equity.BinomialPricer( "E", $B$3, B18, $B$5, $B$2,$B$6, $B$7,$H$2:$H$3, $I$2:$I$3,$E$2:$E$12,$F$2:$F$12, 120, "N", TRUE)</f>
        <v>15.51129254933165</v>
      </c>
      <c r="E18">
        <f>_xll.HLV5r3.Analytics.Equity.BlackScholesPricer($B$3, $B$3, B18, $B$5, $B$2,$B$6,$H$2:$H$3, $I$2:$I$3,$E$2:$E$12,$F$2:$F$12)</f>
        <v>40</v>
      </c>
      <c r="F18">
        <f t="shared" ref="F18:F45" si="3">$B$3*EXP(-$B$14*$C$2)*L18-B18*EXP(-0.02*$C$2)*M18</f>
        <v>18.121547264786486</v>
      </c>
      <c r="J18">
        <f t="shared" ref="J18:J45" si="4">LN($B$13/B18)/$B$5/SQRT($C$2)+0.5*$B$5*SQRT($C$2)</f>
        <v>0.67757243795225053</v>
      </c>
      <c r="K18">
        <f t="shared" ref="K18:K45" si="5">J18-$B$5*SQRT($C$2)</f>
        <v>-0.11321354178779564</v>
      </c>
      <c r="L18">
        <f t="shared" ref="L18:L45" si="6">NORMSDIST(J18)</f>
        <v>0.7509785866876113</v>
      </c>
      <c r="M18">
        <f t="shared" ref="M18:M45" si="7">NORMSDIST(K18)</f>
        <v>0.45493062994976319</v>
      </c>
    </row>
    <row r="19" spans="2:13" x14ac:dyDescent="0.25">
      <c r="B19">
        <v>34</v>
      </c>
      <c r="D19">
        <f>_xll.HLV5r3.Analytics.Equity.BinomialPricer( "E", $B$3, B19, $B$5, $B$2,$B$6, $B$7,$H$2:$H$3, $I$2:$I$3,$E$2:$E$12,$F$2:$F$12, 120, "N", TRUE)</f>
        <v>14.609083789696644</v>
      </c>
      <c r="E19">
        <f>_xll.HLV5r3.Analytics.Equity.BlackScholesPricer($B$3, $B$3, B19, $B$5, $B$2,$B$6,$H$2:$H$3, $I$2:$I$3,$E$2:$E$12,$F$2:$F$12)</f>
        <v>40</v>
      </c>
      <c r="F19">
        <f t="shared" si="3"/>
        <v>17.220897478505286</v>
      </c>
      <c r="J19">
        <f t="shared" si="4"/>
        <v>0.60090868395352159</v>
      </c>
      <c r="K19">
        <f t="shared" si="5"/>
        <v>-0.18987729578652457</v>
      </c>
      <c r="L19">
        <f t="shared" si="6"/>
        <v>0.72604959552912007</v>
      </c>
      <c r="M19">
        <f t="shared" si="7"/>
        <v>0.42470264206903707</v>
      </c>
    </row>
    <row r="20" spans="2:13" x14ac:dyDescent="0.25">
      <c r="B20">
        <v>36</v>
      </c>
      <c r="D20">
        <f>_xll.HLV5r3.Analytics.Equity.BinomialPricer( "E", $B$3, B20, $B$5, $B$2,$B$6, $B$7,$H$2:$H$3, $I$2:$I$3,$E$2:$E$12,$F$2:$F$12, 120, "N", TRUE)</f>
        <v>13.805152171732839</v>
      </c>
      <c r="E20">
        <f>_xll.HLV5r3.Analytics.Equity.BlackScholesPricer($B$3, $B$3, B20, $B$5, $B$2,$B$6,$H$2:$H$3, $I$2:$I$3,$E$2:$E$12,$F$2:$F$12)</f>
        <v>40</v>
      </c>
      <c r="F20">
        <f t="shared" si="3"/>
        <v>16.370505743793082</v>
      </c>
      <c r="J20">
        <f t="shared" si="4"/>
        <v>0.5286281740502754</v>
      </c>
      <c r="K20">
        <f t="shared" si="5"/>
        <v>-0.26215780568977076</v>
      </c>
      <c r="L20">
        <f t="shared" si="6"/>
        <v>0.70146829405140232</v>
      </c>
      <c r="M20">
        <f t="shared" si="7"/>
        <v>0.39659989108436799</v>
      </c>
    </row>
    <row r="21" spans="2:13" x14ac:dyDescent="0.25">
      <c r="B21">
        <v>38</v>
      </c>
      <c r="D21">
        <f>_xll.HLV5r3.Analytics.Equity.BinomialPricer( "E", $B$3, B21, $B$5, $B$2,$B$6, $B$7,$H$2:$H$3, $I$2:$I$3,$E$2:$E$12,$F$2:$F$12, 120, "N", TRUE)</f>
        <v>13.04506726828019</v>
      </c>
      <c r="E21">
        <f>_xll.HLV5r3.Analytics.Equity.BlackScholesPricer($B$3, $B$3, B21, $B$5, $B$2,$B$6,$H$2:$H$3, $I$2:$I$3,$E$2:$E$12,$F$2:$F$12)</f>
        <v>40</v>
      </c>
      <c r="F21">
        <f t="shared" si="3"/>
        <v>15.567712150476167</v>
      </c>
      <c r="J21">
        <f t="shared" si="4"/>
        <v>0.4602566770138089</v>
      </c>
      <c r="K21">
        <f t="shared" si="5"/>
        <v>-0.33052930272623726</v>
      </c>
      <c r="L21">
        <f t="shared" si="6"/>
        <v>0.67733400319873815</v>
      </c>
      <c r="M21">
        <f t="shared" si="7"/>
        <v>0.3705000276040547</v>
      </c>
    </row>
    <row r="22" spans="2:13" x14ac:dyDescent="0.25">
      <c r="B22">
        <v>40</v>
      </c>
      <c r="D22">
        <f>_xll.HLV5r3.Analytics.Equity.BinomialPricer( "E", $B$3, B22, $B$5, $B$2,$B$6, $B$7,$H$2:$H$3, $I$2:$I$3,$E$2:$E$12,$F$2:$F$12, 120, "N", TRUE)</f>
        <v>12.284982364827544</v>
      </c>
      <c r="E22">
        <f>_xll.HLV5r3.Analytics.Equity.BlackScholesPricer($B$3, $B$3, B22, $B$5, $B$2,$B$6,$H$2:$H$3, $I$2:$I$3,$E$2:$E$12,$F$2:$F$12)</f>
        <v>40</v>
      </c>
      <c r="F22">
        <f t="shared" si="3"/>
        <v>14.80989821924339</v>
      </c>
      <c r="J22">
        <f t="shared" si="4"/>
        <v>0.39539298987002308</v>
      </c>
      <c r="K22">
        <f t="shared" si="5"/>
        <v>-0.39539298987002308</v>
      </c>
      <c r="L22">
        <f t="shared" si="6"/>
        <v>0.65372355911959157</v>
      </c>
      <c r="M22">
        <f t="shared" si="7"/>
        <v>0.34627644088040843</v>
      </c>
    </row>
    <row r="23" spans="2:13" x14ac:dyDescent="0.25">
      <c r="B23">
        <v>42</v>
      </c>
      <c r="D23">
        <f>_xll.HLV5r3.Analytics.Equity.BinomialPricer( "E", $B$3, B23, $B$5, $B$2,$B$6, $B$7,$H$2:$H$3, $I$2:$I$3,$E$2:$E$12,$F$2:$F$12, 120, "N", TRUE)</f>
        <v>11.659316386521573</v>
      </c>
      <c r="E23">
        <f>_xll.HLV5r3.Analytics.Equity.BlackScholesPricer($B$3, $B$3, B23, $B$5, $B$2,$B$6,$H$2:$H$3, $I$2:$I$3,$E$2:$E$12,$F$2:$F$12)</f>
        <v>40</v>
      </c>
      <c r="F23">
        <f t="shared" si="3"/>
        <v>14.09451684635161</v>
      </c>
      <c r="J23">
        <f t="shared" si="4"/>
        <v>0.33369467272804393</v>
      </c>
      <c r="K23">
        <f t="shared" si="5"/>
        <v>-0.45709130701200223</v>
      </c>
      <c r="L23">
        <f t="shared" si="6"/>
        <v>0.63069501503042114</v>
      </c>
      <c r="M23">
        <f t="shared" si="7"/>
        <v>0.32380270913103026</v>
      </c>
    </row>
    <row r="24" spans="2:13" x14ac:dyDescent="0.25">
      <c r="B24">
        <v>44</v>
      </c>
      <c r="D24">
        <f>_xll.HLV5r3.Analytics.Equity.BinomialPricer( "E", $B$3, B24, $B$5, $B$2,$B$6, $B$7,$H$2:$H$3, $I$2:$I$3,$E$2:$E$12,$F$2:$F$12, 120, "N", TRUE)</f>
        <v>11.0336504082156</v>
      </c>
      <c r="E24">
        <f>_xll.HLV5r3.Analytics.Equity.BlackScholesPricer($B$3, $B$3, B24, $B$5, $B$2,$B$6,$H$2:$H$3, $I$2:$I$3,$E$2:$E$12,$F$2:$F$12)</f>
        <v>40</v>
      </c>
      <c r="F24">
        <f t="shared" si="3"/>
        <v>13.41911254959742</v>
      </c>
      <c r="J24">
        <f t="shared" si="4"/>
        <v>0.27486710518545132</v>
      </c>
      <c r="K24">
        <f t="shared" si="5"/>
        <v>-0.51591887455459484</v>
      </c>
      <c r="L24">
        <f t="shared" si="6"/>
        <v>0.60829082984378346</v>
      </c>
      <c r="M24">
        <f t="shared" si="7"/>
        <v>0.3029555354522388</v>
      </c>
    </row>
    <row r="25" spans="2:13" x14ac:dyDescent="0.25">
      <c r="B25">
        <v>46</v>
      </c>
      <c r="D25">
        <f>_xll.HLV5r3.Analytics.Equity.BinomialPricer( "E", $B$3, B25, $B$5, $B$2,$B$6, $B$7,$H$2:$H$3, $I$2:$I$3,$E$2:$E$12,$F$2:$F$12, 120, "N", TRUE)</f>
        <v>10.407984429909632</v>
      </c>
      <c r="E25">
        <f>_xll.HLV5r3.Analytics.Equity.BlackScholesPricer($B$3, $B$3, B25, $B$5, $B$2,$B$6,$H$2:$H$3, $I$2:$I$3,$E$2:$E$12,$F$2:$F$12)</f>
        <v>40</v>
      </c>
      <c r="F25">
        <f t="shared" si="3"/>
        <v>12.781334436764155</v>
      </c>
      <c r="J25">
        <f t="shared" si="4"/>
        <v>0.2186549773661817</v>
      </c>
      <c r="K25">
        <f t="shared" si="5"/>
        <v>-0.57213100237386449</v>
      </c>
      <c r="L25">
        <f t="shared" si="6"/>
        <v>0.58654058843806767</v>
      </c>
      <c r="M25">
        <f t="shared" si="7"/>
        <v>0.28361661360480028</v>
      </c>
    </row>
    <row r="26" spans="2:13" x14ac:dyDescent="0.25">
      <c r="B26">
        <v>48</v>
      </c>
      <c r="D26">
        <f>_xll.HLV5r3.Analytics.Equity.BinomialPricer( "E", $B$3, B26, $B$5, $B$2,$B$6, $B$7,$H$2:$H$3, $I$2:$I$3,$E$2:$E$12,$F$2:$F$12, 120, "N", TRUE)</f>
        <v>9.8917840514899815</v>
      </c>
      <c r="E26">
        <f>_xll.HLV5r3.Analytics.Equity.BlackScholesPricer($B$3, $B$3, B26, $B$5, $B$2,$B$6,$H$2:$H$3, $I$2:$I$3,$E$2:$E$12,$F$2:$F$12)</f>
        <v>40</v>
      </c>
      <c r="F26">
        <f t="shared" si="3"/>
        <v>12.178943754396135</v>
      </c>
      <c r="J26">
        <f t="shared" si="4"/>
        <v>0.16483559322284319</v>
      </c>
      <c r="K26">
        <f t="shared" si="5"/>
        <v>-0.62595038651720292</v>
      </c>
      <c r="L26">
        <f t="shared" si="6"/>
        <v>0.56546330605844619</v>
      </c>
      <c r="M26">
        <f t="shared" si="7"/>
        <v>0.26567374194428461</v>
      </c>
    </row>
    <row r="27" spans="2:13" x14ac:dyDescent="0.25">
      <c r="B27">
        <v>50</v>
      </c>
      <c r="D27">
        <f>_xll.HLV5r3.Analytics.Equity.BinomialPricer( "E", $B$3, B27, $B$5, $B$2,$B$6, $B$7,$H$2:$H$3, $I$2:$I$3,$E$2:$E$12,$F$2:$F$12, 120, "N", TRUE)</f>
        <v>9.3891156866645673</v>
      </c>
      <c r="E27">
        <f>_xll.HLV5r3.Analytics.Equity.BlackScholesPricer($B$3, $B$3, B27, $B$5, $B$2,$B$6,$H$2:$H$3, $I$2:$I$3,$E$2:$E$12,$F$2:$F$12)</f>
        <v>40</v>
      </c>
      <c r="F27">
        <f t="shared" si="3"/>
        <v>11.609817436952982</v>
      </c>
      <c r="J27">
        <f t="shared" si="4"/>
        <v>0.11321354178779564</v>
      </c>
      <c r="K27">
        <f t="shared" si="5"/>
        <v>-0.67757243795225053</v>
      </c>
      <c r="L27">
        <f t="shared" si="6"/>
        <v>0.54506937005023681</v>
      </c>
      <c r="M27">
        <f t="shared" si="7"/>
        <v>0.24902141331238875</v>
      </c>
    </row>
    <row r="28" spans="2:13" x14ac:dyDescent="0.25">
      <c r="B28">
        <v>52</v>
      </c>
      <c r="D28">
        <f>_xll.HLV5r3.Analytics.Equity.BinomialPricer( "E", $B$3, B28, $B$5, $B$2,$B$6, $B$7,$H$2:$H$3, $I$2:$I$3,$E$2:$E$12,$F$2:$F$12, 120, "N", TRUE)</f>
        <v>8.8864473218391602</v>
      </c>
      <c r="E28">
        <f>_xll.HLV5r3.Analytics.Equity.BlackScholesPricer($B$3, $B$3, B28, $B$5, $B$2,$B$6,$H$2:$H$3, $I$2:$I$3,$E$2:$E$12,$F$2:$F$12)</f>
        <v>40</v>
      </c>
      <c r="F28">
        <f t="shared" si="3"/>
        <v>11.071948738249697</v>
      </c>
      <c r="J28">
        <f t="shared" si="4"/>
        <v>6.3616414172844415E-2</v>
      </c>
      <c r="K28">
        <f t="shared" si="5"/>
        <v>-0.72716956556720169</v>
      </c>
      <c r="L28">
        <f t="shared" si="6"/>
        <v>0.52536216920175227</v>
      </c>
      <c r="M28">
        <f t="shared" si="7"/>
        <v>0.23356104380404658</v>
      </c>
    </row>
    <row r="29" spans="2:13" x14ac:dyDescent="0.25">
      <c r="B29">
        <v>54</v>
      </c>
      <c r="D29">
        <f>_xll.HLV5r3.Analytics.Equity.BinomialPricer( "E", $B$3, B29, $B$5, $B$2,$B$6, $B$7,$H$2:$H$3, $I$2:$I$3,$E$2:$E$12,$F$2:$F$12, 120, "N", TRUE)</f>
        <v>8.4160475525832652</v>
      </c>
      <c r="E29">
        <f>_xll.HLV5r3.Analytics.Equity.BlackScholesPricer($B$3, $B$3, B29, $B$5, $B$2,$B$6,$H$2:$H$3, $I$2:$I$3,$E$2:$E$12,$F$2:$F$12)</f>
        <v>40</v>
      </c>
      <c r="F29">
        <f t="shared" si="3"/>
        <v>10.563445766936388</v>
      </c>
      <c r="J29">
        <f t="shared" si="4"/>
        <v>1.5891329320867842E-2</v>
      </c>
      <c r="K29">
        <f t="shared" si="5"/>
        <v>-0.77489465041917827</v>
      </c>
      <c r="L29">
        <f t="shared" si="6"/>
        <v>0.50633945633500921</v>
      </c>
      <c r="M29">
        <f t="shared" si="7"/>
        <v>0.21920095674169937</v>
      </c>
    </row>
    <row r="30" spans="2:13" x14ac:dyDescent="0.25">
      <c r="B30">
        <v>56</v>
      </c>
      <c r="D30">
        <f>_xll.HLV5r3.Analytics.Equity.BinomialPricer( "E", $B$3, B30, $B$5, $B$2,$B$6, $B$7,$H$2:$H$3, $I$2:$I$3,$E$2:$E$12,$F$2:$F$12, 120, "N", TRUE)</f>
        <v>8.0222651411919621</v>
      </c>
      <c r="E30">
        <f>_xll.HLV5r3.Analytics.Equity.BlackScholesPricer($B$3, $B$3, B30, $B$5, $B$2,$B$6,$H$2:$H$3, $I$2:$I$3,$E$2:$E$12,$F$2:$F$12)</f>
        <v>40</v>
      </c>
      <c r="F30">
        <f t="shared" si="3"/>
        <v>10.082528548139781</v>
      </c>
      <c r="J30">
        <f t="shared" si="4"/>
        <v>-3.0097908099388171E-2</v>
      </c>
      <c r="K30">
        <f t="shared" si="5"/>
        <v>-0.82088388783943433</v>
      </c>
      <c r="L30">
        <f t="shared" si="6"/>
        <v>0.48799448453575006</v>
      </c>
      <c r="M30">
        <f t="shared" si="7"/>
        <v>0.20585620472709104</v>
      </c>
    </row>
    <row r="31" spans="2:13" x14ac:dyDescent="0.25">
      <c r="B31">
        <v>58</v>
      </c>
      <c r="D31">
        <f>_xll.HLV5r3.Analytics.Equity.BinomialPricer( "E", $B$3, B31, $B$5, $B$2,$B$6, $B$7,$H$2:$H$3, $I$2:$I$3,$E$2:$E$12,$F$2:$F$12, 120, "N", TRUE)</f>
        <v>7.6284827298006554</v>
      </c>
      <c r="E31">
        <f>_xll.HLV5r3.Analytics.Equity.BlackScholesPricer($B$3, $B$3, B31, $B$5, $B$2,$B$6,$H$2:$H$3, $I$2:$I$3,$E$2:$E$12,$F$2:$F$12)</f>
        <v>40</v>
      </c>
      <c r="F31">
        <f t="shared" si="3"/>
        <v>9.6275250804635011</v>
      </c>
      <c r="J31">
        <f t="shared" si="4"/>
        <v>-7.4473150845605796E-2</v>
      </c>
      <c r="K31">
        <f t="shared" si="5"/>
        <v>-0.86525913058565196</v>
      </c>
      <c r="L31">
        <f t="shared" si="6"/>
        <v>0.47031695217392355</v>
      </c>
      <c r="M31">
        <f t="shared" si="7"/>
        <v>0.19344828858627508</v>
      </c>
    </row>
    <row r="32" spans="2:13" x14ac:dyDescent="0.25">
      <c r="B32">
        <v>60</v>
      </c>
      <c r="D32">
        <f>_xll.HLV5r3.Analytics.Equity.BinomialPricer( "E", $B$3, B32, $B$5, $B$2,$B$6, $B$7,$H$2:$H$3, $I$2:$I$3,$E$2:$E$12,$F$2:$F$12, 120, "N", TRUE)</f>
        <v>7.234700318409347</v>
      </c>
      <c r="E32">
        <f>_xll.HLV5r3.Analytics.Equity.BlackScholesPricer($B$3, $B$3, B32, $B$5, $B$2,$B$6,$H$2:$H$3, $I$2:$I$3,$E$2:$E$12,$F$2:$F$12)</f>
        <v>40</v>
      </c>
      <c r="F32">
        <f t="shared" si="3"/>
        <v>9.1968667405484101</v>
      </c>
      <c r="J32">
        <f t="shared" si="4"/>
        <v>-0.11734385485938442</v>
      </c>
      <c r="K32">
        <f t="shared" si="5"/>
        <v>-0.90812983459943064</v>
      </c>
      <c r="L32">
        <f t="shared" si="6"/>
        <v>0.45329378695303291</v>
      </c>
      <c r="M32">
        <f t="shared" si="7"/>
        <v>0.18190481472051867</v>
      </c>
    </row>
    <row r="33" spans="2:13" x14ac:dyDescent="0.25">
      <c r="B33">
        <v>62</v>
      </c>
      <c r="D33">
        <f>_xll.HLV5r3.Analytics.Equity.BinomialPricer( "E", $B$3, B33, $B$5, $B$2,$B$6, $B$7,$H$2:$H$3, $I$2:$I$3,$E$2:$E$12,$F$2:$F$12, 120, "N", TRUE)</f>
        <v>6.8543383245557123</v>
      </c>
      <c r="E33">
        <f>_xll.HLV5r3.Analytics.Equity.BlackScholesPricer($B$3, $B$3, B33, $B$5, $B$2,$B$6,$H$2:$H$3, $I$2:$I$3,$E$2:$E$12,$F$2:$F$12)</f>
        <v>40</v>
      </c>
      <c r="F33">
        <f t="shared" si="3"/>
        <v>8.7890832979847016</v>
      </c>
      <c r="J33">
        <f t="shared" si="4"/>
        <v>-0.1588087058596131</v>
      </c>
      <c r="K33">
        <f t="shared" si="5"/>
        <v>-0.94959468559965932</v>
      </c>
      <c r="L33">
        <f t="shared" si="6"/>
        <v>0.43690979478929248</v>
      </c>
      <c r="M33">
        <f t="shared" si="7"/>
        <v>0.17115911992729202</v>
      </c>
    </row>
    <row r="34" spans="2:13" x14ac:dyDescent="0.25">
      <c r="B34">
        <v>64</v>
      </c>
      <c r="D34">
        <f>_xll.HLV5r3.Analytics.Equity.BinomialPricer( "E", $B$3, B34, $B$5, $B$2,$B$6, $B$7,$H$2:$H$3, $I$2:$I$3,$E$2:$E$12,$F$2:$F$12, 120, "N", TRUE)</f>
        <v>6.5538113484547083</v>
      </c>
      <c r="E34">
        <f>_xll.HLV5r3.Analytics.Equity.BlackScholesPricer($B$3, $B$3, B34, $B$5, $B$2,$B$6,$H$2:$H$3, $I$2:$I$3,$E$2:$E$12,$F$2:$F$12)</f>
        <v>40</v>
      </c>
      <c r="F34">
        <f t="shared" si="3"/>
        <v>8.4027977351172982</v>
      </c>
      <c r="J34">
        <f t="shared" si="4"/>
        <v>-0.19895698760458908</v>
      </c>
      <c r="K34">
        <f t="shared" si="5"/>
        <v>-0.98974296734463518</v>
      </c>
      <c r="L34">
        <f t="shared" si="6"/>
        <v>0.42114819540739579</v>
      </c>
      <c r="M34">
        <f t="shared" si="7"/>
        <v>0.16114988380384729</v>
      </c>
    </row>
    <row r="35" spans="2:13" x14ac:dyDescent="0.25">
      <c r="B35">
        <v>66</v>
      </c>
      <c r="D35">
        <f>_xll.HLV5r3.Analytics.Equity.BinomialPricer( "E", $B$3, B35, $B$5, $B$2,$B$6, $B$7,$H$2:$H$3, $I$2:$I$3,$E$2:$E$12,$F$2:$F$12, 120, "N", TRUE)</f>
        <v>6.2532843723537059</v>
      </c>
      <c r="E35">
        <f>_xll.HLV5r3.Analytics.Equity.BlackScholesPricer($B$3, $B$3, B35, $B$5, $B$2,$B$6,$H$2:$H$3, $I$2:$I$3,$E$2:$E$12,$F$2:$F$12)</f>
        <v>40</v>
      </c>
      <c r="F35">
        <f t="shared" si="3"/>
        <v>8.0367210142594185</v>
      </c>
      <c r="J35">
        <f t="shared" si="4"/>
        <v>-0.23786973954395613</v>
      </c>
      <c r="K35">
        <f t="shared" si="5"/>
        <v>-1.0286557192840022</v>
      </c>
      <c r="L35">
        <f t="shared" si="6"/>
        <v>0.40599106314167543</v>
      </c>
      <c r="M35">
        <f t="shared" si="7"/>
        <v>0.15182074241741217</v>
      </c>
    </row>
    <row r="36" spans="2:13" x14ac:dyDescent="0.25">
      <c r="B36">
        <v>68</v>
      </c>
      <c r="D36">
        <f>_xll.HLV5r3.Analytics.Equity.BinomialPricer( "E", $B$3, B36, $B$5, $B$2,$B$6, $B$7,$H$2:$H$3, $I$2:$I$3,$E$2:$E$12,$F$2:$F$12, 120, "N", TRUE)</f>
        <v>5.9527573962527063</v>
      </c>
      <c r="E36">
        <f>_xll.HLV5r3.Analytics.Equity.BlackScholesPricer($B$3, $B$3, B36, $B$5, $B$2,$B$6,$H$2:$H$3, $I$2:$I$3,$E$2:$E$12,$F$2:$F$12)</f>
        <v>40</v>
      </c>
      <c r="F36">
        <f t="shared" si="3"/>
        <v>7.6896468952392256</v>
      </c>
      <c r="J36">
        <f t="shared" si="4"/>
        <v>-0.27562074160331812</v>
      </c>
      <c r="K36">
        <f t="shared" si="5"/>
        <v>-1.0664067213433643</v>
      </c>
      <c r="L36">
        <f t="shared" si="6"/>
        <v>0.39141968851383802</v>
      </c>
      <c r="M36">
        <f t="shared" si="7"/>
        <v>0.14311991232099125</v>
      </c>
    </row>
    <row r="37" spans="2:13" x14ac:dyDescent="0.25">
      <c r="B37">
        <v>70</v>
      </c>
      <c r="D37">
        <f>_xll.HLV5r3.Analytics.Equity.BinomialPricer( "E", $B$3, B37, $B$5, $B$2,$B$6, $B$7,$H$2:$H$3, $I$2:$I$3,$E$2:$E$12,$F$2:$F$12, 120, "N", TRUE)</f>
        <v>5.6522304201517048</v>
      </c>
      <c r="E37">
        <f>_xll.HLV5r3.Analytics.Equity.BlackScholesPricer($B$3, $B$3, B37, $B$5, $B$2,$B$6,$H$2:$H$3, $I$2:$I$3,$E$2:$E$12,$F$2:$F$12)</f>
        <v>40</v>
      </c>
      <c r="F37">
        <f t="shared" si="3"/>
        <v>7.3604468761499851</v>
      </c>
      <c r="J37">
        <f t="shared" si="4"/>
        <v>-0.31227735618161584</v>
      </c>
      <c r="K37">
        <f t="shared" si="5"/>
        <v>-1.1030633359216619</v>
      </c>
      <c r="L37">
        <f t="shared" si="6"/>
        <v>0.37741487367279458</v>
      </c>
      <c r="M37">
        <f t="shared" si="7"/>
        <v>0.13499983070799501</v>
      </c>
    </row>
    <row r="38" spans="2:13" x14ac:dyDescent="0.25">
      <c r="B38">
        <v>72</v>
      </c>
      <c r="D38">
        <f>_xll.HLV5r3.Analytics.Equity.BinomialPricer( "E", $B$3, B38, $B$5, $B$2,$B$6, $B$7,$H$2:$H$3, $I$2:$I$3,$E$2:$E$12,$F$2:$F$12, 120, "N", TRUE)</f>
        <v>5.378418641275899</v>
      </c>
      <c r="E38">
        <f>_xll.HLV5r3.Analytics.Equity.BlackScholesPricer($B$3, $B$3, B38, $B$5, $B$2,$B$6,$H$2:$H$3, $I$2:$I$3,$E$2:$E$12,$F$2:$F$12)</f>
        <v>40</v>
      </c>
      <c r="F38">
        <f t="shared" si="3"/>
        <v>7.0480653074300248</v>
      </c>
      <c r="J38">
        <f t="shared" si="4"/>
        <v>-0.3479012515065642</v>
      </c>
      <c r="K38">
        <f t="shared" si="5"/>
        <v>-1.1386872312466103</v>
      </c>
      <c r="L38">
        <f t="shared" si="6"/>
        <v>0.36395717267619154</v>
      </c>
      <c r="M38">
        <f t="shared" si="7"/>
        <v>0.12741681516826397</v>
      </c>
    </row>
    <row r="39" spans="2:13" x14ac:dyDescent="0.25">
      <c r="B39">
        <v>74</v>
      </c>
      <c r="D39">
        <f>_xll.HLV5r3.Analytics.Equity.BinomialPricer( "E", $B$3, B39, $B$5, $B$2,$B$6, $B$7,$H$2:$H$3, $I$2:$I$3,$E$2:$E$12,$F$2:$F$12, 120, "N", TRUE)</f>
        <v>5.1551568568826625</v>
      </c>
      <c r="E39">
        <f>_xll.HLV5r3.Analytics.Equity.BlackScholesPricer($B$3, $B$3, B39, $B$5, $B$2,$B$6,$H$2:$H$3, $I$2:$I$3,$E$2:$E$12,$F$2:$F$12)</f>
        <v>40</v>
      </c>
      <c r="F39">
        <f t="shared" si="3"/>
        <v>6.7515147122595076</v>
      </c>
      <c r="J39">
        <f t="shared" si="4"/>
        <v>-0.38254902586027911</v>
      </c>
      <c r="K39">
        <f t="shared" si="5"/>
        <v>-1.1733350056003253</v>
      </c>
      <c r="L39">
        <f t="shared" si="6"/>
        <v>0.35102708581614583</v>
      </c>
      <c r="M39">
        <f t="shared" si="7"/>
        <v>0.12033074486891233</v>
      </c>
    </row>
    <row r="40" spans="2:13" x14ac:dyDescent="0.25">
      <c r="B40">
        <v>76</v>
      </c>
      <c r="D40">
        <f>_xll.HLV5r3.Analytics.Equity.BinomialPricer( "E", $B$3, B40, $B$5, $B$2,$B$6, $B$7,$H$2:$H$3, $I$2:$I$3,$E$2:$E$12,$F$2:$F$12, 120, "N", TRUE)</f>
        <v>4.931895072489425</v>
      </c>
      <c r="E40">
        <f>_xll.HLV5r3.Analytics.Equity.BlackScholesPricer($B$3, $B$3, B40, $B$5, $B$2,$B$6,$H$2:$H$3, $I$2:$I$3,$E$2:$E$12,$F$2:$F$12)</f>
        <v>40</v>
      </c>
      <c r="F40">
        <f t="shared" si="3"/>
        <v>6.4698713334178173</v>
      </c>
      <c r="J40">
        <f t="shared" si="4"/>
        <v>-0.41627274854303081</v>
      </c>
      <c r="K40">
        <f t="shared" si="5"/>
        <v>-1.2070587282830769</v>
      </c>
      <c r="L40">
        <f t="shared" si="6"/>
        <v>0.33860521569633262</v>
      </c>
      <c r="M40">
        <f t="shared" si="7"/>
        <v>0.11370476384458011</v>
      </c>
    </row>
    <row r="41" spans="2:13" x14ac:dyDescent="0.25">
      <c r="B41">
        <v>78</v>
      </c>
      <c r="D41">
        <f>_xll.HLV5r3.Analytics.Equity.BinomialPricer( "E", $B$3, B41, $B$5, $B$2,$B$6, $B$7,$H$2:$H$3, $I$2:$I$3,$E$2:$E$12,$F$2:$F$12, 120, "N", TRUE)</f>
        <v>4.7086332880961868</v>
      </c>
      <c r="E41">
        <f>_xll.HLV5r3.Analytics.Equity.BlackScholesPricer($B$3, $B$3, B41, $B$5, $B$2,$B$6,$H$2:$H$3, $I$2:$I$3,$E$2:$E$12,$F$2:$F$12)</f>
        <v>40</v>
      </c>
      <c r="F41">
        <f t="shared" si="3"/>
        <v>6.2022709171924504</v>
      </c>
      <c r="J41">
        <f t="shared" si="4"/>
        <v>-0.4491204305565632</v>
      </c>
      <c r="K41">
        <f t="shared" si="5"/>
        <v>-1.2399064102966093</v>
      </c>
      <c r="L41">
        <f t="shared" si="6"/>
        <v>0.32667239151177979</v>
      </c>
      <c r="M41">
        <f t="shared" si="7"/>
        <v>0.10750500630419216</v>
      </c>
    </row>
    <row r="42" spans="2:13" x14ac:dyDescent="0.25">
      <c r="B42">
        <v>80</v>
      </c>
      <c r="D42">
        <f>_xll.HLV5r3.Analytics.Equity.BinomialPricer( "E", $B$3, B42, $B$5, $B$2,$B$6, $B$7,$H$2:$H$3, $I$2:$I$3,$E$2:$E$12,$F$2:$F$12, 120, "N", TRUE)</f>
        <v>4.485371503702952</v>
      </c>
      <c r="E42">
        <f>_xll.HLV5r3.Analytics.Equity.BlackScholesPricer($B$3, $B$3, B42, $B$5, $B$2,$B$6,$H$2:$H$3, $I$2:$I$3,$E$2:$E$12,$F$2:$F$12)</f>
        <v>40</v>
      </c>
      <c r="F42">
        <f t="shared" si="3"/>
        <v>5.9479047378959509</v>
      </c>
      <c r="J42">
        <f t="shared" si="4"/>
        <v>-0.48113643568681658</v>
      </c>
      <c r="K42">
        <f t="shared" si="5"/>
        <v>-1.2719224154268627</v>
      </c>
      <c r="L42">
        <f t="shared" si="6"/>
        <v>0.31520976692957636</v>
      </c>
      <c r="M42">
        <f t="shared" si="7"/>
        <v>0.10170034334408397</v>
      </c>
    </row>
    <row r="43" spans="2:13" x14ac:dyDescent="0.25">
      <c r="B43">
        <v>82</v>
      </c>
      <c r="D43">
        <f>_xll.HLV5r3.Analytics.Equity.BinomialPricer( "E", $B$3, B43, $B$5, $B$2,$B$6, $B$7,$H$2:$H$3, $I$2:$I$3,$E$2:$E$12,$F$2:$F$12, 120, "N", TRUE)</f>
        <v>4.2621097193097146</v>
      </c>
      <c r="E43">
        <f>_xll.HLV5r3.Analytics.Equity.BlackScholesPricer($B$3, $B$3, B43, $B$5, $B$2,$B$6,$H$2:$H$3, $I$2:$I$3,$E$2:$E$12,$F$2:$F$12)</f>
        <v>40</v>
      </c>
      <c r="F43">
        <f t="shared" si="3"/>
        <v>5.7060158614369829</v>
      </c>
      <c r="J43">
        <f t="shared" si="4"/>
        <v>-0.51236184081917457</v>
      </c>
      <c r="K43">
        <f t="shared" si="5"/>
        <v>-1.3031478205592206</v>
      </c>
      <c r="L43">
        <f t="shared" si="6"/>
        <v>0.30419889608627859</v>
      </c>
      <c r="M43">
        <f t="shared" si="7"/>
        <v>9.6262150126723955E-2</v>
      </c>
    </row>
    <row r="44" spans="2:13" x14ac:dyDescent="0.25">
      <c r="B44">
        <v>84</v>
      </c>
      <c r="D44">
        <f>_xll.HLV5r3.Analytics.Equity.BinomialPricer( "E", $B$3, B44, $B$5, $B$2,$B$6, $B$7,$H$2:$H$3, $I$2:$I$3,$E$2:$E$12,$F$2:$F$12, 120, "N", TRUE)</f>
        <v>4.0884812003268776</v>
      </c>
      <c r="E44">
        <f>_xll.HLV5r3.Analytics.Equity.BlackScholesPricer($B$3, $B$3, B44, $B$5, $B$2,$B$6,$H$2:$H$3, $I$2:$I$3,$E$2:$E$12,$F$2:$F$12)</f>
        <v>40</v>
      </c>
      <c r="F44">
        <f t="shared" si="3"/>
        <v>5.4758956427481511</v>
      </c>
      <c r="J44">
        <f t="shared" si="4"/>
        <v>-0.54283475282879579</v>
      </c>
      <c r="K44">
        <f t="shared" si="5"/>
        <v>-1.3336207325688418</v>
      </c>
      <c r="L44">
        <f t="shared" si="6"/>
        <v>0.2936217914788225</v>
      </c>
      <c r="M44">
        <f t="shared" si="7"/>
        <v>9.1164092386589984E-2</v>
      </c>
    </row>
    <row r="45" spans="2:13" x14ac:dyDescent="0.25">
      <c r="B45">
        <v>86</v>
      </c>
      <c r="D45">
        <f>_xll.HLV5r3.Analytics.Equity.BinomialPricer( "E", $B$3, B45, $B$5, $B$2,$B$6, $B$7,$H$2:$H$3, $I$2:$I$3,$E$2:$E$12,$F$2:$F$12, 120, "N", TRUE)</f>
        <v>3.927145470065748</v>
      </c>
      <c r="E45">
        <f>_xll.HLV5r3.Analytics.Equity.BlackScholesPricer($B$3, $B$3, B45, $B$5, $B$2,$B$6,$H$2:$H$3, $I$2:$I$3,$E$2:$E$12,$F$2:$F$12)</f>
        <v>40</v>
      </c>
      <c r="F45">
        <f t="shared" si="3"/>
        <v>5.2568804493447203</v>
      </c>
      <c r="J45">
        <f t="shared" si="4"/>
        <v>-0.57259058817874608</v>
      </c>
      <c r="K45">
        <f t="shared" si="5"/>
        <v>-1.3633765679187921</v>
      </c>
      <c r="L45">
        <f t="shared" si="6"/>
        <v>0.28346096690708344</v>
      </c>
      <c r="M45">
        <f t="shared" si="7"/>
        <v>8.6381931020974745E-2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nabCapital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 Stump</dc:creator>
  <cp:lastModifiedBy>Alex</cp:lastModifiedBy>
  <dcterms:created xsi:type="dcterms:W3CDTF">2009-06-25T05:15:31Z</dcterms:created>
  <dcterms:modified xsi:type="dcterms:W3CDTF">2019-06-24T06:14:14Z</dcterms:modified>
</cp:coreProperties>
</file>