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Fx\"/>
    </mc:Choice>
  </mc:AlternateContent>
  <xr:revisionPtr revIDLastSave="0" documentId="13_ncr:1_{8DC4C9ED-5377-459D-B92C-A4D3CE394DE4}" xr6:coauthVersionLast="43" xr6:coauthVersionMax="43" xr10:uidLastSave="{00000000-0000-0000-0000-000000000000}"/>
  <bookViews>
    <workbookView xWindow="2415" yWindow="0" windowWidth="26370" windowHeight="14820" tabRatio="416" activeTab="2" xr2:uid="{00000000-000D-0000-FFFF-FFFF00000000}"/>
  </bookViews>
  <sheets>
    <sheet name="FxCurves" sheetId="2" r:id="rId1"/>
    <sheet name="FxVol" sheetId="6" r:id="rId2"/>
    <sheet name="Priceable Fx Assets" sheetId="4" r:id="rId3"/>
    <sheet name="Daily Forward Rates" sheetId="5" r:id="rId4"/>
  </sheets>
  <externalReferences>
    <externalReference r:id="rId5"/>
    <externalReference r:id="rId6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4" l="1"/>
  <c r="C6" i="2"/>
  <c r="A36" i="4" a="1"/>
  <c r="A37" i="4" l="1"/>
  <c r="A45" i="4"/>
  <c r="A38" i="4"/>
  <c r="A46" i="4"/>
  <c r="A44" i="4"/>
  <c r="A39" i="4"/>
  <c r="A40" i="4"/>
  <c r="A41" i="4"/>
  <c r="A43" i="4"/>
  <c r="A36" i="4"/>
  <c r="A42" i="4"/>
  <c r="C3" i="2"/>
  <c r="C4" i="2" s="1"/>
  <c r="C20" i="2"/>
  <c r="C21" i="2" s="1"/>
  <c r="C22" i="2" s="1"/>
  <c r="C23" i="2" s="1"/>
  <c r="C24" i="2" s="1"/>
  <c r="C9" i="2"/>
  <c r="N34" i="6"/>
  <c r="C3" i="6"/>
  <c r="E35" i="6" s="1"/>
  <c r="G2" i="6"/>
  <c r="H2" i="6" s="1"/>
  <c r="I2" i="6" s="1"/>
  <c r="J2" i="6" s="1"/>
  <c r="K2" i="6" s="1"/>
  <c r="L2" i="6" s="1"/>
  <c r="M2" i="6" s="1"/>
  <c r="N2" i="6" s="1"/>
  <c r="C10" i="6"/>
  <c r="C7" i="6"/>
  <c r="C8" i="6" s="1"/>
  <c r="M34" i="6"/>
  <c r="L34" i="6"/>
  <c r="K34" i="6"/>
  <c r="J34" i="6"/>
  <c r="I34" i="6"/>
  <c r="H34" i="6"/>
  <c r="G34" i="6"/>
  <c r="F34" i="6"/>
  <c r="E30" i="6"/>
  <c r="E29" i="6"/>
  <c r="E28" i="6"/>
  <c r="E27" i="6"/>
  <c r="E26" i="6"/>
  <c r="E25" i="6"/>
  <c r="E24" i="6"/>
  <c r="E23" i="6"/>
  <c r="E22" i="6"/>
  <c r="E21" i="6"/>
  <c r="E20" i="6"/>
  <c r="E19" i="6"/>
  <c r="C20" i="6"/>
  <c r="E36" i="6" l="1"/>
  <c r="C38" i="4"/>
  <c r="A2" i="5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4" i="6"/>
  <c r="C17" i="6"/>
  <c r="B2" i="4"/>
  <c r="C1" i="6"/>
  <c r="I19" i="6"/>
  <c r="I30" i="6"/>
  <c r="H22" i="6"/>
  <c r="G23" i="6"/>
  <c r="N30" i="6"/>
  <c r="F23" i="6"/>
  <c r="K25" i="6"/>
  <c r="F20" i="6"/>
  <c r="L23" i="6"/>
  <c r="M35" i="6"/>
  <c r="F35" i="6"/>
  <c r="J21" i="6"/>
  <c r="L36" i="6"/>
  <c r="F28" i="6"/>
  <c r="K28" i="6"/>
  <c r="F26" i="6"/>
  <c r="G24" i="6"/>
  <c r="J27" i="6"/>
  <c r="H21" i="6"/>
  <c r="K20" i="6"/>
  <c r="G21" i="6"/>
  <c r="L22" i="6"/>
  <c r="M22" i="6"/>
  <c r="M28" i="6"/>
  <c r="J36" i="6"/>
  <c r="J25" i="6"/>
  <c r="H20" i="6"/>
  <c r="F27" i="6"/>
  <c r="H26" i="6"/>
  <c r="L26" i="6"/>
  <c r="H24" i="6"/>
  <c r="J20" i="6"/>
  <c r="M36" i="6"/>
  <c r="H19" i="6"/>
  <c r="L27" i="6"/>
  <c r="L30" i="6"/>
  <c r="I23" i="6"/>
  <c r="J26" i="6"/>
  <c r="B3" i="4" a="1"/>
  <c r="J35" i="6"/>
  <c r="K36" i="6"/>
  <c r="L21" i="6"/>
  <c r="F19" i="6"/>
  <c r="G25" i="6"/>
  <c r="M25" i="6"/>
  <c r="L25" i="6"/>
  <c r="F36" i="6"/>
  <c r="J29" i="6"/>
  <c r="J30" i="6"/>
  <c r="L20" i="6"/>
  <c r="K26" i="6"/>
  <c r="N29" i="6"/>
  <c r="L19" i="6"/>
  <c r="K35" i="6"/>
  <c r="I28" i="6"/>
  <c r="G20" i="6"/>
  <c r="F24" i="6"/>
  <c r="G35" i="6"/>
  <c r="F21" i="6"/>
  <c r="N26" i="6"/>
  <c r="L28" i="6"/>
  <c r="M24" i="6"/>
  <c r="K22" i="6"/>
  <c r="J23" i="6"/>
  <c r="C1" i="2"/>
  <c r="B38" i="2" s="1" a="1"/>
  <c r="M20" i="6"/>
  <c r="N21" i="6"/>
  <c r="K19" i="6"/>
  <c r="M26" i="6"/>
  <c r="I24" i="6"/>
  <c r="I22" i="6"/>
  <c r="F25" i="6"/>
  <c r="M27" i="6"/>
  <c r="G30" i="6"/>
  <c r="H27" i="6"/>
  <c r="G28" i="6"/>
  <c r="G22" i="6"/>
  <c r="H29" i="6"/>
  <c r="N19" i="6"/>
  <c r="I35" i="6"/>
  <c r="B2" i="5"/>
  <c r="N20" i="6"/>
  <c r="N22" i="6"/>
  <c r="K30" i="6"/>
  <c r="G29" i="6"/>
  <c r="K23" i="6"/>
  <c r="J19" i="6"/>
  <c r="K24" i="6"/>
  <c r="I27" i="6"/>
  <c r="H35" i="6"/>
  <c r="H23" i="6"/>
  <c r="J28" i="6"/>
  <c r="N24" i="6"/>
  <c r="L24" i="6"/>
  <c r="I21" i="6"/>
  <c r="N25" i="6"/>
  <c r="F29" i="6"/>
  <c r="M23" i="6"/>
  <c r="N27" i="6"/>
  <c r="I25" i="6"/>
  <c r="J22" i="6"/>
  <c r="J24" i="6"/>
  <c r="I20" i="6"/>
  <c r="F30" i="6"/>
  <c r="G27" i="6"/>
  <c r="L35" i="6"/>
  <c r="K21" i="6"/>
  <c r="F22" i="6"/>
  <c r="M29" i="6"/>
  <c r="I29" i="6"/>
  <c r="H30" i="6"/>
  <c r="G19" i="6"/>
  <c r="N23" i="6"/>
  <c r="G26" i="6"/>
  <c r="N35" i="6"/>
  <c r="K29" i="6"/>
  <c r="H25" i="6"/>
  <c r="N36" i="6"/>
  <c r="I36" i="6"/>
  <c r="G36" i="6"/>
  <c r="I26" i="6"/>
  <c r="M19" i="6"/>
  <c r="H28" i="6"/>
  <c r="H36" i="6"/>
  <c r="K27" i="6"/>
  <c r="L29" i="6"/>
  <c r="M21" i="6"/>
  <c r="M30" i="6"/>
  <c r="N28" i="6"/>
  <c r="B48" i="2" l="1"/>
  <c r="C44" i="2"/>
  <c r="C41" i="2"/>
  <c r="B41" i="2"/>
  <c r="B50" i="2"/>
  <c r="C46" i="2"/>
  <c r="C43" i="2"/>
  <c r="B43" i="2"/>
  <c r="B53" i="2"/>
  <c r="C45" i="2"/>
  <c r="B52" i="2"/>
  <c r="C48" i="2"/>
  <c r="C47" i="2"/>
  <c r="B45" i="2"/>
  <c r="C55" i="2"/>
  <c r="B38" i="2"/>
  <c r="B54" i="2"/>
  <c r="C50" i="2"/>
  <c r="C49" i="2"/>
  <c r="B47" i="2"/>
  <c r="C56" i="2"/>
  <c r="B40" i="2"/>
  <c r="B56" i="2"/>
  <c r="C52" i="2"/>
  <c r="C51" i="2"/>
  <c r="B49" i="2"/>
  <c r="B44" i="2"/>
  <c r="B42" i="2"/>
  <c r="C38" i="2"/>
  <c r="C54" i="2"/>
  <c r="C53" i="2"/>
  <c r="B51" i="2"/>
  <c r="C40" i="2"/>
  <c r="B46" i="2"/>
  <c r="C42" i="2"/>
  <c r="C39" i="2"/>
  <c r="B39" i="2"/>
  <c r="B55" i="2"/>
  <c r="B4" i="4"/>
  <c r="B8" i="4"/>
  <c r="B12" i="4"/>
  <c r="B16" i="4"/>
  <c r="B20" i="4"/>
  <c r="B24" i="4"/>
  <c r="B28" i="4"/>
  <c r="B32" i="4"/>
  <c r="B5" i="4"/>
  <c r="B9" i="4"/>
  <c r="B13" i="4"/>
  <c r="B17" i="4"/>
  <c r="B21" i="4"/>
  <c r="B25" i="4"/>
  <c r="B29" i="4"/>
  <c r="B33" i="4"/>
  <c r="B6" i="4"/>
  <c r="B10" i="4"/>
  <c r="B14" i="4"/>
  <c r="B18" i="4"/>
  <c r="B22" i="4"/>
  <c r="B26" i="4"/>
  <c r="B30" i="4"/>
  <c r="B34" i="4"/>
  <c r="B3" i="4"/>
  <c r="B7" i="4"/>
  <c r="B11" i="4"/>
  <c r="B15" i="4"/>
  <c r="B19" i="4"/>
  <c r="B23" i="4"/>
  <c r="B27" i="4"/>
  <c r="B31" i="4"/>
  <c r="E37" i="6"/>
  <c r="A3" i="5"/>
  <c r="H37" i="6"/>
  <c r="J37" i="6"/>
  <c r="I37" i="6"/>
  <c r="B3" i="5"/>
  <c r="F37" i="6"/>
  <c r="N37" i="6"/>
  <c r="M37" i="6"/>
  <c r="K37" i="6"/>
  <c r="G37" i="6"/>
  <c r="L37" i="6"/>
  <c r="E38" i="6" l="1"/>
  <c r="C14" i="2"/>
  <c r="C36" i="4"/>
  <c r="A4" i="5"/>
  <c r="C30" i="6"/>
  <c r="E3" i="4" a="1"/>
  <c r="K38" i="6"/>
  <c r="B4" i="5"/>
  <c r="H38" i="6"/>
  <c r="G38" i="6"/>
  <c r="I38" i="6"/>
  <c r="F38" i="6"/>
  <c r="L38" i="6"/>
  <c r="M38" i="6"/>
  <c r="N38" i="6"/>
  <c r="J38" i="6"/>
  <c r="L3" i="4" l="1"/>
  <c r="J4" i="4"/>
  <c r="H5" i="4"/>
  <c r="F6" i="4"/>
  <c r="N6" i="4"/>
  <c r="L7" i="4"/>
  <c r="J8" i="4"/>
  <c r="H9" i="4"/>
  <c r="F10" i="4"/>
  <c r="N10" i="4"/>
  <c r="L11" i="4"/>
  <c r="J12" i="4"/>
  <c r="H13" i="4"/>
  <c r="F14" i="4"/>
  <c r="N14" i="4"/>
  <c r="L15" i="4"/>
  <c r="J16" i="4"/>
  <c r="H17" i="4"/>
  <c r="F18" i="4"/>
  <c r="N18" i="4"/>
  <c r="L19" i="4"/>
  <c r="J20" i="4"/>
  <c r="H21" i="4"/>
  <c r="F22" i="4"/>
  <c r="N22" i="4"/>
  <c r="L23" i="4"/>
  <c r="J24" i="4"/>
  <c r="H25" i="4"/>
  <c r="F26" i="4"/>
  <c r="N26" i="4"/>
  <c r="L27" i="4"/>
  <c r="J28" i="4"/>
  <c r="H29" i="4"/>
  <c r="E3" i="4"/>
  <c r="M3" i="4"/>
  <c r="K4" i="4"/>
  <c r="I5" i="4"/>
  <c r="G6" i="4"/>
  <c r="E7" i="4"/>
  <c r="M7" i="4"/>
  <c r="K8" i="4"/>
  <c r="I9" i="4"/>
  <c r="G10" i="4"/>
  <c r="E11" i="4"/>
  <c r="M11" i="4"/>
  <c r="K12" i="4"/>
  <c r="I13" i="4"/>
  <c r="G14" i="4"/>
  <c r="E15" i="4"/>
  <c r="M15" i="4"/>
  <c r="K16" i="4"/>
  <c r="I17" i="4"/>
  <c r="G18" i="4"/>
  <c r="E19" i="4"/>
  <c r="M19" i="4"/>
  <c r="K20" i="4"/>
  <c r="I21" i="4"/>
  <c r="G22" i="4"/>
  <c r="E23" i="4"/>
  <c r="M23" i="4"/>
  <c r="K24" i="4"/>
  <c r="I25" i="4"/>
  <c r="G26" i="4"/>
  <c r="E27" i="4"/>
  <c r="M27" i="4"/>
  <c r="K28" i="4"/>
  <c r="I29" i="4"/>
  <c r="G30" i="4"/>
  <c r="E31" i="4"/>
  <c r="M31" i="4"/>
  <c r="K32" i="4"/>
  <c r="I33" i="4"/>
  <c r="G34" i="4"/>
  <c r="F3" i="4"/>
  <c r="N3" i="4"/>
  <c r="L4" i="4"/>
  <c r="J5" i="4"/>
  <c r="H6" i="4"/>
  <c r="F7" i="4"/>
  <c r="N7" i="4"/>
  <c r="L8" i="4"/>
  <c r="J9" i="4"/>
  <c r="H10" i="4"/>
  <c r="F11" i="4"/>
  <c r="N11" i="4"/>
  <c r="L12" i="4"/>
  <c r="J13" i="4"/>
  <c r="H14" i="4"/>
  <c r="F15" i="4"/>
  <c r="N15" i="4"/>
  <c r="L16" i="4"/>
  <c r="J17" i="4"/>
  <c r="H18" i="4"/>
  <c r="F19" i="4"/>
  <c r="N19" i="4"/>
  <c r="L20" i="4"/>
  <c r="J21" i="4"/>
  <c r="H22" i="4"/>
  <c r="F23" i="4"/>
  <c r="N23" i="4"/>
  <c r="L24" i="4"/>
  <c r="J25" i="4"/>
  <c r="H26" i="4"/>
  <c r="F27" i="4"/>
  <c r="N27" i="4"/>
  <c r="L28" i="4"/>
  <c r="J29" i="4"/>
  <c r="H30" i="4"/>
  <c r="F31" i="4"/>
  <c r="N31" i="4"/>
  <c r="L32" i="4"/>
  <c r="J33" i="4"/>
  <c r="H34" i="4"/>
  <c r="M24" i="4"/>
  <c r="I26" i="4"/>
  <c r="E28" i="4"/>
  <c r="K29" i="4"/>
  <c r="G31" i="4"/>
  <c r="G3" i="4"/>
  <c r="E4" i="4"/>
  <c r="M4" i="4"/>
  <c r="K5" i="4"/>
  <c r="I6" i="4"/>
  <c r="G7" i="4"/>
  <c r="E8" i="4"/>
  <c r="M8" i="4"/>
  <c r="K9" i="4"/>
  <c r="I10" i="4"/>
  <c r="G11" i="4"/>
  <c r="E12" i="4"/>
  <c r="M12" i="4"/>
  <c r="K13" i="4"/>
  <c r="I14" i="4"/>
  <c r="G15" i="4"/>
  <c r="E16" i="4"/>
  <c r="M16" i="4"/>
  <c r="K17" i="4"/>
  <c r="I18" i="4"/>
  <c r="G19" i="4"/>
  <c r="E20" i="4"/>
  <c r="M20" i="4"/>
  <c r="K21" i="4"/>
  <c r="I22" i="4"/>
  <c r="G23" i="4"/>
  <c r="E24" i="4"/>
  <c r="K25" i="4"/>
  <c r="G27" i="4"/>
  <c r="M28" i="4"/>
  <c r="I30" i="4"/>
  <c r="E32" i="4"/>
  <c r="H3" i="4"/>
  <c r="N4" i="4"/>
  <c r="J6" i="4"/>
  <c r="F8" i="4"/>
  <c r="L9" i="4"/>
  <c r="H11" i="4"/>
  <c r="N12" i="4"/>
  <c r="J14" i="4"/>
  <c r="F16" i="4"/>
  <c r="L17" i="4"/>
  <c r="H19" i="4"/>
  <c r="N20" i="4"/>
  <c r="J22" i="4"/>
  <c r="F24" i="4"/>
  <c r="L25" i="4"/>
  <c r="H27" i="4"/>
  <c r="N28" i="4"/>
  <c r="F30" i="4"/>
  <c r="J31" i="4"/>
  <c r="M32" i="4"/>
  <c r="M33" i="4"/>
  <c r="M34" i="4"/>
  <c r="I3" i="4"/>
  <c r="E5" i="4"/>
  <c r="K6" i="4"/>
  <c r="G8" i="4"/>
  <c r="M9" i="4"/>
  <c r="I11" i="4"/>
  <c r="E13" i="4"/>
  <c r="K14" i="4"/>
  <c r="G16" i="4"/>
  <c r="M17" i="4"/>
  <c r="I19" i="4"/>
  <c r="E21" i="4"/>
  <c r="K22" i="4"/>
  <c r="G24" i="4"/>
  <c r="M25" i="4"/>
  <c r="I27" i="4"/>
  <c r="E29" i="4"/>
  <c r="J30" i="4"/>
  <c r="K31" i="4"/>
  <c r="N32" i="4"/>
  <c r="N33" i="4"/>
  <c r="N34" i="4"/>
  <c r="J3" i="4"/>
  <c r="F5" i="4"/>
  <c r="L6" i="4"/>
  <c r="H8" i="4"/>
  <c r="N9" i="4"/>
  <c r="J11" i="4"/>
  <c r="F13" i="4"/>
  <c r="L14" i="4"/>
  <c r="H16" i="4"/>
  <c r="N17" i="4"/>
  <c r="J19" i="4"/>
  <c r="F21" i="4"/>
  <c r="L22" i="4"/>
  <c r="H24" i="4"/>
  <c r="N25" i="4"/>
  <c r="J27" i="4"/>
  <c r="F29" i="4"/>
  <c r="K30" i="4"/>
  <c r="L31" i="4"/>
  <c r="E33" i="4"/>
  <c r="E34" i="4"/>
  <c r="K3" i="4"/>
  <c r="G5" i="4"/>
  <c r="M6" i="4"/>
  <c r="I8" i="4"/>
  <c r="E10" i="4"/>
  <c r="K11" i="4"/>
  <c r="G13" i="4"/>
  <c r="M14" i="4"/>
  <c r="I16" i="4"/>
  <c r="E18" i="4"/>
  <c r="K19" i="4"/>
  <c r="G21" i="4"/>
  <c r="M22" i="4"/>
  <c r="I24" i="4"/>
  <c r="E26" i="4"/>
  <c r="K27" i="4"/>
  <c r="G29" i="4"/>
  <c r="L30" i="4"/>
  <c r="F32" i="4"/>
  <c r="F33" i="4"/>
  <c r="F4" i="4"/>
  <c r="H7" i="4"/>
  <c r="J10" i="4"/>
  <c r="L13" i="4"/>
  <c r="N16" i="4"/>
  <c r="F20" i="4"/>
  <c r="H23" i="4"/>
  <c r="J26" i="4"/>
  <c r="L29" i="4"/>
  <c r="G32" i="4"/>
  <c r="F34" i="4"/>
  <c r="G4" i="4"/>
  <c r="I7" i="4"/>
  <c r="K10" i="4"/>
  <c r="M13" i="4"/>
  <c r="E17" i="4"/>
  <c r="G20" i="4"/>
  <c r="I23" i="4"/>
  <c r="K26" i="4"/>
  <c r="M29" i="4"/>
  <c r="H32" i="4"/>
  <c r="I34" i="4"/>
  <c r="H4" i="4"/>
  <c r="J7" i="4"/>
  <c r="L10" i="4"/>
  <c r="N13" i="4"/>
  <c r="F17" i="4"/>
  <c r="H20" i="4"/>
  <c r="J23" i="4"/>
  <c r="L26" i="4"/>
  <c r="N29" i="4"/>
  <c r="I32" i="4"/>
  <c r="J34" i="4"/>
  <c r="I4" i="4"/>
  <c r="K7" i="4"/>
  <c r="M10" i="4"/>
  <c r="E14" i="4"/>
  <c r="G17" i="4"/>
  <c r="I20" i="4"/>
  <c r="K23" i="4"/>
  <c r="M26" i="4"/>
  <c r="E30" i="4"/>
  <c r="J32" i="4"/>
  <c r="K34" i="4"/>
  <c r="L5" i="4"/>
  <c r="N8" i="4"/>
  <c r="F12" i="4"/>
  <c r="H15" i="4"/>
  <c r="J18" i="4"/>
  <c r="L21" i="4"/>
  <c r="N24" i="4"/>
  <c r="F28" i="4"/>
  <c r="M30" i="4"/>
  <c r="G33" i="4"/>
  <c r="L34" i="4"/>
  <c r="M5" i="4"/>
  <c r="E9" i="4"/>
  <c r="G12" i="4"/>
  <c r="I15" i="4"/>
  <c r="K18" i="4"/>
  <c r="M21" i="4"/>
  <c r="E25" i="4"/>
  <c r="G28" i="4"/>
  <c r="N30" i="4"/>
  <c r="H33" i="4"/>
  <c r="N5" i="4"/>
  <c r="F9" i="4"/>
  <c r="H12" i="4"/>
  <c r="J15" i="4"/>
  <c r="L18" i="4"/>
  <c r="N21" i="4"/>
  <c r="F25" i="4"/>
  <c r="H28" i="4"/>
  <c r="H31" i="4"/>
  <c r="K33" i="4"/>
  <c r="E6" i="4"/>
  <c r="G9" i="4"/>
  <c r="I12" i="4"/>
  <c r="K15" i="4"/>
  <c r="M18" i="4"/>
  <c r="E22" i="4"/>
  <c r="G25" i="4"/>
  <c r="I28" i="4"/>
  <c r="I31" i="4"/>
  <c r="L33" i="4"/>
  <c r="E39" i="6"/>
  <c r="A5" i="5"/>
  <c r="N39" i="6"/>
  <c r="B5" i="5"/>
  <c r="J39" i="6"/>
  <c r="K39" i="6"/>
  <c r="G39" i="6"/>
  <c r="I39" i="6"/>
  <c r="L39" i="6"/>
  <c r="M39" i="6"/>
  <c r="F39" i="6"/>
  <c r="H39" i="6"/>
  <c r="E40" i="6" l="1"/>
  <c r="A6" i="5"/>
  <c r="K40" i="6"/>
  <c r="M40" i="6"/>
  <c r="B6" i="5"/>
  <c r="N40" i="6"/>
  <c r="L40" i="6"/>
  <c r="F40" i="6"/>
  <c r="J40" i="6"/>
  <c r="G40" i="6"/>
  <c r="I40" i="6"/>
  <c r="H40" i="6"/>
  <c r="E41" i="6" l="1"/>
  <c r="A7" i="5"/>
  <c r="J41" i="6"/>
  <c r="M41" i="6"/>
  <c r="N41" i="6"/>
  <c r="B7" i="5"/>
  <c r="K41" i="6"/>
  <c r="H41" i="6"/>
  <c r="I41" i="6"/>
  <c r="F41" i="6"/>
  <c r="L41" i="6"/>
  <c r="G41" i="6"/>
  <c r="E42" i="6" l="1"/>
  <c r="A8" i="5"/>
  <c r="J42" i="6"/>
  <c r="H42" i="6"/>
  <c r="M42" i="6"/>
  <c r="G42" i="6"/>
  <c r="L42" i="6"/>
  <c r="I42" i="6"/>
  <c r="B8" i="5"/>
  <c r="K42" i="6"/>
  <c r="F42" i="6"/>
  <c r="N42" i="6"/>
  <c r="E43" i="6" l="1"/>
  <c r="A9" i="5"/>
  <c r="F43" i="6"/>
  <c r="B9" i="5"/>
  <c r="K43" i="6"/>
  <c r="M43" i="6"/>
  <c r="G43" i="6"/>
  <c r="H43" i="6"/>
  <c r="L43" i="6"/>
  <c r="J43" i="6"/>
  <c r="N43" i="6"/>
  <c r="I43" i="6"/>
  <c r="E44" i="6" l="1"/>
  <c r="A10" i="5"/>
  <c r="M44" i="6"/>
  <c r="G44" i="6"/>
  <c r="J44" i="6"/>
  <c r="K44" i="6"/>
  <c r="N44" i="6"/>
  <c r="F44" i="6"/>
  <c r="H44" i="6"/>
  <c r="I44" i="6"/>
  <c r="L44" i="6"/>
  <c r="B10" i="5"/>
  <c r="E45" i="6" l="1"/>
  <c r="A11" i="5"/>
  <c r="J45" i="6"/>
  <c r="L45" i="6"/>
  <c r="I45" i="6"/>
  <c r="M45" i="6"/>
  <c r="G45" i="6"/>
  <c r="F45" i="6"/>
  <c r="N45" i="6"/>
  <c r="H45" i="6"/>
  <c r="B11" i="5"/>
  <c r="K45" i="6"/>
  <c r="E46" i="6" l="1"/>
  <c r="A12" i="5"/>
  <c r="L46" i="6"/>
  <c r="K46" i="6"/>
  <c r="I46" i="6"/>
  <c r="B12" i="5"/>
  <c r="J46" i="6"/>
  <c r="H46" i="6"/>
  <c r="F46" i="6"/>
  <c r="M46" i="6"/>
  <c r="N46" i="6"/>
  <c r="G46" i="6"/>
  <c r="A13" i="5" l="1"/>
  <c r="B13" i="5"/>
  <c r="A14" i="5" l="1"/>
  <c r="B14" i="5"/>
  <c r="A15" i="5" l="1"/>
  <c r="B15" i="5"/>
  <c r="A16" i="5" l="1"/>
  <c r="B16" i="5"/>
  <c r="A17" i="5" l="1"/>
  <c r="B17" i="5"/>
  <c r="A18" i="5" l="1"/>
  <c r="B18" i="5"/>
  <c r="A19" i="5" l="1"/>
  <c r="B19" i="5"/>
  <c r="A20" i="5" l="1"/>
  <c r="B20" i="5"/>
  <c r="A21" i="5" l="1"/>
  <c r="B21" i="5"/>
  <c r="A22" i="5" l="1"/>
  <c r="B22" i="5"/>
  <c r="A23" i="5" l="1"/>
  <c r="B23" i="5"/>
  <c r="A24" i="5" l="1"/>
  <c r="B24" i="5"/>
  <c r="A25" i="5" l="1"/>
  <c r="B25" i="5"/>
  <c r="A26" i="5" l="1"/>
  <c r="B26" i="5"/>
  <c r="A27" i="5" l="1"/>
  <c r="B27" i="5"/>
  <c r="A28" i="5" l="1"/>
  <c r="B28" i="5"/>
  <c r="A29" i="5" l="1"/>
  <c r="B29" i="5"/>
  <c r="A30" i="5" l="1"/>
  <c r="B30" i="5"/>
  <c r="A31" i="5" l="1"/>
  <c r="B31" i="5"/>
  <c r="A32" i="5" l="1"/>
  <c r="B32" i="5"/>
  <c r="A33" i="5" l="1"/>
  <c r="B33" i="5"/>
  <c r="A34" i="5" l="1"/>
  <c r="B34" i="5"/>
  <c r="A35" i="5" l="1"/>
  <c r="B35" i="5"/>
  <c r="A36" i="5" l="1"/>
  <c r="B36" i="5"/>
  <c r="A37" i="5" l="1"/>
  <c r="B37" i="5"/>
  <c r="A38" i="5" l="1"/>
  <c r="B38" i="5"/>
  <c r="A39" i="5" l="1"/>
  <c r="B39" i="5"/>
  <c r="A40" i="5" l="1"/>
  <c r="B40" i="5"/>
  <c r="A41" i="5" l="1"/>
  <c r="B41" i="5"/>
  <c r="A42" i="5" l="1"/>
  <c r="B42" i="5"/>
  <c r="A43" i="5" l="1"/>
  <c r="B43" i="5"/>
  <c r="A44" i="5" l="1"/>
  <c r="B44" i="5"/>
  <c r="A45" i="5" l="1"/>
  <c r="B45" i="5"/>
  <c r="A46" i="5" l="1"/>
  <c r="B46" i="5"/>
  <c r="A47" i="5" l="1"/>
  <c r="B47" i="5"/>
  <c r="A48" i="5" l="1"/>
  <c r="B48" i="5"/>
  <c r="A49" i="5" l="1"/>
  <c r="B49" i="5"/>
  <c r="A50" i="5" l="1"/>
  <c r="B50" i="5"/>
  <c r="A51" i="5" l="1"/>
  <c r="B51" i="5"/>
  <c r="A52" i="5" l="1"/>
  <c r="B52" i="5"/>
  <c r="A53" i="5" l="1"/>
  <c r="B53" i="5"/>
  <c r="A54" i="5" l="1"/>
  <c r="B54" i="5"/>
  <c r="A55" i="5" l="1"/>
  <c r="B55" i="5"/>
  <c r="A56" i="5" l="1"/>
  <c r="B56" i="5"/>
  <c r="A57" i="5" l="1"/>
  <c r="B57" i="5"/>
  <c r="A58" i="5" l="1"/>
  <c r="B58" i="5"/>
  <c r="A59" i="5" l="1"/>
  <c r="B59" i="5"/>
  <c r="A60" i="5" l="1"/>
  <c r="B60" i="5"/>
  <c r="A61" i="5" l="1"/>
  <c r="B61" i="5"/>
  <c r="A62" i="5" l="1"/>
  <c r="B62" i="5"/>
  <c r="A63" i="5" l="1"/>
  <c r="B63" i="5"/>
  <c r="A64" i="5" l="1"/>
  <c r="B64" i="5"/>
  <c r="A65" i="5" l="1"/>
  <c r="B65" i="5"/>
  <c r="A66" i="5" l="1"/>
  <c r="B66" i="5"/>
  <c r="A67" i="5" l="1"/>
  <c r="B67" i="5"/>
  <c r="A68" i="5" l="1"/>
  <c r="B68" i="5"/>
  <c r="A69" i="5" l="1"/>
  <c r="B69" i="5"/>
  <c r="A70" i="5" l="1"/>
  <c r="B70" i="5"/>
  <c r="A71" i="5" l="1"/>
  <c r="B71" i="5"/>
  <c r="A72" i="5" l="1"/>
  <c r="B72" i="5"/>
  <c r="A73" i="5" l="1"/>
  <c r="B73" i="5"/>
  <c r="A74" i="5" l="1"/>
  <c r="B74" i="5"/>
  <c r="A75" i="5" l="1"/>
  <c r="B75" i="5"/>
  <c r="A76" i="5" l="1"/>
  <c r="B76" i="5"/>
  <c r="A77" i="5" l="1"/>
  <c r="B77" i="5"/>
  <c r="A78" i="5" l="1"/>
  <c r="B78" i="5"/>
  <c r="A79" i="5" l="1"/>
  <c r="B79" i="5"/>
  <c r="A80" i="5" l="1"/>
  <c r="B80" i="5"/>
  <c r="A81" i="5" l="1"/>
  <c r="B81" i="5"/>
  <c r="A82" i="5" l="1"/>
  <c r="B82" i="5"/>
  <c r="A83" i="5" l="1"/>
  <c r="B83" i="5"/>
  <c r="A84" i="5" l="1"/>
  <c r="B84" i="5"/>
  <c r="A85" i="5" l="1"/>
  <c r="B85" i="5"/>
  <c r="A86" i="5" l="1"/>
  <c r="B86" i="5"/>
  <c r="A87" i="5" l="1"/>
  <c r="B87" i="5"/>
  <c r="A88" i="5" l="1"/>
  <c r="B88" i="5"/>
  <c r="A89" i="5" l="1"/>
  <c r="B89" i="5"/>
  <c r="A90" i="5" l="1"/>
  <c r="B90" i="5"/>
  <c r="A91" i="5" l="1"/>
  <c r="B91" i="5"/>
  <c r="A92" i="5" l="1"/>
  <c r="B92" i="5"/>
  <c r="A93" i="5" l="1"/>
  <c r="B93" i="5"/>
  <c r="A94" i="5" l="1"/>
  <c r="B94" i="5"/>
  <c r="A95" i="5" l="1"/>
  <c r="B95" i="5"/>
  <c r="A96" i="5" l="1"/>
  <c r="B96" i="5"/>
  <c r="A97" i="5" l="1"/>
  <c r="B97" i="5"/>
  <c r="A98" i="5" l="1"/>
  <c r="B98" i="5"/>
  <c r="A99" i="5" l="1"/>
  <c r="B99" i="5"/>
  <c r="A100" i="5" l="1"/>
  <c r="B100" i="5"/>
</calcChain>
</file>

<file path=xl/sharedStrings.xml><?xml version="1.0" encoding="utf-8"?>
<sst xmlns="http://schemas.openxmlformats.org/spreadsheetml/2006/main" count="106" uniqueCount="93">
  <si>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</si>
  <si>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</si>
  <si>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</si>
  <si>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</si>
  <si>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</si>
  <si>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</si>
  <si>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</si>
  <si>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Algorithm</t>
  </si>
  <si>
    <t>Create Asset --&gt;</t>
  </si>
  <si>
    <t>Create Assets --&gt;</t>
  </si>
  <si>
    <t>Creation</t>
  </si>
  <si>
    <t>Asset List</t>
  </si>
  <si>
    <t>Results</t>
  </si>
  <si>
    <t>Date</t>
  </si>
  <si>
    <t>=(D37-D38)/(A38-A37)*365</t>
  </si>
  <si>
    <t>AUD-USD</t>
  </si>
  <si>
    <t>FxCurve</t>
  </si>
  <si>
    <t>QuoteBasis</t>
  </si>
  <si>
    <t>Currency1PerCurrency2</t>
  </si>
  <si>
    <t>LinearForward</t>
  </si>
  <si>
    <t>Fwd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</si>
  <si>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</si>
  <si>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</si>
  <si>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</si>
  <si>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</si>
  <si>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</si>
  <si>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</si>
  <si>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</si>
  <si>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</si>
  <si>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</si>
  <si>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</si>
  <si>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</si>
  <si>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</si>
  <si>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AUDUSD-FxForward-7Y</t>
  </si>
  <si>
    <t>AUDUSD-FxForward-8Y</t>
  </si>
  <si>
    <t>AUDUSD-FxForward-9Y</t>
  </si>
  <si>
    <t>AUDUSD-FxForward-10Y</t>
  </si>
  <si>
    <t>BuildDateTime</t>
  </si>
  <si>
    <t>BaseDate</t>
  </si>
  <si>
    <t>Identifier</t>
  </si>
  <si>
    <t>Currency</t>
  </si>
  <si>
    <t>AUD</t>
  </si>
  <si>
    <t>PricingStructureType</t>
  </si>
  <si>
    <t>CurrencyPair</t>
  </si>
  <si>
    <t>AUDUSD-FxForward-9M</t>
  </si>
  <si>
    <t>MarketName</t>
  </si>
  <si>
    <t>CurveName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</si>
  <si>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</si>
  <si>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</si>
  <si>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</si>
  <si>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</si>
  <si>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</si>
  <si>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</si>
  <si>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</si>
  <si>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</si>
  <si>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</si>
  <si>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</si>
  <si>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</si>
  <si>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</si>
  <si>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</si>
  <si>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</si>
  <si>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</si>
  <si>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</si>
  <si>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</si>
  <si>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</si>
  <si>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</si>
  <si>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</si>
  <si>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</si>
  <si>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</si>
  <si>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</si>
  <si>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</si>
  <si>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</si>
  <si>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</si>
  <si>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</si>
  <si>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</si>
  <si>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</si>
  <si>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</si>
  <si>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FxOptionsDesk</t>
  </si>
  <si>
    <t>FxVolatilityMatrix</t>
  </si>
  <si>
    <t>ReferenceCurveName</t>
  </si>
  <si>
    <t>DataGroup</t>
  </si>
  <si>
    <t>TimeToLive</t>
  </si>
  <si>
    <t>UniqueIdentifier</t>
  </si>
  <si>
    <t>AUDUSD-FxForward-0D</t>
  </si>
  <si>
    <t>Price</t>
  </si>
  <si>
    <t>Currency2</t>
  </si>
  <si>
    <t>USD</t>
  </si>
  <si>
    <t>QR_LIVE</t>
  </si>
  <si>
    <t>AUDUSD-FxSpot</t>
  </si>
  <si>
    <t>NPV</t>
  </si>
  <si>
    <t>MarketQuote</t>
  </si>
  <si>
    <t>ForwardDelta</t>
  </si>
  <si>
    <t>SpotDelta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</si>
</sst>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0"/>
    <numFmt numFmtId="172" formatCode="0.0000000"/>
    <numFmt numFmtId="173" formatCode="d/mm/yyyy;@"/>
    <numFmt numFmtId="174" formatCode="d/mm/yy;@"/>
    <numFmt numFmtId="175" formatCode="hh:mm:ss;@"/>
  </numFmts>
  <fonts count="3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indexed="9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i/>
      <sz val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5">
    <xf numFmtId="0" fontId="0" fillId="0" borderId="0"/>
    <xf numFmtId="0" fontId="12" fillId="0" borderId="0" applyNumberFormat="0" applyFill="0" applyBorder="0" applyAlignment="0" applyProtection="0">
      <alignment horizontal="left" wrapText="1"/>
    </xf>
    <xf numFmtId="0" fontId="15" fillId="2" borderId="0" applyAlignment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6" fillId="3" borderId="0" applyNumberFormat="0" applyBorder="0">
      <alignment horizontal="right" vertical="center"/>
    </xf>
    <xf numFmtId="19" fontId="16" fillId="3" borderId="1" applyNumberFormat="0" applyBorder="0">
      <alignment horizontal="left" vertical="center"/>
    </xf>
    <xf numFmtId="2" fontId="17" fillId="4" borderId="0">
      <alignment horizontal="center" vertical="center"/>
    </xf>
    <xf numFmtId="2" fontId="17" fillId="4" borderId="2" applyBorder="0">
      <alignment horizontal="left" vertical="center"/>
    </xf>
    <xf numFmtId="0" fontId="16" fillId="3" borderId="0">
      <alignment horizontal="right" vertical="center"/>
    </xf>
    <xf numFmtId="19" fontId="18" fillId="3" borderId="3" applyNumberFormat="0" applyBorder="0">
      <alignment horizontal="left" vertical="center" indent="1"/>
    </xf>
    <xf numFmtId="2" fontId="19" fillId="4" borderId="4" applyBorder="0">
      <alignment horizontal="left" vertical="center" indent="1"/>
    </xf>
    <xf numFmtId="2" fontId="19" fillId="4" borderId="5" applyBorder="0">
      <alignment horizontal="center" vertical="center"/>
    </xf>
    <xf numFmtId="2" fontId="12" fillId="5" borderId="6" applyBorder="0">
      <alignment horizontal="left" vertical="center" indent="1"/>
    </xf>
    <xf numFmtId="0" fontId="12" fillId="5" borderId="0">
      <alignment horizontal="right" vertical="center"/>
    </xf>
    <xf numFmtId="2" fontId="12" fillId="5" borderId="1" applyNumberFormat="0" applyBorder="0">
      <alignment horizontal="right" vertical="center"/>
    </xf>
    <xf numFmtId="2" fontId="20" fillId="6" borderId="3" applyBorder="0">
      <alignment horizontal="left" vertical="center" indent="1"/>
    </xf>
    <xf numFmtId="2" fontId="20" fillId="6" borderId="0">
      <alignment horizontal="right" vertical="center"/>
    </xf>
    <xf numFmtId="2" fontId="20" fillId="6" borderId="2" applyBorder="0">
      <alignment horizontal="left" vertical="center"/>
    </xf>
    <xf numFmtId="2" fontId="20" fillId="6" borderId="7" applyBorder="0">
      <alignment horizontal="center" vertical="center"/>
    </xf>
    <xf numFmtId="19" fontId="18" fillId="7" borderId="8" applyNumberFormat="0" applyBorder="0">
      <alignment horizontal="left" vertical="center"/>
    </xf>
    <xf numFmtId="15" fontId="18" fillId="7" borderId="5" applyNumberFormat="0" applyBorder="0">
      <alignment horizontal="right" vertical="center"/>
    </xf>
    <xf numFmtId="19" fontId="18" fillId="7" borderId="9" applyNumberFormat="0" applyBorder="0">
      <alignment horizontal="right" vertical="center"/>
    </xf>
    <xf numFmtId="2" fontId="19" fillId="8" borderId="10" applyBorder="0">
      <alignment horizontal="left" vertical="center" indent="1"/>
    </xf>
    <xf numFmtId="2" fontId="19" fillId="8" borderId="2" applyNumberFormat="0">
      <alignment horizontal="center" vertical="center"/>
    </xf>
    <xf numFmtId="2" fontId="19" fillId="8" borderId="2" applyNumberFormat="0" applyBorder="0">
      <alignment horizontal="left" vertical="center"/>
    </xf>
    <xf numFmtId="2" fontId="12" fillId="9" borderId="9" applyNumberFormat="0" applyBorder="0">
      <alignment horizontal="right" vertical="center"/>
    </xf>
    <xf numFmtId="0" fontId="12" fillId="0" borderId="0" applyNumberFormat="0" applyFont="0" applyFill="0" applyBorder="0" applyAlignment="0"/>
    <xf numFmtId="166" fontId="21" fillId="0" borderId="0"/>
    <xf numFmtId="0" fontId="12" fillId="0" borderId="0"/>
    <xf numFmtId="0" fontId="1" fillId="10" borderId="0"/>
    <xf numFmtId="0" fontId="12" fillId="10" borderId="0"/>
    <xf numFmtId="0" fontId="12" fillId="10" borderId="0"/>
    <xf numFmtId="0" fontId="22" fillId="11" borderId="11" applyNumberFormat="0" applyBorder="0">
      <alignment horizontal="left" vertical="center"/>
    </xf>
    <xf numFmtId="2" fontId="22" fillId="11" borderId="2" applyNumberFormat="0" applyBorder="0">
      <alignment horizontal="left" vertical="center"/>
    </xf>
    <xf numFmtId="2" fontId="20" fillId="6" borderId="12" applyNumberFormat="0" applyBorder="0">
      <alignment horizontal="left" vertical="center"/>
    </xf>
    <xf numFmtId="2" fontId="20" fillId="6" borderId="2" applyNumberFormat="0" applyBorder="0">
      <alignment horizontal="left" vertical="center"/>
    </xf>
    <xf numFmtId="19" fontId="12" fillId="12" borderId="13" applyNumberFormat="0" applyBorder="0">
      <alignment horizontal="left" vertical="center" indent="1"/>
    </xf>
    <xf numFmtId="0" fontId="12" fillId="12" borderId="0">
      <alignment horizontal="right" vertical="center"/>
    </xf>
    <xf numFmtId="19" fontId="12" fillId="12" borderId="9" applyNumberFormat="0" applyBorder="0">
      <alignment horizontal="right" vertical="center"/>
    </xf>
    <xf numFmtId="2" fontId="23" fillId="13" borderId="4" applyBorder="0">
      <alignment horizontal="left" vertical="center" indent="1"/>
    </xf>
    <xf numFmtId="2" fontId="23" fillId="13" borderId="0">
      <alignment horizontal="center" vertical="center"/>
    </xf>
    <xf numFmtId="2" fontId="23" fillId="13" borderId="14">
      <alignment horizontal="left" vertical="center"/>
    </xf>
    <xf numFmtId="0" fontId="24" fillId="14" borderId="7">
      <alignment horizontal="center"/>
    </xf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167" fontId="25" fillId="15" borderId="0" applyNumberFormat="0" applyBorder="0">
      <alignment horizontal="right" vertical="center"/>
    </xf>
    <xf numFmtId="167" fontId="25" fillId="15" borderId="0" applyNumberFormat="0" applyBorder="0">
      <alignment horizontal="right" vertical="center"/>
    </xf>
    <xf numFmtId="0" fontId="26" fillId="16" borderId="7" applyNumberFormat="0">
      <alignment horizontal="center" vertical="center"/>
    </xf>
    <xf numFmtId="0" fontId="26" fillId="16" borderId="0" applyNumberFormat="0" applyBorder="0">
      <alignment horizontal="left" vertical="center" indent="1"/>
    </xf>
    <xf numFmtId="168" fontId="27" fillId="17" borderId="0">
      <alignment horizontal="center" vertical="center"/>
    </xf>
    <xf numFmtId="169" fontId="28" fillId="18" borderId="0">
      <alignment horizontal="center" vertical="center"/>
      <protection locked="0"/>
    </xf>
    <xf numFmtId="0" fontId="12" fillId="0" borderId="0">
      <alignment horizontal="left" wrapText="1"/>
    </xf>
    <xf numFmtId="2" fontId="29" fillId="19" borderId="11" applyNumberFormat="0" applyFill="0" applyBorder="0" applyAlignment="0">
      <alignment horizontal="center"/>
      <protection locked="0"/>
    </xf>
    <xf numFmtId="2" fontId="12" fillId="20" borderId="2" applyNumberFormat="0" applyBorder="0">
      <alignment horizontal="right" vertical="center"/>
    </xf>
    <xf numFmtId="2" fontId="12" fillId="20" borderId="0">
      <alignment horizontal="right" vertical="center"/>
    </xf>
    <xf numFmtId="2" fontId="20" fillId="21" borderId="7">
      <alignment horizontal="center" vertical="center"/>
    </xf>
    <xf numFmtId="2" fontId="20" fillId="21" borderId="0" applyNumberFormat="0" applyBorder="0">
      <alignment horizontal="left" vertical="center"/>
    </xf>
    <xf numFmtId="2" fontId="20" fillId="21" borderId="7">
      <alignment horizontal="center" vertical="center"/>
    </xf>
    <xf numFmtId="38" fontId="30" fillId="0" borderId="0" applyFont="0" applyFill="0" applyBorder="0" applyAlignment="0" applyProtection="0"/>
    <xf numFmtId="0" fontId="30" fillId="0" borderId="0"/>
    <xf numFmtId="0" fontId="12" fillId="10" borderId="0"/>
  </cellStyleXfs>
  <cellXfs count="110">
    <xf numFmtId="0" fontId="0" fillId="0" borderId="0" xfId="0"/>
    <xf numFmtId="0" fontId="3" fillId="22" borderId="7" xfId="0" applyFont="1" applyFill="1" applyBorder="1"/>
    <xf numFmtId="0" fontId="3" fillId="22" borderId="15" xfId="0" applyFont="1" applyFill="1" applyBorder="1"/>
    <xf numFmtId="0" fontId="4" fillId="22" borderId="2" xfId="0" applyFont="1" applyFill="1" applyBorder="1"/>
    <xf numFmtId="0" fontId="4" fillId="23" borderId="5" xfId="0" applyFont="1" applyFill="1" applyBorder="1"/>
    <xf numFmtId="0" fontId="3" fillId="22" borderId="12" xfId="0" applyFont="1" applyFill="1" applyBorder="1"/>
    <xf numFmtId="0" fontId="3" fillId="22" borderId="16" xfId="0" applyFont="1" applyFill="1" applyBorder="1"/>
    <xf numFmtId="0" fontId="2" fillId="0" borderId="0" xfId="0" applyFont="1"/>
    <xf numFmtId="0" fontId="2" fillId="0" borderId="7" xfId="0" applyFont="1" applyBorder="1"/>
    <xf numFmtId="0" fontId="5" fillId="0" borderId="12" xfId="0" applyFont="1" applyBorder="1"/>
    <xf numFmtId="0" fontId="6" fillId="0" borderId="14" xfId="0" applyFont="1" applyFill="1" applyBorder="1"/>
    <xf numFmtId="0" fontId="6" fillId="23" borderId="11" xfId="0" applyFont="1" applyFill="1" applyBorder="1"/>
    <xf numFmtId="0" fontId="2" fillId="24" borderId="11" xfId="0" applyFont="1" applyFill="1" applyBorder="1"/>
    <xf numFmtId="0" fontId="2" fillId="24" borderId="0" xfId="0" applyFont="1" applyFill="1" applyBorder="1"/>
    <xf numFmtId="0" fontId="2" fillId="24" borderId="9" xfId="0" applyFont="1" applyFill="1" applyBorder="1"/>
    <xf numFmtId="0" fontId="2" fillId="0" borderId="2" xfId="0" applyFont="1" applyBorder="1"/>
    <xf numFmtId="0" fontId="7" fillId="0" borderId="0" xfId="0" applyFont="1" applyBorder="1"/>
    <xf numFmtId="0" fontId="5" fillId="24" borderId="5" xfId="0" applyFont="1" applyFill="1" applyBorder="1"/>
    <xf numFmtId="0" fontId="2" fillId="24" borderId="5" xfId="0" applyFont="1" applyFill="1" applyBorder="1"/>
    <xf numFmtId="0" fontId="2" fillId="24" borderId="2" xfId="0" applyFont="1" applyFill="1" applyBorder="1"/>
    <xf numFmtId="0" fontId="2" fillId="0" borderId="14" xfId="0" applyFont="1" applyBorder="1"/>
    <xf numFmtId="0" fontId="2" fillId="23" borderId="11" xfId="0" applyFont="1" applyFill="1" applyBorder="1"/>
    <xf numFmtId="0" fontId="5" fillId="24" borderId="11" xfId="0" applyFont="1" applyFill="1" applyBorder="1"/>
    <xf numFmtId="0" fontId="2" fillId="24" borderId="14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23" borderId="19" xfId="0" applyFont="1" applyFill="1" applyBorder="1"/>
    <xf numFmtId="0" fontId="5" fillId="24" borderId="19" xfId="0" applyFont="1" applyFill="1" applyBorder="1"/>
    <xf numFmtId="0" fontId="2" fillId="24" borderId="19" xfId="0" applyFont="1" applyFill="1" applyBorder="1"/>
    <xf numFmtId="0" fontId="2" fillId="24" borderId="17" xfId="0" applyFont="1" applyFill="1" applyBorder="1"/>
    <xf numFmtId="0" fontId="4" fillId="25" borderId="12" xfId="33" applyFont="1" applyFill="1" applyBorder="1"/>
    <xf numFmtId="0" fontId="6" fillId="0" borderId="0" xfId="0" applyFont="1"/>
    <xf numFmtId="0" fontId="4" fillId="25" borderId="5" xfId="33" applyFont="1" applyFill="1" applyBorder="1" applyAlignment="1">
      <alignment horizontal="left"/>
    </xf>
    <xf numFmtId="0" fontId="8" fillId="25" borderId="20" xfId="33" applyFont="1" applyFill="1" applyBorder="1"/>
    <xf numFmtId="0" fontId="8" fillId="25" borderId="1" xfId="33" applyFont="1" applyFill="1" applyBorder="1"/>
    <xf numFmtId="2" fontId="6" fillId="26" borderId="1" xfId="33" applyNumberFormat="1" applyFont="1" applyFill="1" applyBorder="1" applyAlignment="1">
      <alignment horizontal="right"/>
    </xf>
    <xf numFmtId="2" fontId="6" fillId="26" borderId="9" xfId="33" applyNumberFormat="1" applyFont="1" applyFill="1" applyBorder="1" applyAlignment="1">
      <alignment horizontal="right"/>
    </xf>
    <xf numFmtId="2" fontId="6" fillId="26" borderId="21" xfId="33" applyNumberFormat="1" applyFont="1" applyFill="1" applyBorder="1" applyAlignment="1">
      <alignment horizontal="right"/>
    </xf>
    <xf numFmtId="0" fontId="11" fillId="0" borderId="0" xfId="0" applyFont="1"/>
    <xf numFmtId="0" fontId="11" fillId="0" borderId="0" xfId="0" quotePrefix="1" applyFont="1"/>
    <xf numFmtId="170" fontId="11" fillId="0" borderId="2" xfId="0" applyNumberFormat="1" applyFont="1" applyBorder="1"/>
    <xf numFmtId="170" fontId="11" fillId="0" borderId="14" xfId="0" applyNumberFormat="1" applyFont="1" applyBorder="1"/>
    <xf numFmtId="170" fontId="11" fillId="0" borderId="17" xfId="0" applyNumberFormat="1" applyFont="1" applyBorder="1"/>
    <xf numFmtId="0" fontId="4" fillId="25" borderId="11" xfId="33" applyFont="1" applyFill="1" applyBorder="1" applyAlignment="1">
      <alignment horizontal="center"/>
    </xf>
    <xf numFmtId="0" fontId="9" fillId="25" borderId="22" xfId="33" applyFont="1" applyFill="1" applyBorder="1" applyAlignment="1">
      <alignment horizontal="center"/>
    </xf>
    <xf numFmtId="0" fontId="9" fillId="25" borderId="0" xfId="33" applyFont="1" applyFill="1" applyBorder="1" applyAlignment="1">
      <alignment horizontal="center"/>
    </xf>
    <xf numFmtId="0" fontId="6" fillId="26" borderId="5" xfId="33" applyFont="1" applyFill="1" applyBorder="1" applyAlignment="1">
      <alignment horizontal="left"/>
    </xf>
    <xf numFmtId="0" fontId="6" fillId="26" borderId="11" xfId="33" applyFont="1" applyFill="1" applyBorder="1" applyAlignment="1">
      <alignment horizontal="left"/>
    </xf>
    <xf numFmtId="171" fontId="6" fillId="26" borderId="20" xfId="47" applyNumberFormat="1" applyFont="1" applyFill="1" applyBorder="1" applyAlignment="1">
      <alignment horizontal="right"/>
    </xf>
    <xf numFmtId="171" fontId="6" fillId="26" borderId="0" xfId="47" applyNumberFormat="1" applyFont="1" applyFill="1" applyBorder="1" applyAlignment="1">
      <alignment horizontal="right"/>
    </xf>
    <xf numFmtId="171" fontId="6" fillId="26" borderId="18" xfId="47" applyNumberFormat="1" applyFont="1" applyFill="1" applyBorder="1" applyAlignment="1">
      <alignment horizontal="right"/>
    </xf>
    <xf numFmtId="0" fontId="6" fillId="26" borderId="19" xfId="33" applyFont="1" applyFill="1" applyBorder="1" applyAlignment="1">
      <alignment horizontal="left"/>
    </xf>
    <xf numFmtId="172" fontId="11" fillId="0" borderId="9" xfId="0" applyNumberFormat="1" applyFont="1" applyBorder="1"/>
    <xf numFmtId="0" fontId="6" fillId="27" borderId="2" xfId="33" applyFont="1" applyFill="1" applyBorder="1" applyAlignment="1">
      <alignment horizontal="center"/>
    </xf>
    <xf numFmtId="0" fontId="6" fillId="27" borderId="14" xfId="33" applyFont="1" applyFill="1" applyBorder="1" applyAlignment="1">
      <alignment horizontal="center"/>
    </xf>
    <xf numFmtId="164" fontId="6" fillId="26" borderId="9" xfId="33" applyNumberFormat="1" applyFont="1" applyFill="1" applyBorder="1" applyAlignment="1">
      <alignment horizontal="center"/>
    </xf>
    <xf numFmtId="14" fontId="6" fillId="27" borderId="14" xfId="33" applyNumberFormat="1" applyFont="1" applyFill="1" applyBorder="1" applyAlignment="1">
      <alignment horizontal="center"/>
    </xf>
    <xf numFmtId="0" fontId="6" fillId="26" borderId="9" xfId="33" applyFont="1" applyFill="1" applyBorder="1" applyAlignment="1">
      <alignment horizontal="center"/>
    </xf>
    <xf numFmtId="14" fontId="6" fillId="27" borderId="23" xfId="33" applyNumberFormat="1" applyFont="1" applyFill="1" applyBorder="1" applyAlignment="1">
      <alignment horizontal="center"/>
    </xf>
    <xf numFmtId="0" fontId="6" fillId="27" borderId="23" xfId="33" applyFont="1" applyFill="1" applyBorder="1" applyAlignment="1">
      <alignment horizontal="center"/>
    </xf>
    <xf numFmtId="22" fontId="13" fillId="26" borderId="9" xfId="33" applyNumberFormat="1" applyFont="1" applyFill="1" applyBorder="1" applyAlignment="1">
      <alignment horizontal="center"/>
    </xf>
    <xf numFmtId="0" fontId="6" fillId="27" borderId="24" xfId="33" applyFont="1" applyFill="1" applyBorder="1" applyAlignment="1">
      <alignment horizontal="center"/>
    </xf>
    <xf numFmtId="0" fontId="6" fillId="26" borderId="21" xfId="33" applyFont="1" applyFill="1" applyBorder="1" applyAlignment="1">
      <alignment horizontal="center"/>
    </xf>
    <xf numFmtId="0" fontId="4" fillId="25" borderId="9" xfId="33" applyFont="1" applyFill="1" applyBorder="1" applyAlignment="1">
      <alignment horizontal="center"/>
    </xf>
    <xf numFmtId="14" fontId="6" fillId="27" borderId="17" xfId="33" applyNumberFormat="1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22" fontId="6" fillId="26" borderId="9" xfId="33" applyNumberFormat="1" applyFont="1" applyFill="1" applyBorder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14" fillId="22" borderId="0" xfId="0" applyFont="1" applyFill="1"/>
    <xf numFmtId="0" fontId="4" fillId="25" borderId="12" xfId="34" applyFont="1" applyFill="1" applyBorder="1" applyAlignment="1">
      <alignment horizontal="center"/>
    </xf>
    <xf numFmtId="0" fontId="12" fillId="0" borderId="0" xfId="32" applyAlignment="1">
      <alignment horizontal="center"/>
    </xf>
    <xf numFmtId="0" fontId="12" fillId="0" borderId="0" xfId="32"/>
    <xf numFmtId="0" fontId="4" fillId="25" borderId="11" xfId="34" applyFont="1" applyFill="1" applyBorder="1" applyAlignment="1">
      <alignment horizontal="center"/>
    </xf>
    <xf numFmtId="0" fontId="4" fillId="25" borderId="9" xfId="34" applyFont="1" applyFill="1" applyBorder="1" applyAlignment="1">
      <alignment horizontal="center"/>
    </xf>
    <xf numFmtId="0" fontId="4" fillId="25" borderId="7" xfId="34" applyFont="1" applyFill="1" applyBorder="1" applyAlignment="1">
      <alignment horizontal="center"/>
    </xf>
    <xf numFmtId="2" fontId="9" fillId="25" borderId="15" xfId="34" applyNumberFormat="1" applyFont="1" applyFill="1" applyBorder="1" applyAlignment="1">
      <alignment horizontal="center"/>
    </xf>
    <xf numFmtId="2" fontId="9" fillId="25" borderId="16" xfId="34" applyNumberFormat="1" applyFont="1" applyFill="1" applyBorder="1" applyAlignment="1">
      <alignment horizontal="center"/>
    </xf>
    <xf numFmtId="0" fontId="6" fillId="27" borderId="2" xfId="34" applyFont="1" applyFill="1" applyBorder="1" applyAlignment="1">
      <alignment horizontal="center"/>
    </xf>
    <xf numFmtId="22" fontId="6" fillId="26" borderId="1" xfId="34" applyNumberFormat="1" applyFont="1" applyFill="1" applyBorder="1" applyAlignment="1">
      <alignment horizontal="center"/>
    </xf>
    <xf numFmtId="0" fontId="6" fillId="26" borderId="14" xfId="34" applyFont="1" applyFill="1" applyBorder="1" applyAlignment="1">
      <alignment horizontal="center"/>
    </xf>
    <xf numFmtId="10" fontId="6" fillId="26" borderId="0" xfId="34" applyNumberFormat="1" applyFont="1" applyFill="1" applyBorder="1" applyAlignment="1">
      <alignment horizontal="center"/>
    </xf>
    <xf numFmtId="10" fontId="6" fillId="26" borderId="9" xfId="34" applyNumberFormat="1" applyFont="1" applyFill="1" applyBorder="1" applyAlignment="1">
      <alignment horizontal="center"/>
    </xf>
    <xf numFmtId="0" fontId="6" fillId="27" borderId="14" xfId="34" applyFont="1" applyFill="1" applyBorder="1" applyAlignment="1">
      <alignment horizontal="center"/>
    </xf>
    <xf numFmtId="164" fontId="6" fillId="26" borderId="9" xfId="34" applyNumberFormat="1" applyFont="1" applyFill="1" applyBorder="1" applyAlignment="1">
      <alignment horizontal="center"/>
    </xf>
    <xf numFmtId="14" fontId="6" fillId="27" borderId="14" xfId="34" applyNumberFormat="1" applyFont="1" applyFill="1" applyBorder="1" applyAlignment="1">
      <alignment horizontal="center"/>
    </xf>
    <xf numFmtId="0" fontId="6" fillId="26" borderId="9" xfId="34" applyFont="1" applyFill="1" applyBorder="1" applyAlignment="1">
      <alignment horizontal="center"/>
    </xf>
    <xf numFmtId="22" fontId="6" fillId="26" borderId="9" xfId="34" applyNumberFormat="1" applyFont="1" applyFill="1" applyBorder="1" applyAlignment="1">
      <alignment horizontal="center"/>
    </xf>
    <xf numFmtId="0" fontId="6" fillId="26" borderId="17" xfId="34" applyFont="1" applyFill="1" applyBorder="1" applyAlignment="1">
      <alignment horizontal="center"/>
    </xf>
    <xf numFmtId="10" fontId="6" fillId="26" borderId="18" xfId="34" applyNumberFormat="1" applyFont="1" applyFill="1" applyBorder="1" applyAlignment="1">
      <alignment horizontal="center"/>
    </xf>
    <xf numFmtId="10" fontId="6" fillId="26" borderId="21" xfId="34" applyNumberFormat="1" applyFont="1" applyFill="1" applyBorder="1" applyAlignment="1">
      <alignment horizontal="center"/>
    </xf>
    <xf numFmtId="173" fontId="6" fillId="26" borderId="9" xfId="34" applyNumberFormat="1" applyFont="1" applyFill="1" applyBorder="1" applyAlignment="1">
      <alignment horizontal="center"/>
    </xf>
    <xf numFmtId="14" fontId="6" fillId="27" borderId="17" xfId="34" applyNumberFormat="1" applyFont="1" applyFill="1" applyBorder="1" applyAlignment="1">
      <alignment horizontal="center"/>
    </xf>
    <xf numFmtId="22" fontId="6" fillId="26" borderId="21" xfId="34" applyNumberFormat="1" applyFont="1" applyFill="1" applyBorder="1" applyAlignment="1">
      <alignment horizontal="center"/>
    </xf>
    <xf numFmtId="174" fontId="6" fillId="26" borderId="14" xfId="34" applyNumberFormat="1" applyFont="1" applyFill="1" applyBorder="1" applyAlignment="1">
      <alignment horizontal="center"/>
    </xf>
    <xf numFmtId="175" fontId="6" fillId="26" borderId="9" xfId="34" applyNumberFormat="1" applyFont="1" applyFill="1" applyBorder="1" applyAlignment="1">
      <alignment horizontal="center"/>
    </xf>
    <xf numFmtId="0" fontId="6" fillId="27" borderId="17" xfId="35" applyFont="1" applyFill="1" applyBorder="1" applyAlignment="1">
      <alignment horizontal="center"/>
    </xf>
    <xf numFmtId="0" fontId="6" fillId="26" borderId="21" xfId="35" applyFont="1" applyFill="1" applyBorder="1" applyAlignment="1">
      <alignment horizontal="center"/>
    </xf>
    <xf numFmtId="0" fontId="12" fillId="0" borderId="0" xfId="32" quotePrefix="1" applyAlignment="1">
      <alignment horizontal="center"/>
    </xf>
    <xf numFmtId="174" fontId="6" fillId="26" borderId="17" xfId="34" applyNumberFormat="1" applyFont="1" applyFill="1" applyBorder="1" applyAlignment="1">
      <alignment horizontal="center"/>
    </xf>
    <xf numFmtId="0" fontId="12" fillId="0" borderId="21" xfId="32" applyBorder="1" applyAlignment="1">
      <alignment horizontal="center"/>
    </xf>
    <xf numFmtId="1" fontId="9" fillId="25" borderId="15" xfId="34" applyNumberFormat="1" applyFont="1" applyFill="1" applyBorder="1" applyAlignment="1">
      <alignment horizontal="center"/>
    </xf>
    <xf numFmtId="1" fontId="9" fillId="25" borderId="16" xfId="34" applyNumberFormat="1" applyFont="1" applyFill="1" applyBorder="1" applyAlignment="1">
      <alignment horizontal="center"/>
    </xf>
    <xf numFmtId="0" fontId="12" fillId="0" borderId="0" xfId="32" applyFont="1"/>
    <xf numFmtId="10" fontId="6" fillId="26" borderId="0" xfId="35" applyNumberFormat="1" applyFont="1" applyFill="1" applyBorder="1" applyAlignment="1">
      <alignment horizontal="center"/>
    </xf>
    <xf numFmtId="0" fontId="31" fillId="0" borderId="0" xfId="0" applyFont="1" applyAlignment="1">
      <alignment horizontal="right"/>
    </xf>
    <xf numFmtId="0" fontId="31" fillId="0" borderId="0" xfId="0" applyFont="1"/>
    <xf numFmtId="164" fontId="6" fillId="26" borderId="9" xfId="64" applyNumberFormat="1" applyFont="1" applyFill="1" applyBorder="1" applyAlignment="1">
      <alignment horizontal="center"/>
    </xf>
    <xf numFmtId="174" fontId="10" fillId="0" borderId="0" xfId="0" applyNumberFormat="1" applyFont="1" applyFill="1" applyBorder="1"/>
    <xf numFmtId="174" fontId="0" fillId="0" borderId="0" xfId="0" applyNumberFormat="1"/>
  </cellXfs>
  <cellStyles count="65">
    <cellStyle name="_Copy of Portfolios to Archeus 6-3-04 (2)" xfId="1" xr:uid="{00000000-0005-0000-0000-000000000000}"/>
    <cellStyle name="back" xfId="2" xr:uid="{00000000-0005-0000-0000-000001000000}"/>
    <cellStyle name="Comma0" xfId="3" xr:uid="{00000000-0005-0000-0000-000002000000}"/>
    <cellStyle name="Currency 2" xfId="4" xr:uid="{00000000-0005-0000-0000-000003000000}"/>
    <cellStyle name="Currency0" xfId="5" xr:uid="{00000000-0005-0000-0000-000004000000}"/>
    <cellStyle name="Date" xfId="6" xr:uid="{00000000-0005-0000-0000-000005000000}"/>
    <cellStyle name="Fixed" xfId="7" xr:uid="{00000000-0005-0000-0000-000006000000}"/>
    <cellStyle name="InfoDataColumn" xfId="8" xr:uid="{00000000-0005-0000-0000-000007000000}"/>
    <cellStyle name="InfoDataRow" xfId="9" xr:uid="{00000000-0005-0000-0000-000008000000}"/>
    <cellStyle name="InfoLabelColumn" xfId="10" xr:uid="{00000000-0005-0000-0000-000009000000}"/>
    <cellStyle name="InfoLabelRow" xfId="11" xr:uid="{00000000-0005-0000-0000-00000A000000}"/>
    <cellStyle name="InfolDataColumn" xfId="12" xr:uid="{00000000-0005-0000-0000-00000B000000}"/>
    <cellStyle name="InformationalData" xfId="13" xr:uid="{00000000-0005-0000-0000-00000C000000}"/>
    <cellStyle name="InformationalLabel" xfId="14" xr:uid="{00000000-0005-0000-0000-00000D000000}"/>
    <cellStyle name="InformationalLabelTop" xfId="15" xr:uid="{00000000-0005-0000-0000-00000E000000}"/>
    <cellStyle name="InputData" xfId="16" xr:uid="{00000000-0005-0000-0000-00000F000000}"/>
    <cellStyle name="InputDataColumn" xfId="17" xr:uid="{00000000-0005-0000-0000-000010000000}"/>
    <cellStyle name="InputDataRow" xfId="18" xr:uid="{00000000-0005-0000-0000-000011000000}"/>
    <cellStyle name="InputLabel" xfId="19" xr:uid="{00000000-0005-0000-0000-000012000000}"/>
    <cellStyle name="InputLabelColumn" xfId="20" xr:uid="{00000000-0005-0000-0000-000013000000}"/>
    <cellStyle name="InputLabelRow" xfId="21" xr:uid="{00000000-0005-0000-0000-000014000000}"/>
    <cellStyle name="InputLabelTop" xfId="22" xr:uid="{00000000-0005-0000-0000-000015000000}"/>
    <cellStyle name="IntermediateData" xfId="23" xr:uid="{00000000-0005-0000-0000-000016000000}"/>
    <cellStyle name="IntermediateDataColumn" xfId="24" xr:uid="{00000000-0005-0000-0000-000017000000}"/>
    <cellStyle name="IntermediateDataRow" xfId="25" xr:uid="{00000000-0005-0000-0000-000018000000}"/>
    <cellStyle name="IntermediateLabel" xfId="26" xr:uid="{00000000-0005-0000-0000-000019000000}"/>
    <cellStyle name="IntermediateLabelColumn" xfId="27" xr:uid="{00000000-0005-0000-0000-00001A000000}"/>
    <cellStyle name="IntermediateLabelRow" xfId="28" xr:uid="{00000000-0005-0000-0000-00001B000000}"/>
    <cellStyle name="InvalidCell" xfId="29" xr:uid="{00000000-0005-0000-0000-00001C000000}"/>
    <cellStyle name="NewSheet" xfId="30" xr:uid="{00000000-0005-0000-0000-00001D000000}"/>
    <cellStyle name="Normal" xfId="0" builtinId="0"/>
    <cellStyle name="Normal - Style1" xfId="31" xr:uid="{00000000-0005-0000-0000-00001F000000}"/>
    <cellStyle name="Normal 2" xfId="32" xr:uid="{00000000-0005-0000-0000-000020000000}"/>
    <cellStyle name="Normal_Sheet1" xfId="33" xr:uid="{00000000-0005-0000-0000-000021000000}"/>
    <cellStyle name="Normal_Sheet1 2" xfId="34" xr:uid="{00000000-0005-0000-0000-000022000000}"/>
    <cellStyle name="Normal_Sheet1 2 2" xfId="35" xr:uid="{00000000-0005-0000-0000-000023000000}"/>
    <cellStyle name="Normal_Sheet1 3" xfId="64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47" builtinId="5"/>
    <cellStyle name="Percent 2" xfId="48" xr:uid="{00000000-0005-0000-0000-000031000000}"/>
    <cellStyle name="PersonalDataColumn" xfId="49" xr:uid="{00000000-0005-0000-0000-000032000000}"/>
    <cellStyle name="PersonalDataRow" xfId="50" xr:uid="{00000000-0005-0000-0000-000033000000}"/>
    <cellStyle name="PersonalLabelColumn" xfId="51" xr:uid="{00000000-0005-0000-0000-000034000000}"/>
    <cellStyle name="PersonalLabelRow" xfId="52" xr:uid="{00000000-0005-0000-0000-000035000000}"/>
    <cellStyle name="result" xfId="53" xr:uid="{00000000-0005-0000-0000-000036000000}"/>
    <cellStyle name="spreads" xfId="54" xr:uid="{00000000-0005-0000-0000-000037000000}"/>
    <cellStyle name="Style 1" xfId="55" xr:uid="{00000000-0005-0000-0000-000038000000}"/>
    <cellStyle name="swaptn" xfId="56" xr:uid="{00000000-0005-0000-0000-000039000000}"/>
    <cellStyle name="TableDataColumn" xfId="57" xr:uid="{00000000-0005-0000-0000-00003A000000}"/>
    <cellStyle name="TableDataRow" xfId="58" xr:uid="{00000000-0005-0000-0000-00003B000000}"/>
    <cellStyle name="TableLabelColumn" xfId="59" xr:uid="{00000000-0005-0000-0000-00003C000000}"/>
    <cellStyle name="TableLabelRow" xfId="60" xr:uid="{00000000-0005-0000-0000-00003D000000}"/>
    <cellStyle name="TableLabelTop" xfId="61" xr:uid="{00000000-0005-0000-0000-00003E000000}"/>
    <cellStyle name="桁区切り_NewDemo" xfId="62" xr:uid="{00000000-0005-0000-0000-00003F000000}"/>
    <cellStyle name="標準_NewDemo" xfId="63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34695784386377"/>
          <c:y val="3.15533980582524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504701887234"/>
          <c:y val="0.15776717726882225"/>
          <c:w val="0.73786524364325001"/>
          <c:h val="0.41504903558413075"/>
        </c:manualLayout>
      </c:layout>
      <c:areaChart>
        <c:grouping val="stacke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43640</c:v>
                </c:pt>
                <c:pt idx="1">
                  <c:v>43641</c:v>
                </c:pt>
                <c:pt idx="2">
                  <c:v>43642</c:v>
                </c:pt>
                <c:pt idx="3">
                  <c:v>43643</c:v>
                </c:pt>
                <c:pt idx="4">
                  <c:v>43644</c:v>
                </c:pt>
                <c:pt idx="5">
                  <c:v>43645</c:v>
                </c:pt>
                <c:pt idx="6">
                  <c:v>43646</c:v>
                </c:pt>
                <c:pt idx="7">
                  <c:v>43647</c:v>
                </c:pt>
                <c:pt idx="8">
                  <c:v>43648</c:v>
                </c:pt>
                <c:pt idx="9">
                  <c:v>43649</c:v>
                </c:pt>
                <c:pt idx="10">
                  <c:v>43650</c:v>
                </c:pt>
                <c:pt idx="11">
                  <c:v>43651</c:v>
                </c:pt>
                <c:pt idx="12">
                  <c:v>43652</c:v>
                </c:pt>
                <c:pt idx="13">
                  <c:v>43653</c:v>
                </c:pt>
                <c:pt idx="14">
                  <c:v>43654</c:v>
                </c:pt>
                <c:pt idx="15">
                  <c:v>43655</c:v>
                </c:pt>
                <c:pt idx="16">
                  <c:v>43656</c:v>
                </c:pt>
                <c:pt idx="17">
                  <c:v>43657</c:v>
                </c:pt>
                <c:pt idx="18">
                  <c:v>43658</c:v>
                </c:pt>
                <c:pt idx="19">
                  <c:v>43659</c:v>
                </c:pt>
                <c:pt idx="20">
                  <c:v>43660</c:v>
                </c:pt>
                <c:pt idx="21">
                  <c:v>43661</c:v>
                </c:pt>
                <c:pt idx="22">
                  <c:v>43662</c:v>
                </c:pt>
                <c:pt idx="23">
                  <c:v>43663</c:v>
                </c:pt>
                <c:pt idx="24">
                  <c:v>43664</c:v>
                </c:pt>
                <c:pt idx="25">
                  <c:v>43665</c:v>
                </c:pt>
                <c:pt idx="26">
                  <c:v>43666</c:v>
                </c:pt>
                <c:pt idx="27">
                  <c:v>43667</c:v>
                </c:pt>
                <c:pt idx="28">
                  <c:v>43668</c:v>
                </c:pt>
                <c:pt idx="29">
                  <c:v>43669</c:v>
                </c:pt>
                <c:pt idx="30">
                  <c:v>43670</c:v>
                </c:pt>
                <c:pt idx="31">
                  <c:v>43671</c:v>
                </c:pt>
                <c:pt idx="32">
                  <c:v>43672</c:v>
                </c:pt>
                <c:pt idx="33">
                  <c:v>43673</c:v>
                </c:pt>
                <c:pt idx="34">
                  <c:v>43674</c:v>
                </c:pt>
                <c:pt idx="35">
                  <c:v>43675</c:v>
                </c:pt>
                <c:pt idx="36">
                  <c:v>43676</c:v>
                </c:pt>
                <c:pt idx="37">
                  <c:v>43677</c:v>
                </c:pt>
                <c:pt idx="38">
                  <c:v>43678</c:v>
                </c:pt>
                <c:pt idx="39">
                  <c:v>43679</c:v>
                </c:pt>
                <c:pt idx="40">
                  <c:v>43680</c:v>
                </c:pt>
                <c:pt idx="41">
                  <c:v>43681</c:v>
                </c:pt>
                <c:pt idx="42">
                  <c:v>43682</c:v>
                </c:pt>
                <c:pt idx="43">
                  <c:v>43683</c:v>
                </c:pt>
                <c:pt idx="44">
                  <c:v>43684</c:v>
                </c:pt>
                <c:pt idx="45">
                  <c:v>43685</c:v>
                </c:pt>
                <c:pt idx="46">
                  <c:v>43686</c:v>
                </c:pt>
                <c:pt idx="47">
                  <c:v>43687</c:v>
                </c:pt>
                <c:pt idx="48">
                  <c:v>43688</c:v>
                </c:pt>
                <c:pt idx="49">
                  <c:v>43689</c:v>
                </c:pt>
                <c:pt idx="50">
                  <c:v>43690</c:v>
                </c:pt>
                <c:pt idx="51">
                  <c:v>43691</c:v>
                </c:pt>
                <c:pt idx="52">
                  <c:v>43692</c:v>
                </c:pt>
                <c:pt idx="53">
                  <c:v>43693</c:v>
                </c:pt>
                <c:pt idx="54">
                  <c:v>43694</c:v>
                </c:pt>
                <c:pt idx="55">
                  <c:v>43695</c:v>
                </c:pt>
                <c:pt idx="56">
                  <c:v>43696</c:v>
                </c:pt>
                <c:pt idx="57">
                  <c:v>43697</c:v>
                </c:pt>
                <c:pt idx="58">
                  <c:v>43698</c:v>
                </c:pt>
                <c:pt idx="59">
                  <c:v>43699</c:v>
                </c:pt>
                <c:pt idx="60">
                  <c:v>43700</c:v>
                </c:pt>
                <c:pt idx="61">
                  <c:v>43701</c:v>
                </c:pt>
                <c:pt idx="62">
                  <c:v>43702</c:v>
                </c:pt>
                <c:pt idx="63">
                  <c:v>43703</c:v>
                </c:pt>
                <c:pt idx="64">
                  <c:v>43704</c:v>
                </c:pt>
                <c:pt idx="65">
                  <c:v>43705</c:v>
                </c:pt>
                <c:pt idx="66">
                  <c:v>43706</c:v>
                </c:pt>
                <c:pt idx="67">
                  <c:v>43707</c:v>
                </c:pt>
                <c:pt idx="68">
                  <c:v>43708</c:v>
                </c:pt>
                <c:pt idx="69">
                  <c:v>43709</c:v>
                </c:pt>
                <c:pt idx="70">
                  <c:v>43710</c:v>
                </c:pt>
                <c:pt idx="71">
                  <c:v>43711</c:v>
                </c:pt>
                <c:pt idx="72">
                  <c:v>43712</c:v>
                </c:pt>
                <c:pt idx="73">
                  <c:v>43713</c:v>
                </c:pt>
                <c:pt idx="74">
                  <c:v>43714</c:v>
                </c:pt>
                <c:pt idx="75">
                  <c:v>43715</c:v>
                </c:pt>
                <c:pt idx="76">
                  <c:v>43716</c:v>
                </c:pt>
                <c:pt idx="77">
                  <c:v>43717</c:v>
                </c:pt>
                <c:pt idx="78">
                  <c:v>43718</c:v>
                </c:pt>
                <c:pt idx="79">
                  <c:v>43719</c:v>
                </c:pt>
                <c:pt idx="80">
                  <c:v>43720</c:v>
                </c:pt>
                <c:pt idx="81">
                  <c:v>43721</c:v>
                </c:pt>
                <c:pt idx="82">
                  <c:v>43722</c:v>
                </c:pt>
                <c:pt idx="83">
                  <c:v>43723</c:v>
                </c:pt>
                <c:pt idx="84">
                  <c:v>43724</c:v>
                </c:pt>
                <c:pt idx="85">
                  <c:v>43725</c:v>
                </c:pt>
                <c:pt idx="86">
                  <c:v>43726</c:v>
                </c:pt>
                <c:pt idx="87">
                  <c:v>43727</c:v>
                </c:pt>
                <c:pt idx="88">
                  <c:v>43728</c:v>
                </c:pt>
                <c:pt idx="89">
                  <c:v>43729</c:v>
                </c:pt>
                <c:pt idx="90">
                  <c:v>43730</c:v>
                </c:pt>
                <c:pt idx="91">
                  <c:v>43731</c:v>
                </c:pt>
                <c:pt idx="92">
                  <c:v>43732</c:v>
                </c:pt>
                <c:pt idx="93">
                  <c:v>43733</c:v>
                </c:pt>
                <c:pt idx="94">
                  <c:v>43734</c:v>
                </c:pt>
                <c:pt idx="95">
                  <c:v>43735</c:v>
                </c:pt>
                <c:pt idx="96">
                  <c:v>43736</c:v>
                </c:pt>
                <c:pt idx="97">
                  <c:v>43737</c:v>
                </c:pt>
                <c:pt idx="98">
                  <c:v>43738</c:v>
                </c:pt>
              </c:numCache>
            </c:numRef>
          </c:cat>
          <c:val>
            <c:numRef>
              <c:f>'Daily Forward Rates'!$B$2:$B$100</c:f>
              <c:numCache>
                <c:formatCode>0.0000000</c:formatCode>
                <c:ptCount val="99"/>
                <c:pt idx="0">
                  <c:v>0.7</c:v>
                </c:pt>
                <c:pt idx="1">
                  <c:v>0.69499999999999995</c:v>
                </c:pt>
                <c:pt idx="2">
                  <c:v>0.69</c:v>
                </c:pt>
                <c:pt idx="3">
                  <c:v>0.69499999999999984</c:v>
                </c:pt>
                <c:pt idx="4">
                  <c:v>0.69448275862068953</c:v>
                </c:pt>
                <c:pt idx="5">
                  <c:v>0.69396551724137923</c:v>
                </c:pt>
                <c:pt idx="6">
                  <c:v>0.69344827586206881</c:v>
                </c:pt>
                <c:pt idx="7">
                  <c:v>0.6929310344827585</c:v>
                </c:pt>
                <c:pt idx="8">
                  <c:v>0.69241379310344819</c:v>
                </c:pt>
                <c:pt idx="9">
                  <c:v>0.69189655172413789</c:v>
                </c:pt>
                <c:pt idx="10">
                  <c:v>0.69137931034482747</c:v>
                </c:pt>
                <c:pt idx="11">
                  <c:v>0.69086206896551716</c:v>
                </c:pt>
                <c:pt idx="12">
                  <c:v>0.69034482758620686</c:v>
                </c:pt>
                <c:pt idx="13">
                  <c:v>0.68982758620689655</c:v>
                </c:pt>
                <c:pt idx="14">
                  <c:v>0.68931034482758613</c:v>
                </c:pt>
                <c:pt idx="15">
                  <c:v>0.68879310344827582</c:v>
                </c:pt>
                <c:pt idx="16">
                  <c:v>0.68827586206896552</c:v>
                </c:pt>
                <c:pt idx="17">
                  <c:v>0.6877586206896551</c:v>
                </c:pt>
                <c:pt idx="18">
                  <c:v>0.68724137931034479</c:v>
                </c:pt>
                <c:pt idx="19">
                  <c:v>0.68672413793103448</c:v>
                </c:pt>
                <c:pt idx="20">
                  <c:v>0.68620689655172407</c:v>
                </c:pt>
                <c:pt idx="21">
                  <c:v>0.68568965517241376</c:v>
                </c:pt>
                <c:pt idx="22">
                  <c:v>0.68517241379310345</c:v>
                </c:pt>
                <c:pt idx="23">
                  <c:v>0.68465517241379303</c:v>
                </c:pt>
                <c:pt idx="24">
                  <c:v>0.68413793103448273</c:v>
                </c:pt>
                <c:pt idx="25">
                  <c:v>0.68362068965517231</c:v>
                </c:pt>
                <c:pt idx="26">
                  <c:v>0.683103448275862</c:v>
                </c:pt>
                <c:pt idx="27">
                  <c:v>0.68258620689655169</c:v>
                </c:pt>
                <c:pt idx="28">
                  <c:v>0.68206896551724139</c:v>
                </c:pt>
                <c:pt idx="29">
                  <c:v>0.68155172413793097</c:v>
                </c:pt>
                <c:pt idx="30">
                  <c:v>0.68103448275862066</c:v>
                </c:pt>
                <c:pt idx="31">
                  <c:v>0.68051724137931036</c:v>
                </c:pt>
                <c:pt idx="32">
                  <c:v>0.68</c:v>
                </c:pt>
                <c:pt idx="33">
                  <c:v>0.67967741935483883</c:v>
                </c:pt>
                <c:pt idx="34">
                  <c:v>0.6793548387096775</c:v>
                </c:pt>
                <c:pt idx="35">
                  <c:v>0.67903225806451617</c:v>
                </c:pt>
                <c:pt idx="36">
                  <c:v>0.67870967741935484</c:v>
                </c:pt>
                <c:pt idx="37">
                  <c:v>0.67838709677419362</c:v>
                </c:pt>
                <c:pt idx="38">
                  <c:v>0.67806451612903229</c:v>
                </c:pt>
                <c:pt idx="39">
                  <c:v>0.67774193548387096</c:v>
                </c:pt>
                <c:pt idx="40">
                  <c:v>0.67741935483870974</c:v>
                </c:pt>
                <c:pt idx="41">
                  <c:v>0.67709677419354841</c:v>
                </c:pt>
                <c:pt idx="42">
                  <c:v>0.67677419354838719</c:v>
                </c:pt>
                <c:pt idx="43">
                  <c:v>0.67645161290322586</c:v>
                </c:pt>
                <c:pt idx="44">
                  <c:v>0.67612903225806453</c:v>
                </c:pt>
                <c:pt idx="45">
                  <c:v>0.67580645161290331</c:v>
                </c:pt>
                <c:pt idx="46">
                  <c:v>0.67548387096774198</c:v>
                </c:pt>
                <c:pt idx="47">
                  <c:v>0.67516129032258065</c:v>
                </c:pt>
                <c:pt idx="48">
                  <c:v>0.67483870967741943</c:v>
                </c:pt>
                <c:pt idx="49">
                  <c:v>0.6745161290322581</c:v>
                </c:pt>
                <c:pt idx="50">
                  <c:v>0.67419354838709677</c:v>
                </c:pt>
                <c:pt idx="51">
                  <c:v>0.67387096774193556</c:v>
                </c:pt>
                <c:pt idx="52">
                  <c:v>0.67354838709677423</c:v>
                </c:pt>
                <c:pt idx="53">
                  <c:v>0.6732258064516129</c:v>
                </c:pt>
                <c:pt idx="54">
                  <c:v>0.67290322580645168</c:v>
                </c:pt>
                <c:pt idx="55">
                  <c:v>0.67258064516129035</c:v>
                </c:pt>
                <c:pt idx="56">
                  <c:v>0.67225806451612913</c:v>
                </c:pt>
                <c:pt idx="57">
                  <c:v>0.6719354838709678</c:v>
                </c:pt>
                <c:pt idx="58">
                  <c:v>0.67161290322580647</c:v>
                </c:pt>
                <c:pt idx="59">
                  <c:v>0.67129032258064525</c:v>
                </c:pt>
                <c:pt idx="60">
                  <c:v>0.67096774193548392</c:v>
                </c:pt>
                <c:pt idx="61">
                  <c:v>0.67064516129032259</c:v>
                </c:pt>
                <c:pt idx="62">
                  <c:v>0.67032258064516137</c:v>
                </c:pt>
                <c:pt idx="63">
                  <c:v>0.67</c:v>
                </c:pt>
                <c:pt idx="64">
                  <c:v>0.66967741935483871</c:v>
                </c:pt>
                <c:pt idx="65">
                  <c:v>0.66935483870967749</c:v>
                </c:pt>
                <c:pt idx="66">
                  <c:v>0.66903225806451616</c:v>
                </c:pt>
                <c:pt idx="67">
                  <c:v>0.66870967741935494</c:v>
                </c:pt>
                <c:pt idx="68">
                  <c:v>0.66838709677419361</c:v>
                </c:pt>
                <c:pt idx="69">
                  <c:v>0.66806451612903228</c:v>
                </c:pt>
                <c:pt idx="70">
                  <c:v>0.66774193548387095</c:v>
                </c:pt>
                <c:pt idx="71">
                  <c:v>0.66741935483870973</c:v>
                </c:pt>
                <c:pt idx="72">
                  <c:v>0.6670967741935484</c:v>
                </c:pt>
                <c:pt idx="73">
                  <c:v>0.66677419354838718</c:v>
                </c:pt>
                <c:pt idx="74">
                  <c:v>0.66645161290322585</c:v>
                </c:pt>
                <c:pt idx="75">
                  <c:v>0.66612903225806452</c:v>
                </c:pt>
                <c:pt idx="76">
                  <c:v>0.66580645161290331</c:v>
                </c:pt>
                <c:pt idx="77">
                  <c:v>0.66548387096774198</c:v>
                </c:pt>
                <c:pt idx="78">
                  <c:v>0.66516129032258076</c:v>
                </c:pt>
                <c:pt idx="79">
                  <c:v>0.66483870967741943</c:v>
                </c:pt>
                <c:pt idx="80">
                  <c:v>0.6645161290322581</c:v>
                </c:pt>
                <c:pt idx="81">
                  <c:v>0.66419354838709688</c:v>
                </c:pt>
                <c:pt idx="82">
                  <c:v>0.66387096774193555</c:v>
                </c:pt>
                <c:pt idx="83">
                  <c:v>0.66354838709677422</c:v>
                </c:pt>
                <c:pt idx="84">
                  <c:v>0.66322580645161289</c:v>
                </c:pt>
                <c:pt idx="85">
                  <c:v>0.66290322580645167</c:v>
                </c:pt>
                <c:pt idx="86">
                  <c:v>0.66258064516129034</c:v>
                </c:pt>
                <c:pt idx="87">
                  <c:v>0.66225806451612901</c:v>
                </c:pt>
                <c:pt idx="88">
                  <c:v>0.66193548387096779</c:v>
                </c:pt>
                <c:pt idx="89">
                  <c:v>0.66161290322580657</c:v>
                </c:pt>
                <c:pt idx="90">
                  <c:v>0.66129032258064524</c:v>
                </c:pt>
                <c:pt idx="91">
                  <c:v>0.66096774193548391</c:v>
                </c:pt>
                <c:pt idx="92">
                  <c:v>0.66064516129032258</c:v>
                </c:pt>
                <c:pt idx="93">
                  <c:v>0.66032258064516136</c:v>
                </c:pt>
                <c:pt idx="94">
                  <c:v>0.66</c:v>
                </c:pt>
                <c:pt idx="95">
                  <c:v>0.65989130434782617</c:v>
                </c:pt>
                <c:pt idx="96">
                  <c:v>0.6597826086956522</c:v>
                </c:pt>
                <c:pt idx="97">
                  <c:v>0.65967391304347833</c:v>
                </c:pt>
                <c:pt idx="98">
                  <c:v>0.65956521739130436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4F2-806B-6DD5B6212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9824"/>
        <c:axId val="255534208"/>
      </c:areaChart>
      <c:dateAx>
        <c:axId val="126909824"/>
        <c:scaling>
          <c:orientation val="minMax"/>
        </c:scaling>
        <c:delete val="0"/>
        <c:axPos val="b"/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34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55534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909824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85760517799353"/>
          <c:y val="0.33980582524272079"/>
          <c:w val="7.1197411003236746E-2"/>
          <c:h val="5.33980582524271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13</xdr:row>
      <xdr:rowOff>95250</xdr:rowOff>
    </xdr:from>
    <xdr:to>
      <xdr:col>14</xdr:col>
      <xdr:colOff>228600</xdr:colOff>
      <xdr:row>41</xdr:row>
      <xdr:rowOff>19050</xdr:rowOff>
    </xdr:to>
    <xdr:graphicFrame macro="">
      <xdr:nvGraphicFramePr>
        <xdr:cNvPr id="28334" name="Chart 12">
          <a:extLst>
            <a:ext uri="{FF2B5EF4-FFF2-40B4-BE49-F238E27FC236}">
              <a16:creationId xmlns:a16="http://schemas.microsoft.com/office/drawing/2014/main" id="{00000000-0008-0000-0300-0000AE6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"/>
  <sheetViews>
    <sheetView topLeftCell="A4" workbookViewId="0">
      <selection activeCell="B38" sqref="B38"/>
    </sheetView>
  </sheetViews>
  <sheetFormatPr defaultRowHeight="12.75"/>
  <cols>
    <col min="2" max="2" width="22.85546875" customWidth="1"/>
    <col min="3" max="3" width="33.28515625" bestFit="1" customWidth="1"/>
    <col min="4" max="4" width="22.140625" customWidth="1"/>
    <col min="5" max="5" width="26.42578125" bestFit="1" customWidth="1"/>
    <col min="6" max="6" width="19.42578125" customWidth="1"/>
    <col min="7" max="7" width="31.7109375" customWidth="1"/>
  </cols>
  <sheetData>
    <row r="1" spans="2:4" ht="13.5" thickBot="1">
      <c r="B1" s="30" t="s">
        <v>6</v>
      </c>
      <c r="C1" s="69" t="str">
        <f ca="1">_xll.HLV5r3.Financial.Cache.CreateCurve_Old(B2:C12,B18:B35,C18:C35,D18:D35)</f>
        <v>Market.QR_LIVE.FxCurve.AUD-USD</v>
      </c>
      <c r="D1" s="31"/>
    </row>
    <row r="2" spans="2:4" ht="13.5" thickBot="1">
      <c r="B2" s="43" t="s">
        <v>42</v>
      </c>
      <c r="C2" s="63" t="s">
        <v>16</v>
      </c>
      <c r="D2" s="31"/>
    </row>
    <row r="3" spans="2:4">
      <c r="B3" s="53" t="s">
        <v>37</v>
      </c>
      <c r="C3" s="55">
        <f ca="1">TODAY()</f>
        <v>43640</v>
      </c>
      <c r="D3" s="31"/>
    </row>
    <row r="4" spans="2:4">
      <c r="B4" s="54" t="s">
        <v>38</v>
      </c>
      <c r="C4" s="55">
        <f ca="1">C3</f>
        <v>43640</v>
      </c>
      <c r="D4" s="31"/>
    </row>
    <row r="5" spans="2:4">
      <c r="B5" s="56" t="s">
        <v>45</v>
      </c>
      <c r="C5" s="57" t="s">
        <v>87</v>
      </c>
      <c r="D5" s="31"/>
    </row>
    <row r="6" spans="2:4">
      <c r="B6" s="54" t="s">
        <v>39</v>
      </c>
      <c r="C6" s="57" t="str">
        <f>C2&amp;"."&amp;C10</f>
        <v>FxCurve.AUD-USD</v>
      </c>
      <c r="D6" s="31"/>
    </row>
    <row r="7" spans="2:4">
      <c r="B7" s="58" t="s">
        <v>40</v>
      </c>
      <c r="C7" s="57" t="s">
        <v>41</v>
      </c>
      <c r="D7" s="31"/>
    </row>
    <row r="8" spans="2:4">
      <c r="B8" s="58" t="s">
        <v>85</v>
      </c>
      <c r="C8" s="57" t="s">
        <v>86</v>
      </c>
      <c r="D8" s="31"/>
    </row>
    <row r="9" spans="2:4">
      <c r="B9" s="58" t="s">
        <v>46</v>
      </c>
      <c r="C9" s="66" t="str">
        <f>C10</f>
        <v>AUD-USD</v>
      </c>
      <c r="D9" s="31"/>
    </row>
    <row r="10" spans="2:4">
      <c r="B10" s="59" t="s">
        <v>43</v>
      </c>
      <c r="C10" s="60" t="s">
        <v>15</v>
      </c>
      <c r="D10" s="31"/>
    </row>
    <row r="11" spans="2:4">
      <c r="B11" s="59" t="s">
        <v>17</v>
      </c>
      <c r="C11" s="60" t="s">
        <v>18</v>
      </c>
      <c r="D11" s="31"/>
    </row>
    <row r="12" spans="2:4" ht="13.5" thickBot="1">
      <c r="B12" s="61" t="s">
        <v>7</v>
      </c>
      <c r="C12" s="62" t="s">
        <v>19</v>
      </c>
      <c r="D12" s="31"/>
    </row>
    <row r="13" spans="2:4">
      <c r="B13" s="56" t="s">
        <v>81</v>
      </c>
      <c r="C13" s="57">
        <v>720</v>
      </c>
      <c r="D13" s="31"/>
    </row>
    <row r="14" spans="2:4" ht="13.5" thickBot="1">
      <c r="B14" s="64" t="s">
        <v>82</v>
      </c>
      <c r="C14" s="65" t="str">
        <f ca="1">C1</f>
        <v>Market.QR_LIVE.FxCurve.AUD-USD</v>
      </c>
      <c r="D14" s="31"/>
    </row>
    <row r="15" spans="2:4" ht="13.5" thickBot="1">
      <c r="B15" s="67"/>
      <c r="C15" s="68"/>
    </row>
    <row r="16" spans="2:4">
      <c r="B16" s="32" t="s">
        <v>0</v>
      </c>
      <c r="C16" s="33"/>
      <c r="D16" s="34"/>
    </row>
    <row r="17" spans="2:4" ht="13.5" thickBot="1">
      <c r="B17" s="43" t="s">
        <v>1</v>
      </c>
      <c r="C17" s="44" t="s">
        <v>2</v>
      </c>
      <c r="D17" s="45" t="s">
        <v>3</v>
      </c>
    </row>
    <row r="18" spans="2:4">
      <c r="B18" s="46" t="s">
        <v>83</v>
      </c>
      <c r="C18" s="48">
        <v>0.7</v>
      </c>
      <c r="D18" s="35">
        <v>0</v>
      </c>
    </row>
    <row r="19" spans="2:4">
      <c r="B19" s="47" t="s">
        <v>21</v>
      </c>
      <c r="C19" s="49">
        <v>0.69499999999999995</v>
      </c>
      <c r="D19" s="36"/>
    </row>
    <row r="20" spans="2:4">
      <c r="B20" s="47" t="s">
        <v>22</v>
      </c>
      <c r="C20" s="49">
        <f>C18-0.01</f>
        <v>0.69</v>
      </c>
      <c r="D20" s="36">
        <v>0</v>
      </c>
    </row>
    <row r="21" spans="2:4">
      <c r="B21" s="47" t="s">
        <v>23</v>
      </c>
      <c r="C21" s="49">
        <f t="shared" ref="C21:C34" si="0">C20-0.01</f>
        <v>0.67999999999999994</v>
      </c>
      <c r="D21" s="36">
        <v>0</v>
      </c>
    </row>
    <row r="22" spans="2:4">
      <c r="B22" s="47" t="s">
        <v>24</v>
      </c>
      <c r="C22" s="49">
        <f t="shared" si="0"/>
        <v>0.66999999999999993</v>
      </c>
      <c r="D22" s="36">
        <v>0</v>
      </c>
    </row>
    <row r="23" spans="2:4">
      <c r="B23" s="47" t="s">
        <v>25</v>
      </c>
      <c r="C23" s="49">
        <f t="shared" si="0"/>
        <v>0.65999999999999992</v>
      </c>
      <c r="D23" s="36">
        <v>0</v>
      </c>
    </row>
    <row r="24" spans="2:4">
      <c r="B24" s="47" t="s">
        <v>26</v>
      </c>
      <c r="C24" s="49">
        <f t="shared" si="0"/>
        <v>0.64999999999999991</v>
      </c>
      <c r="D24" s="36">
        <v>0</v>
      </c>
    </row>
    <row r="25" spans="2:4">
      <c r="B25" s="47" t="s">
        <v>44</v>
      </c>
      <c r="C25" s="49">
        <f t="shared" si="0"/>
        <v>0.6399999999999999</v>
      </c>
      <c r="D25" s="36">
        <v>0</v>
      </c>
    </row>
    <row r="26" spans="2:4">
      <c r="B26" s="47" t="s">
        <v>27</v>
      </c>
      <c r="C26" s="49">
        <f t="shared" si="0"/>
        <v>0.62999999999999989</v>
      </c>
      <c r="D26" s="36">
        <v>0</v>
      </c>
    </row>
    <row r="27" spans="2:4">
      <c r="B27" s="47" t="s">
        <v>28</v>
      </c>
      <c r="C27" s="49">
        <f t="shared" si="0"/>
        <v>0.61999999999999988</v>
      </c>
      <c r="D27" s="36">
        <v>0</v>
      </c>
    </row>
    <row r="28" spans="2:4">
      <c r="B28" s="47" t="s">
        <v>29</v>
      </c>
      <c r="C28" s="49">
        <f t="shared" si="0"/>
        <v>0.60999999999999988</v>
      </c>
      <c r="D28" s="36">
        <v>0</v>
      </c>
    </row>
    <row r="29" spans="2:4">
      <c r="B29" s="47" t="s">
        <v>30</v>
      </c>
      <c r="C29" s="49">
        <f t="shared" si="0"/>
        <v>0.59999999999999987</v>
      </c>
      <c r="D29" s="36">
        <v>0</v>
      </c>
    </row>
    <row r="30" spans="2:4">
      <c r="B30" s="47" t="s">
        <v>31</v>
      </c>
      <c r="C30" s="49">
        <f t="shared" si="0"/>
        <v>0.58999999999999986</v>
      </c>
      <c r="D30" s="36">
        <v>0</v>
      </c>
    </row>
    <row r="31" spans="2:4">
      <c r="B31" s="47" t="s">
        <v>32</v>
      </c>
      <c r="C31" s="49">
        <f t="shared" si="0"/>
        <v>0.57999999999999985</v>
      </c>
      <c r="D31" s="36">
        <v>0</v>
      </c>
    </row>
    <row r="32" spans="2:4">
      <c r="B32" s="47" t="s">
        <v>33</v>
      </c>
      <c r="C32" s="49">
        <f t="shared" si="0"/>
        <v>0.56999999999999984</v>
      </c>
      <c r="D32" s="36">
        <v>0</v>
      </c>
    </row>
    <row r="33" spans="2:4">
      <c r="B33" s="47" t="s">
        <v>34</v>
      </c>
      <c r="C33" s="49">
        <f t="shared" si="0"/>
        <v>0.55999999999999983</v>
      </c>
      <c r="D33" s="36">
        <v>0</v>
      </c>
    </row>
    <row r="34" spans="2:4">
      <c r="B34" s="47" t="s">
        <v>35</v>
      </c>
      <c r="C34" s="49">
        <f t="shared" si="0"/>
        <v>0.54999999999999982</v>
      </c>
      <c r="D34" s="36">
        <v>0</v>
      </c>
    </row>
    <row r="35" spans="2:4" ht="13.5" thickBot="1">
      <c r="B35" s="51" t="s">
        <v>36</v>
      </c>
      <c r="C35" s="50">
        <f>C34-0.001</f>
        <v>0.54899999999999982</v>
      </c>
      <c r="D35" s="37">
        <v>0</v>
      </c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108">
        <f t="array" aca="1" ref="B38:C56" ca="1">_xll.HLV5r3.Financial.Cache.GetTermCurve(C1)</f>
        <v>43640</v>
      </c>
      <c r="C38">
        <f ca="1"/>
        <v>0.7</v>
      </c>
      <c r="D38" s="7"/>
    </row>
    <row r="39" spans="2:4">
      <c r="B39" s="109">
        <f ca="1"/>
        <v>43642</v>
      </c>
      <c r="C39">
        <f ca="1"/>
        <v>0.69</v>
      </c>
    </row>
    <row r="40" spans="2:4">
      <c r="B40" s="109">
        <f ca="1"/>
        <v>43643</v>
      </c>
      <c r="C40">
        <f ca="1"/>
        <v>0.69499999999999995</v>
      </c>
    </row>
    <row r="41" spans="2:4">
      <c r="B41" s="109">
        <f ca="1"/>
        <v>43672</v>
      </c>
      <c r="C41">
        <f ca="1"/>
        <v>0.68</v>
      </c>
    </row>
    <row r="42" spans="2:4">
      <c r="B42" s="109">
        <f ca="1"/>
        <v>43703</v>
      </c>
      <c r="C42">
        <f ca="1"/>
        <v>0.67</v>
      </c>
    </row>
    <row r="43" spans="2:4">
      <c r="B43" s="109">
        <f ca="1"/>
        <v>43734</v>
      </c>
      <c r="C43">
        <f ca="1"/>
        <v>0.66</v>
      </c>
    </row>
    <row r="44" spans="2:4">
      <c r="B44" s="109">
        <f ca="1"/>
        <v>43826</v>
      </c>
      <c r="C44">
        <f ca="1"/>
        <v>0.65</v>
      </c>
    </row>
    <row r="45" spans="2:4">
      <c r="B45" s="109">
        <f ca="1"/>
        <v>43916</v>
      </c>
      <c r="C45">
        <f ca="1"/>
        <v>0.64</v>
      </c>
    </row>
    <row r="46" spans="2:4">
      <c r="B46" s="109">
        <f ca="1"/>
        <v>44008</v>
      </c>
      <c r="C46">
        <f ca="1"/>
        <v>0.63</v>
      </c>
    </row>
    <row r="47" spans="2:4">
      <c r="B47" s="109">
        <f ca="1"/>
        <v>44375</v>
      </c>
      <c r="C47">
        <f ca="1"/>
        <v>0.62</v>
      </c>
    </row>
    <row r="48" spans="2:4">
      <c r="B48" s="109">
        <f ca="1"/>
        <v>44739</v>
      </c>
      <c r="C48">
        <f ca="1"/>
        <v>0.61</v>
      </c>
    </row>
    <row r="49" spans="2:3">
      <c r="B49" s="109">
        <f ca="1"/>
        <v>45103</v>
      </c>
      <c r="C49">
        <f ca="1"/>
        <v>0.6</v>
      </c>
    </row>
    <row r="50" spans="2:3">
      <c r="B50" s="109">
        <f ca="1"/>
        <v>45469</v>
      </c>
      <c r="C50">
        <f ca="1"/>
        <v>0.59</v>
      </c>
    </row>
    <row r="51" spans="2:3">
      <c r="B51" s="109">
        <f ca="1"/>
        <v>45834</v>
      </c>
      <c r="C51">
        <f ca="1"/>
        <v>0.57999999999999996</v>
      </c>
    </row>
    <row r="52" spans="2:3">
      <c r="B52" s="109">
        <f ca="1"/>
        <v>46199</v>
      </c>
      <c r="C52">
        <f ca="1"/>
        <v>0.56999999999999995</v>
      </c>
    </row>
    <row r="53" spans="2:3">
      <c r="B53" s="109">
        <f ca="1"/>
        <v>46566</v>
      </c>
      <c r="C53">
        <f ca="1"/>
        <v>0.56000000000000005</v>
      </c>
    </row>
    <row r="54" spans="2:3">
      <c r="B54" s="109">
        <f ca="1"/>
        <v>46930</v>
      </c>
      <c r="C54">
        <f ca="1"/>
        <v>0.55000000000000004</v>
      </c>
    </row>
    <row r="55" spans="2:3">
      <c r="B55" s="109">
        <f ca="1"/>
        <v>47295</v>
      </c>
      <c r="C55">
        <f ca="1"/>
        <v>0.54900000000000004</v>
      </c>
    </row>
    <row r="56" spans="2:3">
      <c r="B56" s="109" t="e">
        <f ca="1"/>
        <v>#N/A</v>
      </c>
      <c r="C56" t="e">
        <f ca="1"/>
        <v>#N/A</v>
      </c>
    </row>
  </sheetData>
  <protectedRanges>
    <protectedRange sqref="C12" name="Range2_1"/>
  </protectedRanges>
  <phoneticPr fontId="2" type="noConversion"/>
  <dataValidations count="1">
    <dataValidation type="list" allowBlank="1" showInputMessage="1" showErrorMessage="1" sqref="C10:C11" xr:uid="{00000000-0002-0000-0000-000000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workbookViewId="0">
      <selection activeCell="C37" sqref="C37"/>
    </sheetView>
  </sheetViews>
  <sheetFormatPr defaultColWidth="9.140625" defaultRowHeight="12.75"/>
  <cols>
    <col min="1" max="1" width="9.140625" style="72"/>
    <col min="2" max="2" width="21.42578125" style="71" bestFit="1" customWidth="1"/>
    <col min="3" max="3" width="44.85546875" style="71" bestFit="1" customWidth="1"/>
    <col min="4" max="4" width="1.140625" style="72" customWidth="1"/>
    <col min="5" max="5" width="10.140625" style="72" bestFit="1" customWidth="1"/>
    <col min="6" max="14" width="11" style="72" bestFit="1" customWidth="1"/>
    <col min="15" max="15" width="9.140625" style="72"/>
    <col min="16" max="16" width="13.42578125" style="72" customWidth="1"/>
    <col min="17" max="17" width="24.42578125" style="72" customWidth="1"/>
    <col min="18" max="18" width="18.5703125" style="72" customWidth="1"/>
    <col min="19" max="19" width="40" style="72" customWidth="1"/>
    <col min="20" max="20" width="37.5703125" style="72" customWidth="1"/>
    <col min="21" max="21" width="35.28515625" style="72" customWidth="1"/>
    <col min="22" max="22" width="31.85546875" style="72" customWidth="1"/>
    <col min="23" max="16384" width="9.140625" style="72"/>
  </cols>
  <sheetData>
    <row r="1" spans="1:14" ht="13.5" thickBot="1">
      <c r="B1" s="70" t="s">
        <v>6</v>
      </c>
      <c r="C1" s="71" t="str">
        <f ca="1">_xll.HLV5r3.Financial.Cache.CreateVolatilitySurfaceWithProperties( B2:C18, E3:E14, F2:N2, F3:N14)</f>
        <v>Market.QR_LIVE.FxVolatilityMatrix.AUDUSD-FxSpot-FxOptionsDesk</v>
      </c>
    </row>
    <row r="2" spans="1:14" ht="13.5" thickBot="1">
      <c r="B2" s="73" t="s">
        <v>42</v>
      </c>
      <c r="C2" s="74" t="s">
        <v>78</v>
      </c>
      <c r="E2" s="75" t="s">
        <v>47</v>
      </c>
      <c r="F2" s="76">
        <v>0.25</v>
      </c>
      <c r="G2" s="76">
        <f>F2+0.25</f>
        <v>0.5</v>
      </c>
      <c r="H2" s="76">
        <f t="shared" ref="H2:N2" si="0">G2+0.25</f>
        <v>0.75</v>
      </c>
      <c r="I2" s="76">
        <f t="shared" si="0"/>
        <v>1</v>
      </c>
      <c r="J2" s="76">
        <f t="shared" si="0"/>
        <v>1.25</v>
      </c>
      <c r="K2" s="76">
        <f t="shared" si="0"/>
        <v>1.5</v>
      </c>
      <c r="L2" s="76">
        <f t="shared" si="0"/>
        <v>1.75</v>
      </c>
      <c r="M2" s="76">
        <f t="shared" si="0"/>
        <v>2</v>
      </c>
      <c r="N2" s="77">
        <f t="shared" si="0"/>
        <v>2.25</v>
      </c>
    </row>
    <row r="3" spans="1:14">
      <c r="B3" s="78" t="s">
        <v>37</v>
      </c>
      <c r="C3" s="79">
        <f ca="1">NOW()</f>
        <v>43640.680937037039</v>
      </c>
      <c r="E3" s="80" t="s">
        <v>48</v>
      </c>
      <c r="F3" s="81">
        <v>0.12</v>
      </c>
      <c r="G3" s="81">
        <v>0.12</v>
      </c>
      <c r="H3" s="81">
        <v>0.12</v>
      </c>
      <c r="I3" s="81">
        <v>0.12</v>
      </c>
      <c r="J3" s="81">
        <v>0.12</v>
      </c>
      <c r="K3" s="81">
        <v>0.12</v>
      </c>
      <c r="L3" s="81">
        <v>0.12</v>
      </c>
      <c r="M3" s="81">
        <v>0.12</v>
      </c>
      <c r="N3" s="82">
        <v>0.12</v>
      </c>
    </row>
    <row r="4" spans="1:14">
      <c r="B4" s="83" t="s">
        <v>38</v>
      </c>
      <c r="C4" s="84">
        <f ca="1">C3</f>
        <v>43640.680937037039</v>
      </c>
      <c r="E4" s="80" t="s">
        <v>49</v>
      </c>
      <c r="F4" s="81">
        <v>0.12</v>
      </c>
      <c r="G4" s="81">
        <v>0.12</v>
      </c>
      <c r="H4" s="81">
        <v>0.12</v>
      </c>
      <c r="I4" s="81">
        <v>0.12</v>
      </c>
      <c r="J4" s="81">
        <v>0.12</v>
      </c>
      <c r="K4" s="81">
        <v>0.12</v>
      </c>
      <c r="L4" s="81">
        <v>0.12</v>
      </c>
      <c r="M4" s="81">
        <v>0.12</v>
      </c>
      <c r="N4" s="82">
        <v>0.12</v>
      </c>
    </row>
    <row r="5" spans="1:14">
      <c r="B5" s="85" t="s">
        <v>45</v>
      </c>
      <c r="C5" s="86" t="s">
        <v>87</v>
      </c>
      <c r="E5" s="80" t="s">
        <v>50</v>
      </c>
      <c r="F5" s="81">
        <v>0.12</v>
      </c>
      <c r="G5" s="81">
        <v>0.12</v>
      </c>
      <c r="H5" s="81">
        <v>0.12</v>
      </c>
      <c r="I5" s="81">
        <v>0.12</v>
      </c>
      <c r="J5" s="81">
        <v>0.12</v>
      </c>
      <c r="K5" s="81">
        <v>0.12</v>
      </c>
      <c r="L5" s="81">
        <v>0.12</v>
      </c>
      <c r="M5" s="81">
        <v>0.12</v>
      </c>
      <c r="N5" s="82">
        <v>0.12</v>
      </c>
    </row>
    <row r="6" spans="1:14">
      <c r="A6"/>
      <c r="B6" s="85" t="s">
        <v>1</v>
      </c>
      <c r="C6" s="87" t="s">
        <v>88</v>
      </c>
      <c r="E6" s="80" t="s">
        <v>51</v>
      </c>
      <c r="F6" s="81">
        <v>0.12</v>
      </c>
      <c r="G6" s="81">
        <v>0.12</v>
      </c>
      <c r="H6" s="81">
        <v>0.12</v>
      </c>
      <c r="I6" s="81">
        <v>0.12</v>
      </c>
      <c r="J6" s="81">
        <v>0.12</v>
      </c>
      <c r="K6" s="81">
        <v>0.12</v>
      </c>
      <c r="L6" s="81">
        <v>0.12</v>
      </c>
      <c r="M6" s="81">
        <v>0.12</v>
      </c>
      <c r="N6" s="82">
        <v>0.12</v>
      </c>
    </row>
    <row r="7" spans="1:14">
      <c r="B7" s="85" t="s">
        <v>52</v>
      </c>
      <c r="C7" s="87" t="str">
        <f>C12</f>
        <v>FxOptionsDesk</v>
      </c>
      <c r="E7" s="80" t="s">
        <v>53</v>
      </c>
      <c r="F7" s="81">
        <v>0.12</v>
      </c>
      <c r="G7" s="81">
        <v>0.12</v>
      </c>
      <c r="H7" s="81">
        <v>0.12</v>
      </c>
      <c r="I7" s="81">
        <v>0.12</v>
      </c>
      <c r="J7" s="81">
        <v>0.12</v>
      </c>
      <c r="K7" s="81">
        <v>0.12</v>
      </c>
      <c r="L7" s="81">
        <v>0.12</v>
      </c>
      <c r="M7" s="81">
        <v>0.12</v>
      </c>
      <c r="N7" s="82">
        <v>0.12</v>
      </c>
    </row>
    <row r="8" spans="1:14">
      <c r="B8" s="85" t="s">
        <v>46</v>
      </c>
      <c r="C8" s="87" t="str">
        <f>C6&amp;"-"&amp;C7</f>
        <v>AUDUSD-FxSpot-FxOptionsDesk</v>
      </c>
      <c r="E8" s="80" t="s">
        <v>54</v>
      </c>
      <c r="F8" s="81">
        <v>0.12</v>
      </c>
      <c r="G8" s="81">
        <v>0.12</v>
      </c>
      <c r="H8" s="81">
        <v>0.12</v>
      </c>
      <c r="I8" s="81">
        <v>0.12</v>
      </c>
      <c r="J8" s="81">
        <v>0.12</v>
      </c>
      <c r="K8" s="81">
        <v>0.12</v>
      </c>
      <c r="L8" s="81">
        <v>0.12</v>
      </c>
      <c r="M8" s="81">
        <v>0.12</v>
      </c>
      <c r="N8" s="82">
        <v>0.12</v>
      </c>
    </row>
    <row r="9" spans="1:14">
      <c r="B9" s="85" t="s">
        <v>7</v>
      </c>
      <c r="C9" s="87" t="s">
        <v>56</v>
      </c>
      <c r="E9" s="80" t="s">
        <v>55</v>
      </c>
      <c r="F9" s="81">
        <v>0.12</v>
      </c>
      <c r="G9" s="81">
        <v>0.12</v>
      </c>
      <c r="H9" s="81">
        <v>0.12</v>
      </c>
      <c r="I9" s="81">
        <v>0.12</v>
      </c>
      <c r="J9" s="81">
        <v>0.12</v>
      </c>
      <c r="K9" s="81">
        <v>0.12</v>
      </c>
      <c r="L9" s="81">
        <v>0.12</v>
      </c>
      <c r="M9" s="81">
        <v>0.12</v>
      </c>
      <c r="N9" s="82">
        <v>0.12</v>
      </c>
    </row>
    <row r="10" spans="1:14">
      <c r="B10" s="85" t="s">
        <v>40</v>
      </c>
      <c r="C10" s="87" t="str">
        <f>MID(C6,1,3)</f>
        <v>AUD</v>
      </c>
      <c r="E10" s="80" t="s">
        <v>57</v>
      </c>
      <c r="F10" s="81">
        <v>0.12</v>
      </c>
      <c r="G10" s="81">
        <v>0.12</v>
      </c>
      <c r="H10" s="81">
        <v>0.12</v>
      </c>
      <c r="I10" s="81">
        <v>0.12</v>
      </c>
      <c r="J10" s="81">
        <v>0.12</v>
      </c>
      <c r="K10" s="81">
        <v>0.12</v>
      </c>
      <c r="L10" s="81">
        <v>0.12</v>
      </c>
      <c r="M10" s="81">
        <v>0.12</v>
      </c>
      <c r="N10" s="82">
        <v>0.12</v>
      </c>
    </row>
    <row r="11" spans="1:14">
      <c r="B11" s="85" t="s">
        <v>59</v>
      </c>
      <c r="C11" s="87" t="s">
        <v>60</v>
      </c>
      <c r="E11" s="80" t="s">
        <v>58</v>
      </c>
      <c r="F11" s="81">
        <v>0.12</v>
      </c>
      <c r="G11" s="81">
        <v>0.12</v>
      </c>
      <c r="H11" s="81">
        <v>0.12</v>
      </c>
      <c r="I11" s="81">
        <v>0.12</v>
      </c>
      <c r="J11" s="81">
        <v>0.12</v>
      </c>
      <c r="K11" s="81">
        <v>0.12</v>
      </c>
      <c r="L11" s="81">
        <v>0.12</v>
      </c>
      <c r="M11" s="81">
        <v>0.12</v>
      </c>
      <c r="N11" s="82">
        <v>0.12</v>
      </c>
    </row>
    <row r="12" spans="1:14">
      <c r="B12" s="85" t="s">
        <v>62</v>
      </c>
      <c r="C12" s="87" t="s">
        <v>77</v>
      </c>
      <c r="E12" s="80" t="s">
        <v>61</v>
      </c>
      <c r="F12" s="81">
        <v>0.12</v>
      </c>
      <c r="G12" s="81">
        <v>0.12</v>
      </c>
      <c r="H12" s="81">
        <v>0.12</v>
      </c>
      <c r="I12" s="81">
        <v>0.12</v>
      </c>
      <c r="J12" s="81">
        <v>0.12</v>
      </c>
      <c r="K12" s="81">
        <v>0.12</v>
      </c>
      <c r="L12" s="81">
        <v>0.12</v>
      </c>
      <c r="M12" s="81">
        <v>0.12</v>
      </c>
      <c r="N12" s="82">
        <v>0.12</v>
      </c>
    </row>
    <row r="13" spans="1:14">
      <c r="B13" s="85" t="s">
        <v>64</v>
      </c>
      <c r="C13" s="87" t="s">
        <v>65</v>
      </c>
      <c r="E13" s="80" t="s">
        <v>63</v>
      </c>
      <c r="F13" s="81">
        <v>0.12</v>
      </c>
      <c r="G13" s="81">
        <v>0.12</v>
      </c>
      <c r="H13" s="81">
        <v>0.12</v>
      </c>
      <c r="I13" s="81">
        <v>0.12</v>
      </c>
      <c r="J13" s="81">
        <v>0.12</v>
      </c>
      <c r="K13" s="81">
        <v>0.12</v>
      </c>
      <c r="L13" s="81">
        <v>0.12</v>
      </c>
      <c r="M13" s="81">
        <v>0.12</v>
      </c>
      <c r="N13" s="82">
        <v>0.12</v>
      </c>
    </row>
    <row r="14" spans="1:14" ht="13.5" thickBot="1">
      <c r="B14" s="85" t="s">
        <v>67</v>
      </c>
      <c r="C14" s="87" t="s">
        <v>84</v>
      </c>
      <c r="E14" s="88" t="s">
        <v>66</v>
      </c>
      <c r="F14" s="89">
        <v>0.12</v>
      </c>
      <c r="G14" s="89">
        <v>0.12</v>
      </c>
      <c r="H14" s="89">
        <v>0.12</v>
      </c>
      <c r="I14" s="89">
        <v>0.12</v>
      </c>
      <c r="J14" s="89">
        <v>0.12</v>
      </c>
      <c r="K14" s="89">
        <v>0.12</v>
      </c>
      <c r="L14" s="89">
        <v>0.12</v>
      </c>
      <c r="M14" s="89">
        <v>0.12</v>
      </c>
      <c r="N14" s="90">
        <v>0.12</v>
      </c>
    </row>
    <row r="15" spans="1:14">
      <c r="B15" s="85" t="s">
        <v>68</v>
      </c>
      <c r="C15" s="87" t="s">
        <v>69</v>
      </c>
    </row>
    <row r="16" spans="1:14">
      <c r="B16" s="85" t="s">
        <v>70</v>
      </c>
      <c r="C16" s="87" t="s">
        <v>71</v>
      </c>
    </row>
    <row r="17" spans="2:14" ht="13.5" thickBot="1">
      <c r="B17" s="85" t="s">
        <v>72</v>
      </c>
      <c r="C17" s="91">
        <f ca="1">C3</f>
        <v>43640.680937037039</v>
      </c>
    </row>
    <row r="18" spans="2:14" ht="13.5" thickBot="1">
      <c r="B18" s="92" t="s">
        <v>73</v>
      </c>
      <c r="C18" s="93" t="s">
        <v>74</v>
      </c>
      <c r="E18" s="75"/>
      <c r="F18" s="76">
        <v>0.25</v>
      </c>
      <c r="G18" s="76">
        <v>0.5</v>
      </c>
      <c r="H18" s="76">
        <v>0.75</v>
      </c>
      <c r="I18" s="76">
        <v>1</v>
      </c>
      <c r="J18" s="76">
        <v>1.25</v>
      </c>
      <c r="K18" s="76">
        <v>1.5</v>
      </c>
      <c r="L18" s="76">
        <v>1.75</v>
      </c>
      <c r="M18" s="76">
        <v>2</v>
      </c>
      <c r="N18" s="77">
        <v>2.25</v>
      </c>
    </row>
    <row r="19" spans="2:14">
      <c r="B19" s="85" t="s">
        <v>75</v>
      </c>
      <c r="C19" s="95">
        <v>0.66666666666666663</v>
      </c>
      <c r="E19" s="94" t="str">
        <f t="shared" ref="E19:E30" si="1">E3</f>
        <v>1D</v>
      </c>
      <c r="F19" s="81">
        <f ca="1">_xll.HLV5r3.Financial.Cache.GetExpiryTermStrikeValue( $C$1, $E19, F$18)</f>
        <v>0.12</v>
      </c>
      <c r="G19" s="81">
        <f ca="1">_xll.HLV5r3.Financial.Cache.GetExpiryTermStrikeValue( $C$1, $E19, G$18)</f>
        <v>0.12</v>
      </c>
      <c r="H19" s="81">
        <f ca="1">_xll.HLV5r3.Financial.Cache.GetExpiryTermStrikeValue( $C$1, $E19, H$18)</f>
        <v>0.12</v>
      </c>
      <c r="I19" s="81">
        <f ca="1">_xll.HLV5r3.Financial.Cache.GetExpiryTermStrikeValue( $C$1, $E19, I$18)</f>
        <v>0.12</v>
      </c>
      <c r="J19" s="81">
        <f ca="1">_xll.HLV5r3.Financial.Cache.GetExpiryTermStrikeValue( $C$1, $E19, J$18)</f>
        <v>0.12</v>
      </c>
      <c r="K19" s="81">
        <f ca="1">_xll.HLV5r3.Financial.Cache.GetExpiryTermStrikeValue( $C$1, $E19, K$18)</f>
        <v>0.12</v>
      </c>
      <c r="L19" s="81">
        <f ca="1">_xll.HLV5r3.Financial.Cache.GetExpiryTermStrikeValue( $C$1, $E19, L$18)</f>
        <v>0.12</v>
      </c>
      <c r="M19" s="81">
        <f ca="1">_xll.HLV5r3.Financial.Cache.GetExpiryTermStrikeValue( $C$1, $E19, M$18)</f>
        <v>0.12</v>
      </c>
      <c r="N19" s="82">
        <f ca="1">_xll.HLV5r3.Financial.Cache.GetExpiryTermStrikeValue( $C$1, $E19, N$18)</f>
        <v>0.12</v>
      </c>
    </row>
    <row r="20" spans="2:14">
      <c r="B20" s="85" t="s">
        <v>76</v>
      </c>
      <c r="C20" s="95">
        <f>C19</f>
        <v>0.66666666666666663</v>
      </c>
      <c r="E20" s="94" t="str">
        <f t="shared" si="1"/>
        <v>1W</v>
      </c>
      <c r="F20" s="81">
        <f ca="1">_xll.HLV5r3.Financial.Cache.GetExpiryTermStrikeValue( $C$1, $E20, F$18)</f>
        <v>0.12</v>
      </c>
      <c r="G20" s="81">
        <f ca="1">_xll.HLV5r3.Financial.Cache.GetExpiryTermStrikeValue( $C$1, $E20, G$18)</f>
        <v>0.12</v>
      </c>
      <c r="H20" s="81">
        <f ca="1">_xll.HLV5r3.Financial.Cache.GetExpiryTermStrikeValue( $C$1, $E20, H$18)</f>
        <v>0.12</v>
      </c>
      <c r="I20" s="81">
        <f ca="1">_xll.HLV5r3.Financial.Cache.GetExpiryTermStrikeValue( $C$1, $E20, I$18)</f>
        <v>0.12</v>
      </c>
      <c r="J20" s="81">
        <f ca="1">_xll.HLV5r3.Financial.Cache.GetExpiryTermStrikeValue( $C$1, $E20, J$18)</f>
        <v>0.12</v>
      </c>
      <c r="K20" s="81">
        <f ca="1">_xll.HLV5r3.Financial.Cache.GetExpiryTermStrikeValue( $C$1, $E20, K$18)</f>
        <v>0.12</v>
      </c>
      <c r="L20" s="81">
        <f ca="1">_xll.HLV5r3.Financial.Cache.GetExpiryTermStrikeValue( $C$1, $E20, L$18)</f>
        <v>0.12</v>
      </c>
      <c r="M20" s="81">
        <f ca="1">_xll.HLV5r3.Financial.Cache.GetExpiryTermStrikeValue( $C$1, $E20, M$18)</f>
        <v>0.12</v>
      </c>
      <c r="N20" s="82">
        <f ca="1">_xll.HLV5r3.Financial.Cache.GetExpiryTermStrikeValue( $C$1, $E20, N$18)</f>
        <v>0.12</v>
      </c>
    </row>
    <row r="21" spans="2:14" ht="13.5" thickBot="1">
      <c r="B21" s="96"/>
      <c r="C21" s="97"/>
      <c r="E21" s="94" t="str">
        <f t="shared" si="1"/>
        <v>1M</v>
      </c>
      <c r="F21" s="81">
        <f ca="1">_xll.HLV5r3.Financial.Cache.GetExpiryTermStrikeValue( $C$1, $E21, F$18)</f>
        <v>0.12</v>
      </c>
      <c r="G21" s="81">
        <f ca="1">_xll.HLV5r3.Financial.Cache.GetExpiryTermStrikeValue( $C$1, $E21, G$18)</f>
        <v>0.12</v>
      </c>
      <c r="H21" s="81">
        <f ca="1">_xll.HLV5r3.Financial.Cache.GetExpiryTermStrikeValue( $C$1, $E21, H$18)</f>
        <v>0.12</v>
      </c>
      <c r="I21" s="81">
        <f ca="1">_xll.HLV5r3.Financial.Cache.GetExpiryTermStrikeValue( $C$1, $E21, I$18)</f>
        <v>0.12</v>
      </c>
      <c r="J21" s="81">
        <f ca="1">_xll.HLV5r3.Financial.Cache.GetExpiryTermStrikeValue( $C$1, $E21, J$18)</f>
        <v>0.12</v>
      </c>
      <c r="K21" s="81">
        <f ca="1">_xll.HLV5r3.Financial.Cache.GetExpiryTermStrikeValue( $C$1, $E21, K$18)</f>
        <v>0.12</v>
      </c>
      <c r="L21" s="81">
        <f ca="1">_xll.HLV5r3.Financial.Cache.GetExpiryTermStrikeValue( $C$1, $E21, L$18)</f>
        <v>0.12</v>
      </c>
      <c r="M21" s="81">
        <f ca="1">_xll.HLV5r3.Financial.Cache.GetExpiryTermStrikeValue( $C$1, $E21, M$18)</f>
        <v>0.12</v>
      </c>
      <c r="N21" s="82">
        <f ca="1">_xll.HLV5r3.Financial.Cache.GetExpiryTermStrikeValue( $C$1, $E21, N$18)</f>
        <v>0.12</v>
      </c>
    </row>
    <row r="22" spans="2:14">
      <c r="E22" s="94" t="str">
        <f t="shared" si="1"/>
        <v>2M</v>
      </c>
      <c r="F22" s="81">
        <f ca="1">_xll.HLV5r3.Financial.Cache.GetExpiryTermStrikeValue( $C$1, $E22, F$18)</f>
        <v>0.12</v>
      </c>
      <c r="G22" s="81">
        <f ca="1">_xll.HLV5r3.Financial.Cache.GetExpiryTermStrikeValue( $C$1, $E22, G$18)</f>
        <v>0.12</v>
      </c>
      <c r="H22" s="81">
        <f ca="1">_xll.HLV5r3.Financial.Cache.GetExpiryTermStrikeValue( $C$1, $E22, H$18)</f>
        <v>0.12</v>
      </c>
      <c r="I22" s="81">
        <f ca="1">_xll.HLV5r3.Financial.Cache.GetExpiryTermStrikeValue( $C$1, $E22, I$18)</f>
        <v>0.12</v>
      </c>
      <c r="J22" s="81">
        <f ca="1">_xll.HLV5r3.Financial.Cache.GetExpiryTermStrikeValue( $C$1, $E22, J$18)</f>
        <v>0.12</v>
      </c>
      <c r="K22" s="81">
        <f ca="1">_xll.HLV5r3.Financial.Cache.GetExpiryTermStrikeValue( $C$1, $E22, K$18)</f>
        <v>0.12</v>
      </c>
      <c r="L22" s="81">
        <f ca="1">_xll.HLV5r3.Financial.Cache.GetExpiryTermStrikeValue( $C$1, $E22, L$18)</f>
        <v>0.12</v>
      </c>
      <c r="M22" s="81">
        <f ca="1">_xll.HLV5r3.Financial.Cache.GetExpiryTermStrikeValue( $C$1, $E22, M$18)</f>
        <v>0.12</v>
      </c>
      <c r="N22" s="82">
        <f ca="1">_xll.HLV5r3.Financial.Cache.GetExpiryTermStrikeValue( $C$1, $E22, N$18)</f>
        <v>0.12</v>
      </c>
    </row>
    <row r="23" spans="2:14">
      <c r="E23" s="94" t="str">
        <f t="shared" si="1"/>
        <v>3M</v>
      </c>
      <c r="F23" s="81">
        <f ca="1">_xll.HLV5r3.Financial.Cache.GetExpiryTermStrikeValue( $C$1, $E23, F$18)</f>
        <v>0.12</v>
      </c>
      <c r="G23" s="81">
        <f ca="1">_xll.HLV5r3.Financial.Cache.GetExpiryTermStrikeValue( $C$1, $E23, G$18)</f>
        <v>0.12</v>
      </c>
      <c r="H23" s="81">
        <f ca="1">_xll.HLV5r3.Financial.Cache.GetExpiryTermStrikeValue( $C$1, $E23, H$18)</f>
        <v>0.12</v>
      </c>
      <c r="I23" s="81">
        <f ca="1">_xll.HLV5r3.Financial.Cache.GetExpiryTermStrikeValue( $C$1, $E23, I$18)</f>
        <v>0.12</v>
      </c>
      <c r="J23" s="81">
        <f ca="1">_xll.HLV5r3.Financial.Cache.GetExpiryTermStrikeValue( $C$1, $E23, J$18)</f>
        <v>0.12</v>
      </c>
      <c r="K23" s="81">
        <f ca="1">_xll.HLV5r3.Financial.Cache.GetExpiryTermStrikeValue( $C$1, $E23, K$18)</f>
        <v>0.12</v>
      </c>
      <c r="L23" s="81">
        <f ca="1">_xll.HLV5r3.Financial.Cache.GetExpiryTermStrikeValue( $C$1, $E23, L$18)</f>
        <v>0.12</v>
      </c>
      <c r="M23" s="81">
        <f ca="1">_xll.HLV5r3.Financial.Cache.GetExpiryTermStrikeValue( $C$1, $E23, M$18)</f>
        <v>0.12</v>
      </c>
      <c r="N23" s="82">
        <f ca="1">_xll.HLV5r3.Financial.Cache.GetExpiryTermStrikeValue( $C$1, $E23, N$18)</f>
        <v>0.12</v>
      </c>
    </row>
    <row r="24" spans="2:14">
      <c r="E24" s="94" t="str">
        <f t="shared" si="1"/>
        <v>6M</v>
      </c>
      <c r="F24" s="81">
        <f ca="1">_xll.HLV5r3.Financial.Cache.GetExpiryTermStrikeValue( $C$1, $E24, F$18)</f>
        <v>0.12</v>
      </c>
      <c r="G24" s="81">
        <f ca="1">_xll.HLV5r3.Financial.Cache.GetExpiryTermStrikeValue( $C$1, $E24, G$18)</f>
        <v>0.12</v>
      </c>
      <c r="H24" s="81">
        <f ca="1">_xll.HLV5r3.Financial.Cache.GetExpiryTermStrikeValue( $C$1, $E24, H$18)</f>
        <v>0.12</v>
      </c>
      <c r="I24" s="81">
        <f ca="1">_xll.HLV5r3.Financial.Cache.GetExpiryTermStrikeValue( $C$1, $E24, I$18)</f>
        <v>0.12</v>
      </c>
      <c r="J24" s="81">
        <f ca="1">_xll.HLV5r3.Financial.Cache.GetExpiryTermStrikeValue( $C$1, $E24, J$18)</f>
        <v>0.12</v>
      </c>
      <c r="K24" s="81">
        <f ca="1">_xll.HLV5r3.Financial.Cache.GetExpiryTermStrikeValue( $C$1, $E24, K$18)</f>
        <v>0.12</v>
      </c>
      <c r="L24" s="81">
        <f ca="1">_xll.HLV5r3.Financial.Cache.GetExpiryTermStrikeValue( $C$1, $E24, L$18)</f>
        <v>0.12</v>
      </c>
      <c r="M24" s="81">
        <f ca="1">_xll.HLV5r3.Financial.Cache.GetExpiryTermStrikeValue( $C$1, $E24, M$18)</f>
        <v>0.12</v>
      </c>
      <c r="N24" s="82">
        <f ca="1">_xll.HLV5r3.Financial.Cache.GetExpiryTermStrikeValue( $C$1, $E24, N$18)</f>
        <v>0.12</v>
      </c>
    </row>
    <row r="25" spans="2:14">
      <c r="B25" s="98"/>
      <c r="E25" s="94" t="str">
        <f t="shared" si="1"/>
        <v>1Y</v>
      </c>
      <c r="F25" s="81">
        <f ca="1">_xll.HLV5r3.Financial.Cache.GetExpiryTermStrikeValue( $C$1, $E25, F$18)</f>
        <v>0.12</v>
      </c>
      <c r="G25" s="81">
        <f ca="1">_xll.HLV5r3.Financial.Cache.GetExpiryTermStrikeValue( $C$1, $E25, G$18)</f>
        <v>0.12</v>
      </c>
      <c r="H25" s="81">
        <f ca="1">_xll.HLV5r3.Financial.Cache.GetExpiryTermStrikeValue( $C$1, $E25, H$18)</f>
        <v>0.12</v>
      </c>
      <c r="I25" s="81">
        <f ca="1">_xll.HLV5r3.Financial.Cache.GetExpiryTermStrikeValue( $C$1, $E25, I$18)</f>
        <v>0.12</v>
      </c>
      <c r="J25" s="81">
        <f ca="1">_xll.HLV5r3.Financial.Cache.GetExpiryTermStrikeValue( $C$1, $E25, J$18)</f>
        <v>0.12</v>
      </c>
      <c r="K25" s="81">
        <f ca="1">_xll.HLV5r3.Financial.Cache.GetExpiryTermStrikeValue( $C$1, $E25, K$18)</f>
        <v>0.12</v>
      </c>
      <c r="L25" s="81">
        <f ca="1">_xll.HLV5r3.Financial.Cache.GetExpiryTermStrikeValue( $C$1, $E25, L$18)</f>
        <v>0.12</v>
      </c>
      <c r="M25" s="81">
        <f ca="1">_xll.HLV5r3.Financial.Cache.GetExpiryTermStrikeValue( $C$1, $E25, M$18)</f>
        <v>0.12</v>
      </c>
      <c r="N25" s="82">
        <f ca="1">_xll.HLV5r3.Financial.Cache.GetExpiryTermStrikeValue( $C$1, $E25, N$18)</f>
        <v>0.12</v>
      </c>
    </row>
    <row r="26" spans="2:14">
      <c r="E26" s="94" t="str">
        <f t="shared" si="1"/>
        <v>2Y</v>
      </c>
      <c r="F26" s="81">
        <f ca="1">_xll.HLV5r3.Financial.Cache.GetExpiryTermStrikeValue( $C$1, $E26, F$18)</f>
        <v>0.12</v>
      </c>
      <c r="G26" s="81">
        <f ca="1">_xll.HLV5r3.Financial.Cache.GetExpiryTermStrikeValue( $C$1, $E26, G$18)</f>
        <v>0.12</v>
      </c>
      <c r="H26" s="81">
        <f ca="1">_xll.HLV5r3.Financial.Cache.GetExpiryTermStrikeValue( $C$1, $E26, H$18)</f>
        <v>0.12</v>
      </c>
      <c r="I26" s="81">
        <f ca="1">_xll.HLV5r3.Financial.Cache.GetExpiryTermStrikeValue( $C$1, $E26, I$18)</f>
        <v>0.12</v>
      </c>
      <c r="J26" s="81">
        <f ca="1">_xll.HLV5r3.Financial.Cache.GetExpiryTermStrikeValue( $C$1, $E26, J$18)</f>
        <v>0.12</v>
      </c>
      <c r="K26" s="81">
        <f ca="1">_xll.HLV5r3.Financial.Cache.GetExpiryTermStrikeValue( $C$1, $E26, K$18)</f>
        <v>0.12</v>
      </c>
      <c r="L26" s="81">
        <f ca="1">_xll.HLV5r3.Financial.Cache.GetExpiryTermStrikeValue( $C$1, $E26, L$18)</f>
        <v>0.12</v>
      </c>
      <c r="M26" s="81">
        <f ca="1">_xll.HLV5r3.Financial.Cache.GetExpiryTermStrikeValue( $C$1, $E26, M$18)</f>
        <v>0.12</v>
      </c>
      <c r="N26" s="82">
        <f ca="1">_xll.HLV5r3.Financial.Cache.GetExpiryTermStrikeValue( $C$1, $E26, N$18)</f>
        <v>0.12</v>
      </c>
    </row>
    <row r="27" spans="2:14">
      <c r="E27" s="94" t="str">
        <f t="shared" si="1"/>
        <v>3Y</v>
      </c>
      <c r="F27" s="81">
        <f ca="1">_xll.HLV5r3.Financial.Cache.GetExpiryTermStrikeValue( $C$1, $E27, F$18)</f>
        <v>0.12</v>
      </c>
      <c r="G27" s="81">
        <f ca="1">_xll.HLV5r3.Financial.Cache.GetExpiryTermStrikeValue( $C$1, $E27, G$18)</f>
        <v>0.12</v>
      </c>
      <c r="H27" s="81">
        <f ca="1">_xll.HLV5r3.Financial.Cache.GetExpiryTermStrikeValue( $C$1, $E27, H$18)</f>
        <v>0.12</v>
      </c>
      <c r="I27" s="81">
        <f ca="1">_xll.HLV5r3.Financial.Cache.GetExpiryTermStrikeValue( $C$1, $E27, I$18)</f>
        <v>0.12</v>
      </c>
      <c r="J27" s="81">
        <f ca="1">_xll.HLV5r3.Financial.Cache.GetExpiryTermStrikeValue( $C$1, $E27, J$18)</f>
        <v>0.12</v>
      </c>
      <c r="K27" s="81">
        <f ca="1">_xll.HLV5r3.Financial.Cache.GetExpiryTermStrikeValue( $C$1, $E27, K$18)</f>
        <v>0.12</v>
      </c>
      <c r="L27" s="81">
        <f ca="1">_xll.HLV5r3.Financial.Cache.GetExpiryTermStrikeValue( $C$1, $E27, L$18)</f>
        <v>0.12</v>
      </c>
      <c r="M27" s="81">
        <f ca="1">_xll.HLV5r3.Financial.Cache.GetExpiryTermStrikeValue( $C$1, $E27, M$18)</f>
        <v>0.12</v>
      </c>
      <c r="N27" s="82">
        <f ca="1">_xll.HLV5r3.Financial.Cache.GetExpiryTermStrikeValue( $C$1, $E27, N$18)</f>
        <v>0.12</v>
      </c>
    </row>
    <row r="28" spans="2:14">
      <c r="B28" s="73"/>
      <c r="C28" s="74"/>
      <c r="E28" s="94" t="str">
        <f t="shared" si="1"/>
        <v>5Y</v>
      </c>
      <c r="F28" s="81">
        <f ca="1">_xll.HLV5r3.Financial.Cache.GetExpiryTermStrikeValue( $C$1, $E28, F$18)</f>
        <v>0.12</v>
      </c>
      <c r="G28" s="81">
        <f ca="1">_xll.HLV5r3.Financial.Cache.GetExpiryTermStrikeValue( $C$1, $E28, G$18)</f>
        <v>0.12</v>
      </c>
      <c r="H28" s="81">
        <f ca="1">_xll.HLV5r3.Financial.Cache.GetExpiryTermStrikeValue( $C$1, $E28, H$18)</f>
        <v>0.12</v>
      </c>
      <c r="I28" s="81">
        <f ca="1">_xll.HLV5r3.Financial.Cache.GetExpiryTermStrikeValue( $C$1, $E28, I$18)</f>
        <v>0.12</v>
      </c>
      <c r="J28" s="81">
        <f ca="1">_xll.HLV5r3.Financial.Cache.GetExpiryTermStrikeValue( $C$1, $E28, J$18)</f>
        <v>0.12</v>
      </c>
      <c r="K28" s="81">
        <f ca="1">_xll.HLV5r3.Financial.Cache.GetExpiryTermStrikeValue( $C$1, $E28, K$18)</f>
        <v>0.12</v>
      </c>
      <c r="L28" s="81">
        <f ca="1">_xll.HLV5r3.Financial.Cache.GetExpiryTermStrikeValue( $C$1, $E28, L$18)</f>
        <v>0.12</v>
      </c>
      <c r="M28" s="81">
        <f ca="1">_xll.HLV5r3.Financial.Cache.GetExpiryTermStrikeValue( $C$1, $E28, M$18)</f>
        <v>0.12</v>
      </c>
      <c r="N28" s="82">
        <f ca="1">_xll.HLV5r3.Financial.Cache.GetExpiryTermStrikeValue( $C$1, $E28, N$18)</f>
        <v>0.12</v>
      </c>
    </row>
    <row r="29" spans="2:14">
      <c r="B29" s="56" t="s">
        <v>81</v>
      </c>
      <c r="C29" s="86">
        <v>720</v>
      </c>
      <c r="E29" s="94" t="str">
        <f t="shared" si="1"/>
        <v>7Y</v>
      </c>
      <c r="F29" s="81">
        <f ca="1">_xll.HLV5r3.Financial.Cache.GetExpiryTermStrikeValue( $C$1, $E29, F$18)</f>
        <v>0.12</v>
      </c>
      <c r="G29" s="81">
        <f ca="1">_xll.HLV5r3.Financial.Cache.GetExpiryTermStrikeValue( $C$1, $E29, G$18)</f>
        <v>0.12</v>
      </c>
      <c r="H29" s="81">
        <f ca="1">_xll.HLV5r3.Financial.Cache.GetExpiryTermStrikeValue( $C$1, $E29, H$18)</f>
        <v>0.12</v>
      </c>
      <c r="I29" s="81">
        <f ca="1">_xll.HLV5r3.Financial.Cache.GetExpiryTermStrikeValue( $C$1, $E29, I$18)</f>
        <v>0.12</v>
      </c>
      <c r="J29" s="81">
        <f ca="1">_xll.HLV5r3.Financial.Cache.GetExpiryTermStrikeValue( $C$1, $E29, J$18)</f>
        <v>0.12</v>
      </c>
      <c r="K29" s="81">
        <f ca="1">_xll.HLV5r3.Financial.Cache.GetExpiryTermStrikeValue( $C$1, $E29, K$18)</f>
        <v>0.12</v>
      </c>
      <c r="L29" s="81">
        <f ca="1">_xll.HLV5r3.Financial.Cache.GetExpiryTermStrikeValue( $C$1, $E29, L$18)</f>
        <v>0.12</v>
      </c>
      <c r="M29" s="81">
        <f ca="1">_xll.HLV5r3.Financial.Cache.GetExpiryTermStrikeValue( $C$1, $E29, M$18)</f>
        <v>0.12</v>
      </c>
      <c r="N29" s="82">
        <f ca="1">_xll.HLV5r3.Financial.Cache.GetExpiryTermStrikeValue( $C$1, $E29, N$18)</f>
        <v>0.12</v>
      </c>
    </row>
    <row r="30" spans="2:14" ht="13.5" thickBot="1">
      <c r="B30" s="64" t="s">
        <v>82</v>
      </c>
      <c r="C30" s="100" t="str">
        <f ca="1">C1</f>
        <v>Market.QR_LIVE.FxVolatilityMatrix.AUDUSD-FxSpot-FxOptionsDesk</v>
      </c>
      <c r="E30" s="99" t="str">
        <f t="shared" si="1"/>
        <v>10Y</v>
      </c>
      <c r="F30" s="89">
        <f ca="1">_xll.HLV5r3.Financial.Cache.GetExpiryTermStrikeValue( $C$1, $E30, F$18)</f>
        <v>0.12</v>
      </c>
      <c r="G30" s="89">
        <f ca="1">_xll.HLV5r3.Financial.Cache.GetExpiryTermStrikeValue( $C$1, $E30, G$18)</f>
        <v>0.12</v>
      </c>
      <c r="H30" s="89">
        <f ca="1">_xll.HLV5r3.Financial.Cache.GetExpiryTermStrikeValue( $C$1, $E30, H$18)</f>
        <v>0.12</v>
      </c>
      <c r="I30" s="89">
        <f ca="1">_xll.HLV5r3.Financial.Cache.GetExpiryTermStrikeValue( $C$1, $E30, I$18)</f>
        <v>0.12</v>
      </c>
      <c r="J30" s="89">
        <f ca="1">_xll.HLV5r3.Financial.Cache.GetExpiryTermStrikeValue( $C$1, $E30, J$18)</f>
        <v>0.12</v>
      </c>
      <c r="K30" s="89">
        <f ca="1">_xll.HLV5r3.Financial.Cache.GetExpiryTermStrikeValue( $C$1, $E30, K$18)</f>
        <v>0.12</v>
      </c>
      <c r="L30" s="89">
        <f ca="1">_xll.HLV5r3.Financial.Cache.GetExpiryTermStrikeValue( $C$1, $E30, L$18)</f>
        <v>0.12</v>
      </c>
      <c r="M30" s="89">
        <f ca="1">_xll.HLV5r3.Financial.Cache.GetExpiryTermStrikeValue( $C$1, $E30, M$18)</f>
        <v>0.12</v>
      </c>
      <c r="N30" s="90">
        <f ca="1">_xll.HLV5r3.Financial.Cache.GetExpiryTermStrikeValue( $C$1, $E30, N$18)</f>
        <v>0.12</v>
      </c>
    </row>
    <row r="33" spans="1:16" ht="13.5" thickBot="1">
      <c r="B33" s="72"/>
      <c r="C33" s="72"/>
    </row>
    <row r="34" spans="1:16" ht="13.5" thickBot="1">
      <c r="B34" s="72"/>
      <c r="C34" s="72"/>
      <c r="E34" s="75"/>
      <c r="F34" s="101">
        <f t="shared" ref="F34:N34" si="2">F18</f>
        <v>0.25</v>
      </c>
      <c r="G34" s="101">
        <f t="shared" si="2"/>
        <v>0.5</v>
      </c>
      <c r="H34" s="101">
        <f t="shared" si="2"/>
        <v>0.75</v>
      </c>
      <c r="I34" s="101">
        <f t="shared" si="2"/>
        <v>1</v>
      </c>
      <c r="J34" s="101">
        <f t="shared" si="2"/>
        <v>1.25</v>
      </c>
      <c r="K34" s="101">
        <f t="shared" si="2"/>
        <v>1.5</v>
      </c>
      <c r="L34" s="101">
        <f t="shared" si="2"/>
        <v>1.75</v>
      </c>
      <c r="M34" s="101">
        <f t="shared" si="2"/>
        <v>2</v>
      </c>
      <c r="N34" s="102">
        <f t="shared" si="2"/>
        <v>2.25</v>
      </c>
    </row>
    <row r="35" spans="1:16">
      <c r="E35" s="94">
        <f ca="1">$C$3+182</f>
        <v>43822.680937037039</v>
      </c>
      <c r="F35" s="104">
        <f ca="1">_xll.HLV5r3.Financial.Cache.GetExpiryDateStrikeValue($C$1, $C$4, $E35, F$34)</f>
        <v>0.12</v>
      </c>
      <c r="G35" s="81">
        <f ca="1">_xll.HLV5r3.Financial.Cache.GetExpiryDateStrikeValue($C$1, $C$4, $E35, G$34)</f>
        <v>0.12</v>
      </c>
      <c r="H35" s="81">
        <f ca="1">_xll.HLV5r3.Financial.Cache.GetExpiryDateStrikeValue($C$1, $C$4, $E35, H$34)</f>
        <v>0.12</v>
      </c>
      <c r="I35" s="81">
        <f ca="1">_xll.HLV5r3.Financial.Cache.GetExpiryDateStrikeValue($C$1, $C$4, $E35, I$34)</f>
        <v>0.12</v>
      </c>
      <c r="J35" s="81">
        <f ca="1">_xll.HLV5r3.Financial.Cache.GetExpiryDateStrikeValue($C$1, $C$4, $E35, J$34)</f>
        <v>0.12</v>
      </c>
      <c r="K35" s="81">
        <f ca="1">_xll.HLV5r3.Financial.Cache.GetExpiryDateStrikeValue($C$1, $C$4, $E35, K$34)</f>
        <v>0.12</v>
      </c>
      <c r="L35" s="81">
        <f ca="1">_xll.HLV5r3.Financial.Cache.GetExpiryDateStrikeValue($C$1, $C$4, $E35, L$34)</f>
        <v>0.12</v>
      </c>
      <c r="M35" s="81">
        <f ca="1">_xll.HLV5r3.Financial.Cache.GetExpiryDateStrikeValue($C$1, $C$4, $E35, M$34)</f>
        <v>0.12</v>
      </c>
      <c r="N35" s="82">
        <f ca="1">_xll.HLV5r3.Financial.Cache.GetExpiryDateStrikeValue($C$1, $C$4, $E35, N$34)</f>
        <v>0.12</v>
      </c>
      <c r="P35" s="71"/>
    </row>
    <row r="36" spans="1:16">
      <c r="E36" s="94">
        <f ca="1">E35+182</f>
        <v>44004.680937037039</v>
      </c>
      <c r="F36" s="81">
        <f ca="1">_xll.HLV5r3.Financial.Cache.GetExpiryDateStrikeValue($C$1, $C$4, $E36, F$34)</f>
        <v>0.12</v>
      </c>
      <c r="G36" s="81">
        <f ca="1">_xll.HLV5r3.Financial.Cache.GetExpiryDateStrikeValue($C$1, $C$4, $E36, G$34)</f>
        <v>0.12</v>
      </c>
      <c r="H36" s="81">
        <f ca="1">_xll.HLV5r3.Financial.Cache.GetExpiryDateStrikeValue($C$1, $C$4, $E36, H$34)</f>
        <v>0.12</v>
      </c>
      <c r="I36" s="81">
        <f ca="1">_xll.HLV5r3.Financial.Cache.GetExpiryDateStrikeValue($C$1, $C$4, $E36, I$34)</f>
        <v>0.12</v>
      </c>
      <c r="J36" s="81">
        <f ca="1">_xll.HLV5r3.Financial.Cache.GetExpiryDateStrikeValue($C$1, $C$4, $E36, J$34)</f>
        <v>0.12</v>
      </c>
      <c r="K36" s="81">
        <f ca="1">_xll.HLV5r3.Financial.Cache.GetExpiryDateStrikeValue($C$1, $C$4, $E36, K$34)</f>
        <v>0.12</v>
      </c>
      <c r="L36" s="81">
        <f ca="1">_xll.HLV5r3.Financial.Cache.GetExpiryDateStrikeValue($C$1, $C$4, $E36, L$34)</f>
        <v>0.12</v>
      </c>
      <c r="M36" s="81">
        <f ca="1">_xll.HLV5r3.Financial.Cache.GetExpiryDateStrikeValue($C$1, $C$4, $E36, M$34)</f>
        <v>0.12</v>
      </c>
      <c r="N36" s="82">
        <f ca="1">_xll.HLV5r3.Financial.Cache.GetExpiryDateStrikeValue($C$1, $C$4, $E36, N$34)</f>
        <v>0.12</v>
      </c>
    </row>
    <row r="37" spans="1:16">
      <c r="A37" s="103"/>
      <c r="E37" s="94">
        <f t="shared" ref="E37:E45" ca="1" si="3">E36+182</f>
        <v>44186.680937037039</v>
      </c>
      <c r="F37" s="81">
        <f ca="1">_xll.HLV5r3.Financial.Cache.GetExpiryDateStrikeValue($C$1, $C$4, $E37, F$34)</f>
        <v>0.12</v>
      </c>
      <c r="G37" s="81">
        <f ca="1">_xll.HLV5r3.Financial.Cache.GetExpiryDateStrikeValue($C$1, $C$4, $E37, G$34)</f>
        <v>0.12</v>
      </c>
      <c r="H37" s="81">
        <f ca="1">_xll.HLV5r3.Financial.Cache.GetExpiryDateStrikeValue($C$1, $C$4, $E37, H$34)</f>
        <v>0.12</v>
      </c>
      <c r="I37" s="81">
        <f ca="1">_xll.HLV5r3.Financial.Cache.GetExpiryDateStrikeValue($C$1, $C$4, $E37, I$34)</f>
        <v>0.12</v>
      </c>
      <c r="J37" s="81">
        <f ca="1">_xll.HLV5r3.Financial.Cache.GetExpiryDateStrikeValue($C$1, $C$4, $E37, J$34)</f>
        <v>0.12</v>
      </c>
      <c r="K37" s="81">
        <f ca="1">_xll.HLV5r3.Financial.Cache.GetExpiryDateStrikeValue($C$1, $C$4, $E37, K$34)</f>
        <v>0.12</v>
      </c>
      <c r="L37" s="81">
        <f ca="1">_xll.HLV5r3.Financial.Cache.GetExpiryDateStrikeValue($C$1, $C$4, $E37, L$34)</f>
        <v>0.12</v>
      </c>
      <c r="M37" s="81">
        <f ca="1">_xll.HLV5r3.Financial.Cache.GetExpiryDateStrikeValue($C$1, $C$4, $E37, M$34)</f>
        <v>0.12</v>
      </c>
      <c r="N37" s="82">
        <f ca="1">_xll.HLV5r3.Financial.Cache.GetExpiryDateStrikeValue($C$1, $C$4, $E37, N$34)</f>
        <v>0.12</v>
      </c>
    </row>
    <row r="38" spans="1:16">
      <c r="E38" s="94">
        <f ca="1">E37+182</f>
        <v>44368.680937037039</v>
      </c>
      <c r="F38" s="81">
        <f ca="1">_xll.HLV5r3.Financial.Cache.GetExpiryDateStrikeValue($C$1, $C$4, $E38, F$34)</f>
        <v>0.12</v>
      </c>
      <c r="G38" s="81">
        <f ca="1">_xll.HLV5r3.Financial.Cache.GetExpiryDateStrikeValue($C$1, $C$4, $E38, G$34)</f>
        <v>0.12</v>
      </c>
      <c r="H38" s="81">
        <f ca="1">_xll.HLV5r3.Financial.Cache.GetExpiryDateStrikeValue($C$1, $C$4, $E38, H$34)</f>
        <v>0.12</v>
      </c>
      <c r="I38" s="81">
        <f ca="1">_xll.HLV5r3.Financial.Cache.GetExpiryDateStrikeValue($C$1, $C$4, $E38, I$34)</f>
        <v>0.12</v>
      </c>
      <c r="J38" s="81">
        <f ca="1">_xll.HLV5r3.Financial.Cache.GetExpiryDateStrikeValue($C$1, $C$4, $E38, J$34)</f>
        <v>0.12</v>
      </c>
      <c r="K38" s="81">
        <f ca="1">_xll.HLV5r3.Financial.Cache.GetExpiryDateStrikeValue($C$1, $C$4, $E38, K$34)</f>
        <v>0.12</v>
      </c>
      <c r="L38" s="81">
        <f ca="1">_xll.HLV5r3.Financial.Cache.GetExpiryDateStrikeValue($C$1, $C$4, $E38, L$34)</f>
        <v>0.12</v>
      </c>
      <c r="M38" s="81">
        <f ca="1">_xll.HLV5r3.Financial.Cache.GetExpiryDateStrikeValue($C$1, $C$4, $E38, M$34)</f>
        <v>0.12</v>
      </c>
      <c r="N38" s="82">
        <f ca="1">_xll.HLV5r3.Financial.Cache.GetExpiryDateStrikeValue($C$1, $C$4, $E38, N$34)</f>
        <v>0.12</v>
      </c>
    </row>
    <row r="39" spans="1:16">
      <c r="E39" s="94">
        <f ca="1">E38+182</f>
        <v>44550.680937037039</v>
      </c>
      <c r="F39" s="81">
        <f ca="1">_xll.HLV5r3.Financial.Cache.GetExpiryDateStrikeValue($C$1, $C$4, $E39, F$34)</f>
        <v>0.12</v>
      </c>
      <c r="G39" s="81">
        <f ca="1">_xll.HLV5r3.Financial.Cache.GetExpiryDateStrikeValue($C$1, $C$4, $E39, G$34)</f>
        <v>0.12</v>
      </c>
      <c r="H39" s="81">
        <f ca="1">_xll.HLV5r3.Financial.Cache.GetExpiryDateStrikeValue($C$1, $C$4, $E39, H$34)</f>
        <v>0.12</v>
      </c>
      <c r="I39" s="81">
        <f ca="1">_xll.HLV5r3.Financial.Cache.GetExpiryDateStrikeValue($C$1, $C$4, $E39, I$34)</f>
        <v>0.12</v>
      </c>
      <c r="J39" s="81">
        <f ca="1">_xll.HLV5r3.Financial.Cache.GetExpiryDateStrikeValue($C$1, $C$4, $E39, J$34)</f>
        <v>0.12</v>
      </c>
      <c r="K39" s="81">
        <f ca="1">_xll.HLV5r3.Financial.Cache.GetExpiryDateStrikeValue($C$1, $C$4, $E39, K$34)</f>
        <v>0.12</v>
      </c>
      <c r="L39" s="81">
        <f ca="1">_xll.HLV5r3.Financial.Cache.GetExpiryDateStrikeValue($C$1, $C$4, $E39, L$34)</f>
        <v>0.12</v>
      </c>
      <c r="M39" s="81">
        <f ca="1">_xll.HLV5r3.Financial.Cache.GetExpiryDateStrikeValue($C$1, $C$4, $E39, M$34)</f>
        <v>0.12</v>
      </c>
      <c r="N39" s="82">
        <f ca="1">_xll.HLV5r3.Financial.Cache.GetExpiryDateStrikeValue($C$1, $C$4, $E39, N$34)</f>
        <v>0.12</v>
      </c>
    </row>
    <row r="40" spans="1:16">
      <c r="E40" s="94">
        <f t="shared" ca="1" si="3"/>
        <v>44732.680937037039</v>
      </c>
      <c r="F40" s="81">
        <f ca="1">_xll.HLV5r3.Financial.Cache.GetExpiryDateStrikeValue($C$1, $C$4, $E40, F$34)</f>
        <v>0.12</v>
      </c>
      <c r="G40" s="81">
        <f ca="1">_xll.HLV5r3.Financial.Cache.GetExpiryDateStrikeValue($C$1, $C$4, $E40, G$34)</f>
        <v>0.12</v>
      </c>
      <c r="H40" s="81">
        <f ca="1">_xll.HLV5r3.Financial.Cache.GetExpiryDateStrikeValue($C$1, $C$4, $E40, H$34)</f>
        <v>0.12</v>
      </c>
      <c r="I40" s="81">
        <f ca="1">_xll.HLV5r3.Financial.Cache.GetExpiryDateStrikeValue($C$1, $C$4, $E40, I$34)</f>
        <v>0.12</v>
      </c>
      <c r="J40" s="81">
        <f ca="1">_xll.HLV5r3.Financial.Cache.GetExpiryDateStrikeValue($C$1, $C$4, $E40, J$34)</f>
        <v>0.12</v>
      </c>
      <c r="K40" s="81">
        <f ca="1">_xll.HLV5r3.Financial.Cache.GetExpiryDateStrikeValue($C$1, $C$4, $E40, K$34)</f>
        <v>0.12</v>
      </c>
      <c r="L40" s="81">
        <f ca="1">_xll.HLV5r3.Financial.Cache.GetExpiryDateStrikeValue($C$1, $C$4, $E40, L$34)</f>
        <v>0.12</v>
      </c>
      <c r="M40" s="81">
        <f ca="1">_xll.HLV5r3.Financial.Cache.GetExpiryDateStrikeValue($C$1, $C$4, $E40, M$34)</f>
        <v>0.12</v>
      </c>
      <c r="N40" s="82">
        <f ca="1">_xll.HLV5r3.Financial.Cache.GetExpiryDateStrikeValue($C$1, $C$4, $E40, N$34)</f>
        <v>0.12</v>
      </c>
    </row>
    <row r="41" spans="1:16">
      <c r="E41" s="94">
        <f ca="1">E40+182</f>
        <v>44914.680937037039</v>
      </c>
      <c r="F41" s="81">
        <f ca="1">_xll.HLV5r3.Financial.Cache.GetExpiryDateStrikeValue($C$1, $C$4, $E41, F$34)</f>
        <v>0.12</v>
      </c>
      <c r="G41" s="81">
        <f ca="1">_xll.HLV5r3.Financial.Cache.GetExpiryDateStrikeValue($C$1, $C$4, $E41, G$34)</f>
        <v>0.12</v>
      </c>
      <c r="H41" s="81">
        <f ca="1">_xll.HLV5r3.Financial.Cache.GetExpiryDateStrikeValue($C$1, $C$4, $E41, H$34)</f>
        <v>0.12</v>
      </c>
      <c r="I41" s="81">
        <f ca="1">_xll.HLV5r3.Financial.Cache.GetExpiryDateStrikeValue($C$1, $C$4, $E41, I$34)</f>
        <v>0.12</v>
      </c>
      <c r="J41" s="81">
        <f ca="1">_xll.HLV5r3.Financial.Cache.GetExpiryDateStrikeValue($C$1, $C$4, $E41, J$34)</f>
        <v>0.12</v>
      </c>
      <c r="K41" s="81">
        <f ca="1">_xll.HLV5r3.Financial.Cache.GetExpiryDateStrikeValue($C$1, $C$4, $E41, K$34)</f>
        <v>0.12</v>
      </c>
      <c r="L41" s="81">
        <f ca="1">_xll.HLV5r3.Financial.Cache.GetExpiryDateStrikeValue($C$1, $C$4, $E41, L$34)</f>
        <v>0.12</v>
      </c>
      <c r="M41" s="81">
        <f ca="1">_xll.HLV5r3.Financial.Cache.GetExpiryDateStrikeValue($C$1, $C$4, $E41, M$34)</f>
        <v>0.12</v>
      </c>
      <c r="N41" s="82">
        <f ca="1">_xll.HLV5r3.Financial.Cache.GetExpiryDateStrikeValue($C$1, $C$4, $E41, N$34)</f>
        <v>0.12</v>
      </c>
    </row>
    <row r="42" spans="1:16">
      <c r="E42" s="94">
        <f t="shared" ca="1" si="3"/>
        <v>45096.680937037039</v>
      </c>
      <c r="F42" s="81">
        <f ca="1">_xll.HLV5r3.Financial.Cache.GetExpiryDateStrikeValue($C$1, $C$4, $E42, F$34)</f>
        <v>0.12</v>
      </c>
      <c r="G42" s="81">
        <f ca="1">_xll.HLV5r3.Financial.Cache.GetExpiryDateStrikeValue($C$1, $C$4, $E42, G$34)</f>
        <v>0.12</v>
      </c>
      <c r="H42" s="81">
        <f ca="1">_xll.HLV5r3.Financial.Cache.GetExpiryDateStrikeValue($C$1, $C$4, $E42, H$34)</f>
        <v>0.12</v>
      </c>
      <c r="I42" s="81">
        <f ca="1">_xll.HLV5r3.Financial.Cache.GetExpiryDateStrikeValue($C$1, $C$4, $E42, I$34)</f>
        <v>0.12</v>
      </c>
      <c r="J42" s="81">
        <f ca="1">_xll.HLV5r3.Financial.Cache.GetExpiryDateStrikeValue($C$1, $C$4, $E42, J$34)</f>
        <v>0.12</v>
      </c>
      <c r="K42" s="81">
        <f ca="1">_xll.HLV5r3.Financial.Cache.GetExpiryDateStrikeValue($C$1, $C$4, $E42, K$34)</f>
        <v>0.12</v>
      </c>
      <c r="L42" s="81">
        <f ca="1">_xll.HLV5r3.Financial.Cache.GetExpiryDateStrikeValue($C$1, $C$4, $E42, L$34)</f>
        <v>0.12</v>
      </c>
      <c r="M42" s="81">
        <f ca="1">_xll.HLV5r3.Financial.Cache.GetExpiryDateStrikeValue($C$1, $C$4, $E42, M$34)</f>
        <v>0.12</v>
      </c>
      <c r="N42" s="82">
        <f ca="1">_xll.HLV5r3.Financial.Cache.GetExpiryDateStrikeValue($C$1, $C$4, $E42, N$34)</f>
        <v>0.12</v>
      </c>
    </row>
    <row r="43" spans="1:16">
      <c r="E43" s="94">
        <f t="shared" ca="1" si="3"/>
        <v>45278.680937037039</v>
      </c>
      <c r="F43" s="81">
        <f ca="1">_xll.HLV5r3.Financial.Cache.GetExpiryDateStrikeValue($C$1, $C$4, $E43, F$34)</f>
        <v>0.12</v>
      </c>
      <c r="G43" s="81">
        <f ca="1">_xll.HLV5r3.Financial.Cache.GetExpiryDateStrikeValue($C$1, $C$4, $E43, G$34)</f>
        <v>0.12</v>
      </c>
      <c r="H43" s="81">
        <f ca="1">_xll.HLV5r3.Financial.Cache.GetExpiryDateStrikeValue($C$1, $C$4, $E43, H$34)</f>
        <v>0.12</v>
      </c>
      <c r="I43" s="81">
        <f ca="1">_xll.HLV5r3.Financial.Cache.GetExpiryDateStrikeValue($C$1, $C$4, $E43, I$34)</f>
        <v>0.12</v>
      </c>
      <c r="J43" s="81">
        <f ca="1">_xll.HLV5r3.Financial.Cache.GetExpiryDateStrikeValue($C$1, $C$4, $E43, J$34)</f>
        <v>0.12</v>
      </c>
      <c r="K43" s="81">
        <f ca="1">_xll.HLV5r3.Financial.Cache.GetExpiryDateStrikeValue($C$1, $C$4, $E43, K$34)</f>
        <v>0.12</v>
      </c>
      <c r="L43" s="81">
        <f ca="1">_xll.HLV5r3.Financial.Cache.GetExpiryDateStrikeValue($C$1, $C$4, $E43, L$34)</f>
        <v>0.12</v>
      </c>
      <c r="M43" s="81">
        <f ca="1">_xll.HLV5r3.Financial.Cache.GetExpiryDateStrikeValue($C$1, $C$4, $E43, M$34)</f>
        <v>0.12</v>
      </c>
      <c r="N43" s="82">
        <f ca="1">_xll.HLV5r3.Financial.Cache.GetExpiryDateStrikeValue($C$1, $C$4, $E43, N$34)</f>
        <v>0.12</v>
      </c>
    </row>
    <row r="44" spans="1:16">
      <c r="E44" s="94">
        <f t="shared" ca="1" si="3"/>
        <v>45460.680937037039</v>
      </c>
      <c r="F44" s="81">
        <f ca="1">_xll.HLV5r3.Financial.Cache.GetExpiryDateStrikeValue($C$1, $C$4, $E44, F$34)</f>
        <v>0.12</v>
      </c>
      <c r="G44" s="81">
        <f ca="1">_xll.HLV5r3.Financial.Cache.GetExpiryDateStrikeValue($C$1, $C$4, $E44, G$34)</f>
        <v>0.12</v>
      </c>
      <c r="H44" s="81">
        <f ca="1">_xll.HLV5r3.Financial.Cache.GetExpiryDateStrikeValue($C$1, $C$4, $E44, H$34)</f>
        <v>0.12</v>
      </c>
      <c r="I44" s="81">
        <f ca="1">_xll.HLV5r3.Financial.Cache.GetExpiryDateStrikeValue($C$1, $C$4, $E44, I$34)</f>
        <v>0.12</v>
      </c>
      <c r="J44" s="81">
        <f ca="1">_xll.HLV5r3.Financial.Cache.GetExpiryDateStrikeValue($C$1, $C$4, $E44, J$34)</f>
        <v>0.12</v>
      </c>
      <c r="K44" s="81">
        <f ca="1">_xll.HLV5r3.Financial.Cache.GetExpiryDateStrikeValue($C$1, $C$4, $E44, K$34)</f>
        <v>0.12</v>
      </c>
      <c r="L44" s="81">
        <f ca="1">_xll.HLV5r3.Financial.Cache.GetExpiryDateStrikeValue($C$1, $C$4, $E44, L$34)</f>
        <v>0.12</v>
      </c>
      <c r="M44" s="81">
        <f ca="1">_xll.HLV5r3.Financial.Cache.GetExpiryDateStrikeValue($C$1, $C$4, $E44, M$34)</f>
        <v>0.12</v>
      </c>
      <c r="N44" s="82">
        <f ca="1">_xll.HLV5r3.Financial.Cache.GetExpiryDateStrikeValue($C$1, $C$4, $E44, N$34)</f>
        <v>0.12</v>
      </c>
    </row>
    <row r="45" spans="1:16">
      <c r="E45" s="94">
        <f t="shared" ca="1" si="3"/>
        <v>45642.680937037039</v>
      </c>
      <c r="F45" s="81">
        <f ca="1">_xll.HLV5r3.Financial.Cache.GetExpiryDateStrikeValue($C$1, $C$4, $E45, F$34)</f>
        <v>0.12</v>
      </c>
      <c r="G45" s="81">
        <f ca="1">_xll.HLV5r3.Financial.Cache.GetExpiryDateStrikeValue($C$1, $C$4, $E45, G$34)</f>
        <v>0.12</v>
      </c>
      <c r="H45" s="81">
        <f ca="1">_xll.HLV5r3.Financial.Cache.GetExpiryDateStrikeValue($C$1, $C$4, $E45, H$34)</f>
        <v>0.12</v>
      </c>
      <c r="I45" s="81">
        <f ca="1">_xll.HLV5r3.Financial.Cache.GetExpiryDateStrikeValue($C$1, $C$4, $E45, I$34)</f>
        <v>0.12</v>
      </c>
      <c r="J45" s="81">
        <f ca="1">_xll.HLV5r3.Financial.Cache.GetExpiryDateStrikeValue($C$1, $C$4, $E45, J$34)</f>
        <v>0.12</v>
      </c>
      <c r="K45" s="81">
        <f ca="1">_xll.HLV5r3.Financial.Cache.GetExpiryDateStrikeValue($C$1, $C$4, $E45, K$34)</f>
        <v>0.12</v>
      </c>
      <c r="L45" s="81">
        <f ca="1">_xll.HLV5r3.Financial.Cache.GetExpiryDateStrikeValue($C$1, $C$4, $E45, L$34)</f>
        <v>0.12</v>
      </c>
      <c r="M45" s="81">
        <f ca="1">_xll.HLV5r3.Financial.Cache.GetExpiryDateStrikeValue($C$1, $C$4, $E45, M$34)</f>
        <v>0.12</v>
      </c>
      <c r="N45" s="82">
        <f ca="1">_xll.HLV5r3.Financial.Cache.GetExpiryDateStrikeValue($C$1, $C$4, $E45, N$34)</f>
        <v>0.12</v>
      </c>
    </row>
    <row r="46" spans="1:16" ht="13.5" thickBot="1">
      <c r="E46" s="99">
        <f ca="1">E45+182</f>
        <v>45824.680937037039</v>
      </c>
      <c r="F46" s="89">
        <f ca="1">_xll.HLV5r3.Financial.Cache.GetExpiryDateStrikeValue($C$1, $C$4, $E46, F$34)</f>
        <v>0.12</v>
      </c>
      <c r="G46" s="89">
        <f ca="1">_xll.HLV5r3.Financial.Cache.GetExpiryDateStrikeValue($C$1, $C$4, $E46, G$34)</f>
        <v>0.12</v>
      </c>
      <c r="H46" s="89">
        <f ca="1">_xll.HLV5r3.Financial.Cache.GetExpiryDateStrikeValue($C$1, $C$4, $E46, H$34)</f>
        <v>0.12</v>
      </c>
      <c r="I46" s="89">
        <f ca="1">_xll.HLV5r3.Financial.Cache.GetExpiryDateStrikeValue($C$1, $C$4, $E46, I$34)</f>
        <v>0.12</v>
      </c>
      <c r="J46" s="89">
        <f ca="1">_xll.HLV5r3.Financial.Cache.GetExpiryDateStrikeValue($C$1, $C$4, $E46, J$34)</f>
        <v>0.12</v>
      </c>
      <c r="K46" s="89">
        <f ca="1">_xll.HLV5r3.Financial.Cache.GetExpiryDateStrikeValue($C$1, $C$4, $E46, K$34)</f>
        <v>0.12</v>
      </c>
      <c r="L46" s="89">
        <f ca="1">_xll.HLV5r3.Financial.Cache.GetExpiryDateStrikeValue($C$1, $C$4, $E46, L$34)</f>
        <v>0.12</v>
      </c>
      <c r="M46" s="89">
        <f ca="1">_xll.HLV5r3.Financial.Cache.GetExpiryDateStrikeValue($C$1, $C$4, $E46, M$34)</f>
        <v>0.12</v>
      </c>
      <c r="N46" s="90">
        <f ca="1">_xll.HLV5r3.Financial.Cache.GetExpiryDateStrikeValue($C$1, $C$4, $E46, N$34)</f>
        <v>0.12</v>
      </c>
    </row>
  </sheetData>
  <phoneticPr fontId="0" type="noConversion"/>
  <dataValidations disablePrompts="1"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tabSelected="1" workbookViewId="0">
      <selection activeCell="Q13" sqref="Q13"/>
    </sheetView>
  </sheetViews>
  <sheetFormatPr defaultColWidth="9.140625" defaultRowHeight="11.25"/>
  <cols>
    <col min="1" max="1" width="14.7109375" style="7" customWidth="1"/>
    <col min="2" max="2" width="30.5703125" style="7" bestFit="1" customWidth="1"/>
    <col min="3" max="3" width="15.42578125" style="7" customWidth="1"/>
    <col min="4" max="4" width="4.42578125" style="7" customWidth="1"/>
    <col min="5" max="5" width="26" style="7" customWidth="1"/>
    <col min="6" max="6" width="10.85546875" style="7" customWidth="1"/>
    <col min="7" max="7" width="4.42578125" style="7" bestFit="1" customWidth="1"/>
    <col min="8" max="8" width="11.140625" style="7" customWidth="1"/>
    <col min="9" max="9" width="5.28515625" style="7" bestFit="1" customWidth="1"/>
    <col min="10" max="10" width="9.140625" style="7"/>
    <col min="11" max="11" width="5.28515625" style="7" bestFit="1" customWidth="1"/>
    <col min="12" max="12" width="10.42578125" style="7" bestFit="1" customWidth="1"/>
    <col min="13" max="13" width="4.42578125" style="7" bestFit="1" customWidth="1"/>
    <col min="14" max="16384" width="9.140625" style="7"/>
  </cols>
  <sheetData>
    <row r="1" spans="1:14" ht="12" thickBot="1">
      <c r="A1" s="1" t="s">
        <v>10</v>
      </c>
      <c r="B1" s="2" t="s">
        <v>11</v>
      </c>
      <c r="C1" s="3" t="s">
        <v>4</v>
      </c>
      <c r="D1" s="4"/>
      <c r="E1" s="5" t="s">
        <v>12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>
      <c r="A2" s="8" t="s">
        <v>8</v>
      </c>
      <c r="B2" s="9" t="str">
        <f ca="1">_xll.HLV5r3.Financial.Cache.CreateAsset(FxCurves!B24,$C$38, FxCurves!C24, FxCurves!D24)</f>
        <v>AUDUSD-FxForward-6M-0.65-24/06/2019</v>
      </c>
      <c r="C2" s="10" t="s">
        <v>89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>
      <c r="A3" s="15" t="s">
        <v>9</v>
      </c>
      <c r="B3" s="16" t="str">
        <f t="array" aca="1" ref="B3:B34" ca="1">_xll.HLV5r3.Financial.Cache.CreateAssets(FxCurves!B18:B35, $C$38,FxCurves!C18:C35, FxCurves!D18:D35)</f>
        <v>AUDUSD-FxForward-0D-0.7-24/06/2019</v>
      </c>
      <c r="C3" s="20" t="s">
        <v>5</v>
      </c>
      <c r="D3" s="11"/>
      <c r="E3" s="17" t="str">
        <f t="array" aca="1" ref="E3:N34" ca="1">_xll.HLV5r3.Financial.Cache.EvaluateMetricsForAssetSet(C2:C6,C36, B3:B20, C38)</f>
        <v>AUDUSD-FxForward-0D-0.7-24/06/2019</v>
      </c>
      <c r="F3" s="18" t="str">
        <f ca="1"/>
        <v>NPV</v>
      </c>
      <c r="G3" s="18">
        <f ca="1"/>
        <v>0</v>
      </c>
      <c r="H3" s="18" t="str">
        <f ca="1"/>
        <v>ImpliedQuote</v>
      </c>
      <c r="I3" s="19">
        <f ca="1"/>
        <v>0.7</v>
      </c>
      <c r="J3" s="18" t="str">
        <f ca="1"/>
        <v>MarketQuote</v>
      </c>
      <c r="K3" s="18">
        <f ca="1"/>
        <v>0.7</v>
      </c>
      <c r="L3" s="19" t="str">
        <f ca="1"/>
        <v>ForwardDelta</v>
      </c>
      <c r="M3" s="18">
        <f ca="1"/>
        <v>0.01</v>
      </c>
      <c r="N3" s="19" t="str">
        <f ca="1"/>
        <v>SpotDelta</v>
      </c>
    </row>
    <row r="4" spans="1:14">
      <c r="A4" s="20"/>
      <c r="B4" s="16" t="str">
        <f ca="1"/>
        <v>AUDUSD-FxForward-1D-0.695-24/06/2019</v>
      </c>
      <c r="C4" s="20" t="s">
        <v>90</v>
      </c>
      <c r="D4" s="21"/>
      <c r="E4" s="22" t="str">
        <f ca="1"/>
        <v>AUDUSD-FxForward-1D-0.695-24/06/2019</v>
      </c>
      <c r="F4" s="12" t="str">
        <f ca="1"/>
        <v>NPV</v>
      </c>
      <c r="G4" s="12">
        <f ca="1"/>
        <v>0</v>
      </c>
      <c r="H4" s="12" t="str">
        <f ca="1"/>
        <v>ImpliedQuote</v>
      </c>
      <c r="I4" s="23">
        <f ca="1"/>
        <v>0.69499999999999995</v>
      </c>
      <c r="J4" s="12" t="str">
        <f ca="1"/>
        <v>MarketQuote</v>
      </c>
      <c r="K4" s="12">
        <f ca="1"/>
        <v>0.69499999999999995</v>
      </c>
      <c r="L4" s="23" t="str">
        <f ca="1"/>
        <v>ForwardDelta</v>
      </c>
      <c r="M4" s="12">
        <f ca="1"/>
        <v>0.01</v>
      </c>
      <c r="N4" s="23" t="str">
        <f ca="1"/>
        <v>SpotDelta</v>
      </c>
    </row>
    <row r="5" spans="1:14">
      <c r="A5" s="20"/>
      <c r="B5" s="16" t="str">
        <f ca="1"/>
        <v>AUDUSD-FxSpot-SP-0.69-24/06/2019</v>
      </c>
      <c r="C5" s="20" t="s">
        <v>91</v>
      </c>
      <c r="D5" s="21"/>
      <c r="E5" s="22" t="str">
        <f ca="1"/>
        <v>AUDUSD-FxSpot-SP-0.69-24/06/2019</v>
      </c>
      <c r="F5" s="12" t="str">
        <f ca="1"/>
        <v>NPV</v>
      </c>
      <c r="G5" s="12">
        <f ca="1"/>
        <v>0</v>
      </c>
      <c r="H5" s="12" t="str">
        <f ca="1"/>
        <v>ImpliedQuote</v>
      </c>
      <c r="I5" s="23">
        <f ca="1"/>
        <v>0.69</v>
      </c>
      <c r="J5" s="12" t="str">
        <f ca="1"/>
        <v>MarketQuote</v>
      </c>
      <c r="K5" s="12">
        <f ca="1"/>
        <v>0.69</v>
      </c>
      <c r="L5" s="23" t="str">
        <f ca="1"/>
        <v>ForwardDelta</v>
      </c>
      <c r="M5" s="12">
        <f ca="1"/>
        <v>0.01</v>
      </c>
      <c r="N5" s="23" t="str">
        <f ca="1"/>
        <v>SpotDelta</v>
      </c>
    </row>
    <row r="6" spans="1:14">
      <c r="A6" s="20"/>
      <c r="B6" s="16" t="str">
        <f ca="1"/>
        <v>AUDUSD-FxForward-1M-0.68-24/06/2019</v>
      </c>
      <c r="C6" s="20" t="s">
        <v>92</v>
      </c>
      <c r="D6" s="21"/>
      <c r="E6" s="22" t="str">
        <f ca="1"/>
        <v>AUDUSD-FxForward-1M-0.68-24/06/2019</v>
      </c>
      <c r="F6" s="12" t="str">
        <f ca="1"/>
        <v>NPV</v>
      </c>
      <c r="G6" s="12">
        <f ca="1"/>
        <v>0</v>
      </c>
      <c r="H6" s="12" t="str">
        <f ca="1"/>
        <v>ImpliedQuote</v>
      </c>
      <c r="I6" s="23">
        <f ca="1"/>
        <v>0.68</v>
      </c>
      <c r="J6" s="12" t="str">
        <f ca="1"/>
        <v>MarketQuote</v>
      </c>
      <c r="K6" s="12">
        <f ca="1"/>
        <v>0.68</v>
      </c>
      <c r="L6" s="23" t="str">
        <f ca="1"/>
        <v>ForwardDelta</v>
      </c>
      <c r="M6" s="12">
        <f ca="1"/>
        <v>0.01</v>
      </c>
      <c r="N6" s="23" t="str">
        <f ca="1"/>
        <v>SpotDelta</v>
      </c>
    </row>
    <row r="7" spans="1:14">
      <c r="A7" s="20"/>
      <c r="B7" s="16" t="str">
        <f ca="1"/>
        <v>AUDUSD-FxForward-2M-0.67-24/06/2019</v>
      </c>
      <c r="C7" s="20"/>
      <c r="D7" s="21"/>
      <c r="E7" s="22" t="str">
        <f ca="1"/>
        <v>AUDUSD-FxForward-2M-0.67-24/06/2019</v>
      </c>
      <c r="F7" s="12" t="str">
        <f ca="1"/>
        <v>NPV</v>
      </c>
      <c r="G7" s="12">
        <f ca="1"/>
        <v>0</v>
      </c>
      <c r="H7" s="12" t="str">
        <f ca="1"/>
        <v>ImpliedQuote</v>
      </c>
      <c r="I7" s="23">
        <f ca="1"/>
        <v>0.67</v>
      </c>
      <c r="J7" s="12" t="str">
        <f ca="1"/>
        <v>MarketQuote</v>
      </c>
      <c r="K7" s="12">
        <f ca="1"/>
        <v>0.67</v>
      </c>
      <c r="L7" s="23" t="str">
        <f ca="1"/>
        <v>ForwardDelta</v>
      </c>
      <c r="M7" s="12">
        <f ca="1"/>
        <v>0.01</v>
      </c>
      <c r="N7" s="23" t="str">
        <f ca="1"/>
        <v>SpotDelta</v>
      </c>
    </row>
    <row r="8" spans="1:14">
      <c r="A8" s="20"/>
      <c r="B8" s="16" t="str">
        <f ca="1"/>
        <v>AUDUSD-FxForward-3M-0.66-24/06/2019</v>
      </c>
      <c r="C8" s="20"/>
      <c r="D8" s="21"/>
      <c r="E8" s="22" t="str">
        <f ca="1"/>
        <v>AUDUSD-FxForward-3M-0.66-24/06/2019</v>
      </c>
      <c r="F8" s="12" t="str">
        <f ca="1"/>
        <v>NPV</v>
      </c>
      <c r="G8" s="12">
        <f ca="1"/>
        <v>0</v>
      </c>
      <c r="H8" s="12" t="str">
        <f ca="1"/>
        <v>ImpliedQuote</v>
      </c>
      <c r="I8" s="23">
        <f ca="1"/>
        <v>0.66</v>
      </c>
      <c r="J8" s="12" t="str">
        <f ca="1"/>
        <v>MarketQuote</v>
      </c>
      <c r="K8" s="12">
        <f ca="1"/>
        <v>0.66</v>
      </c>
      <c r="L8" s="23" t="str">
        <f ca="1"/>
        <v>ForwardDelta</v>
      </c>
      <c r="M8" s="12">
        <f ca="1"/>
        <v>0.01</v>
      </c>
      <c r="N8" s="23" t="str">
        <f ca="1"/>
        <v>SpotDelta</v>
      </c>
    </row>
    <row r="9" spans="1:14">
      <c r="A9" s="20"/>
      <c r="B9" s="16" t="str">
        <f ca="1"/>
        <v>AUDUSD-FxForward-6M-0.65-24/06/2019</v>
      </c>
      <c r="C9" s="20"/>
      <c r="D9" s="21"/>
      <c r="E9" s="22" t="str">
        <f ca="1"/>
        <v>AUDUSD-FxForward-6M-0.65-24/06/2019</v>
      </c>
      <c r="F9" s="12" t="str">
        <f ca="1"/>
        <v>NPV</v>
      </c>
      <c r="G9" s="12">
        <f ca="1"/>
        <v>0</v>
      </c>
      <c r="H9" s="12" t="str">
        <f ca="1"/>
        <v>ImpliedQuote</v>
      </c>
      <c r="I9" s="23">
        <f ca="1"/>
        <v>0.65</v>
      </c>
      <c r="J9" s="12" t="str">
        <f ca="1"/>
        <v>MarketQuote</v>
      </c>
      <c r="K9" s="12">
        <f ca="1"/>
        <v>0.65</v>
      </c>
      <c r="L9" s="23" t="str">
        <f ca="1"/>
        <v>ForwardDelta</v>
      </c>
      <c r="M9" s="12">
        <f ca="1"/>
        <v>0.01</v>
      </c>
      <c r="N9" s="23" t="str">
        <f ca="1"/>
        <v>SpotDelta</v>
      </c>
    </row>
    <row r="10" spans="1:14">
      <c r="A10" s="20"/>
      <c r="B10" s="16" t="str">
        <f ca="1"/>
        <v>AUDUSD-FxForward-9M-0.64-24/06/2019</v>
      </c>
      <c r="C10" s="20"/>
      <c r="D10" s="21"/>
      <c r="E10" s="22" t="str">
        <f ca="1"/>
        <v>AUDUSD-FxForward-9M-0.64-24/06/2019</v>
      </c>
      <c r="F10" s="12" t="str">
        <f ca="1"/>
        <v>NPV</v>
      </c>
      <c r="G10" s="12">
        <f ca="1"/>
        <v>0</v>
      </c>
      <c r="H10" s="12" t="str">
        <f ca="1"/>
        <v>ImpliedQuote</v>
      </c>
      <c r="I10" s="23">
        <f ca="1"/>
        <v>0.64</v>
      </c>
      <c r="J10" s="12" t="str">
        <f ca="1"/>
        <v>MarketQuote</v>
      </c>
      <c r="K10" s="12">
        <f ca="1"/>
        <v>0.64</v>
      </c>
      <c r="L10" s="23" t="str">
        <f ca="1"/>
        <v>ForwardDelta</v>
      </c>
      <c r="M10" s="12">
        <f ca="1"/>
        <v>0.01</v>
      </c>
      <c r="N10" s="23" t="str">
        <f ca="1"/>
        <v>SpotDelta</v>
      </c>
    </row>
    <row r="11" spans="1:14">
      <c r="A11" s="20"/>
      <c r="B11" s="16" t="str">
        <f ca="1"/>
        <v>AUDUSD-FxForward-1Y-0.63-24/06/2019</v>
      </c>
      <c r="C11" s="20"/>
      <c r="D11" s="21"/>
      <c r="E11" s="22" t="str">
        <f ca="1"/>
        <v>AUDUSD-FxForward-1Y-0.63-24/06/2019</v>
      </c>
      <c r="F11" s="12" t="str">
        <f ca="1"/>
        <v>NPV</v>
      </c>
      <c r="G11" s="12">
        <f ca="1"/>
        <v>0</v>
      </c>
      <c r="H11" s="12" t="str">
        <f ca="1"/>
        <v>ImpliedQuote</v>
      </c>
      <c r="I11" s="23">
        <f ca="1"/>
        <v>0.63</v>
      </c>
      <c r="J11" s="12" t="str">
        <f ca="1"/>
        <v>MarketQuote</v>
      </c>
      <c r="K11" s="12">
        <f ca="1"/>
        <v>0.63</v>
      </c>
      <c r="L11" s="23" t="str">
        <f ca="1"/>
        <v>ForwardDelta</v>
      </c>
      <c r="M11" s="12">
        <f ca="1"/>
        <v>0.01</v>
      </c>
      <c r="N11" s="23" t="str">
        <f ca="1"/>
        <v>SpotDelta</v>
      </c>
    </row>
    <row r="12" spans="1:14">
      <c r="A12" s="20"/>
      <c r="B12" s="16" t="str">
        <f ca="1"/>
        <v>AUDUSD-FxForward-2Y-0.62-24/06/2019</v>
      </c>
      <c r="C12" s="20"/>
      <c r="D12" s="21"/>
      <c r="E12" s="22" t="str">
        <f ca="1"/>
        <v>AUDUSD-FxForward-2Y-0.62-24/06/2019</v>
      </c>
      <c r="F12" s="12" t="str">
        <f ca="1"/>
        <v>NPV</v>
      </c>
      <c r="G12" s="12">
        <f ca="1"/>
        <v>0</v>
      </c>
      <c r="H12" s="12" t="str">
        <f ca="1"/>
        <v>ImpliedQuote</v>
      </c>
      <c r="I12" s="23">
        <f ca="1"/>
        <v>0.62</v>
      </c>
      <c r="J12" s="12" t="str">
        <f ca="1"/>
        <v>MarketQuote</v>
      </c>
      <c r="K12" s="12">
        <f ca="1"/>
        <v>0.62</v>
      </c>
      <c r="L12" s="23" t="str">
        <f ca="1"/>
        <v>ForwardDelta</v>
      </c>
      <c r="M12" s="12">
        <f ca="1"/>
        <v>0.01</v>
      </c>
      <c r="N12" s="23" t="str">
        <f ca="1"/>
        <v>SpotDelta</v>
      </c>
    </row>
    <row r="13" spans="1:14">
      <c r="A13" s="20"/>
      <c r="B13" s="16" t="str">
        <f ca="1"/>
        <v>AUDUSD-FxForward-3Y-0.61-24/06/2019</v>
      </c>
      <c r="C13" s="20"/>
      <c r="D13" s="21"/>
      <c r="E13" s="22" t="str">
        <f ca="1"/>
        <v>AUDUSD-FxForward-3Y-0.61-24/06/2019</v>
      </c>
      <c r="F13" s="12" t="str">
        <f ca="1"/>
        <v>NPV</v>
      </c>
      <c r="G13" s="12">
        <f ca="1"/>
        <v>0</v>
      </c>
      <c r="H13" s="12" t="str">
        <f ca="1"/>
        <v>ImpliedQuote</v>
      </c>
      <c r="I13" s="23">
        <f ca="1"/>
        <v>0.61</v>
      </c>
      <c r="J13" s="12" t="str">
        <f ca="1"/>
        <v>MarketQuote</v>
      </c>
      <c r="K13" s="12">
        <f ca="1"/>
        <v>0.61</v>
      </c>
      <c r="L13" s="23" t="str">
        <f ca="1"/>
        <v>ForwardDelta</v>
      </c>
      <c r="M13" s="12">
        <f ca="1"/>
        <v>0.01</v>
      </c>
      <c r="N13" s="23" t="str">
        <f ca="1"/>
        <v>SpotDelta</v>
      </c>
    </row>
    <row r="14" spans="1:14">
      <c r="A14" s="20"/>
      <c r="B14" s="16" t="str">
        <f ca="1"/>
        <v>AUDUSD-FxForward-4Y-0.6-24/06/2019</v>
      </c>
      <c r="C14" s="20"/>
      <c r="D14" s="21"/>
      <c r="E14" s="22" t="str">
        <f ca="1"/>
        <v>AUDUSD-FxForward-4Y-0.6-24/06/2019</v>
      </c>
      <c r="F14" s="12" t="str">
        <f ca="1"/>
        <v>NPV</v>
      </c>
      <c r="G14" s="12">
        <f ca="1"/>
        <v>0</v>
      </c>
      <c r="H14" s="12" t="str">
        <f ca="1"/>
        <v>ImpliedQuote</v>
      </c>
      <c r="I14" s="23">
        <f ca="1"/>
        <v>0.6</v>
      </c>
      <c r="J14" s="12" t="str">
        <f ca="1"/>
        <v>MarketQuote</v>
      </c>
      <c r="K14" s="12">
        <f ca="1"/>
        <v>0.6</v>
      </c>
      <c r="L14" s="23" t="str">
        <f ca="1"/>
        <v>ForwardDelta</v>
      </c>
      <c r="M14" s="12">
        <f ca="1"/>
        <v>0.01</v>
      </c>
      <c r="N14" s="23" t="str">
        <f ca="1"/>
        <v>SpotDelta</v>
      </c>
    </row>
    <row r="15" spans="1:14">
      <c r="A15" s="20"/>
      <c r="B15" s="16" t="str">
        <f ca="1"/>
        <v>AUDUSD-FxForward-5Y-0.59-24/06/2019</v>
      </c>
      <c r="C15" s="20"/>
      <c r="D15" s="21"/>
      <c r="E15" s="22" t="str">
        <f ca="1"/>
        <v>AUDUSD-FxForward-5Y-0.59-24/06/2019</v>
      </c>
      <c r="F15" s="12" t="str">
        <f ca="1"/>
        <v>NPV</v>
      </c>
      <c r="G15" s="12">
        <f ca="1"/>
        <v>0</v>
      </c>
      <c r="H15" s="12" t="str">
        <f ca="1"/>
        <v>ImpliedQuote</v>
      </c>
      <c r="I15" s="23">
        <f ca="1"/>
        <v>0.59</v>
      </c>
      <c r="J15" s="12" t="str">
        <f ca="1"/>
        <v>MarketQuote</v>
      </c>
      <c r="K15" s="12">
        <f ca="1"/>
        <v>0.59</v>
      </c>
      <c r="L15" s="23" t="str">
        <f ca="1"/>
        <v>ForwardDelta</v>
      </c>
      <c r="M15" s="12">
        <f ca="1"/>
        <v>0.01</v>
      </c>
      <c r="N15" s="23" t="str">
        <f ca="1"/>
        <v>SpotDelta</v>
      </c>
    </row>
    <row r="16" spans="1:14">
      <c r="A16" s="20"/>
      <c r="B16" s="16" t="str">
        <f ca="1"/>
        <v>AUDUSD-FxForward-6Y-0.58-24/06/2019</v>
      </c>
      <c r="C16" s="20"/>
      <c r="D16" s="21"/>
      <c r="E16" s="22" t="str">
        <f ca="1"/>
        <v>AUDUSD-FxForward-6Y-0.58-24/06/2019</v>
      </c>
      <c r="F16" s="12" t="str">
        <f ca="1"/>
        <v>NPV</v>
      </c>
      <c r="G16" s="12">
        <f ca="1"/>
        <v>0</v>
      </c>
      <c r="H16" s="12" t="str">
        <f ca="1"/>
        <v>ImpliedQuote</v>
      </c>
      <c r="I16" s="23">
        <f ca="1"/>
        <v>0.57999999999999996</v>
      </c>
      <c r="J16" s="12" t="str">
        <f ca="1"/>
        <v>MarketQuote</v>
      </c>
      <c r="K16" s="12">
        <f ca="1"/>
        <v>0.57999999999999996</v>
      </c>
      <c r="L16" s="23" t="str">
        <f ca="1"/>
        <v>ForwardDelta</v>
      </c>
      <c r="M16" s="12">
        <f ca="1"/>
        <v>0.01</v>
      </c>
      <c r="N16" s="23" t="str">
        <f ca="1"/>
        <v>SpotDelta</v>
      </c>
    </row>
    <row r="17" spans="1:14">
      <c r="A17" s="20"/>
      <c r="B17" s="16" t="str">
        <f ca="1"/>
        <v>AUDUSD-FxForward-7Y-0.57-24/06/2019</v>
      </c>
      <c r="C17" s="20"/>
      <c r="D17" s="21"/>
      <c r="E17" s="22" t="str">
        <f ca="1"/>
        <v>AUDUSD-FxForward-7Y-0.57-24/06/2019</v>
      </c>
      <c r="F17" s="12" t="str">
        <f ca="1"/>
        <v>NPV</v>
      </c>
      <c r="G17" s="12">
        <f ca="1"/>
        <v>0</v>
      </c>
      <c r="H17" s="12" t="str">
        <f ca="1"/>
        <v>ImpliedQuote</v>
      </c>
      <c r="I17" s="23">
        <f ca="1"/>
        <v>0.56999999999999995</v>
      </c>
      <c r="J17" s="12" t="str">
        <f ca="1"/>
        <v>MarketQuote</v>
      </c>
      <c r="K17" s="12">
        <f ca="1"/>
        <v>0.56999999999999995</v>
      </c>
      <c r="L17" s="23" t="str">
        <f ca="1"/>
        <v>ForwardDelta</v>
      </c>
      <c r="M17" s="12">
        <f ca="1"/>
        <v>0.01</v>
      </c>
      <c r="N17" s="23" t="str">
        <f ca="1"/>
        <v>SpotDelta</v>
      </c>
    </row>
    <row r="18" spans="1:14">
      <c r="A18" s="20"/>
      <c r="B18" s="16" t="str">
        <f ca="1"/>
        <v>AUDUSD-FxForward-8Y-0.56-24/06/2019</v>
      </c>
      <c r="C18" s="20"/>
      <c r="D18" s="21"/>
      <c r="E18" s="22" t="str">
        <f ca="1"/>
        <v>AUDUSD-FxForward-8Y-0.56-24/06/2019</v>
      </c>
      <c r="F18" s="12" t="str">
        <f ca="1"/>
        <v>NPV</v>
      </c>
      <c r="G18" s="12">
        <f ca="1"/>
        <v>0</v>
      </c>
      <c r="H18" s="12" t="str">
        <f ca="1"/>
        <v>ImpliedQuote</v>
      </c>
      <c r="I18" s="23">
        <f ca="1"/>
        <v>0.56000000000000005</v>
      </c>
      <c r="J18" s="12" t="str">
        <f ca="1"/>
        <v>MarketQuote</v>
      </c>
      <c r="K18" s="12">
        <f ca="1"/>
        <v>0.56000000000000005</v>
      </c>
      <c r="L18" s="23" t="str">
        <f ca="1"/>
        <v>ForwardDelta</v>
      </c>
      <c r="M18" s="12">
        <f ca="1"/>
        <v>0.01</v>
      </c>
      <c r="N18" s="23" t="str">
        <f ca="1"/>
        <v>SpotDelta</v>
      </c>
    </row>
    <row r="19" spans="1:14">
      <c r="A19" s="20"/>
      <c r="B19" s="16" t="str">
        <f ca="1"/>
        <v>AUDUSD-FxForward-9Y-0.55-24/06/2019</v>
      </c>
      <c r="C19" s="20"/>
      <c r="D19" s="21"/>
      <c r="E19" s="22" t="str">
        <f ca="1"/>
        <v>AUDUSD-FxForward-9Y-0.55-24/06/2019</v>
      </c>
      <c r="F19" s="12" t="str">
        <f ca="1"/>
        <v>NPV</v>
      </c>
      <c r="G19" s="12">
        <f ca="1"/>
        <v>0</v>
      </c>
      <c r="H19" s="12" t="str">
        <f ca="1"/>
        <v>ImpliedQuote</v>
      </c>
      <c r="I19" s="23">
        <f ca="1"/>
        <v>0.55000000000000004</v>
      </c>
      <c r="J19" s="12" t="str">
        <f ca="1"/>
        <v>MarketQuote</v>
      </c>
      <c r="K19" s="12">
        <f ca="1"/>
        <v>0.55000000000000004</v>
      </c>
      <c r="L19" s="23" t="str">
        <f ca="1"/>
        <v>ForwardDelta</v>
      </c>
      <c r="M19" s="12">
        <f ca="1"/>
        <v>0.01</v>
      </c>
      <c r="N19" s="23" t="str">
        <f ca="1"/>
        <v>SpotDelta</v>
      </c>
    </row>
    <row r="20" spans="1:14">
      <c r="A20" s="20"/>
      <c r="B20" s="16" t="str">
        <f ca="1"/>
        <v>AUDUSD-FxForward-10Y-0.549-24/06/2019</v>
      </c>
      <c r="C20" s="20"/>
      <c r="D20" s="21"/>
      <c r="E20" s="22" t="str">
        <f ca="1"/>
        <v>AUDUSD-FxForward-10Y-0.549-24/06/2019</v>
      </c>
      <c r="F20" s="12" t="str">
        <f ca="1"/>
        <v>NPV</v>
      </c>
      <c r="G20" s="12">
        <f ca="1"/>
        <v>0</v>
      </c>
      <c r="H20" s="12" t="str">
        <f ca="1"/>
        <v>ImpliedQuote</v>
      </c>
      <c r="I20" s="23">
        <f ca="1"/>
        <v>0.54900000000000004</v>
      </c>
      <c r="J20" s="12" t="str">
        <f ca="1"/>
        <v>MarketQuote</v>
      </c>
      <c r="K20" s="12">
        <f ca="1"/>
        <v>0.54900000000000004</v>
      </c>
      <c r="L20" s="23" t="str">
        <f ca="1"/>
        <v>ForwardDelta</v>
      </c>
      <c r="M20" s="12">
        <f ca="1"/>
        <v>0.01</v>
      </c>
      <c r="N20" s="23" t="str">
        <f ca="1"/>
        <v>SpotDelta</v>
      </c>
    </row>
    <row r="21" spans="1:14">
      <c r="A21" s="20"/>
      <c r="B21" s="16" t="e">
        <f ca="1"/>
        <v>#N/A</v>
      </c>
      <c r="C21" s="20"/>
      <c r="D21" s="21"/>
      <c r="E21" s="22" t="e">
        <f ca="1"/>
        <v>#N/A</v>
      </c>
      <c r="F21" s="12" t="e">
        <f ca="1"/>
        <v>#N/A</v>
      </c>
      <c r="G21" s="12" t="e">
        <f ca="1"/>
        <v>#N/A</v>
      </c>
      <c r="H21" s="12" t="e">
        <f ca="1"/>
        <v>#N/A</v>
      </c>
      <c r="I21" s="23" t="e">
        <f ca="1"/>
        <v>#N/A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>
      <c r="A22" s="20"/>
      <c r="B22" s="16" t="e">
        <f ca="1"/>
        <v>#N/A</v>
      </c>
      <c r="C22" s="20"/>
      <c r="D22" s="21"/>
      <c r="E22" s="22" t="e">
        <f ca="1"/>
        <v>#N/A</v>
      </c>
      <c r="F22" s="12" t="e">
        <f ca="1"/>
        <v>#N/A</v>
      </c>
      <c r="G22" s="12" t="e">
        <f ca="1"/>
        <v>#N/A</v>
      </c>
      <c r="H22" s="12" t="e">
        <f ca="1"/>
        <v>#N/A</v>
      </c>
      <c r="I22" s="23" t="e">
        <f ca="1"/>
        <v>#N/A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>
      <c r="A23" s="20"/>
      <c r="B23" s="16" t="e">
        <f ca="1"/>
        <v>#N/A</v>
      </c>
      <c r="C23" s="20"/>
      <c r="D23" s="21"/>
      <c r="E23" s="22" t="e">
        <f ca="1"/>
        <v>#N/A</v>
      </c>
      <c r="F23" s="12" t="e">
        <f ca="1"/>
        <v>#N/A</v>
      </c>
      <c r="G23" s="12" t="e">
        <f ca="1"/>
        <v>#N/A</v>
      </c>
      <c r="H23" s="12" t="e">
        <f ca="1"/>
        <v>#N/A</v>
      </c>
      <c r="I23" s="23" t="e">
        <f ca="1"/>
        <v>#N/A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6" spans="1:14">
      <c r="A36" s="7" t="str">
        <f t="array" ref="A36:A46">_xll.HLV5r3.Financial.Cache.SupportedFxMetrics()</f>
        <v>ForwardAtMaturity</v>
      </c>
      <c r="B36" s="105" t="s">
        <v>79</v>
      </c>
      <c r="C36" s="106" t="str">
        <f ca="1">FxCurves!C1</f>
        <v>Market.QR_LIVE.FxCurve.AUD-USD</v>
      </c>
    </row>
    <row r="37" spans="1:14">
      <c r="A37" s="7" t="str">
        <v>NPV</v>
      </c>
      <c r="B37" s="105" t="s">
        <v>80</v>
      </c>
      <c r="C37" s="106" t="str">
        <f>"Orion.Instrument"</f>
        <v>Orion.Instrument</v>
      </c>
    </row>
    <row r="38" spans="1:14">
      <c r="A38" s="7" t="str">
        <v>BaseCcyNPV</v>
      </c>
      <c r="B38" s="105" t="s">
        <v>38</v>
      </c>
      <c r="C38" s="107">
        <f ca="1">FxCurves!C4</f>
        <v>43640</v>
      </c>
    </row>
    <row r="39" spans="1:14">
      <c r="A39" s="7" t="str">
        <v>ForeignCcyNPV</v>
      </c>
    </row>
    <row r="40" spans="1:14">
      <c r="A40" s="7" t="str">
        <v>ImpliedQuote</v>
      </c>
    </row>
    <row r="41" spans="1:14">
      <c r="A41" s="7" t="str">
        <v>MarketQuote</v>
      </c>
    </row>
    <row r="42" spans="1:14">
      <c r="A42" s="7" t="str">
        <v>ForwardDelta</v>
      </c>
    </row>
    <row r="43" spans="1:14">
      <c r="A43" s="7" t="str">
        <v>SpotDelta</v>
      </c>
    </row>
    <row r="44" spans="1:14">
      <c r="A44" s="7" t="e">
        <v>#N/A</v>
      </c>
    </row>
    <row r="45" spans="1:14">
      <c r="A45" s="7" t="e">
        <v>#N/A</v>
      </c>
    </row>
    <row r="46" spans="1:14">
      <c r="A46" s="7" t="e">
        <v>#N/A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B3" sqref="B3:B100"/>
    </sheetView>
  </sheetViews>
  <sheetFormatPr defaultColWidth="9.140625" defaultRowHeight="11.25"/>
  <cols>
    <col min="1" max="1" width="10.140625" style="38" bestFit="1" customWidth="1"/>
    <col min="2" max="2" width="10.5703125" style="38" bestFit="1" customWidth="1"/>
    <col min="3" max="16384" width="9.140625" style="38"/>
  </cols>
  <sheetData>
    <row r="1" spans="1:4" ht="12" thickBot="1">
      <c r="A1" s="1" t="s">
        <v>13</v>
      </c>
      <c r="B1" s="1" t="s">
        <v>20</v>
      </c>
      <c r="D1" s="39" t="s">
        <v>14</v>
      </c>
    </row>
    <row r="2" spans="1:4">
      <c r="A2" s="40">
        <f ca="1">FxCurves!C3</f>
        <v>43640</v>
      </c>
      <c r="B2" s="52">
        <f ca="1">_xll.HLV5r3.Financial.Cache.GetValue(FxCurves!$C$1,  A2)</f>
        <v>0.7</v>
      </c>
    </row>
    <row r="3" spans="1:4">
      <c r="A3" s="41">
        <f t="shared" ref="A3:A67" ca="1" si="0">A2+1</f>
        <v>43641</v>
      </c>
      <c r="B3" s="52">
        <f ca="1">_xll.HLV5r3.Financial.Cache.GetValue(FxCurves!$C$1,  A3)</f>
        <v>0.69499999999999995</v>
      </c>
    </row>
    <row r="4" spans="1:4">
      <c r="A4" s="41">
        <f t="shared" ca="1" si="0"/>
        <v>43642</v>
      </c>
      <c r="B4" s="52">
        <f ca="1">_xll.HLV5r3.Financial.Cache.GetValue(FxCurves!$C$1,  A4)</f>
        <v>0.69</v>
      </c>
    </row>
    <row r="5" spans="1:4">
      <c r="A5" s="41">
        <f t="shared" ca="1" si="0"/>
        <v>43643</v>
      </c>
      <c r="B5" s="52">
        <f ca="1">_xll.HLV5r3.Financial.Cache.GetValue(FxCurves!$C$1,  A5)</f>
        <v>0.69499999999999984</v>
      </c>
    </row>
    <row r="6" spans="1:4">
      <c r="A6" s="41">
        <f t="shared" ca="1" si="0"/>
        <v>43644</v>
      </c>
      <c r="B6" s="52">
        <f ca="1">_xll.HLV5r3.Financial.Cache.GetValue(FxCurves!$C$1,  A6)</f>
        <v>0.69448275862068953</v>
      </c>
    </row>
    <row r="7" spans="1:4">
      <c r="A7" s="41">
        <f t="shared" ca="1" si="0"/>
        <v>43645</v>
      </c>
      <c r="B7" s="52">
        <f ca="1">_xll.HLV5r3.Financial.Cache.GetValue(FxCurves!$C$1,  A7)</f>
        <v>0.69396551724137923</v>
      </c>
    </row>
    <row r="8" spans="1:4">
      <c r="A8" s="41">
        <f t="shared" ca="1" si="0"/>
        <v>43646</v>
      </c>
      <c r="B8" s="52">
        <f ca="1">_xll.HLV5r3.Financial.Cache.GetValue(FxCurves!$C$1,  A8)</f>
        <v>0.69344827586206881</v>
      </c>
    </row>
    <row r="9" spans="1:4">
      <c r="A9" s="41">
        <f t="shared" ca="1" si="0"/>
        <v>43647</v>
      </c>
      <c r="B9" s="52">
        <f ca="1">_xll.HLV5r3.Financial.Cache.GetValue(FxCurves!$C$1,  A9)</f>
        <v>0.6929310344827585</v>
      </c>
    </row>
    <row r="10" spans="1:4">
      <c r="A10" s="41">
        <f t="shared" ca="1" si="0"/>
        <v>43648</v>
      </c>
      <c r="B10" s="52">
        <f ca="1">_xll.HLV5r3.Financial.Cache.GetValue(FxCurves!$C$1,  A10)</f>
        <v>0.69241379310344819</v>
      </c>
    </row>
    <row r="11" spans="1:4">
      <c r="A11" s="41">
        <f t="shared" ca="1" si="0"/>
        <v>43649</v>
      </c>
      <c r="B11" s="52">
        <f ca="1">_xll.HLV5r3.Financial.Cache.GetValue(FxCurves!$C$1,  A11)</f>
        <v>0.69189655172413789</v>
      </c>
    </row>
    <row r="12" spans="1:4">
      <c r="A12" s="41">
        <f t="shared" ca="1" si="0"/>
        <v>43650</v>
      </c>
      <c r="B12" s="52">
        <f ca="1">_xll.HLV5r3.Financial.Cache.GetValue(FxCurves!$C$1,  A12)</f>
        <v>0.69137931034482747</v>
      </c>
    </row>
    <row r="13" spans="1:4">
      <c r="A13" s="41">
        <f t="shared" ca="1" si="0"/>
        <v>43651</v>
      </c>
      <c r="B13" s="52">
        <f ca="1">_xll.HLV5r3.Financial.Cache.GetValue(FxCurves!$C$1,  A13)</f>
        <v>0.69086206896551716</v>
      </c>
    </row>
    <row r="14" spans="1:4">
      <c r="A14" s="41">
        <f t="shared" ca="1" si="0"/>
        <v>43652</v>
      </c>
      <c r="B14" s="52">
        <f ca="1">_xll.HLV5r3.Financial.Cache.GetValue(FxCurves!$C$1,  A14)</f>
        <v>0.69034482758620686</v>
      </c>
    </row>
    <row r="15" spans="1:4">
      <c r="A15" s="41">
        <f t="shared" ca="1" si="0"/>
        <v>43653</v>
      </c>
      <c r="B15" s="52">
        <f ca="1">_xll.HLV5r3.Financial.Cache.GetValue(FxCurves!$C$1,  A15)</f>
        <v>0.68982758620689655</v>
      </c>
    </row>
    <row r="16" spans="1:4">
      <c r="A16" s="41">
        <f t="shared" ca="1" si="0"/>
        <v>43654</v>
      </c>
      <c r="B16" s="52">
        <f ca="1">_xll.HLV5r3.Financial.Cache.GetValue(FxCurves!$C$1,  A16)</f>
        <v>0.68931034482758613</v>
      </c>
    </row>
    <row r="17" spans="1:2">
      <c r="A17" s="41">
        <f t="shared" ca="1" si="0"/>
        <v>43655</v>
      </c>
      <c r="B17" s="52">
        <f ca="1">_xll.HLV5r3.Financial.Cache.GetValue(FxCurves!$C$1,  A17)</f>
        <v>0.68879310344827582</v>
      </c>
    </row>
    <row r="18" spans="1:2">
      <c r="A18" s="41">
        <f t="shared" ca="1" si="0"/>
        <v>43656</v>
      </c>
      <c r="B18" s="52">
        <f ca="1">_xll.HLV5r3.Financial.Cache.GetValue(FxCurves!$C$1,  A18)</f>
        <v>0.68827586206896552</v>
      </c>
    </row>
    <row r="19" spans="1:2">
      <c r="A19" s="41">
        <f t="shared" ca="1" si="0"/>
        <v>43657</v>
      </c>
      <c r="B19" s="52">
        <f ca="1">_xll.HLV5r3.Financial.Cache.GetValue(FxCurves!$C$1,  A19)</f>
        <v>0.6877586206896551</v>
      </c>
    </row>
    <row r="20" spans="1:2">
      <c r="A20" s="41">
        <f t="shared" ca="1" si="0"/>
        <v>43658</v>
      </c>
      <c r="B20" s="52">
        <f ca="1">_xll.HLV5r3.Financial.Cache.GetValue(FxCurves!$C$1,  A20)</f>
        <v>0.68724137931034479</v>
      </c>
    </row>
    <row r="21" spans="1:2">
      <c r="A21" s="41">
        <f t="shared" ca="1" si="0"/>
        <v>43659</v>
      </c>
      <c r="B21" s="52">
        <f ca="1">_xll.HLV5r3.Financial.Cache.GetValue(FxCurves!$C$1,  A21)</f>
        <v>0.68672413793103448</v>
      </c>
    </row>
    <row r="22" spans="1:2">
      <c r="A22" s="41">
        <f t="shared" ca="1" si="0"/>
        <v>43660</v>
      </c>
      <c r="B22" s="52">
        <f ca="1">_xll.HLV5r3.Financial.Cache.GetValue(FxCurves!$C$1,  A22)</f>
        <v>0.68620689655172407</v>
      </c>
    </row>
    <row r="23" spans="1:2">
      <c r="A23" s="41">
        <f t="shared" ca="1" si="0"/>
        <v>43661</v>
      </c>
      <c r="B23" s="52">
        <f ca="1">_xll.HLV5r3.Financial.Cache.GetValue(FxCurves!$C$1,  A23)</f>
        <v>0.68568965517241376</v>
      </c>
    </row>
    <row r="24" spans="1:2">
      <c r="A24" s="41">
        <f t="shared" ca="1" si="0"/>
        <v>43662</v>
      </c>
      <c r="B24" s="52">
        <f ca="1">_xll.HLV5r3.Financial.Cache.GetValue(FxCurves!$C$1,  A24)</f>
        <v>0.68517241379310345</v>
      </c>
    </row>
    <row r="25" spans="1:2">
      <c r="A25" s="41">
        <f t="shared" ca="1" si="0"/>
        <v>43663</v>
      </c>
      <c r="B25" s="52">
        <f ca="1">_xll.HLV5r3.Financial.Cache.GetValue(FxCurves!$C$1,  A25)</f>
        <v>0.68465517241379303</v>
      </c>
    </row>
    <row r="26" spans="1:2">
      <c r="A26" s="41">
        <f t="shared" ca="1" si="0"/>
        <v>43664</v>
      </c>
      <c r="B26" s="52">
        <f ca="1">_xll.HLV5r3.Financial.Cache.GetValue(FxCurves!$C$1,  A26)</f>
        <v>0.68413793103448273</v>
      </c>
    </row>
    <row r="27" spans="1:2">
      <c r="A27" s="41">
        <f t="shared" ca="1" si="0"/>
        <v>43665</v>
      </c>
      <c r="B27" s="52">
        <f ca="1">_xll.HLV5r3.Financial.Cache.GetValue(FxCurves!$C$1,  A27)</f>
        <v>0.68362068965517231</v>
      </c>
    </row>
    <row r="28" spans="1:2">
      <c r="A28" s="41">
        <f t="shared" ca="1" si="0"/>
        <v>43666</v>
      </c>
      <c r="B28" s="52">
        <f ca="1">_xll.HLV5r3.Financial.Cache.GetValue(FxCurves!$C$1,  A28)</f>
        <v>0.683103448275862</v>
      </c>
    </row>
    <row r="29" spans="1:2">
      <c r="A29" s="41">
        <f t="shared" ca="1" si="0"/>
        <v>43667</v>
      </c>
      <c r="B29" s="52">
        <f ca="1">_xll.HLV5r3.Financial.Cache.GetValue(FxCurves!$C$1,  A29)</f>
        <v>0.68258620689655169</v>
      </c>
    </row>
    <row r="30" spans="1:2">
      <c r="A30" s="41">
        <f t="shared" ca="1" si="0"/>
        <v>43668</v>
      </c>
      <c r="B30" s="52">
        <f ca="1">_xll.HLV5r3.Financial.Cache.GetValue(FxCurves!$C$1,  A30)</f>
        <v>0.68206896551724139</v>
      </c>
    </row>
    <row r="31" spans="1:2">
      <c r="A31" s="41">
        <f t="shared" ca="1" si="0"/>
        <v>43669</v>
      </c>
      <c r="B31" s="52">
        <f ca="1">_xll.HLV5r3.Financial.Cache.GetValue(FxCurves!$C$1,  A31)</f>
        <v>0.68155172413793097</v>
      </c>
    </row>
    <row r="32" spans="1:2">
      <c r="A32" s="41">
        <f t="shared" ca="1" si="0"/>
        <v>43670</v>
      </c>
      <c r="B32" s="52">
        <f ca="1">_xll.HLV5r3.Financial.Cache.GetValue(FxCurves!$C$1,  A32)</f>
        <v>0.68103448275862066</v>
      </c>
    </row>
    <row r="33" spans="1:2">
      <c r="A33" s="41">
        <f t="shared" ca="1" si="0"/>
        <v>43671</v>
      </c>
      <c r="B33" s="52">
        <f ca="1">_xll.HLV5r3.Financial.Cache.GetValue(FxCurves!$C$1,  A33)</f>
        <v>0.68051724137931036</v>
      </c>
    </row>
    <row r="34" spans="1:2">
      <c r="A34" s="41">
        <f t="shared" ca="1" si="0"/>
        <v>43672</v>
      </c>
      <c r="B34" s="52">
        <f ca="1">_xll.HLV5r3.Financial.Cache.GetValue(FxCurves!$C$1,  A34)</f>
        <v>0.68</v>
      </c>
    </row>
    <row r="35" spans="1:2">
      <c r="A35" s="41">
        <f t="shared" ca="1" si="0"/>
        <v>43673</v>
      </c>
      <c r="B35" s="52">
        <f ca="1">_xll.HLV5r3.Financial.Cache.GetValue(FxCurves!$C$1,  A35)</f>
        <v>0.67967741935483883</v>
      </c>
    </row>
    <row r="36" spans="1:2">
      <c r="A36" s="41">
        <f t="shared" ca="1" si="0"/>
        <v>43674</v>
      </c>
      <c r="B36" s="52">
        <f ca="1">_xll.HLV5r3.Financial.Cache.GetValue(FxCurves!$C$1,  A36)</f>
        <v>0.6793548387096775</v>
      </c>
    </row>
    <row r="37" spans="1:2">
      <c r="A37" s="41">
        <f t="shared" ca="1" si="0"/>
        <v>43675</v>
      </c>
      <c r="B37" s="52">
        <f ca="1">_xll.HLV5r3.Financial.Cache.GetValue(FxCurves!$C$1,  A37)</f>
        <v>0.67903225806451617</v>
      </c>
    </row>
    <row r="38" spans="1:2">
      <c r="A38" s="41">
        <f t="shared" ca="1" si="0"/>
        <v>43676</v>
      </c>
      <c r="B38" s="52">
        <f ca="1">_xll.HLV5r3.Financial.Cache.GetValue(FxCurves!$C$1,  A38)</f>
        <v>0.67870967741935484</v>
      </c>
    </row>
    <row r="39" spans="1:2">
      <c r="A39" s="41">
        <f t="shared" ca="1" si="0"/>
        <v>43677</v>
      </c>
      <c r="B39" s="52">
        <f ca="1">_xll.HLV5r3.Financial.Cache.GetValue(FxCurves!$C$1,  A39)</f>
        <v>0.67838709677419362</v>
      </c>
    </row>
    <row r="40" spans="1:2">
      <c r="A40" s="41">
        <f t="shared" ca="1" si="0"/>
        <v>43678</v>
      </c>
      <c r="B40" s="52">
        <f ca="1">_xll.HLV5r3.Financial.Cache.GetValue(FxCurves!$C$1,  A40)</f>
        <v>0.67806451612903229</v>
      </c>
    </row>
    <row r="41" spans="1:2">
      <c r="A41" s="41">
        <f t="shared" ca="1" si="0"/>
        <v>43679</v>
      </c>
      <c r="B41" s="52">
        <f ca="1">_xll.HLV5r3.Financial.Cache.GetValue(FxCurves!$C$1,  A41)</f>
        <v>0.67774193548387096</v>
      </c>
    </row>
    <row r="42" spans="1:2">
      <c r="A42" s="41">
        <f t="shared" ca="1" si="0"/>
        <v>43680</v>
      </c>
      <c r="B42" s="52">
        <f ca="1">_xll.HLV5r3.Financial.Cache.GetValue(FxCurves!$C$1,  A42)</f>
        <v>0.67741935483870974</v>
      </c>
    </row>
    <row r="43" spans="1:2">
      <c r="A43" s="41">
        <f t="shared" ca="1" si="0"/>
        <v>43681</v>
      </c>
      <c r="B43" s="52">
        <f ca="1">_xll.HLV5r3.Financial.Cache.GetValue(FxCurves!$C$1,  A43)</f>
        <v>0.67709677419354841</v>
      </c>
    </row>
    <row r="44" spans="1:2">
      <c r="A44" s="41">
        <f t="shared" ca="1" si="0"/>
        <v>43682</v>
      </c>
      <c r="B44" s="52">
        <f ca="1">_xll.HLV5r3.Financial.Cache.GetValue(FxCurves!$C$1,  A44)</f>
        <v>0.67677419354838719</v>
      </c>
    </row>
    <row r="45" spans="1:2">
      <c r="A45" s="41">
        <f t="shared" ca="1" si="0"/>
        <v>43683</v>
      </c>
      <c r="B45" s="52">
        <f ca="1">_xll.HLV5r3.Financial.Cache.GetValue(FxCurves!$C$1,  A45)</f>
        <v>0.67645161290322586</v>
      </c>
    </row>
    <row r="46" spans="1:2">
      <c r="A46" s="41">
        <f t="shared" ca="1" si="0"/>
        <v>43684</v>
      </c>
      <c r="B46" s="52">
        <f ca="1">_xll.HLV5r3.Financial.Cache.GetValue(FxCurves!$C$1,  A46)</f>
        <v>0.67612903225806453</v>
      </c>
    </row>
    <row r="47" spans="1:2">
      <c r="A47" s="41">
        <f t="shared" ca="1" si="0"/>
        <v>43685</v>
      </c>
      <c r="B47" s="52">
        <f ca="1">_xll.HLV5r3.Financial.Cache.GetValue(FxCurves!$C$1,  A47)</f>
        <v>0.67580645161290331</v>
      </c>
    </row>
    <row r="48" spans="1:2">
      <c r="A48" s="41">
        <f t="shared" ca="1" si="0"/>
        <v>43686</v>
      </c>
      <c r="B48" s="52">
        <f ca="1">_xll.HLV5r3.Financial.Cache.GetValue(FxCurves!$C$1,  A48)</f>
        <v>0.67548387096774198</v>
      </c>
    </row>
    <row r="49" spans="1:2">
      <c r="A49" s="41">
        <f t="shared" ca="1" si="0"/>
        <v>43687</v>
      </c>
      <c r="B49" s="52">
        <f ca="1">_xll.HLV5r3.Financial.Cache.GetValue(FxCurves!$C$1,  A49)</f>
        <v>0.67516129032258065</v>
      </c>
    </row>
    <row r="50" spans="1:2">
      <c r="A50" s="41">
        <f t="shared" ca="1" si="0"/>
        <v>43688</v>
      </c>
      <c r="B50" s="52">
        <f ca="1">_xll.HLV5r3.Financial.Cache.GetValue(FxCurves!$C$1,  A50)</f>
        <v>0.67483870967741943</v>
      </c>
    </row>
    <row r="51" spans="1:2">
      <c r="A51" s="41">
        <f t="shared" ca="1" si="0"/>
        <v>43689</v>
      </c>
      <c r="B51" s="52">
        <f ca="1">_xll.HLV5r3.Financial.Cache.GetValue(FxCurves!$C$1,  A51)</f>
        <v>0.6745161290322581</v>
      </c>
    </row>
    <row r="52" spans="1:2">
      <c r="A52" s="41">
        <f t="shared" ca="1" si="0"/>
        <v>43690</v>
      </c>
      <c r="B52" s="52">
        <f ca="1">_xll.HLV5r3.Financial.Cache.GetValue(FxCurves!$C$1,  A52)</f>
        <v>0.67419354838709677</v>
      </c>
    </row>
    <row r="53" spans="1:2">
      <c r="A53" s="41">
        <f t="shared" ca="1" si="0"/>
        <v>43691</v>
      </c>
      <c r="B53" s="52">
        <f ca="1">_xll.HLV5r3.Financial.Cache.GetValue(FxCurves!$C$1,  A53)</f>
        <v>0.67387096774193556</v>
      </c>
    </row>
    <row r="54" spans="1:2">
      <c r="A54" s="41">
        <f t="shared" ca="1" si="0"/>
        <v>43692</v>
      </c>
      <c r="B54" s="52">
        <f ca="1">_xll.HLV5r3.Financial.Cache.GetValue(FxCurves!$C$1,  A54)</f>
        <v>0.67354838709677423</v>
      </c>
    </row>
    <row r="55" spans="1:2">
      <c r="A55" s="41">
        <f t="shared" ca="1" si="0"/>
        <v>43693</v>
      </c>
      <c r="B55" s="52">
        <f ca="1">_xll.HLV5r3.Financial.Cache.GetValue(FxCurves!$C$1,  A55)</f>
        <v>0.6732258064516129</v>
      </c>
    </row>
    <row r="56" spans="1:2">
      <c r="A56" s="41">
        <f t="shared" ca="1" si="0"/>
        <v>43694</v>
      </c>
      <c r="B56" s="52">
        <f ca="1">_xll.HLV5r3.Financial.Cache.GetValue(FxCurves!$C$1,  A56)</f>
        <v>0.67290322580645168</v>
      </c>
    </row>
    <row r="57" spans="1:2">
      <c r="A57" s="41">
        <f t="shared" ca="1" si="0"/>
        <v>43695</v>
      </c>
      <c r="B57" s="52">
        <f ca="1">_xll.HLV5r3.Financial.Cache.GetValue(FxCurves!$C$1,  A57)</f>
        <v>0.67258064516129035</v>
      </c>
    </row>
    <row r="58" spans="1:2">
      <c r="A58" s="41">
        <f t="shared" ca="1" si="0"/>
        <v>43696</v>
      </c>
      <c r="B58" s="52">
        <f ca="1">_xll.HLV5r3.Financial.Cache.GetValue(FxCurves!$C$1,  A58)</f>
        <v>0.67225806451612913</v>
      </c>
    </row>
    <row r="59" spans="1:2">
      <c r="A59" s="41">
        <f t="shared" ca="1" si="0"/>
        <v>43697</v>
      </c>
      <c r="B59" s="52">
        <f ca="1">_xll.HLV5r3.Financial.Cache.GetValue(FxCurves!$C$1,  A59)</f>
        <v>0.6719354838709678</v>
      </c>
    </row>
    <row r="60" spans="1:2">
      <c r="A60" s="41">
        <f t="shared" ca="1" si="0"/>
        <v>43698</v>
      </c>
      <c r="B60" s="52">
        <f ca="1">_xll.HLV5r3.Financial.Cache.GetValue(FxCurves!$C$1,  A60)</f>
        <v>0.67161290322580647</v>
      </c>
    </row>
    <row r="61" spans="1:2">
      <c r="A61" s="41">
        <f t="shared" ca="1" si="0"/>
        <v>43699</v>
      </c>
      <c r="B61" s="52">
        <f ca="1">_xll.HLV5r3.Financial.Cache.GetValue(FxCurves!$C$1,  A61)</f>
        <v>0.67129032258064525</v>
      </c>
    </row>
    <row r="62" spans="1:2">
      <c r="A62" s="41">
        <f t="shared" ca="1" si="0"/>
        <v>43700</v>
      </c>
      <c r="B62" s="52">
        <f ca="1">_xll.HLV5r3.Financial.Cache.GetValue(FxCurves!$C$1,  A62)</f>
        <v>0.67096774193548392</v>
      </c>
    </row>
    <row r="63" spans="1:2">
      <c r="A63" s="41">
        <f t="shared" ca="1" si="0"/>
        <v>43701</v>
      </c>
      <c r="B63" s="52">
        <f ca="1">_xll.HLV5r3.Financial.Cache.GetValue(FxCurves!$C$1,  A63)</f>
        <v>0.67064516129032259</v>
      </c>
    </row>
    <row r="64" spans="1:2">
      <c r="A64" s="41">
        <f t="shared" ca="1" si="0"/>
        <v>43702</v>
      </c>
      <c r="B64" s="52">
        <f ca="1">_xll.HLV5r3.Financial.Cache.GetValue(FxCurves!$C$1,  A64)</f>
        <v>0.67032258064516137</v>
      </c>
    </row>
    <row r="65" spans="1:2">
      <c r="A65" s="41">
        <f t="shared" ca="1" si="0"/>
        <v>43703</v>
      </c>
      <c r="B65" s="52">
        <f ca="1">_xll.HLV5r3.Financial.Cache.GetValue(FxCurves!$C$1,  A65)</f>
        <v>0.67</v>
      </c>
    </row>
    <row r="66" spans="1:2">
      <c r="A66" s="41">
        <f t="shared" ca="1" si="0"/>
        <v>43704</v>
      </c>
      <c r="B66" s="52">
        <f ca="1">_xll.HLV5r3.Financial.Cache.GetValue(FxCurves!$C$1,  A66)</f>
        <v>0.66967741935483871</v>
      </c>
    </row>
    <row r="67" spans="1:2">
      <c r="A67" s="41">
        <f t="shared" ca="1" si="0"/>
        <v>43705</v>
      </c>
      <c r="B67" s="52">
        <f ca="1">_xll.HLV5r3.Financial.Cache.GetValue(FxCurves!$C$1,  A67)</f>
        <v>0.66935483870967749</v>
      </c>
    </row>
    <row r="68" spans="1:2">
      <c r="A68" s="41">
        <f t="shared" ref="A68:A100" ca="1" si="1">A67+1</f>
        <v>43706</v>
      </c>
      <c r="B68" s="52">
        <f ca="1">_xll.HLV5r3.Financial.Cache.GetValue(FxCurves!$C$1,  A68)</f>
        <v>0.66903225806451616</v>
      </c>
    </row>
    <row r="69" spans="1:2">
      <c r="A69" s="41">
        <f t="shared" ca="1" si="1"/>
        <v>43707</v>
      </c>
      <c r="B69" s="52">
        <f ca="1">_xll.HLV5r3.Financial.Cache.GetValue(FxCurves!$C$1,  A69)</f>
        <v>0.66870967741935494</v>
      </c>
    </row>
    <row r="70" spans="1:2">
      <c r="A70" s="41">
        <f t="shared" ca="1" si="1"/>
        <v>43708</v>
      </c>
      <c r="B70" s="52">
        <f ca="1">_xll.HLV5r3.Financial.Cache.GetValue(FxCurves!$C$1,  A70)</f>
        <v>0.66838709677419361</v>
      </c>
    </row>
    <row r="71" spans="1:2">
      <c r="A71" s="41">
        <f t="shared" ca="1" si="1"/>
        <v>43709</v>
      </c>
      <c r="B71" s="52">
        <f ca="1">_xll.HLV5r3.Financial.Cache.GetValue(FxCurves!$C$1,  A71)</f>
        <v>0.66806451612903228</v>
      </c>
    </row>
    <row r="72" spans="1:2">
      <c r="A72" s="41">
        <f t="shared" ca="1" si="1"/>
        <v>43710</v>
      </c>
      <c r="B72" s="52">
        <f ca="1">_xll.HLV5r3.Financial.Cache.GetValue(FxCurves!$C$1,  A72)</f>
        <v>0.66774193548387095</v>
      </c>
    </row>
    <row r="73" spans="1:2">
      <c r="A73" s="41">
        <f t="shared" ca="1" si="1"/>
        <v>43711</v>
      </c>
      <c r="B73" s="52">
        <f ca="1">_xll.HLV5r3.Financial.Cache.GetValue(FxCurves!$C$1,  A73)</f>
        <v>0.66741935483870973</v>
      </c>
    </row>
    <row r="74" spans="1:2">
      <c r="A74" s="41">
        <f t="shared" ca="1" si="1"/>
        <v>43712</v>
      </c>
      <c r="B74" s="52">
        <f ca="1">_xll.HLV5r3.Financial.Cache.GetValue(FxCurves!$C$1,  A74)</f>
        <v>0.6670967741935484</v>
      </c>
    </row>
    <row r="75" spans="1:2">
      <c r="A75" s="41">
        <f t="shared" ca="1" si="1"/>
        <v>43713</v>
      </c>
      <c r="B75" s="52">
        <f ca="1">_xll.HLV5r3.Financial.Cache.GetValue(FxCurves!$C$1,  A75)</f>
        <v>0.66677419354838718</v>
      </c>
    </row>
    <row r="76" spans="1:2">
      <c r="A76" s="41">
        <f t="shared" ca="1" si="1"/>
        <v>43714</v>
      </c>
      <c r="B76" s="52">
        <f ca="1">_xll.HLV5r3.Financial.Cache.GetValue(FxCurves!$C$1,  A76)</f>
        <v>0.66645161290322585</v>
      </c>
    </row>
    <row r="77" spans="1:2">
      <c r="A77" s="41">
        <f t="shared" ca="1" si="1"/>
        <v>43715</v>
      </c>
      <c r="B77" s="52">
        <f ca="1">_xll.HLV5r3.Financial.Cache.GetValue(FxCurves!$C$1,  A77)</f>
        <v>0.66612903225806452</v>
      </c>
    </row>
    <row r="78" spans="1:2">
      <c r="A78" s="41">
        <f t="shared" ca="1" si="1"/>
        <v>43716</v>
      </c>
      <c r="B78" s="52">
        <f ca="1">_xll.HLV5r3.Financial.Cache.GetValue(FxCurves!$C$1,  A78)</f>
        <v>0.66580645161290331</v>
      </c>
    </row>
    <row r="79" spans="1:2">
      <c r="A79" s="41">
        <f t="shared" ca="1" si="1"/>
        <v>43717</v>
      </c>
      <c r="B79" s="52">
        <f ca="1">_xll.HLV5r3.Financial.Cache.GetValue(FxCurves!$C$1,  A79)</f>
        <v>0.66548387096774198</v>
      </c>
    </row>
    <row r="80" spans="1:2">
      <c r="A80" s="41">
        <f t="shared" ca="1" si="1"/>
        <v>43718</v>
      </c>
      <c r="B80" s="52">
        <f ca="1">_xll.HLV5r3.Financial.Cache.GetValue(FxCurves!$C$1,  A80)</f>
        <v>0.66516129032258076</v>
      </c>
    </row>
    <row r="81" spans="1:2">
      <c r="A81" s="41">
        <f t="shared" ca="1" si="1"/>
        <v>43719</v>
      </c>
      <c r="B81" s="52">
        <f ca="1">_xll.HLV5r3.Financial.Cache.GetValue(FxCurves!$C$1,  A81)</f>
        <v>0.66483870967741943</v>
      </c>
    </row>
    <row r="82" spans="1:2">
      <c r="A82" s="41">
        <f t="shared" ca="1" si="1"/>
        <v>43720</v>
      </c>
      <c r="B82" s="52">
        <f ca="1">_xll.HLV5r3.Financial.Cache.GetValue(FxCurves!$C$1,  A82)</f>
        <v>0.6645161290322581</v>
      </c>
    </row>
    <row r="83" spans="1:2">
      <c r="A83" s="41">
        <f t="shared" ca="1" si="1"/>
        <v>43721</v>
      </c>
      <c r="B83" s="52">
        <f ca="1">_xll.HLV5r3.Financial.Cache.GetValue(FxCurves!$C$1,  A83)</f>
        <v>0.66419354838709688</v>
      </c>
    </row>
    <row r="84" spans="1:2">
      <c r="A84" s="41">
        <f t="shared" ca="1" si="1"/>
        <v>43722</v>
      </c>
      <c r="B84" s="52">
        <f ca="1">_xll.HLV5r3.Financial.Cache.GetValue(FxCurves!$C$1,  A84)</f>
        <v>0.66387096774193555</v>
      </c>
    </row>
    <row r="85" spans="1:2">
      <c r="A85" s="41">
        <f t="shared" ca="1" si="1"/>
        <v>43723</v>
      </c>
      <c r="B85" s="52">
        <f ca="1">_xll.HLV5r3.Financial.Cache.GetValue(FxCurves!$C$1,  A85)</f>
        <v>0.66354838709677422</v>
      </c>
    </row>
    <row r="86" spans="1:2">
      <c r="A86" s="41">
        <f t="shared" ca="1" si="1"/>
        <v>43724</v>
      </c>
      <c r="B86" s="52">
        <f ca="1">_xll.HLV5r3.Financial.Cache.GetValue(FxCurves!$C$1,  A86)</f>
        <v>0.66322580645161289</v>
      </c>
    </row>
    <row r="87" spans="1:2">
      <c r="A87" s="41">
        <f t="shared" ca="1" si="1"/>
        <v>43725</v>
      </c>
      <c r="B87" s="52">
        <f ca="1">_xll.HLV5r3.Financial.Cache.GetValue(FxCurves!$C$1,  A87)</f>
        <v>0.66290322580645167</v>
      </c>
    </row>
    <row r="88" spans="1:2">
      <c r="A88" s="41">
        <f t="shared" ca="1" si="1"/>
        <v>43726</v>
      </c>
      <c r="B88" s="52">
        <f ca="1">_xll.HLV5r3.Financial.Cache.GetValue(FxCurves!$C$1,  A88)</f>
        <v>0.66258064516129034</v>
      </c>
    </row>
    <row r="89" spans="1:2">
      <c r="A89" s="41">
        <f t="shared" ca="1" si="1"/>
        <v>43727</v>
      </c>
      <c r="B89" s="52">
        <f ca="1">_xll.HLV5r3.Financial.Cache.GetValue(FxCurves!$C$1,  A89)</f>
        <v>0.66225806451612901</v>
      </c>
    </row>
    <row r="90" spans="1:2">
      <c r="A90" s="41">
        <f t="shared" ca="1" si="1"/>
        <v>43728</v>
      </c>
      <c r="B90" s="52">
        <f ca="1">_xll.HLV5r3.Financial.Cache.GetValue(FxCurves!$C$1,  A90)</f>
        <v>0.66193548387096779</v>
      </c>
    </row>
    <row r="91" spans="1:2">
      <c r="A91" s="41">
        <f t="shared" ca="1" si="1"/>
        <v>43729</v>
      </c>
      <c r="B91" s="52">
        <f ca="1">_xll.HLV5r3.Financial.Cache.GetValue(FxCurves!$C$1,  A91)</f>
        <v>0.66161290322580657</v>
      </c>
    </row>
    <row r="92" spans="1:2">
      <c r="A92" s="41">
        <f t="shared" ca="1" si="1"/>
        <v>43730</v>
      </c>
      <c r="B92" s="52">
        <f ca="1">_xll.HLV5r3.Financial.Cache.GetValue(FxCurves!$C$1,  A92)</f>
        <v>0.66129032258064524</v>
      </c>
    </row>
    <row r="93" spans="1:2">
      <c r="A93" s="41">
        <f t="shared" ca="1" si="1"/>
        <v>43731</v>
      </c>
      <c r="B93" s="52">
        <f ca="1">_xll.HLV5r3.Financial.Cache.GetValue(FxCurves!$C$1,  A93)</f>
        <v>0.66096774193548391</v>
      </c>
    </row>
    <row r="94" spans="1:2">
      <c r="A94" s="41">
        <f t="shared" ca="1" si="1"/>
        <v>43732</v>
      </c>
      <c r="B94" s="52">
        <f ca="1">_xll.HLV5r3.Financial.Cache.GetValue(FxCurves!$C$1,  A94)</f>
        <v>0.66064516129032258</v>
      </c>
    </row>
    <row r="95" spans="1:2">
      <c r="A95" s="41">
        <f t="shared" ca="1" si="1"/>
        <v>43733</v>
      </c>
      <c r="B95" s="52">
        <f ca="1">_xll.HLV5r3.Financial.Cache.GetValue(FxCurves!$C$1,  A95)</f>
        <v>0.66032258064516136</v>
      </c>
    </row>
    <row r="96" spans="1:2">
      <c r="A96" s="41">
        <f t="shared" ca="1" si="1"/>
        <v>43734</v>
      </c>
      <c r="B96" s="52">
        <f ca="1">_xll.HLV5r3.Financial.Cache.GetValue(FxCurves!$C$1,  A96)</f>
        <v>0.66</v>
      </c>
    </row>
    <row r="97" spans="1:2">
      <c r="A97" s="41">
        <f t="shared" ca="1" si="1"/>
        <v>43735</v>
      </c>
      <c r="B97" s="52">
        <f ca="1">_xll.HLV5r3.Financial.Cache.GetValue(FxCurves!$C$1,  A97)</f>
        <v>0.65989130434782617</v>
      </c>
    </row>
    <row r="98" spans="1:2">
      <c r="A98" s="41">
        <f t="shared" ca="1" si="1"/>
        <v>43736</v>
      </c>
      <c r="B98" s="52">
        <f ca="1">_xll.HLV5r3.Financial.Cache.GetValue(FxCurves!$C$1,  A98)</f>
        <v>0.6597826086956522</v>
      </c>
    </row>
    <row r="99" spans="1:2">
      <c r="A99" s="41">
        <f t="shared" ca="1" si="1"/>
        <v>43737</v>
      </c>
      <c r="B99" s="52">
        <f ca="1">_xll.HLV5r3.Financial.Cache.GetValue(FxCurves!$C$1,  A99)</f>
        <v>0.65967391304347833</v>
      </c>
    </row>
    <row r="100" spans="1:2" ht="12" thickBot="1">
      <c r="A100" s="42">
        <f t="shared" ca="1" si="1"/>
        <v>43738</v>
      </c>
      <c r="B100" s="52">
        <f ca="1">_xll.HLV5r3.Financial.Cache.GetValue(FxCurves!$C$1,  A100)</f>
        <v>0.65956521739130436</v>
      </c>
    </row>
  </sheetData>
  <phoneticPr fontId="2" type="noConversion"/>
  <hyperlinks>
    <hyperlink ref="H9" r:id="rId1" display="alex.watt@nab.com.au" xr:uid="{00000000-0004-0000-0300-000000000000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FxCurves</vt:lpstr>
      <vt:lpstr>FxVol</vt:lpstr>
      <vt:lpstr>Priceable Fx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2019-06-24T06:20:33Z</dcterms:modified>
</cp:coreProperties>
</file>