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Visual Studio 2017\Projects\Highlander\FpML.V5r3.Applications\ExcelAPI\Spreadsheets\Equities\"/>
    </mc:Choice>
  </mc:AlternateContent>
  <bookViews>
    <workbookView xWindow="480" yWindow="135" windowWidth="12915" windowHeight="11250" tabRatio="188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F9" i="1" l="1"/>
  <c r="L9" i="1" s="1"/>
  <c r="O9" i="1"/>
  <c r="I10" i="1"/>
  <c r="O10" i="1" s="1"/>
  <c r="P10" i="1"/>
  <c r="P9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C31" i="1"/>
  <c r="C30" i="1"/>
  <c r="F10" i="1" l="1"/>
  <c r="L10" i="1" l="1"/>
  <c r="F11" i="1"/>
  <c r="F12" i="1" l="1"/>
  <c r="L11" i="1"/>
  <c r="L12" i="1" l="1"/>
  <c r="F13" i="1"/>
  <c r="F14" i="1" l="1"/>
  <c r="L13" i="1"/>
  <c r="F15" i="1" l="1"/>
  <c r="L14" i="1"/>
  <c r="F16" i="1" l="1"/>
  <c r="L15" i="1"/>
  <c r="L16" i="1" l="1"/>
  <c r="F17" i="1"/>
  <c r="L17" i="1" l="1"/>
  <c r="F18" i="1"/>
  <c r="F19" i="1" l="1"/>
  <c r="L18" i="1"/>
  <c r="F20" i="1" l="1"/>
  <c r="L19" i="1"/>
  <c r="F21" i="1" l="1"/>
  <c r="L20" i="1"/>
  <c r="D25" i="1"/>
  <c r="E26" i="1"/>
  <c r="C5" i="1"/>
  <c r="G5" i="1"/>
  <c r="B32" i="1" l="1"/>
  <c r="L21" i="1"/>
  <c r="E25" i="1"/>
  <c r="C32" i="1"/>
  <c r="D26" i="1"/>
</calcChain>
</file>

<file path=xl/sharedStrings.xml><?xml version="1.0" encoding="utf-8"?>
<sst xmlns="http://schemas.openxmlformats.org/spreadsheetml/2006/main" count="34" uniqueCount="33">
  <si>
    <t>Expiry date</t>
  </si>
  <si>
    <t>Spot</t>
  </si>
  <si>
    <t>Fwd</t>
  </si>
  <si>
    <t>Strike</t>
  </si>
  <si>
    <t>Vol</t>
  </si>
  <si>
    <t>Vols</t>
  </si>
  <si>
    <t>Orc Wing Model</t>
  </si>
  <si>
    <t>Put strike</t>
  </si>
  <si>
    <t>Rate date</t>
  </si>
  <si>
    <t>Rate</t>
  </si>
  <si>
    <t>Div date</t>
  </si>
  <si>
    <t>Date</t>
  </si>
  <si>
    <t>Call Price</t>
  </si>
  <si>
    <t>Specify call strke</t>
  </si>
  <si>
    <t>Div time</t>
  </si>
  <si>
    <t>Rate time</t>
  </si>
  <si>
    <t>Div amt</t>
  </si>
  <si>
    <t>Specify put strike</t>
  </si>
  <si>
    <t>Trade date</t>
  </si>
  <si>
    <t>Call Strike</t>
  </si>
  <si>
    <t>Put Price</t>
  </si>
  <si>
    <t>CurrentVolatility</t>
  </si>
  <si>
    <t>SlopeReference</t>
  </si>
  <si>
    <t>PutCurvature</t>
  </si>
  <si>
    <t>CallCurvature</t>
  </si>
  <si>
    <t>DownCutOff</t>
  </si>
  <si>
    <t>UpCutOff</t>
  </si>
  <si>
    <t>VolChangeRate</t>
  </si>
  <si>
    <t>SlopeChangeRate</t>
  </si>
  <si>
    <t>SkewSwimmingnessRate</t>
  </si>
  <si>
    <t>DownSmoothingRange</t>
  </si>
  <si>
    <t>UpSmoothingRange</t>
  </si>
  <si>
    <t>ReferenceForward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</si>
</sst>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_-* #,##0.000_-;\-* #,##0.000_-;_-* &quot;-&quot;??_-;_-@_-"/>
  </numFmts>
  <fonts count="5" x14ac:knownFonts="1">
    <font>
      <sz val="12"/>
      <name val="Arial"/>
    </font>
    <font>
      <sz val="12"/>
      <name val="Arial"/>
    </font>
    <font>
      <sz val="12"/>
      <color indexed="12"/>
      <name val="Arial"/>
      <family val="2"/>
    </font>
    <font>
      <sz val="12"/>
      <color indexed="23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2" fillId="0" borderId="0" xfId="0" applyFont="1"/>
    <xf numFmtId="0" fontId="3" fillId="0" borderId="0" xfId="0" applyFont="1"/>
    <xf numFmtId="14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165" fontId="0" fillId="0" borderId="0" xfId="1" applyNumberFormat="1" applyFont="1"/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4:T32"/>
  <sheetViews>
    <sheetView tabSelected="1" zoomScale="85" workbookViewId="0">
      <selection activeCell="C32" sqref="C32"/>
    </sheetView>
  </sheetViews>
  <sheetFormatPr defaultRowHeight="15" x14ac:dyDescent="0.2"/>
  <cols>
    <col min="1" max="1" width="10" bestFit="1" customWidth="1"/>
    <col min="2" max="2" width="13.6640625" customWidth="1"/>
    <col min="3" max="3" width="21.44140625" bestFit="1" customWidth="1"/>
    <col min="4" max="4" width="9" bestFit="1" customWidth="1"/>
    <col min="5" max="5" width="10.21875" customWidth="1"/>
    <col min="6" max="6" width="12.77734375" customWidth="1"/>
    <col min="8" max="8" width="2.77734375" customWidth="1"/>
    <col min="9" max="9" width="12" bestFit="1" customWidth="1"/>
    <col min="11" max="11" width="4.21875" customWidth="1"/>
    <col min="14" max="14" width="5.44140625" customWidth="1"/>
    <col min="22" max="22" width="21.88671875" bestFit="1" customWidth="1"/>
  </cols>
  <sheetData>
    <row r="4" spans="1:20" x14ac:dyDescent="0.2">
      <c r="B4" t="s">
        <v>13</v>
      </c>
      <c r="C4" s="3">
        <v>4500</v>
      </c>
      <c r="F4" t="s">
        <v>17</v>
      </c>
      <c r="G4" s="3">
        <v>3650</v>
      </c>
    </row>
    <row r="5" spans="1:20" x14ac:dyDescent="0.2">
      <c r="B5" t="s">
        <v>7</v>
      </c>
      <c r="C5">
        <f ca="1">_xll.HLV5r3.Analytics.Equity.PutCollarPricer("BHP", $B$11, $C$4, "E", $B$9, $B$10, $F$9:$G$21, $I$9:$J$10, $C$9:$D$20)</f>
        <v>4151.6394018861092</v>
      </c>
      <c r="F5" t="s">
        <v>19</v>
      </c>
      <c r="G5">
        <f ca="1">_xll.HLV5r3.Analytics.Equity.CallCollarPricer("BHP", $B$11, $G$4, "E", $B$9, $B$10, $F$9:$G$21, $I$9:$J$10, $C$9:$D$20)</f>
        <v>5080.2672176206906</v>
      </c>
    </row>
    <row r="8" spans="1:20" x14ac:dyDescent="0.2">
      <c r="D8" t="s">
        <v>6</v>
      </c>
      <c r="F8" t="s">
        <v>8</v>
      </c>
      <c r="G8" t="s">
        <v>9</v>
      </c>
      <c r="I8" t="s">
        <v>10</v>
      </c>
      <c r="J8" t="s">
        <v>11</v>
      </c>
      <c r="L8" s="4" t="s">
        <v>15</v>
      </c>
      <c r="M8" s="4" t="s">
        <v>9</v>
      </c>
      <c r="N8" s="4"/>
      <c r="O8" s="4" t="s">
        <v>14</v>
      </c>
      <c r="P8" s="4" t="s">
        <v>16</v>
      </c>
    </row>
    <row r="9" spans="1:20" x14ac:dyDescent="0.2">
      <c r="A9" t="s">
        <v>18</v>
      </c>
      <c r="B9" s="5">
        <v>39681</v>
      </c>
      <c r="C9" t="s">
        <v>21</v>
      </c>
      <c r="D9">
        <v>0.40889999999999999</v>
      </c>
      <c r="F9" s="1">
        <f ca="1">TODAY()</f>
        <v>43129</v>
      </c>
      <c r="G9">
        <v>7.2478399999999998E-2</v>
      </c>
      <c r="I9" s="1">
        <v>39682</v>
      </c>
      <c r="J9">
        <v>104.92</v>
      </c>
      <c r="L9" s="4">
        <f t="shared" ref="L9:L21" ca="1" si="0">(F9-$B$9)/365</f>
        <v>9.4465753424657528</v>
      </c>
      <c r="M9" s="4">
        <f t="shared" ref="M9:M21" si="1">G9</f>
        <v>7.2478399999999998E-2</v>
      </c>
      <c r="N9" s="4"/>
      <c r="O9" s="4">
        <f>(I9-B$9)/365</f>
        <v>2.7397260273972603E-3</v>
      </c>
      <c r="P9" s="4">
        <f>J9</f>
        <v>104.92</v>
      </c>
      <c r="T9" s="8"/>
    </row>
    <row r="10" spans="1:20" x14ac:dyDescent="0.2">
      <c r="A10" t="s">
        <v>0</v>
      </c>
      <c r="B10" s="5">
        <v>40077</v>
      </c>
      <c r="C10" t="s">
        <v>22</v>
      </c>
      <c r="D10">
        <v>-0.2175</v>
      </c>
      <c r="F10" s="1">
        <f ca="1">F9+100</f>
        <v>43229</v>
      </c>
      <c r="G10">
        <v>7.3156250000000006E-2</v>
      </c>
      <c r="I10" s="1">
        <f>I9+100</f>
        <v>39782</v>
      </c>
      <c r="J10">
        <v>106.31</v>
      </c>
      <c r="L10" s="4">
        <f t="shared" ca="1" si="0"/>
        <v>9.7205479452054799</v>
      </c>
      <c r="M10" s="4">
        <f t="shared" si="1"/>
        <v>7.3156250000000006E-2</v>
      </c>
      <c r="N10" s="4"/>
      <c r="O10" s="4">
        <f>(I10-B$9)/365</f>
        <v>0.27671232876712326</v>
      </c>
      <c r="P10" s="4">
        <f>J10</f>
        <v>106.31</v>
      </c>
    </row>
    <row r="11" spans="1:20" x14ac:dyDescent="0.2">
      <c r="A11" t="s">
        <v>1</v>
      </c>
      <c r="B11" s="6">
        <v>4000</v>
      </c>
      <c r="C11" t="s">
        <v>23</v>
      </c>
      <c r="D11">
        <v>0.44919999999999999</v>
      </c>
      <c r="F11" s="1">
        <f t="shared" ref="F11:F21" ca="1" si="2">F10+100</f>
        <v>43329</v>
      </c>
      <c r="G11">
        <v>7.2917999999999997E-2</v>
      </c>
      <c r="L11" s="4">
        <f t="shared" ca="1" si="0"/>
        <v>9.9945205479452053</v>
      </c>
      <c r="M11" s="4">
        <f t="shared" si="1"/>
        <v>7.2917999999999997E-2</v>
      </c>
      <c r="N11" s="4"/>
      <c r="O11" s="4"/>
      <c r="P11" s="4"/>
    </row>
    <row r="12" spans="1:20" x14ac:dyDescent="0.2">
      <c r="A12" t="s">
        <v>2</v>
      </c>
      <c r="B12" s="6">
        <v>3998.29</v>
      </c>
      <c r="C12" t="s">
        <v>24</v>
      </c>
      <c r="D12">
        <v>1.3355999999999999</v>
      </c>
      <c r="F12" s="1">
        <f t="shared" ca="1" si="2"/>
        <v>43429</v>
      </c>
      <c r="G12">
        <v>7.2721350000000004E-2</v>
      </c>
      <c r="L12" s="4">
        <f t="shared" ca="1" si="0"/>
        <v>10.268493150684931</v>
      </c>
      <c r="M12" s="4">
        <f t="shared" si="1"/>
        <v>7.2721350000000004E-2</v>
      </c>
      <c r="N12" s="4"/>
      <c r="O12" s="4"/>
      <c r="P12" s="4"/>
    </row>
    <row r="13" spans="1:20" x14ac:dyDescent="0.2">
      <c r="C13" t="s">
        <v>25</v>
      </c>
      <c r="D13">
        <v>-0.47110000000000002</v>
      </c>
      <c r="F13" s="1">
        <f t="shared" ca="1" si="2"/>
        <v>43529</v>
      </c>
      <c r="G13">
        <v>7.232268E-2</v>
      </c>
      <c r="L13" s="4">
        <f t="shared" ca="1" si="0"/>
        <v>10.542465753424658</v>
      </c>
      <c r="M13" s="4">
        <f t="shared" si="1"/>
        <v>7.232268E-2</v>
      </c>
      <c r="N13" s="4"/>
      <c r="O13" s="4"/>
      <c r="P13" s="4"/>
    </row>
    <row r="14" spans="1:20" x14ac:dyDescent="0.2">
      <c r="C14" t="s">
        <v>26</v>
      </c>
      <c r="D14">
        <v>0.20399999999999999</v>
      </c>
      <c r="F14" s="1">
        <f t="shared" ca="1" si="2"/>
        <v>43629</v>
      </c>
      <c r="G14">
        <v>7.2004600000000002E-2</v>
      </c>
      <c r="L14" s="4">
        <f t="shared" ca="1" si="0"/>
        <v>10.816438356164383</v>
      </c>
      <c r="M14" s="4">
        <f t="shared" si="1"/>
        <v>7.2004600000000002E-2</v>
      </c>
      <c r="N14" s="4"/>
      <c r="O14" s="4"/>
      <c r="P14" s="4"/>
      <c r="T14" s="8"/>
    </row>
    <row r="15" spans="1:20" x14ac:dyDescent="0.2">
      <c r="C15" t="s">
        <v>27</v>
      </c>
      <c r="D15">
        <v>0</v>
      </c>
      <c r="F15" s="1">
        <f t="shared" ca="1" si="2"/>
        <v>43729</v>
      </c>
      <c r="G15">
        <v>7.1701529999999999E-2</v>
      </c>
      <c r="L15" s="4">
        <f t="shared" ca="1" si="0"/>
        <v>11.09041095890411</v>
      </c>
      <c r="M15" s="4">
        <f t="shared" si="1"/>
        <v>7.1701529999999999E-2</v>
      </c>
      <c r="N15" s="4"/>
      <c r="O15" s="4"/>
      <c r="P15" s="4"/>
    </row>
    <row r="16" spans="1:20" x14ac:dyDescent="0.2">
      <c r="C16" t="s">
        <v>28</v>
      </c>
      <c r="D16">
        <v>0</v>
      </c>
      <c r="F16" s="1">
        <f t="shared" ca="1" si="2"/>
        <v>43829</v>
      </c>
      <c r="G16">
        <v>7.0578569999999993E-2</v>
      </c>
      <c r="L16" s="4">
        <f t="shared" ca="1" si="0"/>
        <v>11.364383561643836</v>
      </c>
      <c r="M16" s="4">
        <f t="shared" si="1"/>
        <v>7.0578569999999993E-2</v>
      </c>
      <c r="N16" s="4"/>
      <c r="O16" s="4"/>
      <c r="P16" s="4"/>
    </row>
    <row r="17" spans="2:16" x14ac:dyDescent="0.2">
      <c r="C17" t="s">
        <v>29</v>
      </c>
      <c r="D17">
        <v>0</v>
      </c>
      <c r="F17" s="1">
        <f t="shared" ca="1" si="2"/>
        <v>43929</v>
      </c>
      <c r="G17">
        <v>6.9399000000000002E-2</v>
      </c>
      <c r="L17" s="4">
        <f t="shared" ca="1" si="0"/>
        <v>11.638356164383561</v>
      </c>
      <c r="M17" s="4">
        <f t="shared" si="1"/>
        <v>6.9399000000000002E-2</v>
      </c>
      <c r="N17" s="4"/>
      <c r="O17" s="4"/>
      <c r="P17" s="4"/>
    </row>
    <row r="18" spans="2:16" x14ac:dyDescent="0.2">
      <c r="C18" t="s">
        <v>30</v>
      </c>
      <c r="D18">
        <v>0.5</v>
      </c>
      <c r="F18" s="1">
        <f t="shared" ca="1" si="2"/>
        <v>44029</v>
      </c>
      <c r="G18">
        <v>6.8985389999999994E-2</v>
      </c>
      <c r="L18" s="4">
        <f t="shared" ca="1" si="0"/>
        <v>11.912328767123288</v>
      </c>
      <c r="M18" s="4">
        <f t="shared" si="1"/>
        <v>6.8985389999999994E-2</v>
      </c>
      <c r="N18" s="4"/>
      <c r="O18" s="4"/>
      <c r="P18" s="4"/>
    </row>
    <row r="19" spans="2:16" x14ac:dyDescent="0.2">
      <c r="C19" t="s">
        <v>31</v>
      </c>
      <c r="D19">
        <v>0.5</v>
      </c>
      <c r="F19" s="1">
        <f t="shared" ca="1" si="2"/>
        <v>44129</v>
      </c>
      <c r="G19">
        <v>6.8568279999999995E-2</v>
      </c>
      <c r="L19" s="4">
        <f t="shared" ca="1" si="0"/>
        <v>12.186301369863013</v>
      </c>
      <c r="M19" s="4">
        <f t="shared" si="1"/>
        <v>6.8568279999999995E-2</v>
      </c>
      <c r="N19" s="4"/>
      <c r="O19" s="4"/>
      <c r="P19" s="4"/>
    </row>
    <row r="20" spans="2:16" x14ac:dyDescent="0.2">
      <c r="C20" t="s">
        <v>32</v>
      </c>
      <c r="D20">
        <v>4370.04</v>
      </c>
      <c r="F20" s="1">
        <f t="shared" ca="1" si="2"/>
        <v>44229</v>
      </c>
      <c r="G20">
        <v>6.8164429999999998E-2</v>
      </c>
      <c r="L20" s="4">
        <f t="shared" ca="1" si="0"/>
        <v>12.46027397260274</v>
      </c>
      <c r="M20" s="4">
        <f t="shared" si="1"/>
        <v>6.8164429999999998E-2</v>
      </c>
      <c r="N20" s="4"/>
      <c r="O20" s="4"/>
      <c r="P20" s="4"/>
    </row>
    <row r="21" spans="2:16" x14ac:dyDescent="0.2">
      <c r="F21" s="1">
        <f t="shared" ca="1" si="2"/>
        <v>44329</v>
      </c>
      <c r="G21">
        <v>6.7741300000000004E-2</v>
      </c>
      <c r="L21" s="4">
        <f t="shared" ca="1" si="0"/>
        <v>12.734246575342466</v>
      </c>
      <c r="M21" s="4">
        <f t="shared" si="1"/>
        <v>6.7741300000000004E-2</v>
      </c>
      <c r="N21" s="4"/>
      <c r="O21" s="4"/>
      <c r="P21" s="4"/>
    </row>
    <row r="22" spans="2:16" x14ac:dyDescent="0.2">
      <c r="L22" s="4"/>
      <c r="M22" s="4"/>
      <c r="N22" s="4"/>
      <c r="O22" s="4"/>
      <c r="P22" s="4"/>
    </row>
    <row r="24" spans="2:16" x14ac:dyDescent="0.2">
      <c r="D24" t="s">
        <v>12</v>
      </c>
      <c r="E24" t="s">
        <v>20</v>
      </c>
    </row>
    <row r="25" spans="2:16" x14ac:dyDescent="0.2">
      <c r="D25" s="7">
        <f ca="1">_xll.HLV5r3.Analytics.Equity.BlackScholesPricer($B$11, $C$4, $C$31, "C",$B$9, $B$10, $F$9:$F$21,$G$9:$G$21,$I$9:$I$10,$J$9:$J$10)</f>
        <v>493.36549290055376</v>
      </c>
      <c r="E25" s="7">
        <f ca="1">_xll.HLV5r3.Analytics.Equity.BlackScholesPricer($B$11,$C$5,$C$30,"p",$B$9, $B$10, $F$9:$F$21,$G$9:$G$21,$I$9:$I$10,$J$9:$J$10)</f>
        <v>750.01644261694548</v>
      </c>
    </row>
    <row r="26" spans="2:16" x14ac:dyDescent="0.2">
      <c r="D26" s="7">
        <f ca="1">_xll.HLV5r3.Analytics.Equity.BlackScholesPricer($B$11, $G$5, $C$32,  "C", $B$9, $B$10, $F$9:$F$21,$G$9:$G$21,$I$9:$I$10,$J$9:$J$10)</f>
        <v>346.13618082175338</v>
      </c>
      <c r="E26" s="7">
        <f ca="1">_xll.HLV5r3.Analytics.Equity.BlackScholesPricer($B$11, $G$4, $C$30,"p",$B$9, $B$10, $F$9:$F$21,$G$9:$G$21,$I$9:$I$10,$J$9:$J$10)</f>
        <v>493.20737360967757</v>
      </c>
    </row>
    <row r="28" spans="2:16" x14ac:dyDescent="0.2">
      <c r="B28" t="s">
        <v>5</v>
      </c>
    </row>
    <row r="29" spans="2:16" x14ac:dyDescent="0.2">
      <c r="B29" t="s">
        <v>3</v>
      </c>
      <c r="C29" t="s">
        <v>4</v>
      </c>
    </row>
    <row r="30" spans="2:16" x14ac:dyDescent="0.2">
      <c r="B30" s="2">
        <v>3648.88</v>
      </c>
      <c r="C30">
        <f>_xll.HLV5r3.Analytics.Equity.GetWingVol($B30,($B$10-$B$9)/365,$B$12,$D$9, $D$10, $D$11, $D$12, $D$13, $D$14, $D$15, $D$16, $D$17, $D$18, $D$19, $D$20)</f>
        <v>0.46273757698606383</v>
      </c>
    </row>
    <row r="31" spans="2:16" x14ac:dyDescent="0.2">
      <c r="B31" s="2">
        <v>4500</v>
      </c>
      <c r="C31">
        <f>_xll.HLV5r3.Analytics.Equity.GetWingVol($B31,($B$10-$B$9)/365,$B$12,$D$9, $D$10, $D$11, $D$12, $D$13, $D$14, $D$15, $D$16, $D$17, $D$18, $D$19, $D$20)</f>
        <v>0.40367312047601372</v>
      </c>
    </row>
    <row r="32" spans="2:16" x14ac:dyDescent="0.2">
      <c r="B32">
        <f ca="1">G5</f>
        <v>5080.2672176206906</v>
      </c>
      <c r="C32">
        <f ca="1">_xll.HLV5r3.Analytics.Equity.GetWingVol($B32,($B$10-$B$9)/365,$B$12,$D$9, $D$10, $D$11, $D$12, $D$13, $D$14, $D$15, $D$16, $D$17, $D$18, $D$19, $D$20)</f>
        <v>0.40643485515916672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National Australia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abarber</dc:creator>
  <cp:lastModifiedBy>Alex</cp:lastModifiedBy>
  <dcterms:created xsi:type="dcterms:W3CDTF">2008-08-21T04:49:55Z</dcterms:created>
  <dcterms:modified xsi:type="dcterms:W3CDTF">2018-01-29T07:53:03Z</dcterms:modified>
</cp:coreProperties>
</file>