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bookViews>
    <workbookView xWindow="240" yWindow="375" windowWidth="28515" windowHeight="12300" xr2:uid="{00000000-000D-0000-FFFF-FFFF00000000}"/>
  </bookViews>
  <sheets>
    <sheet name="GetInfo &amp; GetInstrumentInfo" sheetId="4" r:id="rId1"/>
    <sheet name="Fra" sheetId="7" r:id="rId2"/>
    <sheet name="FRA1" sheetId="5" r:id="rId3"/>
    <sheet name="FRA2" sheetId="6" r:id="rId4"/>
  </sheets>
  <definedNames>
    <definedName name="CurveList">'GetInfo &amp; GetInstrumentInfo'!$A$8:$A$122</definedName>
  </definedNames>
  <calcPr calcId="171027" calcOnSave="0"/>
</workbook>
</file>

<file path=xl/calcChain.xml><?xml version="1.0" encoding="utf-8"?>
<calcChain xmlns="http://schemas.openxmlformats.org/spreadsheetml/2006/main">
  <c r="L19" i="7" l="1"/>
  <c r="L21" i="7" s="1"/>
  <c r="L23" i="7" s="1"/>
  <c r="L25" i="7" s="1"/>
  <c r="L27" i="7" s="1"/>
  <c r="L29" i="7" s="1"/>
  <c r="D4" i="4"/>
  <c r="L5" i="7"/>
  <c r="L7" i="7" s="1"/>
  <c r="L9" i="7" s="1"/>
  <c r="L11" i="7" s="1"/>
  <c r="L13" i="7" s="1"/>
  <c r="L15" i="7" s="1"/>
  <c r="K5" i="7"/>
  <c r="K7" i="7" s="1"/>
  <c r="K9" i="7" s="1"/>
  <c r="K11" i="7" s="1"/>
  <c r="K13" i="7" s="1"/>
  <c r="K15" i="7" s="1"/>
  <c r="I5" i="7"/>
  <c r="I7" i="7" s="1"/>
  <c r="I9" i="7" s="1"/>
  <c r="I11" i="7" s="1"/>
  <c r="I13" i="7" s="1"/>
  <c r="I15" i="7" s="1"/>
  <c r="I17" i="7" s="1"/>
  <c r="I19" i="7" s="1"/>
  <c r="I21" i="7" s="1"/>
  <c r="I23" i="7" s="1"/>
  <c r="I25" i="7" s="1"/>
  <c r="I27" i="7" s="1"/>
  <c r="I29" i="7" s="1"/>
  <c r="E5" i="7"/>
  <c r="E7" i="7" s="1"/>
  <c r="E9" i="7" s="1"/>
  <c r="E11" i="7" s="1"/>
  <c r="E13" i="7" s="1"/>
  <c r="E15" i="7" s="1"/>
  <c r="D5" i="7"/>
  <c r="D7" i="7" s="1"/>
  <c r="D9" i="7" s="1"/>
  <c r="D11" i="7" s="1"/>
  <c r="D13" i="7" s="1"/>
  <c r="D15" i="7" s="1"/>
  <c r="D17" i="7" s="1"/>
  <c r="D19" i="7" s="1"/>
  <c r="D21" i="7" s="1"/>
  <c r="D23" i="7" s="1"/>
  <c r="D25" i="7" s="1"/>
  <c r="D27" i="7" s="1"/>
  <c r="D29" i="7" s="1"/>
  <c r="C5" i="7"/>
  <c r="C7" i="7" s="1"/>
  <c r="C9" i="7" s="1"/>
  <c r="C11" i="7" s="1"/>
  <c r="C13" i="7" s="1"/>
  <c r="C15" i="7" s="1"/>
  <c r="C17" i="7" s="1"/>
  <c r="C19" i="7" s="1"/>
  <c r="C21" i="7" s="1"/>
  <c r="C23" i="7" s="1"/>
  <c r="C25" i="7" s="1"/>
  <c r="C27" i="7" s="1"/>
  <c r="C29" i="7" s="1"/>
  <c r="F3" i="7"/>
  <c r="F5" i="7" s="1"/>
  <c r="F7" i="7" s="1"/>
  <c r="F9" i="7" s="1"/>
  <c r="F11" i="7" s="1"/>
  <c r="F13" i="7" s="1"/>
  <c r="F15" i="7" s="1"/>
  <c r="F17" i="7" s="1"/>
  <c r="F19" i="7" s="1"/>
  <c r="F21" i="7" s="1"/>
  <c r="F23" i="7" s="1"/>
  <c r="F25" i="7" s="1"/>
  <c r="F27" i="7" s="1"/>
  <c r="F29" i="7" s="1"/>
  <c r="A8" i="4" a="1"/>
  <c r="C15" i="4" a="1"/>
  <c r="P13" i="7"/>
  <c r="P15" i="7"/>
  <c r="N27" i="7"/>
  <c r="N11" i="7"/>
  <c r="P29" i="7"/>
  <c r="N25" i="7"/>
  <c r="N9" i="7"/>
  <c r="N5" i="7"/>
  <c r="N15" i="7"/>
  <c r="N13" i="7"/>
  <c r="Q15" i="7" a="1"/>
  <c r="P27" i="7"/>
  <c r="P11" i="7"/>
  <c r="N23" i="7"/>
  <c r="N7" i="7"/>
  <c r="Q29" i="7" a="1"/>
  <c r="Q13" i="7" a="1"/>
  <c r="P25" i="7"/>
  <c r="P9" i="7"/>
  <c r="N21" i="7"/>
  <c r="P3" i="7"/>
  <c r="P17" i="7"/>
  <c r="Q17" i="7" s="1" a="1"/>
  <c r="Q27" i="7" a="1"/>
  <c r="Q11" i="7" a="1"/>
  <c r="P23" i="7"/>
  <c r="P7" i="7"/>
  <c r="Q7" i="7" s="1" a="1"/>
  <c r="N19" i="7"/>
  <c r="N3" i="7"/>
  <c r="X3" i="7" s="1" a="1"/>
  <c r="Q25" i="7" a="1"/>
  <c r="Q9" i="7" a="1"/>
  <c r="P21" i="7"/>
  <c r="Q21" i="7" s="1" a="1"/>
  <c r="P5" i="7"/>
  <c r="Q5" i="7" s="1" a="1"/>
  <c r="N17" i="7"/>
  <c r="U8" i="7" a="1"/>
  <c r="Q23" i="7" a="1"/>
  <c r="P19" i="7"/>
  <c r="Q19" i="7" s="1" a="1"/>
  <c r="N29" i="7"/>
  <c r="A2" i="4"/>
  <c r="F15" i="4" a="1"/>
  <c r="X15" i="7" a="1"/>
  <c r="Q3" i="7" a="1"/>
  <c r="T4" i="7" l="1"/>
  <c r="Q3" i="7"/>
  <c r="R3" i="7"/>
  <c r="S3" i="7"/>
  <c r="R4" i="7"/>
  <c r="T3" i="7"/>
  <c r="Q4" i="7"/>
  <c r="S4" i="7"/>
  <c r="X18" i="7"/>
  <c r="Y18" i="7"/>
  <c r="X15" i="7"/>
  <c r="Y15" i="7"/>
  <c r="Y17" i="7"/>
  <c r="X16" i="7"/>
  <c r="Y16" i="7"/>
  <c r="X17" i="7"/>
  <c r="T20" i="7"/>
  <c r="S20" i="7"/>
  <c r="R19" i="7"/>
  <c r="R20" i="7"/>
  <c r="Q20" i="7"/>
  <c r="T19" i="7"/>
  <c r="S19" i="7"/>
  <c r="Q19" i="7"/>
  <c r="R24" i="7"/>
  <c r="Q24" i="7"/>
  <c r="T23" i="7"/>
  <c r="S23" i="7"/>
  <c r="S24" i="7"/>
  <c r="R23" i="7"/>
  <c r="Q23" i="7"/>
  <c r="T24" i="7"/>
  <c r="V8" i="7"/>
  <c r="V12" i="7"/>
  <c r="V16" i="7"/>
  <c r="V20" i="7"/>
  <c r="U9" i="7"/>
  <c r="U13" i="7"/>
  <c r="U17" i="7"/>
  <c r="U21" i="7"/>
  <c r="U12" i="7"/>
  <c r="V9" i="7"/>
  <c r="V13" i="7"/>
  <c r="V17" i="7"/>
  <c r="V21" i="7"/>
  <c r="U10" i="7"/>
  <c r="U14" i="7"/>
  <c r="U18" i="7"/>
  <c r="U20" i="7"/>
  <c r="V10" i="7"/>
  <c r="V14" i="7"/>
  <c r="V18" i="7"/>
  <c r="U11" i="7"/>
  <c r="U15" i="7"/>
  <c r="U19" i="7"/>
  <c r="V11" i="7"/>
  <c r="V15" i="7"/>
  <c r="V19" i="7"/>
  <c r="U8" i="7"/>
  <c r="U16" i="7"/>
  <c r="S6" i="7"/>
  <c r="R6" i="7"/>
  <c r="Q6" i="7"/>
  <c r="T5" i="7"/>
  <c r="T6" i="7"/>
  <c r="S5" i="7"/>
  <c r="R5" i="7"/>
  <c r="Q5" i="7"/>
  <c r="S22" i="7"/>
  <c r="R22" i="7"/>
  <c r="Q22" i="7"/>
  <c r="T21" i="7"/>
  <c r="S21" i="7"/>
  <c r="R21" i="7"/>
  <c r="Q21" i="7"/>
  <c r="T22" i="7"/>
  <c r="Q10" i="7"/>
  <c r="T9" i="7"/>
  <c r="S9" i="7"/>
  <c r="R9" i="7"/>
  <c r="Q9" i="7"/>
  <c r="T10" i="7"/>
  <c r="S10" i="7"/>
  <c r="R10" i="7"/>
  <c r="Q26" i="7"/>
  <c r="T25" i="7"/>
  <c r="R26" i="7"/>
  <c r="S25" i="7"/>
  <c r="R25" i="7"/>
  <c r="Q25" i="7"/>
  <c r="T26" i="7"/>
  <c r="S26" i="7"/>
  <c r="X8" i="7"/>
  <c r="X9" i="7"/>
  <c r="X7" i="7"/>
  <c r="X10" i="7"/>
  <c r="X3" i="7"/>
  <c r="X11" i="7"/>
  <c r="X4" i="7"/>
  <c r="X12" i="7"/>
  <c r="X5" i="7"/>
  <c r="X13" i="7"/>
  <c r="X6" i="7"/>
  <c r="R8" i="7"/>
  <c r="Q8" i="7"/>
  <c r="T7" i="7"/>
  <c r="S7" i="7"/>
  <c r="R7" i="7"/>
  <c r="Q7" i="7"/>
  <c r="T8" i="7"/>
  <c r="S8" i="7"/>
  <c r="T11" i="7"/>
  <c r="S11" i="7"/>
  <c r="R11" i="7"/>
  <c r="Q11" i="7"/>
  <c r="R12" i="7"/>
  <c r="Q12" i="7"/>
  <c r="T12" i="7"/>
  <c r="S12" i="7"/>
  <c r="T27" i="7"/>
  <c r="S27" i="7"/>
  <c r="R27" i="7"/>
  <c r="Q27" i="7"/>
  <c r="T28" i="7"/>
  <c r="S28" i="7"/>
  <c r="R28" i="7"/>
  <c r="Q28" i="7"/>
  <c r="S18" i="7"/>
  <c r="T18" i="7"/>
  <c r="Q17" i="7"/>
  <c r="R17" i="7"/>
  <c r="R18" i="7"/>
  <c r="S17" i="7"/>
  <c r="T17" i="7"/>
  <c r="Q18" i="7"/>
  <c r="S13" i="7"/>
  <c r="R13" i="7"/>
  <c r="Q13" i="7"/>
  <c r="T14" i="7"/>
  <c r="S14" i="7"/>
  <c r="R14" i="7"/>
  <c r="Q14" i="7"/>
  <c r="T13" i="7"/>
  <c r="S29" i="7"/>
  <c r="R29" i="7"/>
  <c r="T29" i="7"/>
  <c r="Q29" i="7"/>
  <c r="T30" i="7"/>
  <c r="S30" i="7"/>
  <c r="R30" i="7"/>
  <c r="Q30" i="7"/>
  <c r="R15" i="7"/>
  <c r="Q15" i="7"/>
  <c r="T16" i="7"/>
  <c r="S16" i="7"/>
  <c r="R16" i="7"/>
  <c r="Q16" i="7"/>
  <c r="T15" i="7"/>
  <c r="S15" i="7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D15" i="4"/>
  <c r="D17" i="4"/>
  <c r="D19" i="4"/>
  <c r="D21" i="4"/>
  <c r="D23" i="4"/>
  <c r="D25" i="4"/>
  <c r="D27" i="4"/>
  <c r="D29" i="4"/>
  <c r="D31" i="4"/>
  <c r="D33" i="4"/>
  <c r="D35" i="4"/>
  <c r="D37" i="4"/>
  <c r="D39" i="4"/>
  <c r="D41" i="4"/>
  <c r="D43" i="4"/>
  <c r="D45" i="4"/>
  <c r="D47" i="4"/>
  <c r="D49" i="4"/>
  <c r="D51" i="4"/>
  <c r="D53" i="4"/>
  <c r="D55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D16" i="4"/>
  <c r="D18" i="4"/>
  <c r="D20" i="4"/>
  <c r="D22" i="4"/>
  <c r="D24" i="4"/>
  <c r="D26" i="4"/>
  <c r="D28" i="4"/>
  <c r="D30" i="4"/>
  <c r="D32" i="4"/>
  <c r="D34" i="4"/>
  <c r="D36" i="4"/>
  <c r="D38" i="4"/>
  <c r="D40" i="4"/>
  <c r="D42" i="4"/>
  <c r="D44" i="4"/>
  <c r="D46" i="4"/>
  <c r="D48" i="4"/>
  <c r="D50" i="4"/>
  <c r="D52" i="4"/>
  <c r="D54" i="4"/>
  <c r="D56" i="4"/>
  <c r="A11" i="4"/>
  <c r="A15" i="4"/>
  <c r="A19" i="4"/>
  <c r="A23" i="4"/>
  <c r="A27" i="4"/>
  <c r="A31" i="4"/>
  <c r="A35" i="4"/>
  <c r="A39" i="4"/>
  <c r="A43" i="4"/>
  <c r="A47" i="4"/>
  <c r="A51" i="4"/>
  <c r="A55" i="4"/>
  <c r="A59" i="4"/>
  <c r="A63" i="4"/>
  <c r="A67" i="4"/>
  <c r="A71" i="4"/>
  <c r="A75" i="4"/>
  <c r="A79" i="4"/>
  <c r="A83" i="4"/>
  <c r="A87" i="4"/>
  <c r="A91" i="4"/>
  <c r="A95" i="4"/>
  <c r="A99" i="4"/>
  <c r="A103" i="4"/>
  <c r="A107" i="4"/>
  <c r="A111" i="4"/>
  <c r="A115" i="4"/>
  <c r="A119" i="4"/>
  <c r="A123" i="4"/>
  <c r="A127" i="4"/>
  <c r="A8" i="4"/>
  <c r="A12" i="4"/>
  <c r="A16" i="4"/>
  <c r="A20" i="4"/>
  <c r="A24" i="4"/>
  <c r="A28" i="4"/>
  <c r="A32" i="4"/>
  <c r="A36" i="4"/>
  <c r="A40" i="4"/>
  <c r="A44" i="4"/>
  <c r="A48" i="4"/>
  <c r="A52" i="4"/>
  <c r="A56" i="4"/>
  <c r="A60" i="4"/>
  <c r="A64" i="4"/>
  <c r="A68" i="4"/>
  <c r="A72" i="4"/>
  <c r="A76" i="4"/>
  <c r="A80" i="4"/>
  <c r="A84" i="4"/>
  <c r="A88" i="4"/>
  <c r="A92" i="4"/>
  <c r="A96" i="4"/>
  <c r="A100" i="4"/>
  <c r="A104" i="4"/>
  <c r="A108" i="4"/>
  <c r="A112" i="4"/>
  <c r="A116" i="4"/>
  <c r="A120" i="4"/>
  <c r="A124" i="4"/>
  <c r="A128" i="4"/>
  <c r="A9" i="4"/>
  <c r="A13" i="4"/>
  <c r="A17" i="4"/>
  <c r="A21" i="4"/>
  <c r="A25" i="4"/>
  <c r="A29" i="4"/>
  <c r="A33" i="4"/>
  <c r="A37" i="4"/>
  <c r="A41" i="4"/>
  <c r="A45" i="4"/>
  <c r="A49" i="4"/>
  <c r="A53" i="4"/>
  <c r="A57" i="4"/>
  <c r="A61" i="4"/>
  <c r="A65" i="4"/>
  <c r="A69" i="4"/>
  <c r="A73" i="4"/>
  <c r="A77" i="4"/>
  <c r="A81" i="4"/>
  <c r="A85" i="4"/>
  <c r="A89" i="4"/>
  <c r="A93" i="4"/>
  <c r="A97" i="4"/>
  <c r="A101" i="4"/>
  <c r="A105" i="4"/>
  <c r="A109" i="4"/>
  <c r="A113" i="4"/>
  <c r="A117" i="4"/>
  <c r="A121" i="4"/>
  <c r="A125" i="4"/>
  <c r="A129" i="4"/>
  <c r="A10" i="4"/>
  <c r="A14" i="4"/>
  <c r="A18" i="4"/>
  <c r="A22" i="4"/>
  <c r="A26" i="4"/>
  <c r="A30" i="4"/>
  <c r="A34" i="4"/>
  <c r="A38" i="4"/>
  <c r="A42" i="4"/>
  <c r="A46" i="4"/>
  <c r="A50" i="4"/>
  <c r="A54" i="4"/>
  <c r="A58" i="4"/>
  <c r="A62" i="4"/>
  <c r="A66" i="4"/>
  <c r="A70" i="4"/>
  <c r="A74" i="4"/>
  <c r="A78" i="4"/>
  <c r="A82" i="4"/>
  <c r="A86" i="4"/>
  <c r="A90" i="4"/>
  <c r="A94" i="4"/>
  <c r="A98" i="4"/>
  <c r="A102" i="4"/>
  <c r="A106" i="4"/>
  <c r="A110" i="4"/>
  <c r="A114" i="4"/>
  <c r="A118" i="4"/>
  <c r="A122" i="4"/>
  <c r="A126" i="4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F55" i="4"/>
  <c r="F57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G57" i="4"/>
  <c r="F16" i="4"/>
  <c r="F18" i="4"/>
  <c r="F20" i="4"/>
  <c r="F22" i="4"/>
  <c r="F24" i="4"/>
  <c r="F26" i="4"/>
  <c r="F28" i="4"/>
  <c r="F30" i="4"/>
  <c r="F32" i="4"/>
  <c r="F34" i="4"/>
  <c r="F36" i="4"/>
  <c r="F38" i="4"/>
  <c r="F40" i="4"/>
  <c r="F42" i="4"/>
  <c r="F44" i="4"/>
  <c r="F46" i="4"/>
  <c r="F48" i="4"/>
  <c r="F50" i="4"/>
  <c r="F52" i="4"/>
  <c r="F54" i="4"/>
  <c r="F56" i="4"/>
  <c r="E3" i="6"/>
  <c r="E2" i="6"/>
  <c r="B24" i="6"/>
  <c r="B6" i="6" s="1"/>
  <c r="B24" i="5"/>
  <c r="B6" i="5" s="1"/>
  <c r="B7" i="6" l="1"/>
  <c r="B7" i="5"/>
  <c r="B8" i="5" s="1"/>
  <c r="B9" i="6" l="1"/>
  <c r="B8" i="6"/>
  <c r="B9" i="5"/>
  <c r="B26" i="5"/>
  <c r="B26" i="6"/>
  <c r="B32" i="5"/>
  <c r="B31" i="5"/>
  <c r="G2" i="5" a="1"/>
  <c r="D2" i="5" a="1"/>
  <c r="D5" i="5" a="1"/>
  <c r="D19" i="6" a="1"/>
  <c r="B32" i="6"/>
  <c r="B31" i="6"/>
  <c r="D5" i="6" a="1"/>
  <c r="D2" i="6" a="1"/>
  <c r="D2" i="6" l="1"/>
  <c r="D3" i="6"/>
  <c r="E5" i="6"/>
  <c r="E9" i="6"/>
  <c r="E13" i="6"/>
  <c r="D6" i="6"/>
  <c r="D10" i="6"/>
  <c r="D14" i="6"/>
  <c r="E6" i="6"/>
  <c r="E10" i="6"/>
  <c r="E14" i="6"/>
  <c r="D7" i="6"/>
  <c r="D11" i="6"/>
  <c r="D15" i="6"/>
  <c r="E7" i="6"/>
  <c r="E11" i="6"/>
  <c r="E15" i="6"/>
  <c r="D8" i="6"/>
  <c r="D12" i="6"/>
  <c r="D16" i="6"/>
  <c r="D5" i="6"/>
  <c r="E8" i="6"/>
  <c r="E12" i="6"/>
  <c r="D9" i="6"/>
  <c r="D13" i="6"/>
  <c r="E16" i="6"/>
  <c r="K19" i="6"/>
  <c r="J20" i="6"/>
  <c r="I21" i="6"/>
  <c r="H22" i="6"/>
  <c r="G23" i="6"/>
  <c r="F24" i="6"/>
  <c r="E25" i="6"/>
  <c r="D26" i="6"/>
  <c r="L26" i="6"/>
  <c r="K27" i="6"/>
  <c r="J28" i="6"/>
  <c r="I29" i="6"/>
  <c r="H30" i="6"/>
  <c r="G31" i="6"/>
  <c r="D19" i="6"/>
  <c r="L19" i="6"/>
  <c r="K20" i="6"/>
  <c r="J21" i="6"/>
  <c r="I22" i="6"/>
  <c r="H23" i="6"/>
  <c r="G24" i="6"/>
  <c r="F25" i="6"/>
  <c r="E26" i="6"/>
  <c r="D27" i="6"/>
  <c r="L27" i="6"/>
  <c r="K28" i="6"/>
  <c r="J29" i="6"/>
  <c r="I30" i="6"/>
  <c r="H31" i="6"/>
  <c r="F22" i="6"/>
  <c r="E19" i="6"/>
  <c r="D20" i="6"/>
  <c r="L20" i="6"/>
  <c r="K21" i="6"/>
  <c r="J22" i="6"/>
  <c r="I23" i="6"/>
  <c r="H24" i="6"/>
  <c r="G25" i="6"/>
  <c r="F26" i="6"/>
  <c r="E27" i="6"/>
  <c r="D28" i="6"/>
  <c r="L28" i="6"/>
  <c r="K29" i="6"/>
  <c r="J30" i="6"/>
  <c r="I31" i="6"/>
  <c r="F19" i="6"/>
  <c r="E20" i="6"/>
  <c r="D21" i="6"/>
  <c r="L21" i="6"/>
  <c r="K22" i="6"/>
  <c r="J23" i="6"/>
  <c r="I24" i="6"/>
  <c r="H25" i="6"/>
  <c r="G26" i="6"/>
  <c r="F27" i="6"/>
  <c r="E28" i="6"/>
  <c r="D29" i="6"/>
  <c r="L29" i="6"/>
  <c r="K30" i="6"/>
  <c r="J31" i="6"/>
  <c r="G21" i="6"/>
  <c r="G19" i="6"/>
  <c r="F20" i="6"/>
  <c r="E21" i="6"/>
  <c r="D22" i="6"/>
  <c r="L22" i="6"/>
  <c r="K23" i="6"/>
  <c r="J24" i="6"/>
  <c r="I25" i="6"/>
  <c r="H26" i="6"/>
  <c r="G27" i="6"/>
  <c r="F28" i="6"/>
  <c r="E29" i="6"/>
  <c r="D30" i="6"/>
  <c r="L30" i="6"/>
  <c r="K31" i="6"/>
  <c r="H20" i="6"/>
  <c r="L24" i="6"/>
  <c r="J26" i="6"/>
  <c r="I27" i="6"/>
  <c r="G29" i="6"/>
  <c r="H19" i="6"/>
  <c r="G20" i="6"/>
  <c r="F21" i="6"/>
  <c r="E22" i="6"/>
  <c r="D23" i="6"/>
  <c r="L23" i="6"/>
  <c r="K24" i="6"/>
  <c r="J25" i="6"/>
  <c r="I26" i="6"/>
  <c r="H27" i="6"/>
  <c r="G28" i="6"/>
  <c r="F29" i="6"/>
  <c r="E30" i="6"/>
  <c r="D31" i="6"/>
  <c r="L31" i="6"/>
  <c r="I19" i="6"/>
  <c r="K25" i="6"/>
  <c r="H28" i="6"/>
  <c r="F30" i="6"/>
  <c r="J19" i="6"/>
  <c r="D25" i="6"/>
  <c r="F31" i="6"/>
  <c r="G30" i="6"/>
  <c r="I20" i="6"/>
  <c r="L25" i="6"/>
  <c r="H21" i="6"/>
  <c r="K26" i="6"/>
  <c r="G22" i="6"/>
  <c r="J27" i="6"/>
  <c r="F23" i="6"/>
  <c r="D24" i="6"/>
  <c r="E23" i="6"/>
  <c r="I28" i="6"/>
  <c r="H29" i="6"/>
  <c r="E24" i="6"/>
  <c r="E31" i="6"/>
  <c r="E6" i="5"/>
  <c r="E10" i="5"/>
  <c r="E14" i="5"/>
  <c r="D7" i="5"/>
  <c r="D11" i="5"/>
  <c r="D15" i="5"/>
  <c r="E11" i="5"/>
  <c r="E7" i="5"/>
  <c r="E15" i="5"/>
  <c r="D8" i="5"/>
  <c r="D12" i="5"/>
  <c r="D16" i="5"/>
  <c r="E8" i="5"/>
  <c r="E12" i="5"/>
  <c r="E16" i="5"/>
  <c r="D5" i="5"/>
  <c r="D9" i="5"/>
  <c r="D13" i="5"/>
  <c r="D6" i="5"/>
  <c r="D10" i="5"/>
  <c r="E9" i="5"/>
  <c r="E13" i="5"/>
  <c r="D14" i="5"/>
  <c r="E5" i="5"/>
  <c r="D3" i="5"/>
  <c r="D2" i="5"/>
  <c r="L2" i="5"/>
  <c r="G3" i="5"/>
  <c r="O3" i="5"/>
  <c r="J4" i="5"/>
  <c r="R4" i="5"/>
  <c r="M5" i="5"/>
  <c r="H6" i="5"/>
  <c r="P6" i="5"/>
  <c r="K7" i="5"/>
  <c r="S7" i="5"/>
  <c r="N8" i="5"/>
  <c r="I9" i="5"/>
  <c r="Q9" i="5"/>
  <c r="L10" i="5"/>
  <c r="G11" i="5"/>
  <c r="O11" i="5"/>
  <c r="J12" i="5"/>
  <c r="R12" i="5"/>
  <c r="M13" i="5"/>
  <c r="H14" i="5"/>
  <c r="P14" i="5"/>
  <c r="K15" i="5"/>
  <c r="S15" i="5"/>
  <c r="N16" i="5"/>
  <c r="I17" i="5"/>
  <c r="Q17" i="5"/>
  <c r="L18" i="5"/>
  <c r="G19" i="5"/>
  <c r="O19" i="5"/>
  <c r="J20" i="5"/>
  <c r="R20" i="5"/>
  <c r="M21" i="5"/>
  <c r="H22" i="5"/>
  <c r="P22" i="5"/>
  <c r="M2" i="5"/>
  <c r="H3" i="5"/>
  <c r="P3" i="5"/>
  <c r="K4" i="5"/>
  <c r="S4" i="5"/>
  <c r="N5" i="5"/>
  <c r="I6" i="5"/>
  <c r="Q6" i="5"/>
  <c r="L7" i="5"/>
  <c r="G8" i="5"/>
  <c r="O8" i="5"/>
  <c r="J9" i="5"/>
  <c r="R9" i="5"/>
  <c r="M10" i="5"/>
  <c r="H11" i="5"/>
  <c r="P11" i="5"/>
  <c r="K12" i="5"/>
  <c r="S12" i="5"/>
  <c r="N13" i="5"/>
  <c r="I14" i="5"/>
  <c r="Q14" i="5"/>
  <c r="L15" i="5"/>
  <c r="G16" i="5"/>
  <c r="O16" i="5"/>
  <c r="J17" i="5"/>
  <c r="R17" i="5"/>
  <c r="M18" i="5"/>
  <c r="H19" i="5"/>
  <c r="P19" i="5"/>
  <c r="K20" i="5"/>
  <c r="S20" i="5"/>
  <c r="N21" i="5"/>
  <c r="I22" i="5"/>
  <c r="Q22" i="5"/>
  <c r="J22" i="5"/>
  <c r="N2" i="5"/>
  <c r="I3" i="5"/>
  <c r="Q3" i="5"/>
  <c r="L4" i="5"/>
  <c r="G5" i="5"/>
  <c r="O5" i="5"/>
  <c r="J6" i="5"/>
  <c r="R6" i="5"/>
  <c r="M7" i="5"/>
  <c r="H8" i="5"/>
  <c r="P8" i="5"/>
  <c r="K9" i="5"/>
  <c r="S9" i="5"/>
  <c r="N10" i="5"/>
  <c r="I11" i="5"/>
  <c r="Q11" i="5"/>
  <c r="L12" i="5"/>
  <c r="G13" i="5"/>
  <c r="O13" i="5"/>
  <c r="J14" i="5"/>
  <c r="R14" i="5"/>
  <c r="M15" i="5"/>
  <c r="H16" i="5"/>
  <c r="P16" i="5"/>
  <c r="K17" i="5"/>
  <c r="S17" i="5"/>
  <c r="N18" i="5"/>
  <c r="I19" i="5"/>
  <c r="Q19" i="5"/>
  <c r="L20" i="5"/>
  <c r="G21" i="5"/>
  <c r="O21" i="5"/>
  <c r="R22" i="5"/>
  <c r="G2" i="5"/>
  <c r="O2" i="5"/>
  <c r="J3" i="5"/>
  <c r="R3" i="5"/>
  <c r="M4" i="5"/>
  <c r="H5" i="5"/>
  <c r="P5" i="5"/>
  <c r="K6" i="5"/>
  <c r="S6" i="5"/>
  <c r="N7" i="5"/>
  <c r="I8" i="5"/>
  <c r="Q8" i="5"/>
  <c r="L9" i="5"/>
  <c r="G10" i="5"/>
  <c r="O10" i="5"/>
  <c r="J11" i="5"/>
  <c r="R11" i="5"/>
  <c r="M12" i="5"/>
  <c r="H13" i="5"/>
  <c r="P13" i="5"/>
  <c r="K14" i="5"/>
  <c r="S14" i="5"/>
  <c r="N15" i="5"/>
  <c r="I16" i="5"/>
  <c r="Q16" i="5"/>
  <c r="L17" i="5"/>
  <c r="G18" i="5"/>
  <c r="O18" i="5"/>
  <c r="J19" i="5"/>
  <c r="R19" i="5"/>
  <c r="M20" i="5"/>
  <c r="H21" i="5"/>
  <c r="P21" i="5"/>
  <c r="K22" i="5"/>
  <c r="S22" i="5"/>
  <c r="H2" i="5"/>
  <c r="P2" i="5"/>
  <c r="K3" i="5"/>
  <c r="S3" i="5"/>
  <c r="N4" i="5"/>
  <c r="I5" i="5"/>
  <c r="Q5" i="5"/>
  <c r="L6" i="5"/>
  <c r="G7" i="5"/>
  <c r="O7" i="5"/>
  <c r="J8" i="5"/>
  <c r="R8" i="5"/>
  <c r="M9" i="5"/>
  <c r="H10" i="5"/>
  <c r="P10" i="5"/>
  <c r="K11" i="5"/>
  <c r="S11" i="5"/>
  <c r="N12" i="5"/>
  <c r="I13" i="5"/>
  <c r="Q13" i="5"/>
  <c r="L14" i="5"/>
  <c r="G15" i="5"/>
  <c r="O15" i="5"/>
  <c r="J16" i="5"/>
  <c r="R16" i="5"/>
  <c r="M17" i="5"/>
  <c r="H18" i="5"/>
  <c r="P18" i="5"/>
  <c r="K19" i="5"/>
  <c r="S19" i="5"/>
  <c r="N20" i="5"/>
  <c r="I21" i="5"/>
  <c r="Q21" i="5"/>
  <c r="L22" i="5"/>
  <c r="I2" i="5"/>
  <c r="Q2" i="5"/>
  <c r="L3" i="5"/>
  <c r="G4" i="5"/>
  <c r="O4" i="5"/>
  <c r="J5" i="5"/>
  <c r="R5" i="5"/>
  <c r="M6" i="5"/>
  <c r="H7" i="5"/>
  <c r="P7" i="5"/>
  <c r="K8" i="5"/>
  <c r="S8" i="5"/>
  <c r="N9" i="5"/>
  <c r="I10" i="5"/>
  <c r="Q10" i="5"/>
  <c r="L11" i="5"/>
  <c r="G12" i="5"/>
  <c r="O12" i="5"/>
  <c r="J13" i="5"/>
  <c r="R13" i="5"/>
  <c r="M14" i="5"/>
  <c r="H15" i="5"/>
  <c r="P15" i="5"/>
  <c r="K16" i="5"/>
  <c r="S16" i="5"/>
  <c r="N17" i="5"/>
  <c r="I18" i="5"/>
  <c r="Q18" i="5"/>
  <c r="L19" i="5"/>
  <c r="G20" i="5"/>
  <c r="O20" i="5"/>
  <c r="J21" i="5"/>
  <c r="R21" i="5"/>
  <c r="M22" i="5"/>
  <c r="N3" i="5"/>
  <c r="G6" i="5"/>
  <c r="M8" i="5"/>
  <c r="S10" i="5"/>
  <c r="L13" i="5"/>
  <c r="R15" i="5"/>
  <c r="K18" i="5"/>
  <c r="Q20" i="5"/>
  <c r="I4" i="5"/>
  <c r="O6" i="5"/>
  <c r="N11" i="5"/>
  <c r="G14" i="5"/>
  <c r="M16" i="5"/>
  <c r="S18" i="5"/>
  <c r="L21" i="5"/>
  <c r="P12" i="5"/>
  <c r="H20" i="5"/>
  <c r="J15" i="5"/>
  <c r="H4" i="5"/>
  <c r="N6" i="5"/>
  <c r="G9" i="5"/>
  <c r="M11" i="5"/>
  <c r="S13" i="5"/>
  <c r="L16" i="5"/>
  <c r="R18" i="5"/>
  <c r="K21" i="5"/>
  <c r="K10" i="5"/>
  <c r="P17" i="5"/>
  <c r="H9" i="5"/>
  <c r="L5" i="5"/>
  <c r="O22" i="5"/>
  <c r="J2" i="5"/>
  <c r="P4" i="5"/>
  <c r="I7" i="5"/>
  <c r="O9" i="5"/>
  <c r="H12" i="5"/>
  <c r="N14" i="5"/>
  <c r="G17" i="5"/>
  <c r="M19" i="5"/>
  <c r="S21" i="5"/>
  <c r="R2" i="5"/>
  <c r="J10" i="5"/>
  <c r="I15" i="5"/>
  <c r="N22" i="5"/>
  <c r="S2" i="5"/>
  <c r="Q12" i="5"/>
  <c r="K2" i="5"/>
  <c r="Q4" i="5"/>
  <c r="J7" i="5"/>
  <c r="P9" i="5"/>
  <c r="I12" i="5"/>
  <c r="O14" i="5"/>
  <c r="H17" i="5"/>
  <c r="N19" i="5"/>
  <c r="G22" i="5"/>
  <c r="K5" i="5"/>
  <c r="Q7" i="5"/>
  <c r="O17" i="5"/>
  <c r="R7" i="5"/>
  <c r="I20" i="5"/>
  <c r="M3" i="5"/>
  <c r="S5" i="5"/>
  <c r="L8" i="5"/>
  <c r="R10" i="5"/>
  <c r="K13" i="5"/>
  <c r="Q15" i="5"/>
  <c r="J18" i="5"/>
  <c r="P20" i="5"/>
  <c r="B25" i="6"/>
  <c r="B27" i="6"/>
  <c r="B28" i="6"/>
  <c r="B25" i="5"/>
  <c r="D22" i="5" s="1" a="1"/>
  <c r="B28" i="5"/>
  <c r="B27" i="5"/>
  <c r="D18" i="5" l="1"/>
  <c r="E25" i="5"/>
  <c r="E29" i="5"/>
  <c r="E33" i="5"/>
  <c r="E37" i="5"/>
  <c r="E41" i="5"/>
  <c r="E45" i="5"/>
  <c r="E49" i="5"/>
  <c r="E53" i="5"/>
  <c r="E57" i="5"/>
  <c r="E61" i="5"/>
  <c r="E65" i="5"/>
  <c r="E69" i="5"/>
  <c r="E73" i="5"/>
  <c r="E77" i="5"/>
  <c r="E81" i="5"/>
  <c r="E85" i="5"/>
  <c r="E89" i="5"/>
  <c r="E93" i="5"/>
  <c r="E97" i="5"/>
  <c r="E101" i="5"/>
  <c r="E105" i="5"/>
  <c r="E109" i="5"/>
  <c r="E113" i="5"/>
  <c r="D22" i="5"/>
  <c r="D26" i="5"/>
  <c r="D30" i="5"/>
  <c r="D34" i="5"/>
  <c r="D38" i="5"/>
  <c r="D42" i="5"/>
  <c r="D46" i="5"/>
  <c r="D50" i="5"/>
  <c r="D54" i="5"/>
  <c r="D58" i="5"/>
  <c r="D62" i="5"/>
  <c r="D66" i="5"/>
  <c r="D70" i="5"/>
  <c r="D74" i="5"/>
  <c r="D78" i="5"/>
  <c r="D82" i="5"/>
  <c r="D86" i="5"/>
  <c r="D90" i="5"/>
  <c r="D94" i="5"/>
  <c r="D98" i="5"/>
  <c r="D102" i="5"/>
  <c r="D106" i="5"/>
  <c r="D110" i="5"/>
  <c r="D114" i="5"/>
  <c r="E22" i="5"/>
  <c r="E26" i="5"/>
  <c r="E30" i="5"/>
  <c r="E34" i="5"/>
  <c r="E38" i="5"/>
  <c r="E42" i="5"/>
  <c r="E46" i="5"/>
  <c r="E50" i="5"/>
  <c r="E54" i="5"/>
  <c r="E58" i="5"/>
  <c r="E62" i="5"/>
  <c r="E66" i="5"/>
  <c r="E70" i="5"/>
  <c r="E74" i="5"/>
  <c r="E78" i="5"/>
  <c r="E82" i="5"/>
  <c r="E86" i="5"/>
  <c r="E90" i="5"/>
  <c r="E94" i="5"/>
  <c r="E98" i="5"/>
  <c r="E102" i="5"/>
  <c r="E106" i="5"/>
  <c r="E110" i="5"/>
  <c r="E114" i="5"/>
  <c r="D23" i="5"/>
  <c r="D27" i="5"/>
  <c r="D31" i="5"/>
  <c r="D35" i="5"/>
  <c r="D39" i="5"/>
  <c r="D43" i="5"/>
  <c r="D47" i="5"/>
  <c r="D51" i="5"/>
  <c r="D55" i="5"/>
  <c r="D59" i="5"/>
  <c r="D63" i="5"/>
  <c r="D67" i="5"/>
  <c r="D71" i="5"/>
  <c r="D75" i="5"/>
  <c r="D79" i="5"/>
  <c r="D83" i="5"/>
  <c r="D87" i="5"/>
  <c r="D91" i="5"/>
  <c r="D95" i="5"/>
  <c r="D99" i="5"/>
  <c r="D103" i="5"/>
  <c r="D107" i="5"/>
  <c r="D111" i="5"/>
  <c r="D115" i="5"/>
  <c r="E23" i="5"/>
  <c r="E27" i="5"/>
  <c r="E31" i="5"/>
  <c r="E35" i="5"/>
  <c r="E39" i="5"/>
  <c r="E43" i="5"/>
  <c r="E47" i="5"/>
  <c r="E51" i="5"/>
  <c r="E55" i="5"/>
  <c r="E59" i="5"/>
  <c r="E63" i="5"/>
  <c r="E67" i="5"/>
  <c r="E71" i="5"/>
  <c r="E75" i="5"/>
  <c r="E79" i="5"/>
  <c r="E83" i="5"/>
  <c r="E87" i="5"/>
  <c r="E91" i="5"/>
  <c r="E95" i="5"/>
  <c r="E99" i="5"/>
  <c r="E103" i="5"/>
  <c r="E107" i="5"/>
  <c r="E111" i="5"/>
  <c r="E115" i="5"/>
  <c r="D24" i="5"/>
  <c r="D28" i="5"/>
  <c r="D32" i="5"/>
  <c r="D36" i="5"/>
  <c r="D40" i="5"/>
  <c r="D44" i="5"/>
  <c r="D48" i="5"/>
  <c r="D52" i="5"/>
  <c r="D56" i="5"/>
  <c r="D60" i="5"/>
  <c r="D64" i="5"/>
  <c r="D68" i="5"/>
  <c r="D72" i="5"/>
  <c r="D76" i="5"/>
  <c r="D80" i="5"/>
  <c r="D84" i="5"/>
  <c r="D88" i="5"/>
  <c r="D92" i="5"/>
  <c r="D96" i="5"/>
  <c r="D100" i="5"/>
  <c r="D104" i="5"/>
  <c r="D108" i="5"/>
  <c r="D112" i="5"/>
  <c r="D116" i="5"/>
  <c r="D33" i="5"/>
  <c r="D49" i="5"/>
  <c r="D65" i="5"/>
  <c r="D81" i="5"/>
  <c r="D97" i="5"/>
  <c r="D113" i="5"/>
  <c r="D53" i="5"/>
  <c r="D101" i="5"/>
  <c r="D45" i="5"/>
  <c r="D109" i="5"/>
  <c r="E36" i="5"/>
  <c r="E52" i="5"/>
  <c r="E68" i="5"/>
  <c r="E84" i="5"/>
  <c r="E100" i="5"/>
  <c r="E116" i="5"/>
  <c r="D69" i="5"/>
  <c r="D29" i="5"/>
  <c r="D93" i="5"/>
  <c r="D37" i="5"/>
  <c r="D85" i="5"/>
  <c r="E24" i="5"/>
  <c r="E40" i="5"/>
  <c r="E56" i="5"/>
  <c r="E72" i="5"/>
  <c r="E88" i="5"/>
  <c r="E104" i="5"/>
  <c r="E44" i="5"/>
  <c r="E60" i="5"/>
  <c r="E92" i="5"/>
  <c r="D61" i="5"/>
  <c r="D25" i="5"/>
  <c r="D41" i="5"/>
  <c r="D57" i="5"/>
  <c r="D73" i="5"/>
  <c r="D89" i="5"/>
  <c r="D105" i="5"/>
  <c r="E28" i="5"/>
  <c r="E76" i="5"/>
  <c r="E108" i="5"/>
  <c r="D77" i="5"/>
  <c r="E32" i="5"/>
  <c r="E48" i="5"/>
  <c r="E64" i="5"/>
  <c r="E80" i="5"/>
  <c r="E96" i="5"/>
  <c r="E112" i="5"/>
</calcChain>
</file>

<file path=xl/sharedStrings.xml><?xml version="1.0" encoding="utf-8"?>
<sst xmlns="http://schemas.openxmlformats.org/spreadsheetml/2006/main" count="229" uniqueCount="111">
  <si>
    <t>Version</t>
  </si>
  <si>
    <t>GetCurves</t>
  </si>
  <si>
    <t>PricingStructureType</t>
  </si>
  <si>
    <t>RateCurve</t>
  </si>
  <si>
    <t>CurveList</t>
  </si>
  <si>
    <t>MarketName</t>
  </si>
  <si>
    <t>QR_LIVE</t>
  </si>
  <si>
    <t>TradeID</t>
  </si>
  <si>
    <t>CBA0001</t>
  </si>
  <si>
    <t>Party1</t>
  </si>
  <si>
    <t>CBA</t>
  </si>
  <si>
    <t>Party2</t>
  </si>
  <si>
    <t>NAB</t>
  </si>
  <si>
    <t>IsParty1Buyer</t>
  </si>
  <si>
    <t>TradeDate</t>
  </si>
  <si>
    <t>AdjustedResetDate</t>
  </si>
  <si>
    <t>AdjustedTerminationDate</t>
  </si>
  <si>
    <t>PaymentDate-UnadjustedDate</t>
  </si>
  <si>
    <t>PaymentDate-BusinessDayConvention</t>
  </si>
  <si>
    <t>FOLLOWING</t>
  </si>
  <si>
    <t>PaymentDate-BusinessCenters</t>
  </si>
  <si>
    <t>AUSY</t>
  </si>
  <si>
    <t>FixingDayOffset-Period</t>
  </si>
  <si>
    <t>-2d</t>
  </si>
  <si>
    <t>FixingDayOffset-DayType</t>
  </si>
  <si>
    <t>Business</t>
  </si>
  <si>
    <t>FixingDayOffset-BusinessDayConvention</t>
  </si>
  <si>
    <t>NONE</t>
  </si>
  <si>
    <t xml:space="preserve">FixingDayOffset-BusinessCenters </t>
  </si>
  <si>
    <t>AUSY-GBLO</t>
  </si>
  <si>
    <t>FixingDayOffset-DateRelativeTo</t>
  </si>
  <si>
    <t>resetDate</t>
  </si>
  <si>
    <t>DayCountFraction</t>
  </si>
  <si>
    <t>ACT/360</t>
  </si>
  <si>
    <t>notional-amount</t>
  </si>
  <si>
    <t>notional-currency</t>
  </si>
  <si>
    <t>AUD</t>
  </si>
  <si>
    <t>fixedRate</t>
  </si>
  <si>
    <t>floatingRateIndex</t>
  </si>
  <si>
    <t>indexTenor</t>
  </si>
  <si>
    <t>3M</t>
  </si>
  <si>
    <t>fraDiscounting</t>
  </si>
  <si>
    <t>ISDA</t>
  </si>
  <si>
    <t>ValuationDate</t>
  </si>
  <si>
    <t>Value Trade</t>
  </si>
  <si>
    <t>BuildTrade</t>
  </si>
  <si>
    <t>NPV</t>
  </si>
  <si>
    <t>ImpliedQuote</t>
  </si>
  <si>
    <t>Market</t>
  </si>
  <si>
    <t>CBA0002</t>
  </si>
  <si>
    <t>AUD-BBR-BBSW</t>
  </si>
  <si>
    <t>TradeId</t>
  </si>
  <si>
    <t>Trade Date</t>
  </si>
  <si>
    <t>Currency</t>
  </si>
  <si>
    <t>Notional</t>
  </si>
  <si>
    <t>Rate</t>
  </si>
  <si>
    <t>Trade</t>
  </si>
  <si>
    <t>Valuation</t>
  </si>
  <si>
    <t>t0001</t>
  </si>
  <si>
    <t>XYZ</t>
  </si>
  <si>
    <t>ExpectedValue</t>
  </si>
  <si>
    <t>Delta1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</si>
  <si>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</si>
  <si>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</si>
  <si>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</si>
  <si>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</si>
  <si>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</si>
  <si>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</si>
  <si>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</si>
  <si>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</si>
  <si>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</si>
  <si>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</si>
  <si>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</si>
  <si>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</si>
  <si>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</si>
  <si>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Index Tenor</t>
  </si>
  <si>
    <t>6M</t>
  </si>
  <si>
    <t>1M</t>
  </si>
  <si>
    <t>Start Tenor</t>
  </si>
  <si>
    <t>2M</t>
  </si>
  <si>
    <t>4M</t>
  </si>
  <si>
    <t>5M</t>
  </si>
  <si>
    <t>7M</t>
  </si>
  <si>
    <t>DiscountingType</t>
  </si>
  <si>
    <t>AFMA</t>
  </si>
  <si>
    <t>FloatingRateIndex</t>
  </si>
  <si>
    <t>LocalCurrencyBucketedDeltaVector</t>
  </si>
  <si>
    <t>LocalCurrencyDelta1</t>
  </si>
  <si>
    <t>LocalCurrencyDelta1PDH</t>
  </si>
  <si>
    <t>LocalCurrencyDelta0</t>
  </si>
  <si>
    <t>LocalCurrencyDelta0PDH</t>
  </si>
  <si>
    <t>Function</t>
  </si>
  <si>
    <t>Market.QR_LIVE.RateCurve.AUD-BBR-BBSW-3M</t>
  </si>
  <si>
    <t>Market.QR_LIVE.RateCurve.AUD-BBR-BBSW-6M</t>
  </si>
  <si>
    <t>BaseDate</t>
  </si>
  <si>
    <t>Compounding</t>
  </si>
  <si>
    <t>Quarterly</t>
  </si>
  <si>
    <t>Trade.SpreadSheet.fra.t0001</t>
  </si>
  <si>
    <t>Trade.SpreadSheet.fra.t0002</t>
  </si>
  <si>
    <t>Trade.SpreadSheet.fra.t0003</t>
  </si>
  <si>
    <t>Trade.SpreadSheet.fra.t0004</t>
  </si>
  <si>
    <t>Trade.SpreadSheet.fra.t0005</t>
  </si>
  <si>
    <t>Trade.SpreadSheet.fra.t0006</t>
  </si>
  <si>
    <t>Trade.SpreadSheet.fra.t0007</t>
  </si>
  <si>
    <t>Trade.SpreadSheet.fra.t0008</t>
  </si>
  <si>
    <t>Trade.SpreadSheet.fra.t0009</t>
  </si>
  <si>
    <t>Trade.SpreadSheet.fra.t0010</t>
  </si>
  <si>
    <t>Trade.SpreadSheet.fra.t0011</t>
  </si>
  <si>
    <t>Trade.SpreadSheet.fra.t0012</t>
  </si>
  <si>
    <t>Trade.SpreadSheet.fra.t0013</t>
  </si>
  <si>
    <t>Trade.SpreadSheet.fra.t0014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</si>
</sst>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_-* #,##0_-;\-* #,##0_-;_-* &quot;-&quot;??_-;_-@_-"/>
    <numFmt numFmtId="166" formatCode="0.0000%"/>
    <numFmt numFmtId="167" formatCode="#,##0_ ;[Red]\-#,##0\ "/>
    <numFmt numFmtId="168" formatCode="0.000%"/>
    <numFmt numFmtId="169" formatCode="0.0000000"/>
    <numFmt numFmtId="170" formatCode="#,##0.0_);[Red]\(#,##0.0\)"/>
    <numFmt numFmtId="171" formatCode="&quot;$&quot;#,##0\ ;\(&quot;$&quot;#,##0\)"/>
    <numFmt numFmtId="172" formatCode="#,##0.0_);\(#,##0.0\)"/>
    <numFmt numFmtId="173" formatCode="#,##0.000_);\(#,##0.000\)"/>
    <numFmt numFmtId="174" formatCode="0.0%"/>
    <numFmt numFmtId="175" formatCode="mmm\-yy_)"/>
    <numFmt numFmtId="176" formatCode="0.00_)"/>
    <numFmt numFmtId="177" formatCode="0.0%;\(0.0%\)"/>
    <numFmt numFmtId="178" formatCode="0.0%;[Red]\-0.0%"/>
    <numFmt numFmtId="179" formatCode="0.00%;[Red]\-0.00%"/>
    <numFmt numFmtId="180" formatCode="#,##0.0;#,##0.0"/>
    <numFmt numFmtId="181" formatCode="\+#,##0.00;\-#,##0.00"/>
    <numFmt numFmtId="182" formatCode="###0_)"/>
    <numFmt numFmtId="183" formatCode="dd/mm/yy;@"/>
    <numFmt numFmtId="184" formatCode="0.00000%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10"/>
      <color indexed="39"/>
      <name val="Arial"/>
    </font>
    <font>
      <u/>
      <sz val="10"/>
      <color indexed="12"/>
      <name val="Arial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hadow/>
      <sz val="8"/>
      <color indexed="12"/>
      <name val="Times New Roman"/>
      <family val="1"/>
    </font>
    <font>
      <b/>
      <sz val="9"/>
      <color indexed="9"/>
      <name val="Verdana"/>
      <family val="2"/>
    </font>
    <font>
      <sz val="10"/>
      <name val="Univers (WN)"/>
    </font>
    <font>
      <b/>
      <i/>
      <sz val="16"/>
      <name val="Helv"/>
      <family val="2"/>
    </font>
    <font>
      <sz val="11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sz val="10"/>
      <name val="Univers (E1)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name val="Univers (WN)"/>
    </font>
    <font>
      <b/>
      <sz val="10"/>
      <name val="Univers (WN)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9" borderId="0" applyAlignment="0"/>
    <xf numFmtId="170" fontId="7" fillId="0" borderId="0" applyNumberFormat="0" applyFill="0" applyBorder="0" applyAlignment="0"/>
    <xf numFmtId="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2" fontId="8" fillId="0" borderId="0" applyFont="0" applyFill="0" applyBorder="0" applyAlignment="0" applyProtection="0">
      <protection locked="0"/>
    </xf>
    <xf numFmtId="39" fontId="9" fillId="0" borderId="0" applyFont="0" applyFill="0" applyBorder="0" applyAlignment="0" applyProtection="0"/>
    <xf numFmtId="173" fontId="10" fillId="0" borderId="0" applyFont="0" applyFill="0" applyBorder="0" applyAlignment="0"/>
    <xf numFmtId="2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0" borderId="0" applyNumberFormat="0" applyBorder="0">
      <alignment horizontal="right" vertical="center"/>
    </xf>
    <xf numFmtId="19" fontId="13" fillId="10" borderId="2" applyNumberFormat="0" applyBorder="0">
      <alignment horizontal="left" vertical="center"/>
    </xf>
    <xf numFmtId="2" fontId="14" fillId="11" borderId="0">
      <alignment horizontal="center" vertical="center"/>
    </xf>
    <xf numFmtId="2" fontId="14" fillId="11" borderId="3" applyBorder="0">
      <alignment horizontal="left" vertical="center"/>
    </xf>
    <xf numFmtId="0" fontId="13" fillId="10" borderId="0">
      <alignment horizontal="right" vertical="center"/>
    </xf>
    <xf numFmtId="19" fontId="15" fillId="10" borderId="4" applyNumberFormat="0" applyBorder="0">
      <alignment horizontal="left" vertical="center" indent="1"/>
    </xf>
    <xf numFmtId="2" fontId="16" fillId="11" borderId="5" applyBorder="0">
      <alignment horizontal="left" vertical="center" indent="1"/>
    </xf>
    <xf numFmtId="2" fontId="16" fillId="11" borderId="6" applyBorder="0">
      <alignment horizontal="center" vertical="center"/>
    </xf>
    <xf numFmtId="174" fontId="17" fillId="0" borderId="5" applyFill="0" applyBorder="0" applyAlignment="0">
      <alignment horizontal="center"/>
      <protection locked="0"/>
    </xf>
    <xf numFmtId="172" fontId="17" fillId="0" borderId="0" applyFill="0" applyBorder="0" applyAlignment="0">
      <protection locked="0"/>
    </xf>
    <xf numFmtId="173" fontId="17" fillId="0" borderId="0" applyFill="0" applyBorder="0" applyAlignment="0" applyProtection="0">
      <protection locked="0"/>
    </xf>
    <xf numFmtId="2" fontId="4" fillId="12" borderId="7" applyBorder="0">
      <alignment horizontal="left" vertical="center" indent="1"/>
    </xf>
    <xf numFmtId="0" fontId="4" fillId="12" borderId="0">
      <alignment horizontal="right" vertical="center"/>
    </xf>
    <xf numFmtId="2" fontId="4" fillId="12" borderId="2" applyNumberFormat="0" applyBorder="0">
      <alignment horizontal="right" vertical="center"/>
    </xf>
    <xf numFmtId="2" fontId="18" fillId="13" borderId="4" applyBorder="0">
      <alignment horizontal="left" vertical="center" indent="1"/>
    </xf>
    <xf numFmtId="2" fontId="18" fillId="13" borderId="0">
      <alignment horizontal="right" vertical="center"/>
    </xf>
    <xf numFmtId="2" fontId="18" fillId="13" borderId="3" applyBorder="0">
      <alignment horizontal="left" vertical="center"/>
    </xf>
    <xf numFmtId="2" fontId="18" fillId="13" borderId="8" applyBorder="0">
      <alignment horizontal="center" vertical="center"/>
    </xf>
    <xf numFmtId="19" fontId="15" fillId="14" borderId="9" applyNumberFormat="0" applyBorder="0">
      <alignment horizontal="left" vertical="center"/>
    </xf>
    <xf numFmtId="15" fontId="15" fillId="14" borderId="6" applyNumberFormat="0" applyBorder="0">
      <alignment horizontal="right" vertical="center"/>
    </xf>
    <xf numFmtId="19" fontId="15" fillId="14" borderId="10" applyNumberFormat="0" applyBorder="0">
      <alignment horizontal="right" vertical="center"/>
    </xf>
    <xf numFmtId="2" fontId="16" fillId="15" borderId="11" applyBorder="0">
      <alignment horizontal="left" vertical="center" indent="1"/>
    </xf>
    <xf numFmtId="2" fontId="16" fillId="15" borderId="3" applyNumberFormat="0">
      <alignment horizontal="center" vertical="center"/>
    </xf>
    <xf numFmtId="2" fontId="16" fillId="15" borderId="3" applyNumberFormat="0" applyBorder="0">
      <alignment horizontal="left" vertical="center"/>
    </xf>
    <xf numFmtId="2" fontId="4" fillId="16" borderId="10" applyNumberFormat="0" applyBorder="0">
      <alignment horizontal="right" vertical="center"/>
    </xf>
    <xf numFmtId="175" fontId="19" fillId="0" borderId="0" applyFont="0" applyFill="0" applyBorder="0" applyAlignment="0" applyProtection="0"/>
    <xf numFmtId="0" fontId="2" fillId="0" borderId="0" applyNumberFormat="0" applyFont="0" applyFill="0" applyBorder="0" applyAlignment="0"/>
    <xf numFmtId="176" fontId="20" fillId="0" borderId="0"/>
    <xf numFmtId="170" fontId="21" fillId="0" borderId="0" applyFill="0" applyBorder="0" applyAlignment="0"/>
    <xf numFmtId="0" fontId="4" fillId="0" borderId="0"/>
    <xf numFmtId="0" fontId="4" fillId="0" borderId="0"/>
    <xf numFmtId="0" fontId="1" fillId="0" borderId="0"/>
    <xf numFmtId="0" fontId="4" fillId="0" borderId="0"/>
    <xf numFmtId="0" fontId="2" fillId="17" borderId="0"/>
    <xf numFmtId="0" fontId="4" fillId="18" borderId="12" applyNumberFormat="0" applyFont="0" applyAlignment="0" applyProtection="0"/>
    <xf numFmtId="0" fontId="4" fillId="18" borderId="12" applyNumberFormat="0" applyFont="0" applyAlignment="0" applyProtection="0"/>
    <xf numFmtId="0" fontId="3" fillId="19" borderId="13" applyNumberFormat="0" applyBorder="0">
      <alignment horizontal="left" vertical="center"/>
    </xf>
    <xf numFmtId="2" fontId="3" fillId="19" borderId="3" applyNumberFormat="0" applyBorder="0">
      <alignment horizontal="left" vertical="center"/>
    </xf>
    <xf numFmtId="2" fontId="18" fillId="13" borderId="14" applyNumberFormat="0" applyBorder="0">
      <alignment horizontal="left" vertical="center"/>
    </xf>
    <xf numFmtId="2" fontId="18" fillId="13" borderId="3" applyNumberFormat="0" applyBorder="0">
      <alignment horizontal="left" vertical="center"/>
    </xf>
    <xf numFmtId="19" fontId="4" fillId="20" borderId="15" applyNumberFormat="0" applyBorder="0">
      <alignment horizontal="left" vertical="center" indent="1"/>
    </xf>
    <xf numFmtId="0" fontId="4" fillId="20" borderId="0">
      <alignment horizontal="right" vertical="center"/>
    </xf>
    <xf numFmtId="19" fontId="4" fillId="20" borderId="10" applyNumberFormat="0" applyBorder="0">
      <alignment horizontal="right" vertical="center"/>
    </xf>
    <xf numFmtId="2" fontId="22" fillId="21" borderId="5" applyBorder="0">
      <alignment horizontal="left" vertical="center" indent="1"/>
    </xf>
    <xf numFmtId="2" fontId="22" fillId="21" borderId="0">
      <alignment horizontal="center" vertical="center"/>
    </xf>
    <xf numFmtId="2" fontId="22" fillId="21" borderId="16">
      <alignment horizontal="left" vertical="center"/>
    </xf>
    <xf numFmtId="0" fontId="23" fillId="22" borderId="8">
      <alignment horizontal="center"/>
    </xf>
    <xf numFmtId="177" fontId="10" fillId="0" borderId="17" applyFont="0" applyFill="0" applyBorder="0" applyAlignment="0" applyProtection="0">
      <alignment horizontal="right"/>
    </xf>
    <xf numFmtId="177" fontId="10" fillId="0" borderId="17" applyFont="0" applyFill="0" applyBorder="0" applyAlignment="0" applyProtection="0">
      <alignment horizontal="right"/>
    </xf>
    <xf numFmtId="178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68" fontId="25" fillId="23" borderId="0" applyNumberFormat="0" applyBorder="0">
      <alignment horizontal="right" vertical="center"/>
    </xf>
    <xf numFmtId="168" fontId="25" fillId="23" borderId="0" applyNumberFormat="0" applyBorder="0">
      <alignment horizontal="right" vertical="center"/>
    </xf>
    <xf numFmtId="0" fontId="26" fillId="24" borderId="8" applyNumberFormat="0">
      <alignment horizontal="center" vertical="center"/>
    </xf>
    <xf numFmtId="0" fontId="26" fillId="24" borderId="0" applyNumberFormat="0" applyBorder="0">
      <alignment horizontal="left" vertical="center" indent="1"/>
    </xf>
    <xf numFmtId="180" fontId="27" fillId="25" borderId="0">
      <alignment horizontal="center" vertical="center"/>
    </xf>
    <xf numFmtId="181" fontId="28" fillId="26" borderId="0">
      <alignment horizontal="center" vertical="center"/>
      <protection locked="0"/>
    </xf>
    <xf numFmtId="0" fontId="2" fillId="0" borderId="0">
      <alignment horizontal="left" wrapText="1"/>
    </xf>
    <xf numFmtId="38" fontId="29" fillId="0" borderId="0" applyFill="0" applyBorder="0" applyAlignment="0" applyProtection="0"/>
    <xf numFmtId="178" fontId="30" fillId="0" borderId="0" applyFill="0" applyBorder="0" applyAlignment="0" applyProtection="0"/>
    <xf numFmtId="2" fontId="31" fillId="27" borderId="13" applyNumberFormat="0" applyFill="0" applyBorder="0" applyAlignment="0">
      <alignment horizontal="center"/>
      <protection locked="0"/>
    </xf>
    <xf numFmtId="2" fontId="4" fillId="28" borderId="3" applyNumberFormat="0" applyBorder="0">
      <alignment horizontal="right" vertical="center"/>
    </xf>
    <xf numFmtId="2" fontId="4" fillId="28" borderId="0">
      <alignment horizontal="right" vertical="center"/>
    </xf>
    <xf numFmtId="2" fontId="18" fillId="29" borderId="8">
      <alignment horizontal="center" vertical="center"/>
    </xf>
    <xf numFmtId="2" fontId="18" fillId="29" borderId="0" applyNumberFormat="0" applyBorder="0">
      <alignment horizontal="left" vertical="center"/>
    </xf>
    <xf numFmtId="2" fontId="18" fillId="29" borderId="8">
      <alignment horizontal="center" vertical="center"/>
    </xf>
    <xf numFmtId="18" fontId="8" fillId="0" borderId="0" applyFont="0" applyFill="0" applyBorder="0" applyAlignment="0" applyProtection="0">
      <alignment horizontal="left"/>
    </xf>
    <xf numFmtId="10" fontId="24" fillId="0" borderId="18" applyNumberFormat="0" applyFont="0" applyFill="0" applyAlignment="0" applyProtection="0"/>
    <xf numFmtId="182" fontId="3" fillId="0" borderId="19" applyFont="0" applyFill="0" applyBorder="0" applyAlignment="0" applyProtection="0"/>
    <xf numFmtId="182" fontId="3" fillId="0" borderId="19" applyFont="0" applyFill="0" applyBorder="0" applyAlignment="0" applyProtection="0"/>
    <xf numFmtId="38" fontId="32" fillId="0" borderId="0" applyFont="0" applyFill="0" applyBorder="0" applyAlignment="0" applyProtection="0"/>
    <xf numFmtId="0" fontId="32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3"/>
    <xf numFmtId="0" fontId="3" fillId="0" borderId="0" xfId="3" applyFont="1"/>
    <xf numFmtId="0" fontId="4" fillId="0" borderId="0" xfId="3" applyFont="1"/>
    <xf numFmtId="0" fontId="2" fillId="4" borderId="0" xfId="3" applyFill="1"/>
    <xf numFmtId="0" fontId="5" fillId="5" borderId="0" xfId="3" applyFont="1" applyFill="1"/>
    <xf numFmtId="0" fontId="5" fillId="6" borderId="1" xfId="3" applyFont="1" applyFill="1" applyBorder="1"/>
    <xf numFmtId="0" fontId="2" fillId="7" borderId="0" xfId="3" applyFill="1"/>
    <xf numFmtId="0" fontId="2" fillId="8" borderId="0" xfId="3" applyFill="1"/>
    <xf numFmtId="0" fontId="1" fillId="3" borderId="0" xfId="2" applyBorder="1"/>
    <xf numFmtId="14" fontId="1" fillId="2" borderId="0" xfId="1" applyNumberFormat="1" applyFont="1" applyBorder="1" applyAlignment="1">
      <alignment horizontal="left"/>
    </xf>
    <xf numFmtId="14" fontId="1" fillId="2" borderId="0" xfId="1" applyNumberFormat="1" applyBorder="1" applyAlignment="1">
      <alignment horizontal="left"/>
    </xf>
    <xf numFmtId="164" fontId="2" fillId="0" borderId="0" xfId="3" applyNumberFormat="1"/>
    <xf numFmtId="0" fontId="1" fillId="2" borderId="0" xfId="1" applyBorder="1" applyAlignment="1">
      <alignment horizontal="left"/>
    </xf>
    <xf numFmtId="49" fontId="1" fillId="2" borderId="0" xfId="1" applyNumberFormat="1" applyBorder="1" applyAlignment="1">
      <alignment horizontal="left"/>
    </xf>
    <xf numFmtId="165" fontId="1" fillId="2" borderId="0" xfId="4" applyNumberFormat="1" applyFont="1" applyFill="1" applyBorder="1" applyAlignment="1">
      <alignment horizontal="left"/>
    </xf>
    <xf numFmtId="10" fontId="0" fillId="0" borderId="0" xfId="5" applyNumberFormat="1" applyFont="1"/>
    <xf numFmtId="166" fontId="1" fillId="2" borderId="0" xfId="1" applyNumberFormat="1" applyBorder="1" applyAlignment="1">
      <alignment horizontal="left"/>
    </xf>
    <xf numFmtId="0" fontId="1" fillId="2" borderId="0" xfId="1" applyFont="1" applyBorder="1" applyAlignment="1">
      <alignment horizontal="left"/>
    </xf>
    <xf numFmtId="0" fontId="1" fillId="3" borderId="0" xfId="2" applyFont="1" applyBorder="1"/>
    <xf numFmtId="0" fontId="2" fillId="0" borderId="0" xfId="3" applyAlignment="1">
      <alignment horizontal="left"/>
    </xf>
    <xf numFmtId="167" fontId="2" fillId="0" borderId="0" xfId="3" applyNumberFormat="1"/>
    <xf numFmtId="168" fontId="2" fillId="0" borderId="0" xfId="3" applyNumberFormat="1"/>
    <xf numFmtId="0" fontId="2" fillId="0" borderId="0" xfId="3" applyAlignment="1">
      <alignment horizontal="right"/>
    </xf>
    <xf numFmtId="169" fontId="1" fillId="2" borderId="0" xfId="1" applyNumberFormat="1" applyBorder="1" applyAlignment="1">
      <alignment horizontal="left"/>
    </xf>
    <xf numFmtId="0" fontId="0" fillId="2" borderId="0" xfId="1" applyFont="1" applyBorder="1" applyAlignment="1">
      <alignment horizontal="left"/>
    </xf>
    <xf numFmtId="0" fontId="2" fillId="30" borderId="0" xfId="3" applyFill="1" applyAlignment="1">
      <alignment horizontal="center"/>
    </xf>
    <xf numFmtId="0" fontId="2" fillId="31" borderId="0" xfId="3" applyFill="1" applyAlignment="1">
      <alignment horizontal="center"/>
    </xf>
    <xf numFmtId="0" fontId="2" fillId="7" borderId="0" xfId="3" applyFill="1" applyAlignment="1">
      <alignment horizontal="center"/>
    </xf>
    <xf numFmtId="14" fontId="2" fillId="7" borderId="0" xfId="3" applyNumberFormat="1" applyFill="1" applyAlignment="1">
      <alignment horizontal="center"/>
    </xf>
    <xf numFmtId="167" fontId="2" fillId="7" borderId="0" xfId="3" applyNumberFormat="1" applyFill="1" applyAlignment="1">
      <alignment horizontal="center"/>
    </xf>
    <xf numFmtId="10" fontId="0" fillId="7" borderId="0" xfId="5" applyNumberFormat="1" applyFont="1" applyFill="1" applyAlignment="1">
      <alignment horizontal="center"/>
    </xf>
    <xf numFmtId="167" fontId="2" fillId="32" borderId="0" xfId="3" applyNumberFormat="1" applyFill="1" applyAlignment="1">
      <alignment horizontal="center"/>
    </xf>
    <xf numFmtId="14" fontId="2" fillId="32" borderId="0" xfId="3" applyNumberFormat="1" applyFill="1" applyAlignment="1">
      <alignment horizontal="center"/>
    </xf>
    <xf numFmtId="0" fontId="2" fillId="32" borderId="0" xfId="3" applyFill="1" applyAlignment="1">
      <alignment horizontal="center"/>
    </xf>
    <xf numFmtId="183" fontId="2" fillId="0" borderId="0" xfId="3" applyNumberFormat="1"/>
    <xf numFmtId="184" fontId="2" fillId="32" borderId="0" xfId="97" applyNumberFormat="1" applyFont="1" applyFill="1" applyAlignment="1">
      <alignment horizontal="center"/>
    </xf>
    <xf numFmtId="168" fontId="2" fillId="0" borderId="0" xfId="97" applyNumberFormat="1" applyFont="1"/>
    <xf numFmtId="0" fontId="0" fillId="31" borderId="0" xfId="0" applyFill="1" applyAlignment="1">
      <alignment horizontal="center"/>
    </xf>
    <xf numFmtId="10" fontId="2" fillId="0" borderId="0" xfId="97" applyNumberFormat="1" applyFont="1"/>
    <xf numFmtId="14" fontId="5" fillId="5" borderId="0" xfId="3" applyNumberFormat="1" applyFont="1" applyFill="1"/>
    <xf numFmtId="0" fontId="2" fillId="33" borderId="0" xfId="3" applyFill="1" applyAlignment="1">
      <alignment horizontal="center"/>
    </xf>
    <xf numFmtId="14" fontId="2" fillId="33" borderId="0" xfId="3" applyNumberFormat="1" applyFill="1" applyAlignment="1">
      <alignment horizontal="center"/>
    </xf>
    <xf numFmtId="167" fontId="2" fillId="33" borderId="0" xfId="3" applyNumberFormat="1" applyFill="1" applyAlignment="1">
      <alignment horizontal="center"/>
    </xf>
    <xf numFmtId="10" fontId="0" fillId="33" borderId="0" xfId="5" applyNumberFormat="1" applyFont="1" applyFill="1" applyAlignment="1">
      <alignment horizontal="center"/>
    </xf>
  </cellXfs>
  <cellStyles count="98">
    <cellStyle name="_Copy of Portfolios to Archeus 6-3-04 (2)" xfId="6" xr:uid="{00000000-0005-0000-0000-000000000000}"/>
    <cellStyle name="40% - Accent3" xfId="1" builtinId="39"/>
    <cellStyle name="40% - Accent3 2" xfId="7" xr:uid="{00000000-0005-0000-0000-000002000000}"/>
    <cellStyle name="40% - Accent6" xfId="2" builtinId="51"/>
    <cellStyle name="40% - Accent6 2" xfId="8" xr:uid="{00000000-0005-0000-0000-000004000000}"/>
    <cellStyle name="back" xfId="9" xr:uid="{00000000-0005-0000-0000-000005000000}"/>
    <cellStyle name="Bold 11" xfId="10" xr:uid="{00000000-0005-0000-0000-000006000000}"/>
    <cellStyle name="Comma 2" xfId="4" xr:uid="{00000000-0005-0000-0000-000007000000}"/>
    <cellStyle name="Comma0" xfId="11" xr:uid="{00000000-0005-0000-0000-000008000000}"/>
    <cellStyle name="Currency 2" xfId="12" xr:uid="{00000000-0005-0000-0000-000009000000}"/>
    <cellStyle name="Currency0" xfId="13" xr:uid="{00000000-0005-0000-0000-00000A000000}"/>
    <cellStyle name="Date" xfId="14" xr:uid="{00000000-0005-0000-0000-00000B000000}"/>
    <cellStyle name="Decimal 1" xfId="15" xr:uid="{00000000-0005-0000-0000-00000C000000}"/>
    <cellStyle name="Decimal 2" xfId="16" xr:uid="{00000000-0005-0000-0000-00000D000000}"/>
    <cellStyle name="Decimal 3" xfId="17" xr:uid="{00000000-0005-0000-0000-00000E000000}"/>
    <cellStyle name="Fixed" xfId="18" xr:uid="{00000000-0005-0000-0000-00000F000000}"/>
    <cellStyle name="Header" xfId="19" xr:uid="{00000000-0005-0000-0000-000010000000}"/>
    <cellStyle name="Hyperlink 2" xfId="20" xr:uid="{00000000-0005-0000-0000-000011000000}"/>
    <cellStyle name="InfoDataColumn" xfId="21" xr:uid="{00000000-0005-0000-0000-000012000000}"/>
    <cellStyle name="InfoDataRow" xfId="22" xr:uid="{00000000-0005-0000-0000-000013000000}"/>
    <cellStyle name="InfoLabelColumn" xfId="23" xr:uid="{00000000-0005-0000-0000-000014000000}"/>
    <cellStyle name="InfoLabelRow" xfId="24" xr:uid="{00000000-0005-0000-0000-000015000000}"/>
    <cellStyle name="InfolDataColumn" xfId="25" xr:uid="{00000000-0005-0000-0000-000016000000}"/>
    <cellStyle name="InformationalData" xfId="26" xr:uid="{00000000-0005-0000-0000-000017000000}"/>
    <cellStyle name="InformationalLabel" xfId="27" xr:uid="{00000000-0005-0000-0000-000018000000}"/>
    <cellStyle name="InformationalLabelTop" xfId="28" xr:uid="{00000000-0005-0000-0000-000019000000}"/>
    <cellStyle name="Input %" xfId="29" xr:uid="{00000000-0005-0000-0000-00001A000000}"/>
    <cellStyle name="Input 1" xfId="30" xr:uid="{00000000-0005-0000-0000-00001B000000}"/>
    <cellStyle name="Input 3" xfId="31" xr:uid="{00000000-0005-0000-0000-00001C000000}"/>
    <cellStyle name="InputData" xfId="32" xr:uid="{00000000-0005-0000-0000-00001D000000}"/>
    <cellStyle name="InputDataColumn" xfId="33" xr:uid="{00000000-0005-0000-0000-00001E000000}"/>
    <cellStyle name="InputDataRow" xfId="34" xr:uid="{00000000-0005-0000-0000-00001F000000}"/>
    <cellStyle name="InputLabel" xfId="35" xr:uid="{00000000-0005-0000-0000-000020000000}"/>
    <cellStyle name="InputLabelColumn" xfId="36" xr:uid="{00000000-0005-0000-0000-000021000000}"/>
    <cellStyle name="InputLabelRow" xfId="37" xr:uid="{00000000-0005-0000-0000-000022000000}"/>
    <cellStyle name="InputLabelTop" xfId="38" xr:uid="{00000000-0005-0000-0000-000023000000}"/>
    <cellStyle name="IntermediateData" xfId="39" xr:uid="{00000000-0005-0000-0000-000024000000}"/>
    <cellStyle name="IntermediateDataColumn" xfId="40" xr:uid="{00000000-0005-0000-0000-000025000000}"/>
    <cellStyle name="IntermediateDataRow" xfId="41" xr:uid="{00000000-0005-0000-0000-000026000000}"/>
    <cellStyle name="IntermediateLabel" xfId="42" xr:uid="{00000000-0005-0000-0000-000027000000}"/>
    <cellStyle name="IntermediateLabelColumn" xfId="43" xr:uid="{00000000-0005-0000-0000-000028000000}"/>
    <cellStyle name="IntermediateLabelRow" xfId="44" xr:uid="{00000000-0005-0000-0000-000029000000}"/>
    <cellStyle name="InvalidCell" xfId="45" xr:uid="{00000000-0005-0000-0000-00002A000000}"/>
    <cellStyle name="Month" xfId="46" xr:uid="{00000000-0005-0000-0000-00002B000000}"/>
    <cellStyle name="NewSheet" xfId="47" xr:uid="{00000000-0005-0000-0000-00002C000000}"/>
    <cellStyle name="Normal" xfId="0" builtinId="0"/>
    <cellStyle name="Normal - Style1" xfId="48" xr:uid="{00000000-0005-0000-0000-00002E000000}"/>
    <cellStyle name="Normal 11" xfId="49" xr:uid="{00000000-0005-0000-0000-00002F000000}"/>
    <cellStyle name="Normal 2" xfId="3" xr:uid="{00000000-0005-0000-0000-000030000000}"/>
    <cellStyle name="Normal 2 2" xfId="50" xr:uid="{00000000-0005-0000-0000-000031000000}"/>
    <cellStyle name="Normal 2 3" xfId="51" xr:uid="{00000000-0005-0000-0000-000032000000}"/>
    <cellStyle name="Normal 3" xfId="52" xr:uid="{00000000-0005-0000-0000-000033000000}"/>
    <cellStyle name="Normal 3 2" xfId="53" xr:uid="{00000000-0005-0000-0000-000034000000}"/>
    <cellStyle name="Normal 4" xfId="54" xr:uid="{00000000-0005-0000-0000-000035000000}"/>
    <cellStyle name="Note 2 2" xfId="55" xr:uid="{00000000-0005-0000-0000-000036000000}"/>
    <cellStyle name="Note 2 3" xfId="56" xr:uid="{00000000-0005-0000-0000-000037000000}"/>
    <cellStyle name="ObjectDataColumn" xfId="57" xr:uid="{00000000-0005-0000-0000-000038000000}"/>
    <cellStyle name="ObjectDataRow" xfId="58" xr:uid="{00000000-0005-0000-0000-000039000000}"/>
    <cellStyle name="ObjectLabelColumn" xfId="59" xr:uid="{00000000-0005-0000-0000-00003A000000}"/>
    <cellStyle name="ObjectLabelRow" xfId="60" xr:uid="{00000000-0005-0000-0000-00003B000000}"/>
    <cellStyle name="OutputData" xfId="61" xr:uid="{00000000-0005-0000-0000-00003C000000}"/>
    <cellStyle name="OutputDataColumn" xfId="62" xr:uid="{00000000-0005-0000-0000-00003D000000}"/>
    <cellStyle name="OutputDataRow" xfId="63" xr:uid="{00000000-0005-0000-0000-00003E000000}"/>
    <cellStyle name="OutputLabel" xfId="64" xr:uid="{00000000-0005-0000-0000-00003F000000}"/>
    <cellStyle name="OutputLabelColumn" xfId="65" xr:uid="{00000000-0005-0000-0000-000040000000}"/>
    <cellStyle name="OutputLabelRow" xfId="66" xr:uid="{00000000-0005-0000-0000-000041000000}"/>
    <cellStyle name="PanelLabel" xfId="67" xr:uid="{00000000-0005-0000-0000-000042000000}"/>
    <cellStyle name="Percent" xfId="97" builtinId="5"/>
    <cellStyle name="Percent ()" xfId="68" xr:uid="{00000000-0005-0000-0000-000044000000}"/>
    <cellStyle name="Percent () 2" xfId="69" xr:uid="{00000000-0005-0000-0000-000045000000}"/>
    <cellStyle name="Percent 1" xfId="70" xr:uid="{00000000-0005-0000-0000-000046000000}"/>
    <cellStyle name="Percent 2" xfId="5" xr:uid="{00000000-0005-0000-0000-000047000000}"/>
    <cellStyle name="Percent 2 2" xfId="71" xr:uid="{00000000-0005-0000-0000-000048000000}"/>
    <cellStyle name="Percent 2 3" xfId="72" xr:uid="{00000000-0005-0000-0000-000049000000}"/>
    <cellStyle name="Percent 2 4" xfId="73" xr:uid="{00000000-0005-0000-0000-00004A000000}"/>
    <cellStyle name="Percent 2 5" xfId="74" xr:uid="{00000000-0005-0000-0000-00004B000000}"/>
    <cellStyle name="Percent 2 6" xfId="75" xr:uid="{00000000-0005-0000-0000-00004C000000}"/>
    <cellStyle name="PersonalDataColumn" xfId="76" xr:uid="{00000000-0005-0000-0000-00004D000000}"/>
    <cellStyle name="PersonalDataRow" xfId="77" xr:uid="{00000000-0005-0000-0000-00004E000000}"/>
    <cellStyle name="PersonalLabelColumn" xfId="78" xr:uid="{00000000-0005-0000-0000-00004F000000}"/>
    <cellStyle name="PersonalLabelRow" xfId="79" xr:uid="{00000000-0005-0000-0000-000050000000}"/>
    <cellStyle name="result" xfId="80" xr:uid="{00000000-0005-0000-0000-000051000000}"/>
    <cellStyle name="spreads" xfId="81" xr:uid="{00000000-0005-0000-0000-000052000000}"/>
    <cellStyle name="Style 1" xfId="82" xr:uid="{00000000-0005-0000-0000-000053000000}"/>
    <cellStyle name="Sum" xfId="83" xr:uid="{00000000-0005-0000-0000-000054000000}"/>
    <cellStyle name="Sum %of HV" xfId="84" xr:uid="{00000000-0005-0000-0000-000055000000}"/>
    <cellStyle name="swaptn" xfId="85" xr:uid="{00000000-0005-0000-0000-000056000000}"/>
    <cellStyle name="TableDataColumn" xfId="86" xr:uid="{00000000-0005-0000-0000-000057000000}"/>
    <cellStyle name="TableDataRow" xfId="87" xr:uid="{00000000-0005-0000-0000-000058000000}"/>
    <cellStyle name="TableLabelColumn" xfId="88" xr:uid="{00000000-0005-0000-0000-000059000000}"/>
    <cellStyle name="TableLabelRow" xfId="89" xr:uid="{00000000-0005-0000-0000-00005A000000}"/>
    <cellStyle name="TableLabelTop" xfId="90" xr:uid="{00000000-0005-0000-0000-00005B000000}"/>
    <cellStyle name="time" xfId="91" xr:uid="{00000000-0005-0000-0000-00005C000000}"/>
    <cellStyle name="Underline 2" xfId="92" xr:uid="{00000000-0005-0000-0000-00005D000000}"/>
    <cellStyle name="Year" xfId="93" xr:uid="{00000000-0005-0000-0000-00005E000000}"/>
    <cellStyle name="Year 2" xfId="94" xr:uid="{00000000-0005-0000-0000-00005F000000}"/>
    <cellStyle name="桁区切り_NewDemo" xfId="95" xr:uid="{00000000-0005-0000-0000-000060000000}"/>
    <cellStyle name="標準_NewDemo" xfId="96" xr:uid="{00000000-0005-0000-0000-00006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selection activeCell="A3" sqref="A3"/>
    </sheetView>
  </sheetViews>
  <sheetFormatPr defaultColWidth="9.140625" defaultRowHeight="12.75"/>
  <cols>
    <col min="1" max="1" width="49.5703125" style="1" bestFit="1" customWidth="1"/>
    <col min="2" max="2" width="10.5703125" style="1" bestFit="1" customWidth="1"/>
    <col min="3" max="3" width="43.42578125" style="1" bestFit="1" customWidth="1"/>
    <col min="4" max="4" width="10.7109375" style="1" bestFit="1" customWidth="1"/>
    <col min="5" max="5" width="1.7109375" style="1" customWidth="1"/>
    <col min="6" max="6" width="5.85546875" style="1" bestFit="1" customWidth="1"/>
    <col min="7" max="7" width="12.140625" style="1" bestFit="1" customWidth="1"/>
    <col min="8" max="8" width="14.28515625" style="1" customWidth="1"/>
    <col min="9" max="16384" width="9.140625" style="1"/>
  </cols>
  <sheetData>
    <row r="1" spans="1:7">
      <c r="A1" s="2" t="s">
        <v>0</v>
      </c>
    </row>
    <row r="2" spans="1:7">
      <c r="A2" s="1" t="str">
        <f>_xll.HLV5r3.Financial.Cache.GetCurveEngineVersionInfo()</f>
        <v>Version: FpML.V5r3 v1.0 Built on : 24/02/2018, 4:25 PM</v>
      </c>
    </row>
    <row r="3" spans="1:7">
      <c r="C3" s="5" t="s">
        <v>95</v>
      </c>
      <c r="D3" s="40" t="s">
        <v>96</v>
      </c>
    </row>
    <row r="4" spans="1:7">
      <c r="A4" s="2" t="s">
        <v>1</v>
      </c>
      <c r="C4" s="5" t="s">
        <v>94</v>
      </c>
      <c r="D4" s="40">
        <f ca="1">TODAY()</f>
        <v>43155</v>
      </c>
    </row>
    <row r="5" spans="1:7">
      <c r="A5" s="4"/>
      <c r="C5" s="5" t="s">
        <v>2</v>
      </c>
      <c r="D5" s="5" t="s">
        <v>3</v>
      </c>
    </row>
    <row r="6" spans="1:7">
      <c r="C6" s="5" t="s">
        <v>91</v>
      </c>
      <c r="D6" s="5" t="s">
        <v>48</v>
      </c>
    </row>
    <row r="7" spans="1:7">
      <c r="A7" s="6" t="s">
        <v>4</v>
      </c>
      <c r="B7" s="3"/>
      <c r="C7" s="5" t="s">
        <v>5</v>
      </c>
      <c r="D7" s="5" t="s">
        <v>6</v>
      </c>
    </row>
    <row r="8" spans="1:7">
      <c r="A8" s="7" t="str">
        <f t="array" ref="A8:A129">_xll.HLV5r3.Financial.Cache.ListUpTo100PricingStructures(C6:D7)</f>
        <v>Market.QR_LIVE.RateCurve.USD-LIBOR-BBA-3M</v>
      </c>
    </row>
    <row r="9" spans="1:7">
      <c r="A9" s="7" t="str">
        <v>Market.QR_LIVE.DiscountCurve.JPY-LIBOR-SENIOR</v>
      </c>
      <c r="C9" s="8" t="s">
        <v>93</v>
      </c>
      <c r="D9" s="8"/>
    </row>
    <row r="10" spans="1:7">
      <c r="A10" s="7" t="str">
        <v>Market.QR_LIVE.DiscountCurve.NZD-LIBOR-SENIOR</v>
      </c>
    </row>
    <row r="11" spans="1:7">
      <c r="A11" s="7" t="str">
        <v>Market.QR_LIVE.FxCurve.AUD-EUR</v>
      </c>
    </row>
    <row r="12" spans="1:7">
      <c r="A12" s="7" t="str">
        <v>Market.QR_LIVE.FxCurve.AUD-GBP</v>
      </c>
    </row>
    <row r="13" spans="1:7">
      <c r="A13" s="7" t="str">
        <v>Market.QR_LIVE.FxCurve.AUD-JPY</v>
      </c>
    </row>
    <row r="14" spans="1:7">
      <c r="A14" s="7" t="str">
        <v>Market.QR_LIVE.FxCurve.AUD-NZD</v>
      </c>
    </row>
    <row r="15" spans="1:7">
      <c r="A15" s="7" t="str">
        <v>Market.QR_LIVE.FxCurve.AUD-USD</v>
      </c>
      <c r="C15" s="1" t="str">
        <f t="array" ref="C15:D56">_xll.HLV5r3.Financial.Cache.GetQuotedAssetSet( C9)</f>
        <v>AUD-Deposit-1D</v>
      </c>
      <c r="D15" s="39">
        <v>1.4999999999999999E-2</v>
      </c>
      <c r="F15" s="1">
        <f t="array" aca="1" ref="F15:G57" ca="1">_xll.HLV5r3.Financial.Cache.GetDaysAndZeroRates(C9,D4,D3)</f>
        <v>-2735</v>
      </c>
      <c r="G15" s="39">
        <f ca="1"/>
        <v>0</v>
      </c>
    </row>
    <row r="16" spans="1:7">
      <c r="A16" s="7" t="str">
        <v>Market.QR_LIVE.FxCurve.EUR-USD</v>
      </c>
      <c r="C16" s="1" t="str">
        <v>AUD-Deposit-3M</v>
      </c>
      <c r="D16" s="39">
        <v>1.7000000000000001E-2</v>
      </c>
      <c r="F16" s="1">
        <f ca="1"/>
        <v>-2734</v>
      </c>
      <c r="G16" s="39">
        <f ca="1"/>
        <v>-1.6458351749459865E-5</v>
      </c>
    </row>
    <row r="17" spans="1:7">
      <c r="A17" s="7" t="str">
        <v>Market.QR_LIVE.FxCurve.GBP-USD</v>
      </c>
      <c r="C17" s="1" t="str">
        <v>AUD-BasisSwap-1Y-6M</v>
      </c>
      <c r="D17" s="39">
        <v>1.0300000000000001E-3</v>
      </c>
      <c r="F17" s="1">
        <f ca="1"/>
        <v>-2553</v>
      </c>
      <c r="G17" s="39">
        <f ca="1"/>
        <v>-3.4485553654635126E-3</v>
      </c>
    </row>
    <row r="18" spans="1:7">
      <c r="A18" s="7" t="str">
        <v>Market.QR_LIVE.FxCurve.JPY-USD</v>
      </c>
      <c r="C18" s="1" t="str">
        <v>AUD-BasisSwap-2Y-6M</v>
      </c>
      <c r="D18" s="39">
        <v>1.09E-3</v>
      </c>
      <c r="F18" s="1">
        <f ca="1"/>
        <v>-2369</v>
      </c>
      <c r="G18" s="39">
        <f ca="1"/>
        <v>-7.2173668278616709E-3</v>
      </c>
    </row>
    <row r="19" spans="1:7">
      <c r="A19" s="7" t="str">
        <v>Market.QR_LIVE.FxCurve.NZD-USD</v>
      </c>
      <c r="C19" s="1" t="str">
        <v>AUD-BasisSwap-3Y-6M</v>
      </c>
      <c r="D19" s="39">
        <v>8.9999999999999998E-4</v>
      </c>
      <c r="F19" s="1">
        <f ca="1"/>
        <v>-2003</v>
      </c>
      <c r="G19" s="39">
        <f ca="1"/>
        <v>-1.7242213612248314E-2</v>
      </c>
    </row>
    <row r="20" spans="1:7">
      <c r="A20" s="7" t="str">
        <v>Market.QR_LIVE.RateCurve.AUD-AONIA-OIS-COMPOUND</v>
      </c>
      <c r="C20" s="1" t="str">
        <v>AUD-BasisSwap-5Y-6M</v>
      </c>
      <c r="D20" s="39">
        <v>1.15E-3</v>
      </c>
      <c r="F20" s="1">
        <f ca="1"/>
        <v>-1639</v>
      </c>
      <c r="G20" s="39">
        <f ca="1"/>
        <v>-3.1864760460925012E-2</v>
      </c>
    </row>
    <row r="21" spans="1:7">
      <c r="A21" s="7" t="str">
        <v>Market.QR_LIVE.RateCurve.AUD-BBR-BBSW-2M</v>
      </c>
      <c r="C21" s="1" t="str">
        <v>AUD-BasisSwap-7Y-6M</v>
      </c>
      <c r="D21" s="39">
        <v>1.114E-3</v>
      </c>
      <c r="F21" s="1">
        <f ca="1"/>
        <v>-1275</v>
      </c>
      <c r="G21" s="39">
        <f ca="1"/>
        <v>-5.617162526040298E-2</v>
      </c>
    </row>
    <row r="22" spans="1:7">
      <c r="A22" s="7" t="str">
        <v>Market.QR_LIVE.RateCurve.EUR-EURIBOR-Reuters-1M</v>
      </c>
      <c r="C22" s="1" t="str">
        <v>AUD-BasisSwap-10Y-6M</v>
      </c>
      <c r="D22" s="39">
        <v>1.06E-3</v>
      </c>
      <c r="F22" s="1">
        <f ca="1"/>
        <v>-908</v>
      </c>
      <c r="G22" s="39">
        <f ca="1"/>
        <v>-0.10009265484376062</v>
      </c>
    </row>
    <row r="23" spans="1:7">
      <c r="A23" s="7" t="str">
        <v>Market.QR_LIVE.RateCurve.EUR-EURIBOR-Reuters-3M</v>
      </c>
      <c r="C23" s="1" t="str">
        <v>AUD-BasisSwap-12Y-6M</v>
      </c>
      <c r="D23" s="39">
        <v>8.5999999999999998E-4</v>
      </c>
      <c r="F23" s="1">
        <f ca="1"/>
        <v>-177</v>
      </c>
      <c r="G23" s="39">
        <f ca="1"/>
        <v>-0.68310255721307245</v>
      </c>
    </row>
    <row r="24" spans="1:7">
      <c r="A24" s="7" t="str">
        <v>Market.QR_LIVE.RateCurve.EUR-EURIBOR-Reuters-6M</v>
      </c>
      <c r="C24" s="1" t="str">
        <v>AUD-BasisSwap-15Y-6M</v>
      </c>
      <c r="D24" s="39">
        <v>7.6000000000000004E-4</v>
      </c>
      <c r="F24" s="1">
        <f ca="1"/>
        <v>919</v>
      </c>
      <c r="G24" s="39">
        <f ca="1"/>
        <v>0.21565819642189599</v>
      </c>
    </row>
    <row r="25" spans="1:7">
      <c r="A25" s="7" t="str">
        <v>Market.QR_LIVE.RateCurve.EUR-LIBOR-BBA-1M</v>
      </c>
      <c r="C25" s="1" t="str">
        <v>AUD-BasisSwap-20Y-6M</v>
      </c>
      <c r="D25" s="39">
        <v>7.6000000000000004E-4</v>
      </c>
      <c r="F25" s="1">
        <f ca="1"/>
        <v>2743</v>
      </c>
      <c r="G25" s="39">
        <f ca="1"/>
        <v>0.10905664850813679</v>
      </c>
    </row>
    <row r="26" spans="1:7">
      <c r="A26" s="7" t="str">
        <v>Market.QR_LIVE.RateCurve.EUR-LIBOR-BBA-3M</v>
      </c>
      <c r="C26" s="1" t="str">
        <v>AUD-BasisSwap-25Y-6M</v>
      </c>
      <c r="D26" s="39">
        <v>7.6000000000000004E-4</v>
      </c>
      <c r="F26" s="1">
        <f ca="1"/>
        <v>4570</v>
      </c>
      <c r="G26" s="39">
        <f ca="1"/>
        <v>8.6102860211294541E-2</v>
      </c>
    </row>
    <row r="27" spans="1:7">
      <c r="A27" s="7" t="str">
        <v>Market.QR_LIVE.RateCurve.GBP-LIBOR-BBA-3M</v>
      </c>
      <c r="C27" s="1" t="str">
        <v>AUD-BasisSwap-30Y-6M</v>
      </c>
      <c r="D27" s="39">
        <v>7.6000000000000004E-4</v>
      </c>
      <c r="F27" s="1">
        <f ca="1"/>
        <v>6397</v>
      </c>
      <c r="G27" s="39">
        <f ca="1"/>
        <v>7.5960310024933086E-2</v>
      </c>
    </row>
    <row r="28" spans="1:7">
      <c r="A28" s="7" t="str">
        <v>Market.QR_LIVE.RateCurve.JPY-LIBOR-BBA-1M</v>
      </c>
      <c r="C28" s="1" t="e">
        <v>#N/A</v>
      </c>
      <c r="D28" s="39" t="e">
        <v>#N/A</v>
      </c>
      <c r="F28" s="1">
        <f ca="1"/>
        <v>8224</v>
      </c>
      <c r="G28" s="39">
        <f ca="1"/>
        <v>7.0071395962028049E-2</v>
      </c>
    </row>
    <row r="29" spans="1:7">
      <c r="A29" s="7" t="str">
        <v>Market.QR_LIVE.RateCurve.JPY-LIBOR-BBA-3M</v>
      </c>
      <c r="C29" s="1" t="e">
        <v>#N/A</v>
      </c>
      <c r="D29" s="39" t="e">
        <v>#N/A</v>
      </c>
      <c r="F29" s="1" t="e">
        <f ca="1"/>
        <v>#N/A</v>
      </c>
      <c r="G29" s="39" t="e">
        <f ca="1"/>
        <v>#N/A</v>
      </c>
    </row>
    <row r="30" spans="1:7">
      <c r="A30" s="7" t="str">
        <v>Market.QR_LIVE.RateCurve.JPY-LIBOR-BBA-6M</v>
      </c>
      <c r="C30" s="1" t="e">
        <v>#N/A</v>
      </c>
      <c r="D30" s="39" t="e">
        <v>#N/A</v>
      </c>
      <c r="F30" s="1" t="e">
        <f ca="1"/>
        <v>#N/A</v>
      </c>
      <c r="G30" s="39" t="e">
        <f ca="1"/>
        <v>#N/A</v>
      </c>
    </row>
    <row r="31" spans="1:7">
      <c r="A31" s="7" t="str">
        <v>Market.QR_LIVE.RateCurve.JPY-LIBOR-ISDA-1M</v>
      </c>
      <c r="C31" s="1" t="e">
        <v>#N/A</v>
      </c>
      <c r="D31" s="39" t="e">
        <v>#N/A</v>
      </c>
      <c r="F31" s="1" t="e">
        <f ca="1"/>
        <v>#N/A</v>
      </c>
      <c r="G31" s="39" t="e">
        <f ca="1"/>
        <v>#N/A</v>
      </c>
    </row>
    <row r="32" spans="1:7">
      <c r="A32" s="7" t="str">
        <v>Market.QR_LIVE.RateCurve.JPY-LIBOR-ISDA-3M</v>
      </c>
      <c r="C32" s="1" t="e">
        <v>#N/A</v>
      </c>
      <c r="D32" s="39" t="e">
        <v>#N/A</v>
      </c>
      <c r="F32" s="1" t="e">
        <f ca="1"/>
        <v>#N/A</v>
      </c>
      <c r="G32" s="39" t="e">
        <f ca="1"/>
        <v>#N/A</v>
      </c>
    </row>
    <row r="33" spans="1:7">
      <c r="A33" s="7" t="str">
        <v>Market.QR_LIVE.RateCurve.JPY-LIBOR-ISDA-6M</v>
      </c>
      <c r="C33" s="1" t="e">
        <v>#N/A</v>
      </c>
      <c r="D33" s="39" t="e">
        <v>#N/A</v>
      </c>
      <c r="F33" s="1" t="e">
        <f ca="1"/>
        <v>#N/A</v>
      </c>
      <c r="G33" s="39" t="e">
        <f ca="1"/>
        <v>#N/A</v>
      </c>
    </row>
    <row r="34" spans="1:7">
      <c r="A34" s="7" t="str">
        <v>Market.QR_LIVE.RateCurve.NZD-BBR-FRA-1M</v>
      </c>
      <c r="C34" s="1" t="e">
        <v>#N/A</v>
      </c>
      <c r="D34" s="39" t="e">
        <v>#N/A</v>
      </c>
      <c r="F34" s="1" t="e">
        <f ca="1"/>
        <v>#N/A</v>
      </c>
      <c r="G34" s="39" t="e">
        <f ca="1"/>
        <v>#N/A</v>
      </c>
    </row>
    <row r="35" spans="1:7">
      <c r="A35" s="7" t="str">
        <v>Market.QR_LIVE.RateCurve.NZD-BBR-FRA-3M</v>
      </c>
      <c r="C35" s="1" t="e">
        <v>#N/A</v>
      </c>
      <c r="D35" s="39" t="e">
        <v>#N/A</v>
      </c>
      <c r="F35" s="1" t="e">
        <f ca="1"/>
        <v>#N/A</v>
      </c>
      <c r="G35" s="39" t="e">
        <f ca="1"/>
        <v>#N/A</v>
      </c>
    </row>
    <row r="36" spans="1:7">
      <c r="A36" s="7" t="str">
        <v>Market.QR_LIVE.RateCurve.USD-LIBOR-BBA-1M</v>
      </c>
      <c r="C36" s="1" t="e">
        <v>#N/A</v>
      </c>
      <c r="D36" s="39" t="e">
        <v>#N/A</v>
      </c>
      <c r="F36" s="1" t="e">
        <f ca="1"/>
        <v>#N/A</v>
      </c>
      <c r="G36" s="39" t="e">
        <f ca="1"/>
        <v>#N/A</v>
      </c>
    </row>
    <row r="37" spans="1:7">
      <c r="A37" s="7" t="str">
        <v>Market.QR_LIVE.DiscountCurve.CHF-LIBOR-SENIOR</v>
      </c>
      <c r="C37" s="1" t="e">
        <v>#N/A</v>
      </c>
      <c r="D37" s="39" t="e">
        <v>#N/A</v>
      </c>
      <c r="F37" s="1" t="e">
        <f ca="1"/>
        <v>#N/A</v>
      </c>
      <c r="G37" s="39" t="e">
        <f ca="1"/>
        <v>#N/A</v>
      </c>
    </row>
    <row r="38" spans="1:7">
      <c r="A38" s="7" t="str">
        <v>Market.QR_LIVE.RateCurve.USD-LIBOR-BBA-6M</v>
      </c>
      <c r="C38" s="1" t="e">
        <v>#N/A</v>
      </c>
      <c r="D38" s="39" t="e">
        <v>#N/A</v>
      </c>
      <c r="F38" s="1" t="e">
        <f ca="1"/>
        <v>#N/A</v>
      </c>
      <c r="G38" s="39" t="e">
        <f ca="1"/>
        <v>#N/A</v>
      </c>
    </row>
    <row r="39" spans="1:7">
      <c r="A39" s="7" t="str">
        <v>Market.QR_LIVE.RateCurve.GBP-LIBOR-BBA-1M</v>
      </c>
      <c r="C39" s="1" t="e">
        <v>#N/A</v>
      </c>
      <c r="D39" s="1" t="e">
        <v>#N/A</v>
      </c>
      <c r="F39" s="1" t="e">
        <f ca="1"/>
        <v>#N/A</v>
      </c>
      <c r="G39" s="39" t="e">
        <f ca="1"/>
        <v>#N/A</v>
      </c>
    </row>
    <row r="40" spans="1:7">
      <c r="A40" s="7" t="str">
        <v>Market.QR_LIVE.RateCurve.GBP-LIBOR-BBA-6M</v>
      </c>
      <c r="C40" s="1" t="e">
        <v>#N/A</v>
      </c>
      <c r="D40" s="1" t="e">
        <v>#N/A</v>
      </c>
      <c r="F40" s="1" t="e">
        <f ca="1"/>
        <v>#N/A</v>
      </c>
      <c r="G40" s="39" t="e">
        <f ca="1"/>
        <v>#N/A</v>
      </c>
    </row>
    <row r="41" spans="1:7">
      <c r="A41" s="7" t="str">
        <v>Market.QR_LIVE.FxCurve.CHF-USD</v>
      </c>
      <c r="C41" s="1" t="e">
        <v>#N/A</v>
      </c>
      <c r="D41" s="1" t="e">
        <v>#N/A</v>
      </c>
      <c r="F41" s="1" t="e">
        <f ca="1"/>
        <v>#N/A</v>
      </c>
      <c r="G41" s="39" t="e">
        <f ca="1"/>
        <v>#N/A</v>
      </c>
    </row>
    <row r="42" spans="1:7">
      <c r="A42" s="7" t="str">
        <v>Market.QR_LIVE.RateVolatilityMatrix.AUD-BBR-BBSW-3M</v>
      </c>
      <c r="C42" s="1" t="e">
        <v>#N/A</v>
      </c>
      <c r="D42" s="1" t="e">
        <v>#N/A</v>
      </c>
      <c r="F42" s="1" t="e">
        <f ca="1"/>
        <v>#N/A</v>
      </c>
      <c r="G42" s="39" t="e">
        <f ca="1"/>
        <v>#N/A</v>
      </c>
    </row>
    <row r="43" spans="1:7">
      <c r="A43" s="7" t="str">
        <v>Market.QR_LIVE.RateVolatilityMatrix.AUD-BBR-BBSW-1M</v>
      </c>
      <c r="C43" s="1" t="e">
        <v>#N/A</v>
      </c>
      <c r="D43" s="1" t="e">
        <v>#N/A</v>
      </c>
      <c r="F43" s="1" t="e">
        <f ca="1"/>
        <v>#N/A</v>
      </c>
      <c r="G43" s="39" t="e">
        <f ca="1"/>
        <v>#N/A</v>
      </c>
    </row>
    <row r="44" spans="1:7">
      <c r="A44" s="7" t="str">
        <v>Market.QR_LIVE.RateVolatilityMatrix.AUD-BBR-BBSW-6M</v>
      </c>
      <c r="C44" s="1" t="e">
        <v>#N/A</v>
      </c>
      <c r="D44" s="1" t="e">
        <v>#N/A</v>
      </c>
      <c r="F44" s="1" t="e">
        <f ca="1"/>
        <v>#N/A</v>
      </c>
      <c r="G44" s="39" t="e">
        <f ca="1"/>
        <v>#N/A</v>
      </c>
    </row>
    <row r="45" spans="1:7">
      <c r="A45" s="7" t="str">
        <v>Market.QR_LIVE.RateVolatilityMatrix.AUD-IRSwap-5Y</v>
      </c>
      <c r="C45" s="1" t="e">
        <v>#N/A</v>
      </c>
      <c r="D45" s="1" t="e">
        <v>#N/A</v>
      </c>
      <c r="F45" s="1" t="e">
        <f ca="1"/>
        <v>#N/A</v>
      </c>
      <c r="G45" s="1" t="e">
        <f ca="1"/>
        <v>#N/A</v>
      </c>
    </row>
    <row r="46" spans="1:7">
      <c r="A46" s="7" t="str">
        <v>Market.QR_LIVE.RateVolatilityMatrix.AUD-IRSwap-10Y</v>
      </c>
      <c r="C46" s="1" t="e">
        <v>#N/A</v>
      </c>
      <c r="D46" s="1" t="e">
        <v>#N/A</v>
      </c>
      <c r="F46" s="1" t="e">
        <f ca="1"/>
        <v>#N/A</v>
      </c>
      <c r="G46" s="1" t="e">
        <f ca="1"/>
        <v>#N/A</v>
      </c>
    </row>
    <row r="47" spans="1:7">
      <c r="A47" s="7" t="str">
        <v>Market.QR_LIVE.RateCurve.CHF-LIBOR-BBA-1M</v>
      </c>
      <c r="C47" s="1" t="e">
        <v>#N/A</v>
      </c>
      <c r="D47" s="1" t="e">
        <v>#N/A</v>
      </c>
      <c r="F47" s="1" t="e">
        <f ca="1"/>
        <v>#N/A</v>
      </c>
      <c r="G47" s="1" t="e">
        <f ca="1"/>
        <v>#N/A</v>
      </c>
    </row>
    <row r="48" spans="1:7">
      <c r="A48" s="7" t="str">
        <v>Market.QR_LIVE.RateCurve.CHF-LIBOR-BBA-6M</v>
      </c>
      <c r="C48" s="1" t="e">
        <v>#N/A</v>
      </c>
      <c r="D48" s="1" t="e">
        <v>#N/A</v>
      </c>
      <c r="F48" s="1" t="e">
        <f ca="1"/>
        <v>#N/A</v>
      </c>
      <c r="G48" s="1" t="e">
        <f ca="1"/>
        <v>#N/A</v>
      </c>
    </row>
    <row r="49" spans="1:7">
      <c r="A49" s="7" t="str">
        <v>Market.QR_LIVE.RateCurve.CHF-LIBOR-BBA-3M</v>
      </c>
      <c r="C49" s="1" t="e">
        <v>#N/A</v>
      </c>
      <c r="D49" s="1" t="e">
        <v>#N/A</v>
      </c>
      <c r="F49" s="1" t="e">
        <f ca="1"/>
        <v>#N/A</v>
      </c>
      <c r="G49" s="1" t="e">
        <f ca="1"/>
        <v>#N/A</v>
      </c>
    </row>
    <row r="50" spans="1:7">
      <c r="A50" s="7" t="str">
        <v>Market.QR_LIVE.RateCurve.EUR-EURIBOR-Telerate-3M</v>
      </c>
      <c r="C50" s="1" t="e">
        <v>#N/A</v>
      </c>
      <c r="D50" s="1" t="e">
        <v>#N/A</v>
      </c>
      <c r="F50" s="1" t="e">
        <f ca="1"/>
        <v>#N/A</v>
      </c>
      <c r="G50" s="1" t="e">
        <f ca="1"/>
        <v>#N/A</v>
      </c>
    </row>
    <row r="51" spans="1:7">
      <c r="A51" s="7" t="str">
        <v>Market.QR_LIVE.RateCurve.EUR-EURIBOR-Telerate-1M</v>
      </c>
      <c r="C51" s="1" t="e">
        <v>#N/A</v>
      </c>
      <c r="D51" s="1" t="e">
        <v>#N/A</v>
      </c>
      <c r="F51" s="1" t="e">
        <f ca="1"/>
        <v>#N/A</v>
      </c>
      <c r="G51" s="1" t="e">
        <f ca="1"/>
        <v>#N/A</v>
      </c>
    </row>
    <row r="52" spans="1:7">
      <c r="A52" s="7" t="str">
        <v>Market.QR_LIVE.RateVolatilityMatrix.EUR-IRSwap-5Y</v>
      </c>
      <c r="C52" s="1" t="e">
        <v>#N/A</v>
      </c>
      <c r="D52" s="1" t="e">
        <v>#N/A</v>
      </c>
      <c r="F52" s="1" t="e">
        <f ca="1"/>
        <v>#N/A</v>
      </c>
      <c r="G52" s="1" t="e">
        <f ca="1"/>
        <v>#N/A</v>
      </c>
    </row>
    <row r="53" spans="1:7">
      <c r="A53" s="7" t="str">
        <v>Market.QR_LIVE.RateVolatilityMatrix.AUD-Xibor-3M</v>
      </c>
      <c r="C53" s="1" t="e">
        <v>#N/A</v>
      </c>
      <c r="D53" s="1" t="e">
        <v>#N/A</v>
      </c>
      <c r="F53" s="1" t="e">
        <f ca="1"/>
        <v>#N/A</v>
      </c>
      <c r="G53" s="1" t="e">
        <f ca="1"/>
        <v>#N/A</v>
      </c>
    </row>
    <row r="54" spans="1:7">
      <c r="A54" s="7" t="str">
        <v>Market.QR_LIVE.RateATMVolatilityMatrix.AUD-IRSwap-SydneySwapDesk</v>
      </c>
      <c r="C54" s="1" t="e">
        <v>#N/A</v>
      </c>
      <c r="D54" s="1" t="e">
        <v>#N/A</v>
      </c>
      <c r="F54" s="1" t="e">
        <f ca="1"/>
        <v>#N/A</v>
      </c>
      <c r="G54" s="1" t="e">
        <f ca="1"/>
        <v>#N/A</v>
      </c>
    </row>
    <row r="55" spans="1:7">
      <c r="A55" s="7" t="str">
        <v>Market.QR_LIVE.RateVolatilityMatrix.AUD-BBR-BBSW-6M-SydneySwapDesk</v>
      </c>
      <c r="C55" s="1" t="e">
        <v>#N/A</v>
      </c>
      <c r="D55" s="1" t="e">
        <v>#N/A</v>
      </c>
      <c r="F55" s="1" t="e">
        <f ca="1"/>
        <v>#N/A</v>
      </c>
      <c r="G55" s="1" t="e">
        <f ca="1"/>
        <v>#N/A</v>
      </c>
    </row>
    <row r="56" spans="1:7">
      <c r="A56" s="7" t="str">
        <v>Market.QR_LIVE.RateCurve.GBP-LIBOR-ISDA-3M</v>
      </c>
      <c r="C56" s="1" t="e">
        <v>#N/A</v>
      </c>
      <c r="D56" s="1" t="e">
        <v>#N/A</v>
      </c>
      <c r="F56" s="1" t="e">
        <f ca="1"/>
        <v>#N/A</v>
      </c>
      <c r="G56" s="1" t="e">
        <f ca="1"/>
        <v>#N/A</v>
      </c>
    </row>
    <row r="57" spans="1:7">
      <c r="A57" s="7" t="str">
        <v>Market.QR_LIVE.RateCurve.GBP-LIBOR-ISDA-1M</v>
      </c>
      <c r="F57" s="1" t="e">
        <f ca="1"/>
        <v>#N/A</v>
      </c>
      <c r="G57" s="1" t="e">
        <f ca="1"/>
        <v>#N/A</v>
      </c>
    </row>
    <row r="58" spans="1:7">
      <c r="A58" s="7" t="str">
        <v>Market.QR_LIVE.ClearedRateCurve.USD-LIBOR-ISDA-6M</v>
      </c>
    </row>
    <row r="59" spans="1:7">
      <c r="A59" s="7" t="str">
        <v>Market.QR_LIVE.RateBasisCurve.AUD-LIBOR-BBA-1M</v>
      </c>
    </row>
    <row r="60" spans="1:7">
      <c r="A60" s="7" t="str">
        <v>Market.QR_LIVE.EquityCurve.AUD-AAD.AU</v>
      </c>
    </row>
    <row r="61" spans="1:7">
      <c r="A61" s="7" t="str">
        <v>Market.QR_LIVE.CommodityCurve.USD-LME_Aluminium2</v>
      </c>
    </row>
    <row r="62" spans="1:7">
      <c r="A62" s="7" t="str">
        <v>Market.QR_LIVE.CommodityCurve.USD-LME_Aluminium</v>
      </c>
    </row>
    <row r="63" spans="1:7">
      <c r="A63" s="7" t="str">
        <v>Market.QR_LIVE.CommodityCurve.USD-ICE_Brent</v>
      </c>
    </row>
    <row r="64" spans="1:7">
      <c r="A64" s="7" t="str">
        <v>Market.QR_LIVE.CommodityCurve.USD-Platts_Brent</v>
      </c>
    </row>
    <row r="65" spans="1:1">
      <c r="A65" s="7" t="str">
        <v>Market.QR_LIVE.CommodityCurve.USD-Townsville-AW2-ICE_Brent</v>
      </c>
    </row>
    <row r="66" spans="1:1">
      <c r="A66" s="7" t="str">
        <v>Market.QR_LIVE.CommodityCurve.USD-Townsville-AW2-LME_Aluminium</v>
      </c>
    </row>
    <row r="67" spans="1:1">
      <c r="A67" s="7" t="str">
        <v>Market.QR_LIVE.CommodityCurve.USD-Cairns-AW2-LME_Aluminium</v>
      </c>
    </row>
    <row r="68" spans="1:1">
      <c r="A68" s="7" t="str">
        <v>Market.QR_LIVE.CommodityCurve.USD-Cairns-AW2-ICE_Brent</v>
      </c>
    </row>
    <row r="69" spans="1:1">
      <c r="A69" s="7" t="str">
        <v>Market.QR_LIVE.CommodityCurve.USD-Mossman-AW2-LME_Aluminium</v>
      </c>
    </row>
    <row r="70" spans="1:1">
      <c r="A70" s="7" t="str">
        <v>Market.QR_LIVE.CommodityCurve.AUD-ASX_Wheat</v>
      </c>
    </row>
    <row r="71" spans="1:1">
      <c r="A71" s="7" t="str">
        <v>Market.QR_LIVE.CommodityCurve.USD-Mossman-AW2-ICE_Brent</v>
      </c>
    </row>
    <row r="72" spans="1:1">
      <c r="A72" s="7" t="str">
        <v>Market.QR_LIVE.CommodityCurve.AUD-Cairns-AW2-Wheat</v>
      </c>
    </row>
    <row r="73" spans="1:1">
      <c r="A73" s="7" t="str">
        <v>Market.QR_LIVE.CommodityCurve.AUD-Townsville-AW2-Wheat</v>
      </c>
    </row>
    <row r="74" spans="1:1">
      <c r="A74" s="7" t="str">
        <v>Market.QR_LIVE.CommodityCurve.AUD-Mossman-AW2-Wheat</v>
      </c>
    </row>
    <row r="75" spans="1:1">
      <c r="A75" s="7" t="str">
        <v>Market.QR_LIVE.CommodityCurve.EUR-ICE_CER</v>
      </c>
    </row>
    <row r="76" spans="1:1">
      <c r="A76" s="7" t="str">
        <v>Market.QR_LIVE.CommodityVolatilityMatrix.EUR-CER</v>
      </c>
    </row>
    <row r="77" spans="1:1">
      <c r="A77" s="7" t="str">
        <v>Market.QR_LIVE.CommodityVolatilityMatrix.USD-CME_Wheat</v>
      </c>
    </row>
    <row r="78" spans="1:1">
      <c r="A78" s="7" t="str">
        <v>Market.QR_LIVE.RateCurve.AUD-BBR-BBSW-1M</v>
      </c>
    </row>
    <row r="79" spans="1:1">
      <c r="A79" s="7" t="str">
        <v>Market.QR_LIVE.RateCurve.AUD-BBR-BBSW-3M</v>
      </c>
    </row>
    <row r="80" spans="1:1">
      <c r="A80" s="7" t="str">
        <v>Market.QR_LIVE.DiscountCurve.AUD-LIBOR-SENIOR</v>
      </c>
    </row>
    <row r="81" spans="1:1">
      <c r="A81" s="7" t="str">
        <v>Market.QR_LIVE.RateCurve.USD-Federal Funds-H15-OIS-COMPOUND-1D</v>
      </c>
    </row>
    <row r="82" spans="1:1">
      <c r="A82" s="7" t="str">
        <v>Market.QR_LIVE.DiscountCurve.USD-OIS-SENIOR</v>
      </c>
    </row>
    <row r="83" spans="1:1">
      <c r="A83" s="7" t="str">
        <v>Market.QR_LIVE.DiscountCurve.GBP-LIBOR-SENIOR</v>
      </c>
    </row>
    <row r="84" spans="1:1">
      <c r="A84" s="7" t="str">
        <v>Market.QR_LIVE.DiscountCurve.USD-LIBOR-SENIOR</v>
      </c>
    </row>
    <row r="85" spans="1:1">
      <c r="A85" s="7" t="str">
        <v>Market.QR_LIVE.RateCurve.NZD-BBR-FRA-6M</v>
      </c>
    </row>
    <row r="86" spans="1:1">
      <c r="A86" s="7" t="str">
        <v>Market.QR_LIVE.RateCurve.AUD-BBR-BBSW-6M</v>
      </c>
    </row>
    <row r="87" spans="1:1">
      <c r="A87" s="7" t="str">
        <v>Market.QR_LIVE.RateCurve.USD-LIBOR-ISDA-6M</v>
      </c>
    </row>
    <row r="88" spans="1:1">
      <c r="A88" s="7" t="str">
        <v>Market.QR_LIVE.RateCurve.AUD-LIBOR-BBA-6M</v>
      </c>
    </row>
    <row r="89" spans="1:1">
      <c r="A89" s="7" t="str">
        <v>Market.QR_LIVE.RateCurve.AUD-LIBOR-BBA-1M</v>
      </c>
    </row>
    <row r="90" spans="1:1">
      <c r="A90" s="7" t="str">
        <v>Market.QR_LIVE.RateCurve.GBP-LIBOR-ISDA-6M</v>
      </c>
    </row>
    <row r="91" spans="1:1">
      <c r="A91" s="7" t="str">
        <v>Market.QR_LIVE.BondCurve.AUD-Govt:WATC:Fixed:7-15/10/2019</v>
      </c>
    </row>
    <row r="92" spans="1:1">
      <c r="A92" s="7" t="str">
        <v>Market.QR_LIVE.DiscountCurve.AUD-WATC-SENIOR</v>
      </c>
    </row>
    <row r="93" spans="1:1">
      <c r="A93" s="7" t="str">
        <v>Market.QR_LIVE.RateCurve.AUD-WATC-SECURED</v>
      </c>
    </row>
    <row r="94" spans="1:1">
      <c r="A94" s="7" t="str">
        <v>Market.QR_LIVE.RateCurve.AUD-AONIA-OIS-COMPOUND-1D</v>
      </c>
    </row>
    <row r="95" spans="1:1">
      <c r="A95" s="7" t="str">
        <v>Market.QR_LIVE.DiscountCurve.EUR-LIBOR-SENIOR</v>
      </c>
    </row>
    <row r="96" spans="1:1">
      <c r="A96" s="7" t="str">
        <v>Market.QR_LIVE.RateCurve.EUR-LIBOR-BBA-6M</v>
      </c>
    </row>
    <row r="97" spans="1:1">
      <c r="A97" s="7" t="str">
        <v>Market.QR_LIVE.RateCurve.EUR-EURIBOR-Telerate-6M</v>
      </c>
    </row>
    <row r="98" spans="1:1">
      <c r="A98" s="7" t="str">
        <v>Market.QR_LIVE.RateCurve.AUD-LIBOR-BBA-3M.AUD-Deposit-1D</v>
      </c>
    </row>
    <row r="99" spans="1:1">
      <c r="A99" s="7" t="str">
        <v>Market.QR_LIVE.RateCurve.AUD-LIBOR-BBA-3M.AUD-Deposit-1W</v>
      </c>
    </row>
    <row r="100" spans="1:1">
      <c r="A100" s="7" t="str">
        <v>Market.QR_LIVE.RateCurve.AUD-LIBOR-BBA-3M.AUD-Deposit-2W</v>
      </c>
    </row>
    <row r="101" spans="1:1">
      <c r="A101" s="7" t="str">
        <v>Market.QR_LIVE.RateCurve.AUD-LIBOR-BBA-3M.AUD-Deposit-1M</v>
      </c>
    </row>
    <row r="102" spans="1:1">
      <c r="A102" s="7" t="str">
        <v>Market.QR_LIVE.RateCurve.AUD-LIBOR-BBA-3M.AUD-Deposit-2M</v>
      </c>
    </row>
    <row r="103" spans="1:1">
      <c r="A103" s="7" t="str">
        <v>Market.QR_LIVE.RateCurve.AUD-LIBOR-BBA-3M.AUD-Deposit-3M</v>
      </c>
    </row>
    <row r="104" spans="1:1">
      <c r="A104" s="7" t="str">
        <v>Market.QR_LIVE.RateCurve.AUD-LIBOR-BBA-3M.AUD-IRFuture-IR-1</v>
      </c>
    </row>
    <row r="105" spans="1:1">
      <c r="A105" s="7" t="str">
        <v>Market.QR_LIVE.RateCurve.AUD-LIBOR-BBA-3M.AUD-IRFuture-IR-2</v>
      </c>
    </row>
    <row r="106" spans="1:1">
      <c r="A106" s="7" t="str">
        <v>Market.QR_LIVE.RateCurve.AUD-LIBOR-BBA-3M.AUD-IRFuture-IR-3</v>
      </c>
    </row>
    <row r="107" spans="1:1">
      <c r="A107" s="7" t="str">
        <v>Market.QR_LIVE.RateCurve.AUD-LIBOR-BBA-3M.AUD-IRFuture-IR-4</v>
      </c>
    </row>
    <row r="108" spans="1:1">
      <c r="A108" s="7" t="e">
        <v>#N/A</v>
      </c>
    </row>
    <row r="109" spans="1:1">
      <c r="A109" s="7" t="e">
        <v>#N/A</v>
      </c>
    </row>
    <row r="110" spans="1:1">
      <c r="A110" s="7" t="e">
        <v>#N/A</v>
      </c>
    </row>
    <row r="111" spans="1:1">
      <c r="A111" s="7" t="e">
        <v>#N/A</v>
      </c>
    </row>
    <row r="112" spans="1:1">
      <c r="A112" s="7" t="e">
        <v>#N/A</v>
      </c>
    </row>
    <row r="113" spans="1:1">
      <c r="A113" s="7" t="e">
        <v>#N/A</v>
      </c>
    </row>
    <row r="114" spans="1:1">
      <c r="A114" s="7" t="e">
        <v>#N/A</v>
      </c>
    </row>
    <row r="115" spans="1:1">
      <c r="A115" s="7" t="e">
        <v>#N/A</v>
      </c>
    </row>
    <row r="116" spans="1:1">
      <c r="A116" s="7" t="e">
        <v>#N/A</v>
      </c>
    </row>
    <row r="117" spans="1:1">
      <c r="A117" s="7" t="e">
        <v>#N/A</v>
      </c>
    </row>
    <row r="118" spans="1:1">
      <c r="A118" s="7" t="e">
        <v>#N/A</v>
      </c>
    </row>
    <row r="119" spans="1:1">
      <c r="A119" s="7" t="e">
        <v>#N/A</v>
      </c>
    </row>
    <row r="120" spans="1:1">
      <c r="A120" s="7" t="e">
        <v>#N/A</v>
      </c>
    </row>
    <row r="121" spans="1:1">
      <c r="A121" s="7" t="e">
        <v>#N/A</v>
      </c>
    </row>
    <row r="122" spans="1:1">
      <c r="A122" s="7" t="e">
        <v>#N/A</v>
      </c>
    </row>
    <row r="123" spans="1:1">
      <c r="A123" s="1" t="e">
        <v>#N/A</v>
      </c>
    </row>
    <row r="124" spans="1:1">
      <c r="A124" s="1" t="e">
        <v>#N/A</v>
      </c>
    </row>
    <row r="125" spans="1:1">
      <c r="A125" s="1" t="e">
        <v>#N/A</v>
      </c>
    </row>
    <row r="126" spans="1:1">
      <c r="A126" s="1" t="e">
        <v>#N/A</v>
      </c>
    </row>
    <row r="127" spans="1:1">
      <c r="A127" s="1" t="e">
        <v>#N/A</v>
      </c>
    </row>
    <row r="128" spans="1:1">
      <c r="A128" s="1" t="e">
        <v>#N/A</v>
      </c>
    </row>
    <row r="129" spans="1:1">
      <c r="A129" s="1" t="e">
        <v>#N/A</v>
      </c>
    </row>
  </sheetData>
  <dataValidations count="1">
    <dataValidation type="list" allowBlank="1" showInputMessage="1" showErrorMessage="1" sqref="C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Y50"/>
  <sheetViews>
    <sheetView topLeftCell="O1" workbookViewId="0">
      <selection activeCell="Y22" sqref="Y22:Y23"/>
    </sheetView>
  </sheetViews>
  <sheetFormatPr defaultColWidth="9.140625" defaultRowHeight="12.75"/>
  <cols>
    <col min="1" max="1" width="3.140625" style="1" customWidth="1"/>
    <col min="2" max="2" width="9.140625" style="1"/>
    <col min="3" max="3" width="6.5703125" style="1" bestFit="1" customWidth="1"/>
    <col min="4" max="4" width="8.85546875" style="1" bestFit="1" customWidth="1"/>
    <col min="5" max="5" width="12.28515625" style="1" bestFit="1" customWidth="1"/>
    <col min="6" max="7" width="10.140625" style="1" bestFit="1" customWidth="1"/>
    <col min="8" max="8" width="10.5703125" style="1" bestFit="1" customWidth="1"/>
    <col min="9" max="9" width="8.42578125" style="1" bestFit="1" customWidth="1"/>
    <col min="10" max="10" width="14.85546875" style="1" bestFit="1" customWidth="1"/>
    <col min="11" max="11" width="10.7109375" style="1" bestFit="1" customWidth="1"/>
    <col min="12" max="12" width="6.140625" style="1" bestFit="1" customWidth="1"/>
    <col min="13" max="13" width="16" style="1" bestFit="1" customWidth="1"/>
    <col min="14" max="15" width="25" style="1" bestFit="1" customWidth="1"/>
    <col min="16" max="16" width="42.5703125" style="1" bestFit="1" customWidth="1"/>
    <col min="17" max="17" width="8.5703125" style="1" bestFit="1" customWidth="1"/>
    <col min="18" max="18" width="13.85546875" style="1" bestFit="1" customWidth="1"/>
    <col min="19" max="19" width="13.5703125" style="1" bestFit="1" customWidth="1"/>
    <col min="20" max="20" width="13.42578125" style="1" customWidth="1"/>
    <col min="21" max="21" width="21" style="1" bestFit="1" customWidth="1"/>
    <col min="22" max="22" width="14" style="1" bestFit="1" customWidth="1"/>
    <col min="23" max="23" width="9.140625" style="1"/>
    <col min="24" max="24" width="31.5703125" style="1" bestFit="1" customWidth="1"/>
    <col min="25" max="25" width="26.85546875" style="1" customWidth="1"/>
    <col min="26" max="16384" width="9.140625" style="1"/>
  </cols>
  <sheetData>
    <row r="2" spans="2:25">
      <c r="B2" s="26" t="s">
        <v>51</v>
      </c>
      <c r="C2" s="26" t="s">
        <v>9</v>
      </c>
      <c r="D2" s="26" t="s">
        <v>11</v>
      </c>
      <c r="E2" s="26" t="s">
        <v>13</v>
      </c>
      <c r="F2" s="26" t="s">
        <v>52</v>
      </c>
      <c r="G2" s="26" t="s">
        <v>78</v>
      </c>
      <c r="H2" s="26" t="s">
        <v>75</v>
      </c>
      <c r="I2" s="26" t="s">
        <v>53</v>
      </c>
      <c r="J2" s="26" t="s">
        <v>83</v>
      </c>
      <c r="K2" s="26" t="s">
        <v>54</v>
      </c>
      <c r="L2" s="26" t="s">
        <v>55</v>
      </c>
      <c r="M2" s="26" t="s">
        <v>85</v>
      </c>
      <c r="N2" s="26" t="s">
        <v>56</v>
      </c>
      <c r="O2" s="26" t="s">
        <v>56</v>
      </c>
      <c r="P2" s="26" t="s">
        <v>57</v>
      </c>
      <c r="Q2" s="26"/>
      <c r="R2" s="26"/>
      <c r="S2" s="26"/>
      <c r="T2" s="26"/>
      <c r="U2" s="27" t="s">
        <v>46</v>
      </c>
    </row>
    <row r="3" spans="2:25" ht="15">
      <c r="B3" s="28" t="s">
        <v>58</v>
      </c>
      <c r="C3" s="28" t="s">
        <v>10</v>
      </c>
      <c r="D3" s="28" t="s">
        <v>59</v>
      </c>
      <c r="E3" s="28" t="b">
        <v>1</v>
      </c>
      <c r="F3" s="29">
        <f ca="1">TODAY()</f>
        <v>43155</v>
      </c>
      <c r="G3" s="29" t="s">
        <v>77</v>
      </c>
      <c r="H3" s="29" t="s">
        <v>40</v>
      </c>
      <c r="I3" s="28" t="s">
        <v>36</v>
      </c>
      <c r="J3" s="28" t="s">
        <v>84</v>
      </c>
      <c r="K3" s="30">
        <v>1000000</v>
      </c>
      <c r="L3" s="31">
        <v>4.7597888849088589E-2</v>
      </c>
      <c r="M3" s="31" t="s">
        <v>50</v>
      </c>
      <c r="N3" s="28" t="str">
        <f ca="1">_xll.HLV5r3.Financial.Cache.CreateFra(B3,F3,E3,C3,D3,I3,K3,G3,H3,J3,L3,M3)</f>
        <v>Trade.SpreadSheet.fra.t0001</v>
      </c>
      <c r="O3" s="28" t="s">
        <v>97</v>
      </c>
      <c r="P3" s="28" t="str">
        <f ca="1">_xll.HLV5r3.Financial.Cache.ValueTradeFromMarket(O3,D3,$U$2:$U$5,I3,$Y$20,F3)</f>
        <v>ValuationReport.LOCAL_USER.SpreadSheet.fra.t0001.QR_LIVE</v>
      </c>
      <c r="Q3" s="30" t="str">
        <f t="array" aca="1" ref="Q3:T4" ca="1">TRANSPOSE(_xll.HLV5r3.Financial.Cache.ViewValuationReport(P3))</f>
        <v>NPV</v>
      </c>
      <c r="R3" s="30" t="str">
        <f ca="1"/>
        <v>ExpectedValue</v>
      </c>
      <c r="S3" s="30" t="str">
        <f ca="1"/>
        <v>ImpliedQuote</v>
      </c>
      <c r="T3" s="30" t="str">
        <f ca="1"/>
        <v>Delta1</v>
      </c>
      <c r="U3" s="27" t="s">
        <v>60</v>
      </c>
      <c r="X3" s="1" t="str">
        <f t="array" aca="1" ref="X3:X13" ca="1">_xll.HLV5r3.Financial.Cache.GetRequiredCurves(N3)</f>
        <v>DiscountCurve.AUD-LIBOR-SENIOR</v>
      </c>
    </row>
    <row r="4" spans="2:25">
      <c r="B4" s="33"/>
      <c r="C4" s="33"/>
      <c r="D4" s="33"/>
      <c r="E4" s="33"/>
      <c r="F4" s="33"/>
      <c r="G4" s="33"/>
      <c r="H4" s="33"/>
      <c r="I4" s="34"/>
      <c r="J4" s="34"/>
      <c r="K4" s="32"/>
      <c r="L4" s="32"/>
      <c r="M4" s="32"/>
      <c r="N4" s="34"/>
      <c r="O4" s="34"/>
      <c r="P4" s="34"/>
      <c r="Q4" s="32">
        <f ca="1"/>
        <v>0.70514195079700948</v>
      </c>
      <c r="R4" s="32">
        <f ca="1"/>
        <v>0.70804089073933152</v>
      </c>
      <c r="S4" s="36">
        <f ca="1"/>
        <v>4.7600728793320689E-2</v>
      </c>
      <c r="T4" s="32">
        <f ca="1"/>
        <v>5.7956870944117175E-6</v>
      </c>
      <c r="U4" s="27" t="s">
        <v>47</v>
      </c>
      <c r="X4" s="1" t="str">
        <f ca="1"/>
        <v>RateCurve.AUD-BBR-BBSW-3M</v>
      </c>
    </row>
    <row r="5" spans="2:25" ht="15">
      <c r="B5" s="28" t="s">
        <v>62</v>
      </c>
      <c r="C5" s="28" t="str">
        <f t="shared" ref="C5:E5" si="0">C3</f>
        <v>CBA</v>
      </c>
      <c r="D5" s="28" t="str">
        <f t="shared" si="0"/>
        <v>XYZ</v>
      </c>
      <c r="E5" s="28" t="b">
        <f t="shared" si="0"/>
        <v>1</v>
      </c>
      <c r="F5" s="29">
        <f ca="1">F3</f>
        <v>43155</v>
      </c>
      <c r="G5" s="29" t="s">
        <v>79</v>
      </c>
      <c r="H5" s="29" t="s">
        <v>76</v>
      </c>
      <c r="I5" s="28" t="str">
        <f>I3</f>
        <v>AUD</v>
      </c>
      <c r="J5" s="28" t="s">
        <v>84</v>
      </c>
      <c r="K5" s="30">
        <f>K3*1.2</f>
        <v>1200000</v>
      </c>
      <c r="L5" s="31">
        <f>L3+0.001</f>
        <v>4.859788884908859E-2</v>
      </c>
      <c r="M5" s="31" t="s">
        <v>50</v>
      </c>
      <c r="N5" s="28" t="str">
        <f ca="1">_xll.HLV5r3.Financial.Cache.CreateFra(B5,F5,E5,C5,D5,I5,K5,G5,H5,J5,L5,M5)</f>
        <v>Trade.SpreadSheet.fra.t0002</v>
      </c>
      <c r="O5" s="28" t="s">
        <v>98</v>
      </c>
      <c r="P5" s="28" t="str">
        <f ca="1">_xll.HLV5r3.Financial.Cache.ValueTradeFromMarket(O5,D5,$U$2:$U$5,I5,$Y$20,F5)</f>
        <v>ValuationReport.LOCAL_USER.SpreadSheet.fra.t0002.QR_LIVE</v>
      </c>
      <c r="Q5" s="30" t="str">
        <f t="array" aca="1" ref="Q5:T6" ca="1">TRANSPOSE(_xll.HLV5r3.Financial.Cache.ViewValuationReport(P5))</f>
        <v>NPV</v>
      </c>
      <c r="R5" s="30" t="str">
        <f ca="1"/>
        <v>ExpectedValue</v>
      </c>
      <c r="S5" s="30" t="str">
        <f ca="1"/>
        <v>ImpliedQuote</v>
      </c>
      <c r="T5" s="30" t="str">
        <f ca="1"/>
        <v>Delta1</v>
      </c>
      <c r="U5" s="27" t="s">
        <v>61</v>
      </c>
      <c r="X5" s="1" t="e">
        <f ca="1"/>
        <v>#N/A</v>
      </c>
    </row>
    <row r="6" spans="2:25">
      <c r="B6" s="33"/>
      <c r="C6" s="33"/>
      <c r="D6" s="33"/>
      <c r="E6" s="33"/>
      <c r="F6" s="33"/>
      <c r="G6" s="33"/>
      <c r="H6" s="33"/>
      <c r="I6" s="34"/>
      <c r="J6" s="34"/>
      <c r="K6" s="32"/>
      <c r="L6" s="32"/>
      <c r="M6" s="32"/>
      <c r="N6" s="34"/>
      <c r="O6" s="34"/>
      <c r="P6" s="34"/>
      <c r="Q6" s="32">
        <f ca="1"/>
        <v>33.510812916783358</v>
      </c>
      <c r="R6" s="32">
        <f ca="1"/>
        <v>33.781760593839181</v>
      </c>
      <c r="S6" s="36">
        <f ca="1"/>
        <v>4.8654037950257779E-2</v>
      </c>
      <c r="T6" s="32">
        <f ca="1"/>
        <v>5.4168160072949893E-4</v>
      </c>
      <c r="X6" s="1" t="e">
        <f ca="1"/>
        <v>#N/A</v>
      </c>
    </row>
    <row r="7" spans="2:25" ht="15">
      <c r="B7" s="28" t="s">
        <v>63</v>
      </c>
      <c r="C7" s="28" t="str">
        <f>C5</f>
        <v>CBA</v>
      </c>
      <c r="D7" s="28" t="str">
        <f>D5</f>
        <v>XYZ</v>
      </c>
      <c r="E7" s="28" t="b">
        <f>E5</f>
        <v>1</v>
      </c>
      <c r="F7" s="29">
        <f ca="1">F5</f>
        <v>43155</v>
      </c>
      <c r="G7" s="29" t="s">
        <v>40</v>
      </c>
      <c r="H7" s="29" t="s">
        <v>77</v>
      </c>
      <c r="I7" s="28" t="str">
        <f>I5</f>
        <v>AUD</v>
      </c>
      <c r="J7" s="28" t="s">
        <v>84</v>
      </c>
      <c r="K7" s="30">
        <f>K5*1.2</f>
        <v>1440000</v>
      </c>
      <c r="L7" s="31">
        <f>L5+0.001</f>
        <v>4.9597888849088591E-2</v>
      </c>
      <c r="M7" s="31" t="s">
        <v>50</v>
      </c>
      <c r="N7" s="28" t="str">
        <f ca="1">_xll.HLV5r3.Financial.Cache.CreateFra(B7,F7,E7,C7,D7,I7,K7,G7,H7,J7,L7,M7)</f>
        <v>Trade.SpreadSheet.fra.t0003</v>
      </c>
      <c r="O7" s="28" t="s">
        <v>99</v>
      </c>
      <c r="P7" s="28" t="str">
        <f ca="1">_xll.HLV5r3.Financial.Cache.ValueTradeFromMarket(O7,D7,$U$2:$U$5,I7,$Y$20,F7)</f>
        <v>ValuationReport.LOCAL_USER.SpreadSheet.fra.t0003.QR_LIVE</v>
      </c>
      <c r="Q7" s="30" t="str">
        <f t="array" aca="1" ref="Q7:T8" ca="1">TRANSPOSE(_xll.HLV5r3.Financial.Cache.ViewValuationReport(P7))</f>
        <v>NPV</v>
      </c>
      <c r="R7" s="30" t="str">
        <f ca="1"/>
        <v>ExpectedValue</v>
      </c>
      <c r="S7" s="30" t="str">
        <f ca="1"/>
        <v>ImpliedQuote</v>
      </c>
      <c r="T7" s="30" t="str">
        <f ca="1"/>
        <v>Delta1</v>
      </c>
      <c r="X7" s="1" t="e">
        <f ca="1"/>
        <v>#N/A</v>
      </c>
    </row>
    <row r="8" spans="2:25">
      <c r="B8" s="33"/>
      <c r="C8" s="33"/>
      <c r="D8" s="33"/>
      <c r="E8" s="33"/>
      <c r="F8" s="33"/>
      <c r="G8" s="33"/>
      <c r="H8" s="33"/>
      <c r="I8" s="34"/>
      <c r="J8" s="34"/>
      <c r="K8" s="32"/>
      <c r="L8" s="32"/>
      <c r="M8" s="32"/>
      <c r="N8" s="34"/>
      <c r="O8" s="34"/>
      <c r="P8" s="34"/>
      <c r="Q8" s="32">
        <f ca="1"/>
        <v>-314.42419064710521</v>
      </c>
      <c r="R8" s="32">
        <f ca="1"/>
        <v>-318.2591179137786</v>
      </c>
      <c r="S8" s="36">
        <f ca="1"/>
        <v>4.7076956165960797E-2</v>
      </c>
      <c r="T8" s="32">
        <f ca="1"/>
        <v>-7.66678140779043E-3</v>
      </c>
      <c r="U8" s="1" t="str">
        <f t="array" ref="U8:V21">_xll.HLV5r3.Financial.Cache.ViewTrade(O3)</f>
        <v>adjustedEffectiveDate</v>
      </c>
      <c r="V8" s="35">
        <v>43185</v>
      </c>
      <c r="X8" s="1" t="e">
        <f ca="1"/>
        <v>#N/A</v>
      </c>
    </row>
    <row r="9" spans="2:25" ht="15">
      <c r="B9" s="28" t="s">
        <v>64</v>
      </c>
      <c r="C9" s="28" t="str">
        <f>C7</f>
        <v>CBA</v>
      </c>
      <c r="D9" s="28" t="str">
        <f>D7</f>
        <v>XYZ</v>
      </c>
      <c r="E9" s="28" t="b">
        <f>E7</f>
        <v>1</v>
      </c>
      <c r="F9" s="29">
        <f ca="1">F7</f>
        <v>43155</v>
      </c>
      <c r="G9" s="29" t="s">
        <v>80</v>
      </c>
      <c r="H9" s="29" t="s">
        <v>40</v>
      </c>
      <c r="I9" s="28" t="str">
        <f>I7</f>
        <v>AUD</v>
      </c>
      <c r="J9" s="28" t="s">
        <v>84</v>
      </c>
      <c r="K9" s="30">
        <f>K7*1.2</f>
        <v>1728000</v>
      </c>
      <c r="L9" s="31">
        <f>L7+0.001</f>
        <v>5.0597888849088592E-2</v>
      </c>
      <c r="M9" s="31" t="s">
        <v>50</v>
      </c>
      <c r="N9" s="28" t="str">
        <f ca="1">_xll.HLV5r3.Financial.Cache.CreateFra(B9,F9,E9,C9,D9,I9,K9,G9,H9,J9,L9,M9)</f>
        <v>Trade.SpreadSheet.fra.t0004</v>
      </c>
      <c r="O9" s="28" t="s">
        <v>100</v>
      </c>
      <c r="P9" s="28" t="str">
        <f ca="1">_xll.HLV5r3.Financial.Cache.ValueTradeFromMarket(O9,D9,$U$2:$U$5,I9,$Y$20,F9)</f>
        <v>ValuationReport.LOCAL_USER.SpreadSheet.fra.t0004.QR_LIVE</v>
      </c>
      <c r="Q9" s="30" t="str">
        <f t="array" aca="1" ref="Q9:T10" ca="1">TRANSPOSE(_xll.HLV5r3.Financial.Cache.ViewValuationReport(P9))</f>
        <v>NPV</v>
      </c>
      <c r="R9" s="30" t="str">
        <f ca="1"/>
        <v>ExpectedValue</v>
      </c>
      <c r="S9" s="30" t="str">
        <f ca="1"/>
        <v>ImpliedQuote</v>
      </c>
      <c r="T9" s="30" t="str">
        <f ca="1"/>
        <v>Delta1</v>
      </c>
      <c r="U9" s="1" t="str">
        <v>fixedRate</v>
      </c>
      <c r="V9" s="1">
        <v>4.7597888849088603E-2</v>
      </c>
      <c r="X9" s="1" t="e">
        <f ca="1"/>
        <v>#N/A</v>
      </c>
    </row>
    <row r="10" spans="2:25">
      <c r="B10" s="33"/>
      <c r="C10" s="33"/>
      <c r="D10" s="33"/>
      <c r="E10" s="33"/>
      <c r="F10" s="33"/>
      <c r="G10" s="33"/>
      <c r="H10" s="33"/>
      <c r="I10" s="34"/>
      <c r="J10" s="34"/>
      <c r="K10" s="32"/>
      <c r="L10" s="32"/>
      <c r="M10" s="32"/>
      <c r="N10" s="34"/>
      <c r="O10" s="34"/>
      <c r="P10" s="34"/>
      <c r="Q10" s="32">
        <f ca="1"/>
        <v>-1605.2394706313519</v>
      </c>
      <c r="R10" s="32">
        <f ca="1"/>
        <v>-1631.9389110435111</v>
      </c>
      <c r="S10" s="36">
        <f ca="1"/>
        <v>4.6809874359041791E-2</v>
      </c>
      <c r="T10" s="32">
        <f ca="1"/>
        <v>-5.3214786406826607E-2</v>
      </c>
      <c r="U10" s="1" t="str">
        <v>paymentDate</v>
      </c>
      <c r="V10" s="35">
        <v>43185</v>
      </c>
      <c r="X10" s="1" t="e">
        <f ca="1"/>
        <v>#N/A</v>
      </c>
    </row>
    <row r="11" spans="2:25" ht="15">
      <c r="B11" s="28" t="s">
        <v>65</v>
      </c>
      <c r="C11" s="28" t="str">
        <f>C9</f>
        <v>CBA</v>
      </c>
      <c r="D11" s="28" t="str">
        <f>D9</f>
        <v>XYZ</v>
      </c>
      <c r="E11" s="28" t="b">
        <f>E9</f>
        <v>1</v>
      </c>
      <c r="F11" s="29">
        <f ca="1">F9</f>
        <v>43155</v>
      </c>
      <c r="G11" s="29" t="s">
        <v>81</v>
      </c>
      <c r="H11" s="29" t="s">
        <v>76</v>
      </c>
      <c r="I11" s="28" t="str">
        <f>I9</f>
        <v>AUD</v>
      </c>
      <c r="J11" s="28" t="s">
        <v>84</v>
      </c>
      <c r="K11" s="30">
        <f>K9*1.2</f>
        <v>2073600</v>
      </c>
      <c r="L11" s="31">
        <f>L9+0.001</f>
        <v>5.1597888849088593E-2</v>
      </c>
      <c r="M11" s="31" t="s">
        <v>50</v>
      </c>
      <c r="N11" s="28" t="str">
        <f ca="1">_xll.HLV5r3.Financial.Cache.CreateFra(B11,F11,E11,C11,D11,I11,K11,G11,H11,J11,L11,M11)</f>
        <v>Trade.SpreadSheet.fra.t0005</v>
      </c>
      <c r="O11" s="28" t="s">
        <v>101</v>
      </c>
      <c r="P11" s="28" t="str">
        <f ca="1">_xll.HLV5r3.Financial.Cache.ValueTradeFromMarket(O11,D11,$U$2:$U$5,I11,$Y$20,F11)</f>
        <v>ValuationReport.LOCAL_USER.SpreadSheet.fra.t0005.QR_LIVE</v>
      </c>
      <c r="Q11" s="30" t="str">
        <f t="array" aca="1" ref="Q11:T12" ca="1">TRANSPOSE(_xll.HLV5r3.Financial.Cache.ViewValuationReport(P11))</f>
        <v>NPV</v>
      </c>
      <c r="R11" s="30" t="str">
        <f ca="1"/>
        <v>ExpectedValue</v>
      </c>
      <c r="S11" s="30" t="str">
        <f ca="1"/>
        <v>ImpliedQuote</v>
      </c>
      <c r="T11" s="30" t="str">
        <f ca="1"/>
        <v>Delta1</v>
      </c>
      <c r="U11" s="1" t="str">
        <v>calculationPeriodNumberOfDays</v>
      </c>
      <c r="V11" s="1" t="str">
        <v>91</v>
      </c>
      <c r="X11" s="1" t="e">
        <f ca="1"/>
        <v>#N/A</v>
      </c>
    </row>
    <row r="12" spans="2:25">
      <c r="B12" s="33"/>
      <c r="C12" s="33"/>
      <c r="D12" s="33"/>
      <c r="E12" s="33"/>
      <c r="F12" s="33"/>
      <c r="G12" s="33"/>
      <c r="H12" s="33"/>
      <c r="I12" s="34"/>
      <c r="J12" s="34"/>
      <c r="K12" s="32"/>
      <c r="L12" s="32"/>
      <c r="M12" s="32"/>
      <c r="N12" s="34"/>
      <c r="O12" s="34"/>
      <c r="P12" s="34"/>
      <c r="Q12" s="32">
        <f ca="1"/>
        <v>-5094.1853122492539</v>
      </c>
      <c r="R12" s="32">
        <f ca="1"/>
        <v>-5199.5679207898465</v>
      </c>
      <c r="S12" s="36">
        <f ca="1"/>
        <v>4.6623756770744769E-2</v>
      </c>
      <c r="T12" s="32">
        <f ca="1"/>
        <v>-0.20935006867820663</v>
      </c>
      <c r="U12" s="1" t="str">
        <v>adjustedTerminationDate</v>
      </c>
      <c r="V12" s="35">
        <v>43276</v>
      </c>
      <c r="X12" s="1" t="e">
        <f ca="1"/>
        <v>#N/A</v>
      </c>
    </row>
    <row r="13" spans="2:25" ht="15">
      <c r="B13" s="28" t="s">
        <v>66</v>
      </c>
      <c r="C13" s="28" t="str">
        <f>C11</f>
        <v>CBA</v>
      </c>
      <c r="D13" s="28" t="str">
        <f>D11</f>
        <v>XYZ</v>
      </c>
      <c r="E13" s="28" t="b">
        <f>E11</f>
        <v>1</v>
      </c>
      <c r="F13" s="29">
        <f ca="1">F11</f>
        <v>43155</v>
      </c>
      <c r="G13" s="29" t="s">
        <v>76</v>
      </c>
      <c r="H13" s="29" t="s">
        <v>77</v>
      </c>
      <c r="I13" s="28" t="str">
        <f>I11</f>
        <v>AUD</v>
      </c>
      <c r="J13" s="28" t="s">
        <v>84</v>
      </c>
      <c r="K13" s="30">
        <f>K11*1.2</f>
        <v>2488320</v>
      </c>
      <c r="L13" s="31">
        <f>L11+0.001</f>
        <v>5.2597888849088593E-2</v>
      </c>
      <c r="M13" s="31" t="s">
        <v>50</v>
      </c>
      <c r="N13" s="28" t="str">
        <f ca="1">_xll.HLV5r3.Financial.Cache.CreateFra(B13,F13,E13,C13,D13,I13,K13,G13,H13,J13,L13,M13)</f>
        <v>Trade.SpreadSheet.fra.t0006</v>
      </c>
      <c r="O13" s="28" t="s">
        <v>102</v>
      </c>
      <c r="P13" s="28" t="str">
        <f ca="1">_xll.HLV5r3.Financial.Cache.ValueTradeFromMarket(O13,D13,$U$2:$U$5,I13,$Y$20,F13)</f>
        <v>ValuationReport.LOCAL_USER.SpreadSheet.fra.t0006.QR_LIVE</v>
      </c>
      <c r="Q13" s="30" t="str">
        <f t="array" aca="1" ref="Q13:T14" ca="1">TRANSPOSE(_xll.HLV5r3.Financial.Cache.ViewValuationReport(P13))</f>
        <v>NPV</v>
      </c>
      <c r="R13" s="30" t="str">
        <f ca="1"/>
        <v>ExpectedValue</v>
      </c>
      <c r="S13" s="30" t="str">
        <f ca="1"/>
        <v>ImpliedQuote</v>
      </c>
      <c r="T13" s="30" t="str">
        <f ca="1"/>
        <v>Delta1</v>
      </c>
      <c r="U13" s="1" t="str">
        <v>buyerPartyReference</v>
      </c>
      <c r="V13" s="1" t="str">
        <v>Party1</v>
      </c>
      <c r="X13" s="1" t="e">
        <f ca="1"/>
        <v>#N/A</v>
      </c>
    </row>
    <row r="14" spans="2:25">
      <c r="B14" s="33"/>
      <c r="C14" s="33"/>
      <c r="D14" s="33"/>
      <c r="E14" s="33"/>
      <c r="F14" s="33"/>
      <c r="G14" s="33"/>
      <c r="H14" s="33"/>
      <c r="I14" s="34"/>
      <c r="J14" s="34"/>
      <c r="K14" s="32"/>
      <c r="L14" s="32"/>
      <c r="M14" s="32"/>
      <c r="N14" s="34"/>
      <c r="O14" s="34"/>
      <c r="P14" s="34"/>
      <c r="Q14" s="32">
        <f ca="1"/>
        <v>-923.74099617113438</v>
      </c>
      <c r="R14" s="32">
        <f ca="1"/>
        <v>-946.88072980318668</v>
      </c>
      <c r="S14" s="36">
        <f ca="1"/>
        <v>4.8117453462988444E-2</v>
      </c>
      <c r="T14" s="32">
        <f ca="1"/>
        <v>-4.5807428905995075E-2</v>
      </c>
      <c r="U14" s="1" t="str">
        <v>sellerPartyReference</v>
      </c>
      <c r="V14" s="1" t="str">
        <v>Party2</v>
      </c>
    </row>
    <row r="15" spans="2:25" ht="15">
      <c r="B15" s="28" t="s">
        <v>67</v>
      </c>
      <c r="C15" s="28" t="str">
        <f>C13</f>
        <v>CBA</v>
      </c>
      <c r="D15" s="28" t="str">
        <f>D13</f>
        <v>XYZ</v>
      </c>
      <c r="E15" s="28" t="b">
        <f>E13</f>
        <v>1</v>
      </c>
      <c r="F15" s="29">
        <f ca="1">F13</f>
        <v>43155</v>
      </c>
      <c r="G15" s="29" t="s">
        <v>82</v>
      </c>
      <c r="H15" s="29" t="s">
        <v>40</v>
      </c>
      <c r="I15" s="28" t="str">
        <f>I13</f>
        <v>AUD</v>
      </c>
      <c r="J15" s="28" t="s">
        <v>84</v>
      </c>
      <c r="K15" s="30">
        <f>K13*1.2</f>
        <v>2985984</v>
      </c>
      <c r="L15" s="31">
        <f>L13+0.001</f>
        <v>5.3597888849088594E-2</v>
      </c>
      <c r="M15" s="31" t="s">
        <v>50</v>
      </c>
      <c r="N15" s="28" t="str">
        <f ca="1">_xll.HLV5r3.Financial.Cache.CreateFra(B15,F15,E15,C15,D15,I15,K15,G15,H15,J15,L15,M15)</f>
        <v>Trade.SpreadSheet.fra.t0007</v>
      </c>
      <c r="O15" s="28" t="s">
        <v>103</v>
      </c>
      <c r="P15" s="28" t="str">
        <f ca="1">_xll.HLV5r3.Financial.Cache.ValueTradeFromMarket(O15,D15,$U$2:$U$5,I15,$Y$20,F15)</f>
        <v>ValuationReport.LOCAL_USER.SpreadSheet.fra.t0007.QR_LIVE</v>
      </c>
      <c r="Q15" s="30" t="str">
        <f t="array" aca="1" ref="Q15:T16" ca="1">TRANSPOSE(_xll.HLV5r3.Financial.Cache.ViewValuationReport(P15))</f>
        <v>NPV</v>
      </c>
      <c r="R15" s="30" t="str">
        <f ca="1"/>
        <v>ExpectedValue</v>
      </c>
      <c r="S15" s="30" t="str">
        <f ca="1"/>
        <v>ImpliedQuote</v>
      </c>
      <c r="T15" s="30" t="str">
        <f ca="1"/>
        <v>Delta1</v>
      </c>
      <c r="U15" s="1" t="str">
        <v>currency</v>
      </c>
      <c r="V15" s="1" t="str">
        <v>AUD</v>
      </c>
      <c r="X15" s="1" t="str">
        <f t="array" aca="1" ref="X15:Y18" ca="1">_xll.HLV5r3.Financial.Cache.ViewValuationReport(P3)</f>
        <v>NPV</v>
      </c>
      <c r="Y15" s="30">
        <f ca="1"/>
        <v>0.70514195079700948</v>
      </c>
    </row>
    <row r="16" spans="2:25">
      <c r="B16" s="33"/>
      <c r="C16" s="33"/>
      <c r="D16" s="33"/>
      <c r="E16" s="33"/>
      <c r="F16" s="33"/>
      <c r="G16" s="33"/>
      <c r="H16" s="33"/>
      <c r="I16" s="34"/>
      <c r="J16" s="34"/>
      <c r="K16" s="32"/>
      <c r="L16" s="32"/>
      <c r="M16" s="32"/>
      <c r="N16" s="34"/>
      <c r="O16" s="34"/>
      <c r="P16" s="34"/>
      <c r="Q16" s="32">
        <f ca="1"/>
        <v>-4763.4847571468299</v>
      </c>
      <c r="R16" s="32">
        <f ca="1"/>
        <v>-4903.5624711769524</v>
      </c>
      <c r="S16" s="36">
        <f ca="1"/>
        <v>4.7011070170023719E-2</v>
      </c>
      <c r="T16" s="32">
        <f ca="1"/>
        <v>-0.27667362726556527</v>
      </c>
      <c r="U16" s="1" t="str">
        <v>notionalamount</v>
      </c>
      <c r="V16" s="1">
        <v>1000000</v>
      </c>
      <c r="X16" s="1" t="str">
        <f ca="1"/>
        <v>ExpectedValue</v>
      </c>
      <c r="Y16" s="1">
        <f ca="1"/>
        <v>0.70804089073933152</v>
      </c>
    </row>
    <row r="17" spans="2:25" ht="15">
      <c r="B17" s="41" t="s">
        <v>68</v>
      </c>
      <c r="C17" s="41" t="str">
        <f>C15</f>
        <v>CBA</v>
      </c>
      <c r="D17" s="41" t="str">
        <f>D15</f>
        <v>XYZ</v>
      </c>
      <c r="E17" s="41" t="b">
        <v>0</v>
      </c>
      <c r="F17" s="42">
        <f ca="1">F15</f>
        <v>43155</v>
      </c>
      <c r="G17" s="42" t="s">
        <v>77</v>
      </c>
      <c r="H17" s="42" t="s">
        <v>40</v>
      </c>
      <c r="I17" s="41" t="str">
        <f>I15</f>
        <v>AUD</v>
      </c>
      <c r="J17" s="41" t="s">
        <v>84</v>
      </c>
      <c r="K17" s="43">
        <v>1000000</v>
      </c>
      <c r="L17" s="44">
        <v>4.7597888849088589E-2</v>
      </c>
      <c r="M17" s="44" t="s">
        <v>50</v>
      </c>
      <c r="N17" s="44" t="str">
        <f ca="1">_xll.HLV5r3.Financial.Cache.CreateFra(B17,F17,E17,C17,D17,I17,K17,G17,H17,J17,L17,M17)</f>
        <v>Trade.SpreadSheet.fra.t0008</v>
      </c>
      <c r="O17" s="41" t="s">
        <v>104</v>
      </c>
      <c r="P17" s="41" t="str">
        <f ca="1">_xll.HLV5r3.Financial.Cache.ValueTradeFromMarket(O17,C17,$U$2:$U$5,I17,$Y$20,F17)</f>
        <v>ValuationReport.LOCAL_USER.SpreadSheet.fra.t0008.QR_LIVE</v>
      </c>
      <c r="Q17" s="43" t="str">
        <f t="array" aca="1" ref="Q17:T18" ca="1">TRANSPOSE(_xll.HLV5r3.Financial.Cache.ViewValuationReport(P17))</f>
        <v>NPV</v>
      </c>
      <c r="R17" s="43" t="str">
        <f ca="1"/>
        <v>ExpectedValue</v>
      </c>
      <c r="S17" s="43" t="str">
        <f ca="1"/>
        <v>ImpliedQuote</v>
      </c>
      <c r="T17" s="43" t="str">
        <f ca="1"/>
        <v>Delta1</v>
      </c>
      <c r="U17" s="1" t="str">
        <v>party1</v>
      </c>
      <c r="V17" s="1" t="str">
        <v>CBA</v>
      </c>
      <c r="X17" s="1" t="str">
        <f ca="1"/>
        <v>ImpliedQuote</v>
      </c>
      <c r="Y17" s="1">
        <f ca="1"/>
        <v>4.7600728793320689E-2</v>
      </c>
    </row>
    <row r="18" spans="2:25">
      <c r="B18" s="33"/>
      <c r="C18" s="33"/>
      <c r="D18" s="33"/>
      <c r="E18" s="33"/>
      <c r="F18" s="33"/>
      <c r="G18" s="33"/>
      <c r="H18" s="33"/>
      <c r="I18" s="34"/>
      <c r="J18" s="34"/>
      <c r="K18" s="32"/>
      <c r="L18" s="32"/>
      <c r="M18" s="32"/>
      <c r="N18" s="32"/>
      <c r="O18" s="34"/>
      <c r="P18" s="34"/>
      <c r="Q18" s="32">
        <f ca="1"/>
        <v>0.70514195079700948</v>
      </c>
      <c r="R18" s="32">
        <f ca="1"/>
        <v>0.70804089073933152</v>
      </c>
      <c r="S18" s="36">
        <f ca="1"/>
        <v>4.7600728793320689E-2</v>
      </c>
      <c r="T18" s="32">
        <f ca="1"/>
        <v>5.7956870944117175E-6</v>
      </c>
      <c r="U18" s="1" t="str">
        <v>party2</v>
      </c>
      <c r="V18" s="1" t="str">
        <v>XYZ</v>
      </c>
      <c r="X18" s="1" t="str">
        <f ca="1"/>
        <v>Delta1</v>
      </c>
      <c r="Y18" s="1">
        <f ca="1"/>
        <v>5.7956870944117175E-6</v>
      </c>
    </row>
    <row r="19" spans="2:25" ht="15">
      <c r="B19" s="41" t="s">
        <v>69</v>
      </c>
      <c r="C19" s="41" t="str">
        <f>C17</f>
        <v>CBA</v>
      </c>
      <c r="D19" s="41" t="str">
        <f>D17</f>
        <v>XYZ</v>
      </c>
      <c r="E19" s="41" t="b">
        <v>0</v>
      </c>
      <c r="F19" s="42">
        <f ca="1">F17</f>
        <v>43155</v>
      </c>
      <c r="G19" s="42" t="s">
        <v>79</v>
      </c>
      <c r="H19" s="42" t="s">
        <v>76</v>
      </c>
      <c r="I19" s="41" t="str">
        <f>I17</f>
        <v>AUD</v>
      </c>
      <c r="J19" s="41" t="s">
        <v>84</v>
      </c>
      <c r="K19" s="43">
        <v>1200000</v>
      </c>
      <c r="L19" s="44">
        <f>L17+0.001</f>
        <v>4.859788884908859E-2</v>
      </c>
      <c r="M19" s="44" t="s">
        <v>50</v>
      </c>
      <c r="N19" s="44" t="str">
        <f ca="1">_xll.HLV5r3.Financial.Cache.CreateFra(B19,F19,E19,C19,D19,I19,K19,G19,H19,J19,L19,M19)</f>
        <v>Trade.SpreadSheet.fra.t0009</v>
      </c>
      <c r="O19" s="41" t="s">
        <v>105</v>
      </c>
      <c r="P19" s="41" t="str">
        <f ca="1">_xll.HLV5r3.Financial.Cache.ValueTradeFromMarket(O19,C19,$U$2:$U$5,I19,$Y$20,F19)</f>
        <v>ValuationReport.LOCAL_USER.SpreadSheet.fra.t0009.QR_LIVE</v>
      </c>
      <c r="Q19" s="43" t="str">
        <f t="array" aca="1" ref="Q19:T20" ca="1">TRANSPOSE(_xll.HLV5r3.Financial.Cache.ViewValuationReport(P19))</f>
        <v>NPV</v>
      </c>
      <c r="R19" s="43" t="str">
        <f ca="1"/>
        <v>ExpectedValue</v>
      </c>
      <c r="S19" s="43" t="str">
        <f ca="1"/>
        <v>ImpliedQuote</v>
      </c>
      <c r="T19" s="43" t="str">
        <f ca="1"/>
        <v>Delta1</v>
      </c>
      <c r="U19" s="1" t="e">
        <v>#N/A</v>
      </c>
      <c r="V19" s="1" t="e">
        <v>#N/A</v>
      </c>
    </row>
    <row r="20" spans="2:25">
      <c r="B20" s="33"/>
      <c r="C20" s="33"/>
      <c r="D20" s="33"/>
      <c r="E20" s="33"/>
      <c r="F20" s="33"/>
      <c r="G20" s="33"/>
      <c r="H20" s="33"/>
      <c r="I20" s="34"/>
      <c r="J20" s="34"/>
      <c r="K20" s="32"/>
      <c r="L20" s="32"/>
      <c r="M20" s="32"/>
      <c r="N20" s="32"/>
      <c r="O20" s="34"/>
      <c r="P20" s="34"/>
      <c r="Q20" s="32">
        <f ca="1"/>
        <v>33.510812916783358</v>
      </c>
      <c r="R20" s="32">
        <f ca="1"/>
        <v>33.781760593839181</v>
      </c>
      <c r="S20" s="36">
        <f ca="1"/>
        <v>4.8654037950257779E-2</v>
      </c>
      <c r="T20" s="32">
        <f ca="1"/>
        <v>5.4168160072949893E-4</v>
      </c>
      <c r="U20" s="1" t="e">
        <v>#N/A</v>
      </c>
      <c r="V20" s="1" t="e">
        <v>#N/A</v>
      </c>
      <c r="X20" s="1" t="s">
        <v>48</v>
      </c>
      <c r="Y20" s="1" t="s">
        <v>6</v>
      </c>
    </row>
    <row r="21" spans="2:25" ht="15">
      <c r="B21" s="41" t="s">
        <v>70</v>
      </c>
      <c r="C21" s="41" t="str">
        <f>C19</f>
        <v>CBA</v>
      </c>
      <c r="D21" s="41" t="str">
        <f>D19</f>
        <v>XYZ</v>
      </c>
      <c r="E21" s="41" t="b">
        <v>0</v>
      </c>
      <c r="F21" s="42">
        <f ca="1">F19</f>
        <v>43155</v>
      </c>
      <c r="G21" s="42" t="s">
        <v>40</v>
      </c>
      <c r="H21" s="42" t="s">
        <v>77</v>
      </c>
      <c r="I21" s="41" t="str">
        <f>I19</f>
        <v>AUD</v>
      </c>
      <c r="J21" s="41" t="s">
        <v>84</v>
      </c>
      <c r="K21" s="43">
        <v>1440000</v>
      </c>
      <c r="L21" s="44">
        <f>L19+0.001</f>
        <v>4.9597888849088591E-2</v>
      </c>
      <c r="M21" s="44" t="s">
        <v>50</v>
      </c>
      <c r="N21" s="44" t="str">
        <f ca="1">_xll.HLV5r3.Financial.Cache.CreateFra(B21,F21,E21,C21,D21,I21,K21,G21,H21,J21,L21,M21)</f>
        <v>Trade.SpreadSheet.fra.t0010</v>
      </c>
      <c r="O21" s="41" t="s">
        <v>106</v>
      </c>
      <c r="P21" s="41" t="str">
        <f ca="1">_xll.HLV5r3.Financial.Cache.ValueTradeFromMarket(O21,C21,$U$2:$U$5,I21,$Y$20,F21)</f>
        <v>ValuationReport.LOCAL_USER.SpreadSheet.fra.t0010.QR_LIVE</v>
      </c>
      <c r="Q21" s="43" t="str">
        <f t="array" aca="1" ref="Q21:T22" ca="1">TRANSPOSE(_xll.HLV5r3.Financial.Cache.ViewValuationReport(P21))</f>
        <v>NPV</v>
      </c>
      <c r="R21" s="43" t="str">
        <f ca="1"/>
        <v>ExpectedValue</v>
      </c>
      <c r="S21" s="43" t="str">
        <f ca="1"/>
        <v>ImpliedQuote</v>
      </c>
      <c r="T21" s="43" t="str">
        <f ca="1"/>
        <v>Delta1</v>
      </c>
      <c r="U21" s="1" t="e">
        <v>#N/A</v>
      </c>
      <c r="V21" s="1" t="e">
        <v>#N/A</v>
      </c>
    </row>
    <row r="22" spans="2:25">
      <c r="B22" s="33"/>
      <c r="C22" s="33"/>
      <c r="D22" s="33"/>
      <c r="E22" s="33"/>
      <c r="F22" s="33"/>
      <c r="G22" s="33"/>
      <c r="H22" s="33"/>
      <c r="I22" s="34"/>
      <c r="J22" s="34"/>
      <c r="K22" s="32"/>
      <c r="L22" s="32"/>
      <c r="M22" s="32"/>
      <c r="N22" s="32"/>
      <c r="O22" s="34"/>
      <c r="P22" s="34"/>
      <c r="Q22" s="32">
        <f ca="1"/>
        <v>-314.42419064710521</v>
      </c>
      <c r="R22" s="32">
        <f ca="1"/>
        <v>-318.2591179137786</v>
      </c>
      <c r="S22" s="36">
        <f ca="1"/>
        <v>4.7076956165960797E-2</v>
      </c>
      <c r="T22" s="32">
        <f ca="1"/>
        <v>-7.66678140779043E-3</v>
      </c>
      <c r="Y22" s="30"/>
    </row>
    <row r="23" spans="2:25" ht="15">
      <c r="B23" s="41" t="s">
        <v>71</v>
      </c>
      <c r="C23" s="41" t="str">
        <f>C21</f>
        <v>CBA</v>
      </c>
      <c r="D23" s="41" t="str">
        <f>D21</f>
        <v>XYZ</v>
      </c>
      <c r="E23" s="41" t="b">
        <v>0</v>
      </c>
      <c r="F23" s="42">
        <f ca="1">F21</f>
        <v>43155</v>
      </c>
      <c r="G23" s="42" t="s">
        <v>80</v>
      </c>
      <c r="H23" s="42" t="s">
        <v>40</v>
      </c>
      <c r="I23" s="41" t="str">
        <f>I21</f>
        <v>AUD</v>
      </c>
      <c r="J23" s="41" t="s">
        <v>84</v>
      </c>
      <c r="K23" s="43">
        <v>1728000</v>
      </c>
      <c r="L23" s="44">
        <f>L21+0.001</f>
        <v>5.0597888849088592E-2</v>
      </c>
      <c r="M23" s="44" t="s">
        <v>50</v>
      </c>
      <c r="N23" s="44" t="str">
        <f ca="1">_xll.HLV5r3.Financial.Cache.CreateFra(B23,F23,E23,C23,D23,I23,K23,G23,H23,J23,L23,M23)</f>
        <v>Trade.SpreadSheet.fra.t0011</v>
      </c>
      <c r="O23" s="41" t="s">
        <v>107</v>
      </c>
      <c r="P23" s="41" t="str">
        <f ca="1">_xll.HLV5r3.Financial.Cache.ValueTradeFromMarket(O23,C23,$U$2:$U$5,I23,$Y$20,F23)</f>
        <v>ValuationReport.LOCAL_USER.SpreadSheet.fra.t0011.QR_LIVE</v>
      </c>
      <c r="Q23" s="43" t="str">
        <f t="array" aca="1" ref="Q23:T24" ca="1">TRANSPOSE(_xll.HLV5r3.Financial.Cache.ViewValuationReport(P23))</f>
        <v>NPV</v>
      </c>
      <c r="R23" s="43" t="str">
        <f ca="1"/>
        <v>ExpectedValue</v>
      </c>
      <c r="S23" s="43" t="str">
        <f ca="1"/>
        <v>ImpliedQuote</v>
      </c>
      <c r="T23" s="43" t="str">
        <f ca="1"/>
        <v>Delta1</v>
      </c>
    </row>
    <row r="24" spans="2:25">
      <c r="B24" s="33"/>
      <c r="C24" s="33"/>
      <c r="D24" s="33"/>
      <c r="E24" s="33"/>
      <c r="F24" s="33"/>
      <c r="G24" s="33"/>
      <c r="H24" s="33"/>
      <c r="I24" s="34"/>
      <c r="J24" s="34"/>
      <c r="K24" s="32"/>
      <c r="L24" s="32"/>
      <c r="M24" s="32"/>
      <c r="N24" s="32"/>
      <c r="O24" s="34"/>
      <c r="P24" s="34"/>
      <c r="Q24" s="32">
        <f ca="1"/>
        <v>-1605.2394706313519</v>
      </c>
      <c r="R24" s="32">
        <f ca="1"/>
        <v>-1631.9389110435111</v>
      </c>
      <c r="S24" s="36">
        <f ca="1"/>
        <v>4.6809874359041791E-2</v>
      </c>
      <c r="T24" s="32">
        <f ca="1"/>
        <v>-5.3214786406826607E-2</v>
      </c>
    </row>
    <row r="25" spans="2:25" ht="15">
      <c r="B25" s="41" t="s">
        <v>72</v>
      </c>
      <c r="C25" s="41" t="str">
        <f>C23</f>
        <v>CBA</v>
      </c>
      <c r="D25" s="41" t="str">
        <f>D23</f>
        <v>XYZ</v>
      </c>
      <c r="E25" s="41" t="b">
        <v>0</v>
      </c>
      <c r="F25" s="42">
        <f ca="1">F23</f>
        <v>43155</v>
      </c>
      <c r="G25" s="42" t="s">
        <v>81</v>
      </c>
      <c r="H25" s="42" t="s">
        <v>76</v>
      </c>
      <c r="I25" s="41" t="str">
        <f>I23</f>
        <v>AUD</v>
      </c>
      <c r="J25" s="41" t="s">
        <v>84</v>
      </c>
      <c r="K25" s="43">
        <v>2073600</v>
      </c>
      <c r="L25" s="44">
        <f>L23+0.001</f>
        <v>5.1597888849088593E-2</v>
      </c>
      <c r="M25" s="44" t="s">
        <v>50</v>
      </c>
      <c r="N25" s="44" t="str">
        <f ca="1">_xll.HLV5r3.Financial.Cache.CreateFra(B25,F25,E25,C25,D25,I25,K25,G25,H25,J25,L25,M25)</f>
        <v>Trade.SpreadSheet.fra.t0012</v>
      </c>
      <c r="O25" s="41" t="s">
        <v>108</v>
      </c>
      <c r="P25" s="41" t="str">
        <f ca="1">_xll.HLV5r3.Financial.Cache.ValueTradeFromMarket(O25,C25,$U$2:$U$5,I25,$Y$20,F25)</f>
        <v>ValuationReport.LOCAL_USER.SpreadSheet.fra.t0012.QR_LIVE</v>
      </c>
      <c r="Q25" s="43" t="str">
        <f t="array" aca="1" ref="Q25:T26" ca="1">TRANSPOSE(_xll.HLV5r3.Financial.Cache.ViewValuationReport(P25))</f>
        <v>NPV</v>
      </c>
      <c r="R25" s="43" t="str">
        <f ca="1"/>
        <v>ExpectedValue</v>
      </c>
      <c r="S25" s="43" t="str">
        <f ca="1"/>
        <v>ImpliedQuote</v>
      </c>
      <c r="T25" s="43" t="str">
        <f ca="1"/>
        <v>Delta1</v>
      </c>
    </row>
    <row r="26" spans="2:25">
      <c r="B26" s="33"/>
      <c r="C26" s="33"/>
      <c r="D26" s="33"/>
      <c r="E26" s="33"/>
      <c r="F26" s="33"/>
      <c r="G26" s="33"/>
      <c r="H26" s="33"/>
      <c r="I26" s="34"/>
      <c r="J26" s="34"/>
      <c r="K26" s="32"/>
      <c r="L26" s="32"/>
      <c r="M26" s="32"/>
      <c r="N26" s="32"/>
      <c r="O26" s="34"/>
      <c r="P26" s="34"/>
      <c r="Q26" s="32">
        <f ca="1"/>
        <v>-5094.1853122492539</v>
      </c>
      <c r="R26" s="32">
        <f ca="1"/>
        <v>-5199.5679207898465</v>
      </c>
      <c r="S26" s="36">
        <f ca="1"/>
        <v>4.6623756770744769E-2</v>
      </c>
      <c r="T26" s="32">
        <f ca="1"/>
        <v>-0.20935006867820663</v>
      </c>
    </row>
    <row r="27" spans="2:25" ht="15">
      <c r="B27" s="41" t="s">
        <v>73</v>
      </c>
      <c r="C27" s="41" t="str">
        <f>C25</f>
        <v>CBA</v>
      </c>
      <c r="D27" s="41" t="str">
        <f>D25</f>
        <v>XYZ</v>
      </c>
      <c r="E27" s="41" t="b">
        <v>0</v>
      </c>
      <c r="F27" s="42">
        <f ca="1">F25</f>
        <v>43155</v>
      </c>
      <c r="G27" s="42" t="s">
        <v>76</v>
      </c>
      <c r="H27" s="42" t="s">
        <v>77</v>
      </c>
      <c r="I27" s="41" t="str">
        <f>I25</f>
        <v>AUD</v>
      </c>
      <c r="J27" s="41" t="s">
        <v>84</v>
      </c>
      <c r="K27" s="43">
        <v>2488320</v>
      </c>
      <c r="L27" s="44">
        <f>L25+0.001</f>
        <v>5.2597888849088593E-2</v>
      </c>
      <c r="M27" s="44" t="s">
        <v>50</v>
      </c>
      <c r="N27" s="44" t="str">
        <f ca="1">_xll.HLV5r3.Financial.Cache.CreateFra(B27,F27,E27,C27,D27,I27,K27,G27,H27,J27,L27,M27)</f>
        <v>Trade.SpreadSheet.fra.t0013</v>
      </c>
      <c r="O27" s="41" t="s">
        <v>109</v>
      </c>
      <c r="P27" s="41" t="str">
        <f ca="1">_xll.HLV5r3.Financial.Cache.ValueTradeFromMarket(O27,C27,$U$2:$U$5,I27,$Y$20,F27)</f>
        <v>ValuationReport.LOCAL_USER.SpreadSheet.fra.t0013.QR_LIVE</v>
      </c>
      <c r="Q27" s="43" t="str">
        <f t="array" aca="1" ref="Q27:T28" ca="1">TRANSPOSE(_xll.HLV5r3.Financial.Cache.ViewValuationReport(P27))</f>
        <v>NPV</v>
      </c>
      <c r="R27" s="43" t="str">
        <f ca="1"/>
        <v>ExpectedValue</v>
      </c>
      <c r="S27" s="43" t="str">
        <f ca="1"/>
        <v>ImpliedQuote</v>
      </c>
      <c r="T27" s="43" t="str">
        <f ca="1"/>
        <v>Delta1</v>
      </c>
    </row>
    <row r="28" spans="2:25">
      <c r="B28" s="33"/>
      <c r="C28" s="33"/>
      <c r="D28" s="33"/>
      <c r="E28" s="33"/>
      <c r="F28" s="33"/>
      <c r="G28" s="33"/>
      <c r="H28" s="33"/>
      <c r="I28" s="34"/>
      <c r="J28" s="34"/>
      <c r="K28" s="32"/>
      <c r="L28" s="32"/>
      <c r="M28" s="32"/>
      <c r="N28" s="32"/>
      <c r="O28" s="34"/>
      <c r="P28" s="34"/>
      <c r="Q28" s="32">
        <f ca="1"/>
        <v>-923.74099617113438</v>
      </c>
      <c r="R28" s="32">
        <f ca="1"/>
        <v>-946.88072980318668</v>
      </c>
      <c r="S28" s="36">
        <f ca="1"/>
        <v>4.8117453462988444E-2</v>
      </c>
      <c r="T28" s="32">
        <f ca="1"/>
        <v>-4.5807428905995075E-2</v>
      </c>
    </row>
    <row r="29" spans="2:25" ht="15">
      <c r="B29" s="41" t="s">
        <v>74</v>
      </c>
      <c r="C29" s="41" t="str">
        <f>C27</f>
        <v>CBA</v>
      </c>
      <c r="D29" s="41" t="str">
        <f>D27</f>
        <v>XYZ</v>
      </c>
      <c r="E29" s="41" t="b">
        <v>0</v>
      </c>
      <c r="F29" s="42">
        <f ca="1">F27</f>
        <v>43155</v>
      </c>
      <c r="G29" s="42" t="s">
        <v>82</v>
      </c>
      <c r="H29" s="42" t="s">
        <v>40</v>
      </c>
      <c r="I29" s="41" t="str">
        <f>I27</f>
        <v>AUD</v>
      </c>
      <c r="J29" s="41" t="s">
        <v>84</v>
      </c>
      <c r="K29" s="43">
        <v>2985984</v>
      </c>
      <c r="L29" s="44">
        <f>L27+0.001</f>
        <v>5.3597888849088594E-2</v>
      </c>
      <c r="M29" s="44" t="s">
        <v>50</v>
      </c>
      <c r="N29" s="44" t="str">
        <f ca="1">_xll.HLV5r3.Financial.Cache.CreateFra(B29,F29,E29,C29,D29,I29,K29,G29,H29,J29,L29,M29)</f>
        <v>Trade.SpreadSheet.fra.t0014</v>
      </c>
      <c r="O29" s="41" t="s">
        <v>110</v>
      </c>
      <c r="P29" s="41" t="str">
        <f ca="1">_xll.HLV5r3.Financial.Cache.ValueTradeFromMarket(O29,C29,$U$2:$U$5,I29,$Y$20,F29)</f>
        <v>ValuationReport.LOCAL_USER.SpreadSheet.fra.t0014.QR_LIVE</v>
      </c>
      <c r="Q29" s="43" t="str">
        <f t="array" aca="1" ref="Q29:T30" ca="1">TRANSPOSE(_xll.HLV5r3.Financial.Cache.ViewValuationReport(P29))</f>
        <v>NPV</v>
      </c>
      <c r="R29" s="43" t="str">
        <f ca="1"/>
        <v>ExpectedValue</v>
      </c>
      <c r="S29" s="43" t="str">
        <f ca="1"/>
        <v>ImpliedQuote</v>
      </c>
      <c r="T29" s="43" t="str">
        <f ca="1"/>
        <v>Delta1</v>
      </c>
    </row>
    <row r="30" spans="2:25">
      <c r="B30" s="33"/>
      <c r="C30" s="33"/>
      <c r="D30" s="33"/>
      <c r="E30" s="33"/>
      <c r="F30" s="33"/>
      <c r="G30" s="33"/>
      <c r="H30" s="33"/>
      <c r="I30" s="34"/>
      <c r="J30" s="34"/>
      <c r="K30" s="32"/>
      <c r="L30" s="32"/>
      <c r="M30" s="32"/>
      <c r="N30" s="34"/>
      <c r="O30" s="34"/>
      <c r="P30" s="34"/>
      <c r="Q30" s="32">
        <f ca="1"/>
        <v>-4763.4847571468299</v>
      </c>
      <c r="R30" s="32">
        <f ca="1"/>
        <v>-4903.5624711769524</v>
      </c>
      <c r="S30" s="36">
        <f ca="1"/>
        <v>4.7011070170023719E-2</v>
      </c>
      <c r="T30" s="32">
        <f ca="1"/>
        <v>-0.27667362726556527</v>
      </c>
    </row>
    <row r="31" spans="2:25">
      <c r="B31" s="28"/>
      <c r="C31" s="28"/>
      <c r="D31" s="28"/>
      <c r="E31" s="28"/>
      <c r="F31" s="29"/>
      <c r="G31" s="29"/>
      <c r="H31" s="29"/>
      <c r="I31" s="29"/>
      <c r="J31" s="29"/>
      <c r="K31" s="30"/>
      <c r="L31" s="30"/>
      <c r="M31" s="30"/>
      <c r="N31" s="28"/>
      <c r="O31" s="28"/>
      <c r="P31" s="30"/>
      <c r="Q31" s="30"/>
      <c r="R31" s="30"/>
      <c r="S31" s="30"/>
      <c r="T31" s="30"/>
    </row>
    <row r="32" spans="2:25">
      <c r="B32" s="28"/>
      <c r="C32" s="28"/>
      <c r="D32" s="28"/>
      <c r="E32" s="28"/>
      <c r="F32" s="29"/>
      <c r="G32" s="29"/>
      <c r="H32" s="29"/>
      <c r="I32" s="29"/>
      <c r="J32" s="29"/>
      <c r="K32" s="30"/>
      <c r="L32" s="30"/>
      <c r="M32" s="30"/>
      <c r="N32" s="28"/>
      <c r="O32" s="28"/>
      <c r="P32" s="28"/>
      <c r="Q32" s="30"/>
      <c r="R32" s="30"/>
      <c r="S32" s="30"/>
      <c r="T32" s="30"/>
    </row>
    <row r="33" spans="2:20">
      <c r="B33" s="28"/>
      <c r="C33" s="28"/>
      <c r="D33" s="28"/>
      <c r="E33" s="28"/>
      <c r="F33" s="29"/>
      <c r="G33" s="29"/>
      <c r="H33" s="29"/>
      <c r="I33" s="29"/>
      <c r="J33" s="29"/>
      <c r="K33" s="30"/>
      <c r="L33" s="30"/>
      <c r="M33" s="30"/>
      <c r="N33" s="28"/>
      <c r="O33" s="28"/>
      <c r="P33" s="28"/>
      <c r="Q33" s="30"/>
      <c r="R33" s="30"/>
      <c r="S33" s="30"/>
      <c r="T33" s="30"/>
    </row>
    <row r="34" spans="2:20">
      <c r="B34" s="28"/>
      <c r="C34" s="28"/>
      <c r="D34" s="28"/>
      <c r="E34" s="28"/>
      <c r="F34" s="29"/>
      <c r="G34" s="29"/>
      <c r="H34" s="29"/>
      <c r="I34" s="29"/>
      <c r="J34" s="29"/>
      <c r="K34" s="30"/>
      <c r="L34" s="30"/>
      <c r="M34" s="30"/>
      <c r="N34" s="28"/>
      <c r="O34" s="28"/>
      <c r="P34" s="28"/>
      <c r="Q34" s="30"/>
      <c r="R34" s="30"/>
      <c r="S34" s="30"/>
      <c r="T34" s="30"/>
    </row>
    <row r="35" spans="2:20">
      <c r="B35" s="28"/>
      <c r="C35" s="28"/>
      <c r="D35" s="28"/>
      <c r="E35" s="28"/>
      <c r="F35" s="29"/>
      <c r="G35" s="29"/>
      <c r="H35" s="29"/>
      <c r="I35" s="29"/>
      <c r="J35" s="29"/>
      <c r="K35" s="30"/>
      <c r="L35" s="30"/>
      <c r="M35" s="30"/>
      <c r="N35" s="28"/>
      <c r="O35" s="28"/>
      <c r="P35" s="28"/>
      <c r="Q35" s="30"/>
      <c r="R35" s="30"/>
      <c r="S35" s="30"/>
      <c r="T35" s="30"/>
    </row>
    <row r="36" spans="2:20">
      <c r="B36" s="28"/>
      <c r="C36" s="28"/>
      <c r="D36" s="28"/>
      <c r="E36" s="28"/>
      <c r="F36" s="29"/>
      <c r="G36" s="29"/>
      <c r="H36" s="29"/>
      <c r="I36" s="29"/>
      <c r="J36" s="29"/>
      <c r="K36" s="30"/>
      <c r="L36" s="30"/>
      <c r="M36" s="30"/>
      <c r="N36" s="28"/>
      <c r="O36" s="28"/>
      <c r="P36" s="28"/>
      <c r="Q36" s="30"/>
      <c r="R36" s="30"/>
      <c r="S36" s="30"/>
      <c r="T36" s="30"/>
    </row>
    <row r="37" spans="2:20">
      <c r="B37" s="28"/>
      <c r="C37" s="28"/>
      <c r="D37" s="28"/>
      <c r="E37" s="28"/>
      <c r="F37" s="29"/>
      <c r="G37" s="29"/>
      <c r="H37" s="29"/>
      <c r="I37" s="29"/>
      <c r="J37" s="29"/>
      <c r="K37" s="30"/>
      <c r="L37" s="30"/>
      <c r="M37" s="30"/>
      <c r="N37" s="28"/>
      <c r="O37" s="28"/>
      <c r="P37" s="28"/>
      <c r="Q37" s="30"/>
      <c r="R37" s="30"/>
      <c r="S37" s="30"/>
      <c r="T37" s="30"/>
    </row>
    <row r="38" spans="2:20">
      <c r="B38" s="28"/>
      <c r="C38" s="28"/>
      <c r="D38" s="28"/>
      <c r="E38" s="28"/>
      <c r="F38" s="29"/>
      <c r="G38" s="29"/>
      <c r="H38" s="29"/>
      <c r="I38" s="29"/>
      <c r="J38" s="29"/>
      <c r="K38" s="30"/>
      <c r="L38" s="30"/>
      <c r="M38" s="30"/>
      <c r="N38" s="28"/>
      <c r="O38" s="28"/>
      <c r="P38" s="28"/>
      <c r="Q38" s="30"/>
      <c r="R38" s="30"/>
      <c r="S38" s="30"/>
      <c r="T38" s="30"/>
    </row>
    <row r="39" spans="2:20">
      <c r="B39" s="28"/>
      <c r="C39" s="28"/>
      <c r="D39" s="28"/>
      <c r="E39" s="28"/>
      <c r="F39" s="29"/>
      <c r="G39" s="29"/>
      <c r="H39" s="29"/>
      <c r="I39" s="29"/>
      <c r="J39" s="29"/>
      <c r="K39" s="30"/>
      <c r="L39" s="30"/>
      <c r="M39" s="30"/>
      <c r="N39" s="28"/>
      <c r="O39" s="28"/>
      <c r="P39" s="28"/>
      <c r="Q39" s="30"/>
      <c r="R39" s="30"/>
      <c r="S39" s="30"/>
      <c r="T39" s="30"/>
    </row>
    <row r="40" spans="2:20">
      <c r="B40" s="28"/>
      <c r="C40" s="28"/>
      <c r="D40" s="28"/>
      <c r="E40" s="28"/>
      <c r="F40" s="29"/>
      <c r="G40" s="29"/>
      <c r="H40" s="29"/>
      <c r="I40" s="29"/>
      <c r="J40" s="29"/>
      <c r="K40" s="30"/>
      <c r="L40" s="30"/>
      <c r="M40" s="30"/>
      <c r="N40" s="28"/>
      <c r="O40" s="28"/>
      <c r="P40" s="28"/>
      <c r="Q40" s="30"/>
      <c r="R40" s="30"/>
      <c r="S40" s="30"/>
      <c r="T40" s="30"/>
    </row>
    <row r="41" spans="2:20">
      <c r="B41" s="28"/>
      <c r="C41" s="28"/>
      <c r="D41" s="28"/>
      <c r="E41" s="28"/>
      <c r="F41" s="29"/>
      <c r="G41" s="29"/>
      <c r="H41" s="29"/>
      <c r="I41" s="29"/>
      <c r="J41" s="29"/>
      <c r="K41" s="30"/>
      <c r="L41" s="30"/>
      <c r="M41" s="30"/>
      <c r="N41" s="28"/>
      <c r="O41" s="28"/>
      <c r="P41" s="28"/>
      <c r="Q41" s="30"/>
      <c r="R41" s="30"/>
      <c r="S41" s="30"/>
      <c r="T41" s="30"/>
    </row>
    <row r="42" spans="2:20">
      <c r="B42" s="28"/>
      <c r="C42" s="28"/>
      <c r="D42" s="28"/>
      <c r="E42" s="28"/>
      <c r="F42" s="29"/>
      <c r="G42" s="29"/>
      <c r="H42" s="29"/>
      <c r="I42" s="29"/>
      <c r="J42" s="29"/>
      <c r="K42" s="30"/>
      <c r="L42" s="30"/>
      <c r="M42" s="30"/>
      <c r="N42" s="28"/>
      <c r="O42" s="28"/>
      <c r="P42" s="28"/>
      <c r="Q42" s="30"/>
      <c r="R42" s="30"/>
      <c r="S42" s="30"/>
      <c r="T42" s="30"/>
    </row>
    <row r="43" spans="2:20">
      <c r="B43" s="28"/>
      <c r="C43" s="28"/>
      <c r="D43" s="28"/>
      <c r="E43" s="28"/>
      <c r="F43" s="29"/>
      <c r="G43" s="29"/>
      <c r="H43" s="29"/>
      <c r="I43" s="29"/>
      <c r="J43" s="29"/>
      <c r="K43" s="30"/>
      <c r="L43" s="30"/>
      <c r="M43" s="30"/>
      <c r="N43" s="28"/>
      <c r="O43" s="28"/>
      <c r="P43" s="28"/>
      <c r="Q43" s="30"/>
      <c r="R43" s="30"/>
      <c r="S43" s="30"/>
      <c r="T43" s="30"/>
    </row>
    <row r="44" spans="2:20">
      <c r="B44" s="28"/>
      <c r="C44" s="28"/>
      <c r="D44" s="28"/>
      <c r="E44" s="28"/>
      <c r="F44" s="29"/>
      <c r="G44" s="29"/>
      <c r="H44" s="29"/>
      <c r="I44" s="29"/>
      <c r="J44" s="29"/>
      <c r="K44" s="30"/>
      <c r="L44" s="30"/>
      <c r="M44" s="30"/>
      <c r="N44" s="28"/>
      <c r="O44" s="28"/>
      <c r="P44" s="28"/>
      <c r="Q44" s="30"/>
      <c r="R44" s="30"/>
      <c r="S44" s="30"/>
      <c r="T44" s="30"/>
    </row>
    <row r="45" spans="2:20">
      <c r="B45" s="28"/>
      <c r="C45" s="28"/>
      <c r="D45" s="28"/>
      <c r="E45" s="28"/>
      <c r="F45" s="29"/>
      <c r="G45" s="29"/>
      <c r="H45" s="29"/>
      <c r="I45" s="29"/>
      <c r="J45" s="29"/>
      <c r="K45" s="30"/>
      <c r="L45" s="30"/>
      <c r="M45" s="30"/>
      <c r="N45" s="28"/>
      <c r="O45" s="28"/>
      <c r="P45" s="28"/>
      <c r="Q45" s="30"/>
      <c r="R45" s="30"/>
      <c r="S45" s="30"/>
      <c r="T45" s="30"/>
    </row>
    <row r="46" spans="2:20">
      <c r="B46" s="28"/>
      <c r="C46" s="28"/>
      <c r="D46" s="28"/>
      <c r="E46" s="28"/>
      <c r="F46" s="29"/>
      <c r="G46" s="29"/>
      <c r="H46" s="29"/>
      <c r="I46" s="29"/>
      <c r="J46" s="29"/>
      <c r="K46" s="30"/>
      <c r="L46" s="30"/>
      <c r="M46" s="30"/>
      <c r="N46" s="28"/>
      <c r="O46" s="28"/>
      <c r="P46" s="28"/>
      <c r="Q46" s="30"/>
      <c r="R46" s="30"/>
      <c r="S46" s="30"/>
      <c r="T46" s="30"/>
    </row>
    <row r="47" spans="2:20">
      <c r="B47" s="28"/>
      <c r="C47" s="28"/>
      <c r="D47" s="28"/>
      <c r="E47" s="28"/>
      <c r="F47" s="29"/>
      <c r="G47" s="29"/>
      <c r="H47" s="29"/>
      <c r="I47" s="29"/>
      <c r="J47" s="29"/>
      <c r="K47" s="30"/>
      <c r="L47" s="30"/>
      <c r="M47" s="30"/>
      <c r="N47" s="28"/>
      <c r="O47" s="28"/>
      <c r="P47" s="28"/>
      <c r="Q47" s="30"/>
      <c r="R47" s="30"/>
      <c r="S47" s="30"/>
      <c r="T47" s="30"/>
    </row>
    <row r="48" spans="2:20">
      <c r="B48" s="28"/>
      <c r="C48" s="28"/>
      <c r="D48" s="28"/>
      <c r="E48" s="28"/>
      <c r="F48" s="29"/>
      <c r="G48" s="29"/>
      <c r="H48" s="29"/>
      <c r="I48" s="29"/>
      <c r="J48" s="29"/>
      <c r="K48" s="30"/>
      <c r="L48" s="30"/>
      <c r="M48" s="30"/>
      <c r="N48" s="28"/>
      <c r="O48" s="28"/>
      <c r="P48" s="28"/>
      <c r="Q48" s="30"/>
      <c r="R48" s="30"/>
      <c r="S48" s="30"/>
      <c r="T48" s="30"/>
    </row>
    <row r="49" spans="2:20">
      <c r="B49" s="28"/>
      <c r="C49" s="28"/>
      <c r="D49" s="28"/>
      <c r="E49" s="28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  <row r="50" spans="2:20">
      <c r="B50" s="28"/>
      <c r="C50" s="28"/>
      <c r="D50" s="28"/>
      <c r="E50" s="28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16"/>
  <sheetViews>
    <sheetView workbookViewId="0">
      <selection activeCell="D22" sqref="D22"/>
    </sheetView>
  </sheetViews>
  <sheetFormatPr defaultColWidth="9.140625" defaultRowHeight="12.75"/>
  <cols>
    <col min="1" max="1" width="43.42578125" style="1" customWidth="1"/>
    <col min="2" max="2" width="30.85546875" style="1" bestFit="1" customWidth="1"/>
    <col min="3" max="3" width="7" style="1" customWidth="1"/>
    <col min="4" max="4" width="47.28515625" style="1" bestFit="1" customWidth="1"/>
    <col min="5" max="5" width="47.85546875" style="1" customWidth="1"/>
    <col min="6" max="7" width="10.28515625" style="1" bestFit="1" customWidth="1"/>
    <col min="8" max="8" width="9.5703125" style="1" bestFit="1" customWidth="1"/>
    <col min="9" max="9" width="12.140625" style="1" bestFit="1" customWidth="1"/>
    <col min="10" max="10" width="9.42578125" style="1" bestFit="1" customWidth="1"/>
    <col min="11" max="11" width="9.5703125" style="1" bestFit="1" customWidth="1"/>
    <col min="12" max="12" width="20.85546875" style="1" bestFit="1" customWidth="1"/>
    <col min="13" max="19" width="9.28515625" style="1" bestFit="1" customWidth="1"/>
    <col min="20" max="16384" width="9.140625" style="1"/>
  </cols>
  <sheetData>
    <row r="2" spans="1:19" ht="15">
      <c r="A2" s="9" t="s">
        <v>7</v>
      </c>
      <c r="B2" s="10" t="s">
        <v>8</v>
      </c>
      <c r="D2" s="1" t="str">
        <f t="array" aca="1" ref="D2:D3" ca="1">_xll.HLV5r3.Financial.Cache.GetRequiredCurves(B26)</f>
        <v>DiscountCurve.AUD-LIBOR-SENIOR</v>
      </c>
      <c r="E2" s="1" t="s">
        <v>92</v>
      </c>
      <c r="G2" s="1" t="str">
        <f t="array" aca="1" ref="G2:S22" ca="1">_xll.HLV5r3.Financial.Cache.ViewExpectedCashFlows(B26,B3,A35:A38,B19,B30,B6)</f>
        <v>Trade.SpreadSheet.fra.CBA0001</v>
      </c>
      <c r="H2" s="1" t="str">
        <f ca="1"/>
        <v>Coupon</v>
      </c>
      <c r="I2" s="1">
        <f ca="1"/>
        <v>43245</v>
      </c>
      <c r="J2" s="1" t="str">
        <f ca="1"/>
        <v>AUD</v>
      </c>
      <c r="K2" s="1">
        <f ca="1"/>
        <v>-50580.456853215241</v>
      </c>
      <c r="L2" s="1" t="str">
        <f ca="1"/>
        <v>DualCurveCouponModel</v>
      </c>
      <c r="M2" s="1">
        <f ca="1"/>
        <v>0.98781655817284997</v>
      </c>
      <c r="N2" s="1">
        <f ca="1"/>
        <v>-49964.212799553417</v>
      </c>
      <c r="O2" s="1">
        <f ca="1"/>
        <v>0.24657534246575299</v>
      </c>
      <c r="P2" s="1" t="b">
        <f ca="1"/>
        <v>0</v>
      </c>
      <c r="Q2" s="1" t="b">
        <f ca="1"/>
        <v>1</v>
      </c>
      <c r="R2" s="1" t="e">
        <f ca="1"/>
        <v>#N/A</v>
      </c>
      <c r="S2" s="1" t="e">
        <f ca="1"/>
        <v>#N/A</v>
      </c>
    </row>
    <row r="3" spans="1:19" ht="15">
      <c r="A3" s="9" t="s">
        <v>9</v>
      </c>
      <c r="B3" s="11" t="s">
        <v>10</v>
      </c>
      <c r="D3" s="1" t="str">
        <f ca="1"/>
        <v>RateCurve.AUD-BBR-BBSW-3M</v>
      </c>
      <c r="E3" s="1" t="s">
        <v>93</v>
      </c>
      <c r="G3" s="1" t="str">
        <f ca="1"/>
        <v>Trade.SpreadSheet.fra.CBA0001</v>
      </c>
      <c r="H3" s="1" t="str">
        <f ca="1"/>
        <v>Coupon</v>
      </c>
      <c r="I3" s="1">
        <f ca="1"/>
        <v>43245</v>
      </c>
      <c r="J3" s="1" t="str">
        <f ca="1"/>
        <v>AUD</v>
      </c>
      <c r="K3" s="1">
        <f ca="1"/>
        <v>-50580.456853215241</v>
      </c>
      <c r="L3" s="1" t="str">
        <f ca="1"/>
        <v>DualCurveCouponModel</v>
      </c>
      <c r="M3" s="1">
        <f ca="1"/>
        <v>0.98781655817284997</v>
      </c>
      <c r="N3" s="1">
        <f ca="1"/>
        <v>-49964.212799553417</v>
      </c>
      <c r="O3" s="1">
        <f ca="1"/>
        <v>0.24657534246575299</v>
      </c>
      <c r="P3" s="1" t="b">
        <f ca="1"/>
        <v>0</v>
      </c>
      <c r="Q3" s="1" t="b">
        <f ca="1"/>
        <v>1</v>
      </c>
      <c r="R3" s="1" t="e">
        <f ca="1"/>
        <v>#N/A</v>
      </c>
      <c r="S3" s="1" t="e">
        <f ca="1"/>
        <v>#N/A</v>
      </c>
    </row>
    <row r="4" spans="1:19" ht="15">
      <c r="A4" s="9" t="s">
        <v>11</v>
      </c>
      <c r="B4" s="11" t="s">
        <v>12</v>
      </c>
      <c r="G4" s="1" t="str">
        <f ca="1"/>
        <v>Trade.SpreadSheet.fra.CBA0001</v>
      </c>
      <c r="H4" s="1" t="str">
        <f ca="1"/>
        <v>Coupon</v>
      </c>
      <c r="I4" s="1">
        <f ca="1"/>
        <v>43245</v>
      </c>
      <c r="J4" s="1" t="str">
        <f ca="1"/>
        <v>AUD</v>
      </c>
      <c r="K4" s="1">
        <f ca="1"/>
        <v>-50580.456853215241</v>
      </c>
      <c r="L4" s="1" t="str">
        <f ca="1"/>
        <v>DualCurveCouponModel</v>
      </c>
      <c r="M4" s="1">
        <f ca="1"/>
        <v>0.98781655817284997</v>
      </c>
      <c r="N4" s="1">
        <f ca="1"/>
        <v>-49964.212799553417</v>
      </c>
      <c r="O4" s="1">
        <f ca="1"/>
        <v>0.24657534246575299</v>
      </c>
      <c r="P4" s="1" t="b">
        <f ca="1"/>
        <v>0</v>
      </c>
      <c r="Q4" s="1" t="b">
        <f ca="1"/>
        <v>1</v>
      </c>
      <c r="R4" s="1" t="e">
        <f ca="1"/>
        <v>#N/A</v>
      </c>
      <c r="S4" s="1" t="e">
        <f ca="1"/>
        <v>#N/A</v>
      </c>
    </row>
    <row r="5" spans="1:19" ht="15">
      <c r="A5" s="9" t="s">
        <v>13</v>
      </c>
      <c r="B5" s="11" t="b">
        <v>1</v>
      </c>
      <c r="D5" s="1" t="str">
        <f t="array" aca="1" ref="D5:E16" ca="1">_xll.HLV5r3.Financial.Cache.ViewTrade(B26)</f>
        <v>adjustedEffectiveDate</v>
      </c>
      <c r="E5" s="12">
        <f ca="1"/>
        <v>43245</v>
      </c>
      <c r="G5" s="1" t="str">
        <f ca="1"/>
        <v>Trade.SpreadSheet.fra.CBA0001</v>
      </c>
      <c r="H5" s="1" t="str">
        <f ca="1"/>
        <v>Coupon</v>
      </c>
      <c r="I5" s="1">
        <f ca="1"/>
        <v>43245</v>
      </c>
      <c r="J5" s="1" t="str">
        <f ca="1"/>
        <v>AUD</v>
      </c>
      <c r="K5" s="1">
        <f ca="1"/>
        <v>-50580.456853215241</v>
      </c>
      <c r="L5" s="1" t="str">
        <f ca="1"/>
        <v>DualCurveCouponModel</v>
      </c>
      <c r="M5" s="1">
        <f ca="1"/>
        <v>0.98781655817284997</v>
      </c>
      <c r="N5" s="1">
        <f ca="1"/>
        <v>-49964.212799553417</v>
      </c>
      <c r="O5" s="1">
        <f ca="1"/>
        <v>0.24657534246575299</v>
      </c>
      <c r="P5" s="1" t="b">
        <f ca="1"/>
        <v>0</v>
      </c>
      <c r="Q5" s="1" t="b">
        <f ca="1"/>
        <v>1</v>
      </c>
      <c r="R5" s="1" t="e">
        <f ca="1"/>
        <v>#N/A</v>
      </c>
      <c r="S5" s="1" t="e">
        <f ca="1"/>
        <v>#N/A</v>
      </c>
    </row>
    <row r="6" spans="1:19" ht="15">
      <c r="A6" s="9" t="s">
        <v>14</v>
      </c>
      <c r="B6" s="11">
        <f ca="1">B24</f>
        <v>43155</v>
      </c>
      <c r="D6" s="1" t="str">
        <f ca="1"/>
        <v>fixedRate</v>
      </c>
      <c r="E6" s="1">
        <f ca="1"/>
        <v>2.5999999999999999E-2</v>
      </c>
      <c r="G6" s="1" t="str">
        <f ca="1"/>
        <v>Trade.SpreadSheet.fra.CBA0001</v>
      </c>
      <c r="H6" s="1" t="str">
        <f ca="1"/>
        <v>Coupon</v>
      </c>
      <c r="I6" s="1">
        <f ca="1"/>
        <v>43245</v>
      </c>
      <c r="J6" s="1" t="str">
        <f ca="1"/>
        <v>AUD</v>
      </c>
      <c r="K6" s="1">
        <f ca="1"/>
        <v>-50580.456853215241</v>
      </c>
      <c r="L6" s="1" t="str">
        <f ca="1"/>
        <v>DualCurveCouponModel</v>
      </c>
      <c r="M6" s="1">
        <f ca="1"/>
        <v>0.98781655817284997</v>
      </c>
      <c r="N6" s="1">
        <f ca="1"/>
        <v>-49964.212799553417</v>
      </c>
      <c r="O6" s="1">
        <f ca="1"/>
        <v>0.24657534246575299</v>
      </c>
      <c r="P6" s="1" t="b">
        <f ca="1"/>
        <v>0</v>
      </c>
      <c r="Q6" s="1" t="b">
        <f ca="1"/>
        <v>1</v>
      </c>
      <c r="R6" s="1" t="e">
        <f ca="1"/>
        <v>#N/A</v>
      </c>
      <c r="S6" s="1" t="e">
        <f ca="1"/>
        <v>#N/A</v>
      </c>
    </row>
    <row r="7" spans="1:19" ht="15">
      <c r="A7" s="9" t="s">
        <v>15</v>
      </c>
      <c r="B7" s="11">
        <f ca="1">B24+90</f>
        <v>43245</v>
      </c>
      <c r="D7" s="1" t="str">
        <f ca="1"/>
        <v>paymentDate</v>
      </c>
      <c r="E7" s="12">
        <f ca="1"/>
        <v>43245</v>
      </c>
      <c r="G7" s="1" t="str">
        <f ca="1"/>
        <v>Trade.SpreadSheet.fra.CBA0001</v>
      </c>
      <c r="H7" s="1" t="str">
        <f ca="1"/>
        <v>Coupon</v>
      </c>
      <c r="I7" s="1">
        <f ca="1"/>
        <v>43245</v>
      </c>
      <c r="J7" s="1" t="str">
        <f ca="1"/>
        <v>AUD</v>
      </c>
      <c r="K7" s="1">
        <f ca="1"/>
        <v>-50580.456853215241</v>
      </c>
      <c r="L7" s="1" t="str">
        <f ca="1"/>
        <v>DualCurveCouponModel</v>
      </c>
      <c r="M7" s="1">
        <f ca="1"/>
        <v>0.98781655817284997</v>
      </c>
      <c r="N7" s="1">
        <f ca="1"/>
        <v>-49964.212799553417</v>
      </c>
      <c r="O7" s="1">
        <f ca="1"/>
        <v>0.24657534246575299</v>
      </c>
      <c r="P7" s="1" t="b">
        <f ca="1"/>
        <v>0</v>
      </c>
      <c r="Q7" s="1" t="b">
        <f ca="1"/>
        <v>1</v>
      </c>
      <c r="R7" s="1" t="e">
        <f ca="1"/>
        <v>#N/A</v>
      </c>
      <c r="S7" s="1" t="e">
        <f ca="1"/>
        <v>#N/A</v>
      </c>
    </row>
    <row r="8" spans="1:19" ht="15">
      <c r="A8" s="9" t="s">
        <v>16</v>
      </c>
      <c r="B8" s="11">
        <f ca="1">B7+91</f>
        <v>43336</v>
      </c>
      <c r="D8" s="1" t="str">
        <f ca="1"/>
        <v>calculationPeriodNumberOfDays</v>
      </c>
      <c r="E8" s="1" t="str">
        <f ca="1"/>
        <v>91</v>
      </c>
      <c r="G8" s="1" t="str">
        <f ca="1"/>
        <v>Trade.SpreadSheet.fra.CBA0001</v>
      </c>
      <c r="H8" s="1" t="str">
        <f ca="1"/>
        <v>Coupon</v>
      </c>
      <c r="I8" s="1">
        <f ca="1"/>
        <v>43245</v>
      </c>
      <c r="J8" s="1" t="str">
        <f ca="1"/>
        <v>AUD</v>
      </c>
      <c r="K8" s="1">
        <f ca="1"/>
        <v>-50580.456853215241</v>
      </c>
      <c r="L8" s="1" t="str">
        <f ca="1"/>
        <v>DualCurveCouponModel</v>
      </c>
      <c r="M8" s="1">
        <f ca="1"/>
        <v>0.98781655817284997</v>
      </c>
      <c r="N8" s="1">
        <f ca="1"/>
        <v>-49964.212799553417</v>
      </c>
      <c r="O8" s="1">
        <f ca="1"/>
        <v>0.24657534246575299</v>
      </c>
      <c r="P8" s="1" t="b">
        <f ca="1"/>
        <v>0</v>
      </c>
      <c r="Q8" s="1" t="b">
        <f ca="1"/>
        <v>1</v>
      </c>
      <c r="R8" s="1" t="e">
        <f ca="1"/>
        <v>#N/A</v>
      </c>
      <c r="S8" s="1" t="e">
        <f ca="1"/>
        <v>#N/A</v>
      </c>
    </row>
    <row r="9" spans="1:19" ht="15">
      <c r="A9" s="9" t="s">
        <v>17</v>
      </c>
      <c r="B9" s="11">
        <f ca="1">B7</f>
        <v>43245</v>
      </c>
      <c r="D9" s="1" t="str">
        <f ca="1"/>
        <v>adjustedTerminationDate</v>
      </c>
      <c r="E9" s="12">
        <f ca="1"/>
        <v>43336</v>
      </c>
      <c r="G9" s="1" t="str">
        <f ca="1"/>
        <v>Trade.SpreadSheet.fra.CBA0001</v>
      </c>
      <c r="H9" s="1" t="str">
        <f ca="1"/>
        <v>Coupon</v>
      </c>
      <c r="I9" s="1">
        <f ca="1"/>
        <v>43245</v>
      </c>
      <c r="J9" s="1" t="str">
        <f ca="1"/>
        <v>AUD</v>
      </c>
      <c r="K9" s="1">
        <f ca="1"/>
        <v>-50580.456853215241</v>
      </c>
      <c r="L9" s="1" t="str">
        <f ca="1"/>
        <v>DualCurveCouponModel</v>
      </c>
      <c r="M9" s="1">
        <f ca="1"/>
        <v>0.98781655817284997</v>
      </c>
      <c r="N9" s="1">
        <f ca="1"/>
        <v>-49964.212799553417</v>
      </c>
      <c r="O9" s="1">
        <f ca="1"/>
        <v>0.24657534246575299</v>
      </c>
      <c r="P9" s="1" t="b">
        <f ca="1"/>
        <v>0</v>
      </c>
      <c r="Q9" s="1" t="b">
        <f ca="1"/>
        <v>1</v>
      </c>
      <c r="R9" s="1" t="e">
        <f ca="1"/>
        <v>#N/A</v>
      </c>
      <c r="S9" s="1" t="e">
        <f ca="1"/>
        <v>#N/A</v>
      </c>
    </row>
    <row r="10" spans="1:19" ht="15">
      <c r="A10" s="9" t="s">
        <v>18</v>
      </c>
      <c r="B10" s="13" t="s">
        <v>19</v>
      </c>
      <c r="D10" s="1" t="str">
        <f ca="1"/>
        <v>buyerPartyReference</v>
      </c>
      <c r="E10" s="1" t="str">
        <f ca="1"/>
        <v>Party1</v>
      </c>
      <c r="G10" s="1" t="str">
        <f ca="1"/>
        <v>Trade.SpreadSheet.fra.CBA0001</v>
      </c>
      <c r="H10" s="1" t="str">
        <f ca="1"/>
        <v>Coupon</v>
      </c>
      <c r="I10" s="1">
        <f ca="1"/>
        <v>43245</v>
      </c>
      <c r="J10" s="1" t="str">
        <f ca="1"/>
        <v>AUD</v>
      </c>
      <c r="K10" s="1">
        <f ca="1"/>
        <v>-50580.456853215241</v>
      </c>
      <c r="L10" s="1" t="str">
        <f ca="1"/>
        <v>DualCurveCouponModel</v>
      </c>
      <c r="M10" s="1">
        <f ca="1"/>
        <v>0.98781655817284997</v>
      </c>
      <c r="N10" s="1">
        <f ca="1"/>
        <v>-49964.212799553417</v>
      </c>
      <c r="O10" s="1">
        <f ca="1"/>
        <v>0.24657534246575299</v>
      </c>
      <c r="P10" s="1" t="b">
        <f ca="1"/>
        <v>0</v>
      </c>
      <c r="Q10" s="1" t="b">
        <f ca="1"/>
        <v>1</v>
      </c>
      <c r="R10" s="1" t="e">
        <f ca="1"/>
        <v>#N/A</v>
      </c>
      <c r="S10" s="1" t="e">
        <f ca="1"/>
        <v>#N/A</v>
      </c>
    </row>
    <row r="11" spans="1:19" ht="15">
      <c r="A11" s="9" t="s">
        <v>20</v>
      </c>
      <c r="B11" s="13" t="s">
        <v>21</v>
      </c>
      <c r="D11" s="1" t="str">
        <f ca="1"/>
        <v>sellerPartyReference</v>
      </c>
      <c r="E11" s="1" t="str">
        <f ca="1"/>
        <v>Party2</v>
      </c>
      <c r="G11" s="1" t="str">
        <f ca="1"/>
        <v>Trade.SpreadSheet.fra.CBA0001</v>
      </c>
      <c r="H11" s="1" t="str">
        <f ca="1"/>
        <v>Coupon</v>
      </c>
      <c r="I11" s="1">
        <f ca="1"/>
        <v>43245</v>
      </c>
      <c r="J11" s="1" t="str">
        <f ca="1"/>
        <v>AUD</v>
      </c>
      <c r="K11" s="1">
        <f ca="1"/>
        <v>-50580.456853215241</v>
      </c>
      <c r="L11" s="1" t="str">
        <f ca="1"/>
        <v>DualCurveCouponModel</v>
      </c>
      <c r="M11" s="1">
        <f ca="1"/>
        <v>0.98781655817284997</v>
      </c>
      <c r="N11" s="1">
        <f ca="1"/>
        <v>-49964.212799553417</v>
      </c>
      <c r="O11" s="1">
        <f ca="1"/>
        <v>0.24657534246575299</v>
      </c>
      <c r="P11" s="1" t="b">
        <f ca="1"/>
        <v>0</v>
      </c>
      <c r="Q11" s="1" t="b">
        <f ca="1"/>
        <v>1</v>
      </c>
      <c r="R11" s="1" t="e">
        <f ca="1"/>
        <v>#N/A</v>
      </c>
      <c r="S11" s="1" t="e">
        <f ca="1"/>
        <v>#N/A</v>
      </c>
    </row>
    <row r="12" spans="1:19" ht="15">
      <c r="A12" s="9" t="s">
        <v>22</v>
      </c>
      <c r="B12" s="14" t="s">
        <v>23</v>
      </c>
      <c r="D12" s="1" t="str">
        <f ca="1"/>
        <v>currency</v>
      </c>
      <c r="E12" s="1" t="str">
        <f ca="1"/>
        <v>AUD</v>
      </c>
      <c r="G12" s="1" t="str">
        <f ca="1"/>
        <v>Trade.SpreadSheet.fra.CBA0001</v>
      </c>
      <c r="H12" s="1" t="str">
        <f ca="1"/>
        <v>Coupon</v>
      </c>
      <c r="I12" s="1">
        <f ca="1"/>
        <v>43245</v>
      </c>
      <c r="J12" s="1" t="str">
        <f ca="1"/>
        <v>AUD</v>
      </c>
      <c r="K12" s="1">
        <f ca="1"/>
        <v>-50580.456853215241</v>
      </c>
      <c r="L12" s="1" t="str">
        <f ca="1"/>
        <v>DualCurveCouponModel</v>
      </c>
      <c r="M12" s="1">
        <f ca="1"/>
        <v>0.98781655817284997</v>
      </c>
      <c r="N12" s="1">
        <f ca="1"/>
        <v>-49964.212799553417</v>
      </c>
      <c r="O12" s="1">
        <f ca="1"/>
        <v>0.24657534246575299</v>
      </c>
      <c r="P12" s="1" t="b">
        <f ca="1"/>
        <v>0</v>
      </c>
      <c r="Q12" s="1" t="b">
        <f ca="1"/>
        <v>1</v>
      </c>
      <c r="R12" s="1" t="e">
        <f ca="1"/>
        <v>#N/A</v>
      </c>
      <c r="S12" s="1" t="e">
        <f ca="1"/>
        <v>#N/A</v>
      </c>
    </row>
    <row r="13" spans="1:19" ht="15">
      <c r="A13" s="9" t="s">
        <v>24</v>
      </c>
      <c r="B13" s="13" t="s">
        <v>25</v>
      </c>
      <c r="D13" s="1" t="str">
        <f ca="1"/>
        <v>notionalamount</v>
      </c>
      <c r="E13" s="1">
        <f ca="1"/>
        <v>10000000</v>
      </c>
      <c r="G13" s="1" t="str">
        <f ca="1"/>
        <v>Trade.SpreadSheet.fra.CBA0001</v>
      </c>
      <c r="H13" s="1" t="str">
        <f ca="1"/>
        <v>Coupon</v>
      </c>
      <c r="I13" s="1">
        <f ca="1"/>
        <v>43245</v>
      </c>
      <c r="J13" s="1" t="str">
        <f ca="1"/>
        <v>AUD</v>
      </c>
      <c r="K13" s="1">
        <f ca="1"/>
        <v>-50580.456853215241</v>
      </c>
      <c r="L13" s="1" t="str">
        <f ca="1"/>
        <v>DualCurveCouponModel</v>
      </c>
      <c r="M13" s="1">
        <f ca="1"/>
        <v>0.98781655817284997</v>
      </c>
      <c r="N13" s="1">
        <f ca="1"/>
        <v>-49964.212799553417</v>
      </c>
      <c r="O13" s="1">
        <f ca="1"/>
        <v>0.24657534246575299</v>
      </c>
      <c r="P13" s="1" t="b">
        <f ca="1"/>
        <v>0</v>
      </c>
      <c r="Q13" s="1" t="b">
        <f ca="1"/>
        <v>1</v>
      </c>
      <c r="R13" s="1" t="e">
        <f ca="1"/>
        <v>#N/A</v>
      </c>
      <c r="S13" s="1" t="e">
        <f ca="1"/>
        <v>#N/A</v>
      </c>
    </row>
    <row r="14" spans="1:19" ht="15">
      <c r="A14" s="9" t="s">
        <v>26</v>
      </c>
      <c r="B14" s="13" t="s">
        <v>27</v>
      </c>
      <c r="D14" s="1" t="str">
        <f ca="1"/>
        <v>party1</v>
      </c>
      <c r="E14" s="1" t="str">
        <f ca="1"/>
        <v>CBA</v>
      </c>
      <c r="G14" s="1" t="str">
        <f ca="1"/>
        <v>Trade.SpreadSheet.fra.CBA0001</v>
      </c>
      <c r="H14" s="1" t="str">
        <f ca="1"/>
        <v>Coupon</v>
      </c>
      <c r="I14" s="1">
        <f ca="1"/>
        <v>43245</v>
      </c>
      <c r="J14" s="1" t="str">
        <f ca="1"/>
        <v>AUD</v>
      </c>
      <c r="K14" s="1">
        <f ca="1"/>
        <v>-50580.456853215241</v>
      </c>
      <c r="L14" s="1" t="str">
        <f ca="1"/>
        <v>DualCurveCouponModel</v>
      </c>
      <c r="M14" s="1">
        <f ca="1"/>
        <v>0.98781655817284997</v>
      </c>
      <c r="N14" s="1">
        <f ca="1"/>
        <v>-49964.212799553417</v>
      </c>
      <c r="O14" s="1">
        <f ca="1"/>
        <v>0.24657534246575299</v>
      </c>
      <c r="P14" s="1" t="b">
        <f ca="1"/>
        <v>0</v>
      </c>
      <c r="Q14" s="1" t="b">
        <f ca="1"/>
        <v>1</v>
      </c>
      <c r="R14" s="1" t="e">
        <f ca="1"/>
        <v>#N/A</v>
      </c>
      <c r="S14" s="1" t="e">
        <f ca="1"/>
        <v>#N/A</v>
      </c>
    </row>
    <row r="15" spans="1:19" ht="15">
      <c r="A15" s="9" t="s">
        <v>28</v>
      </c>
      <c r="B15" s="13" t="s">
        <v>29</v>
      </c>
      <c r="D15" s="1" t="str">
        <f ca="1"/>
        <v>party2</v>
      </c>
      <c r="E15" s="1" t="str">
        <f ca="1"/>
        <v>NAB</v>
      </c>
      <c r="G15" s="1" t="str">
        <f ca="1"/>
        <v>Trade.SpreadSheet.fra.CBA0001</v>
      </c>
      <c r="H15" s="1" t="str">
        <f ca="1"/>
        <v>Coupon</v>
      </c>
      <c r="I15" s="1">
        <f ca="1"/>
        <v>43245</v>
      </c>
      <c r="J15" s="1" t="str">
        <f ca="1"/>
        <v>AUD</v>
      </c>
      <c r="K15" s="1">
        <f ca="1"/>
        <v>-50580.456853215241</v>
      </c>
      <c r="L15" s="1" t="str">
        <f ca="1"/>
        <v>DualCurveCouponModel</v>
      </c>
      <c r="M15" s="1">
        <f ca="1"/>
        <v>0.98781655817284997</v>
      </c>
      <c r="N15" s="1">
        <f ca="1"/>
        <v>-49964.212799553417</v>
      </c>
      <c r="O15" s="1">
        <f ca="1"/>
        <v>0.24657534246575299</v>
      </c>
      <c r="P15" s="1" t="b">
        <f ca="1"/>
        <v>0</v>
      </c>
      <c r="Q15" s="1" t="b">
        <f ca="1"/>
        <v>1</v>
      </c>
      <c r="R15" s="1" t="e">
        <f ca="1"/>
        <v>#N/A</v>
      </c>
      <c r="S15" s="1" t="e">
        <f ca="1"/>
        <v>#N/A</v>
      </c>
    </row>
    <row r="16" spans="1:19" ht="15">
      <c r="A16" s="9" t="s">
        <v>30</v>
      </c>
      <c r="B16" s="13" t="s">
        <v>31</v>
      </c>
      <c r="D16" s="1" t="e">
        <f ca="1"/>
        <v>#N/A</v>
      </c>
      <c r="E16" s="1" t="e">
        <f ca="1"/>
        <v>#N/A</v>
      </c>
      <c r="G16" s="1" t="str">
        <f ca="1"/>
        <v>Trade.SpreadSheet.fra.CBA0001</v>
      </c>
      <c r="H16" s="1" t="str">
        <f ca="1"/>
        <v>Coupon</v>
      </c>
      <c r="I16" s="1">
        <f ca="1"/>
        <v>43245</v>
      </c>
      <c r="J16" s="1" t="str">
        <f ca="1"/>
        <v>AUD</v>
      </c>
      <c r="K16" s="1">
        <f ca="1"/>
        <v>-50580.456853215241</v>
      </c>
      <c r="L16" s="1" t="str">
        <f ca="1"/>
        <v>DualCurveCouponModel</v>
      </c>
      <c r="M16" s="1">
        <f ca="1"/>
        <v>0.98781655817284997</v>
      </c>
      <c r="N16" s="1">
        <f ca="1"/>
        <v>-49964.212799553417</v>
      </c>
      <c r="O16" s="1">
        <f ca="1"/>
        <v>0.24657534246575299</v>
      </c>
      <c r="P16" s="1" t="b">
        <f ca="1"/>
        <v>0</v>
      </c>
      <c r="Q16" s="1" t="b">
        <f ca="1"/>
        <v>1</v>
      </c>
      <c r="R16" s="1" t="e">
        <f ca="1"/>
        <v>#N/A</v>
      </c>
      <c r="S16" s="1" t="e">
        <f ca="1"/>
        <v>#N/A</v>
      </c>
    </row>
    <row r="17" spans="1:19" ht="15">
      <c r="A17" s="9" t="s">
        <v>32</v>
      </c>
      <c r="B17" s="13" t="s">
        <v>33</v>
      </c>
      <c r="G17" s="1" t="str">
        <f ca="1"/>
        <v>Trade.SpreadSheet.fra.CBA0001</v>
      </c>
      <c r="H17" s="1" t="str">
        <f ca="1"/>
        <v>Coupon</v>
      </c>
      <c r="I17" s="1">
        <f ca="1"/>
        <v>43245</v>
      </c>
      <c r="J17" s="1" t="str">
        <f ca="1"/>
        <v>AUD</v>
      </c>
      <c r="K17" s="1">
        <f ca="1"/>
        <v>-50580.456853215241</v>
      </c>
      <c r="L17" s="1" t="str">
        <f ca="1"/>
        <v>DualCurveCouponModel</v>
      </c>
      <c r="M17" s="1">
        <f ca="1"/>
        <v>0.98781655817284997</v>
      </c>
      <c r="N17" s="1">
        <f ca="1"/>
        <v>-49964.212799553417</v>
      </c>
      <c r="O17" s="1">
        <f ca="1"/>
        <v>0.24657534246575299</v>
      </c>
      <c r="P17" s="1" t="b">
        <f ca="1"/>
        <v>0</v>
      </c>
      <c r="Q17" s="1" t="b">
        <f ca="1"/>
        <v>1</v>
      </c>
      <c r="R17" s="1" t="e">
        <f ca="1"/>
        <v>#N/A</v>
      </c>
      <c r="S17" s="1" t="e">
        <f ca="1"/>
        <v>#N/A</v>
      </c>
    </row>
    <row r="18" spans="1:19" ht="15">
      <c r="A18" s="9" t="s">
        <v>34</v>
      </c>
      <c r="B18" s="15">
        <v>10000000</v>
      </c>
      <c r="D18" s="1">
        <f ca="1">(B20-B28)*10000000*0.25</f>
        <v>-55920.356884248795</v>
      </c>
      <c r="G18" s="1" t="str">
        <f ca="1"/>
        <v>Trade.SpreadSheet.fra.CBA0001</v>
      </c>
      <c r="H18" s="1" t="str">
        <f ca="1"/>
        <v>Coupon</v>
      </c>
      <c r="I18" s="1">
        <f ca="1"/>
        <v>43245</v>
      </c>
      <c r="J18" s="1" t="str">
        <f ca="1"/>
        <v>AUD</v>
      </c>
      <c r="K18" s="1">
        <f ca="1"/>
        <v>-50580.456853215241</v>
      </c>
      <c r="L18" s="1" t="str">
        <f ca="1"/>
        <v>DualCurveCouponModel</v>
      </c>
      <c r="M18" s="1">
        <f ca="1"/>
        <v>0.98781655817284997</v>
      </c>
      <c r="N18" s="1">
        <f ca="1"/>
        <v>-49964.212799553417</v>
      </c>
      <c r="O18" s="1">
        <f ca="1"/>
        <v>0.24657534246575299</v>
      </c>
      <c r="P18" s="1" t="b">
        <f ca="1"/>
        <v>0</v>
      </c>
      <c r="Q18" s="1" t="b">
        <f ca="1"/>
        <v>1</v>
      </c>
      <c r="R18" s="1" t="e">
        <f ca="1"/>
        <v>#N/A</v>
      </c>
      <c r="S18" s="1" t="e">
        <f ca="1"/>
        <v>#N/A</v>
      </c>
    </row>
    <row r="19" spans="1:19" ht="15">
      <c r="A19" s="9" t="s">
        <v>35</v>
      </c>
      <c r="B19" s="13" t="s">
        <v>36</v>
      </c>
      <c r="E19" s="12"/>
      <c r="F19" s="12"/>
      <c r="G19" s="12" t="str">
        <f ca="1"/>
        <v>Trade.SpreadSheet.fra.CBA0001</v>
      </c>
      <c r="H19" s="1" t="str">
        <f ca="1"/>
        <v>Coupon</v>
      </c>
      <c r="I19" s="16">
        <f ca="1"/>
        <v>43245</v>
      </c>
      <c r="J19" s="1" t="str">
        <f ca="1"/>
        <v>AUD</v>
      </c>
      <c r="K19" s="1">
        <f ca="1"/>
        <v>-50580.456853215241</v>
      </c>
      <c r="L19" s="1" t="str">
        <f ca="1"/>
        <v>DualCurveCouponModel</v>
      </c>
      <c r="M19" s="1">
        <f ca="1"/>
        <v>0.98781655817284997</v>
      </c>
      <c r="N19" s="1">
        <f ca="1"/>
        <v>-49964.212799553417</v>
      </c>
      <c r="O19" s="1">
        <f ca="1"/>
        <v>0.24657534246575299</v>
      </c>
      <c r="P19" s="1" t="b">
        <f ca="1"/>
        <v>0</v>
      </c>
      <c r="Q19" s="1" t="b">
        <f ca="1"/>
        <v>1</v>
      </c>
      <c r="R19" s="1" t="e">
        <f ca="1"/>
        <v>#N/A</v>
      </c>
      <c r="S19" s="1" t="e">
        <f ca="1"/>
        <v>#N/A</v>
      </c>
    </row>
    <row r="20" spans="1:19" ht="15">
      <c r="A20" s="9" t="s">
        <v>37</v>
      </c>
      <c r="B20" s="17">
        <v>2.5999999999999999E-2</v>
      </c>
      <c r="E20" s="12"/>
      <c r="F20" s="12"/>
      <c r="G20" s="12" t="str">
        <f ca="1"/>
        <v>Trade.SpreadSheet.fra.CBA0001</v>
      </c>
      <c r="H20" s="1" t="str">
        <f ca="1"/>
        <v>Coupon</v>
      </c>
      <c r="I20" s="16">
        <f ca="1"/>
        <v>43245</v>
      </c>
      <c r="J20" s="1" t="str">
        <f ca="1"/>
        <v>AUD</v>
      </c>
      <c r="K20" s="1">
        <f ca="1"/>
        <v>-50580.456853215241</v>
      </c>
      <c r="L20" s="1" t="str">
        <f ca="1"/>
        <v>DualCurveCouponModel</v>
      </c>
      <c r="M20" s="1">
        <f ca="1"/>
        <v>0.98781655817284997</v>
      </c>
      <c r="N20" s="1">
        <f ca="1"/>
        <v>-49964.212799553417</v>
      </c>
      <c r="O20" s="1">
        <f ca="1"/>
        <v>0.24657534246575299</v>
      </c>
      <c r="P20" s="1" t="b">
        <f ca="1"/>
        <v>0</v>
      </c>
      <c r="Q20" s="1" t="b">
        <f ca="1"/>
        <v>1</v>
      </c>
      <c r="R20" s="1" t="e">
        <f ca="1"/>
        <v>#N/A</v>
      </c>
      <c r="S20" s="1" t="e">
        <f ca="1"/>
        <v>#N/A</v>
      </c>
    </row>
    <row r="21" spans="1:19" ht="15">
      <c r="A21" s="9" t="s">
        <v>38</v>
      </c>
      <c r="B21" s="25" t="s">
        <v>50</v>
      </c>
      <c r="G21" s="1" t="str">
        <f ca="1"/>
        <v>Trade.SpreadSheet.fra.CBA0001</v>
      </c>
      <c r="H21" s="1" t="str">
        <f ca="1"/>
        <v>Coupon</v>
      </c>
      <c r="I21" s="1">
        <f ca="1"/>
        <v>43245</v>
      </c>
      <c r="J21" s="1" t="str">
        <f ca="1"/>
        <v>AUD</v>
      </c>
      <c r="K21" s="1">
        <f ca="1"/>
        <v>-50580.456853215241</v>
      </c>
      <c r="L21" s="1" t="str">
        <f ca="1"/>
        <v>DualCurveCouponModel</v>
      </c>
      <c r="M21" s="1">
        <f ca="1"/>
        <v>0.98781655817284997</v>
      </c>
      <c r="N21" s="1">
        <f ca="1"/>
        <v>-49964.212799553417</v>
      </c>
      <c r="O21" s="1">
        <f ca="1"/>
        <v>0.24657534246575299</v>
      </c>
      <c r="P21" s="1" t="b">
        <f ca="1"/>
        <v>0</v>
      </c>
      <c r="Q21" s="1" t="b">
        <f ca="1"/>
        <v>1</v>
      </c>
      <c r="R21" s="1" t="e">
        <f ca="1"/>
        <v>#N/A</v>
      </c>
      <c r="S21" s="1" t="e">
        <f ca="1"/>
        <v>#N/A</v>
      </c>
    </row>
    <row r="22" spans="1:19" ht="15">
      <c r="A22" s="9" t="s">
        <v>39</v>
      </c>
      <c r="B22" s="18" t="s">
        <v>40</v>
      </c>
      <c r="D22" s="1" t="str">
        <f t="array" aca="1" ref="D22:E116" ca="1">_xll.HLV5r3.Financial.Cache.ViewValuationReport(B25)</f>
        <v>NPV</v>
      </c>
      <c r="E22" s="21">
        <f ca="1"/>
        <v>-55886.726904525392</v>
      </c>
      <c r="G22" s="1" t="str">
        <f ca="1"/>
        <v>Trade.SpreadSheet.fra.CBA0001</v>
      </c>
      <c r="H22" s="1" t="str">
        <f ca="1"/>
        <v>Coupon</v>
      </c>
      <c r="I22" s="1">
        <f ca="1"/>
        <v>43245</v>
      </c>
      <c r="J22" s="1" t="str">
        <f ca="1"/>
        <v>AUD</v>
      </c>
      <c r="K22" s="1">
        <f ca="1"/>
        <v>-50580.456853215241</v>
      </c>
      <c r="L22" s="1" t="str">
        <f ca="1"/>
        <v>DualCurveCouponModel</v>
      </c>
      <c r="M22" s="1">
        <f ca="1"/>
        <v>0.98781655817284997</v>
      </c>
      <c r="N22" s="1">
        <f ca="1"/>
        <v>-49964.212799553417</v>
      </c>
      <c r="O22" s="1">
        <f ca="1"/>
        <v>0.24657534246575299</v>
      </c>
      <c r="P22" s="1" t="b">
        <f ca="1"/>
        <v>0</v>
      </c>
      <c r="Q22" s="1" t="b">
        <f ca="1"/>
        <v>1</v>
      </c>
      <c r="R22" s="1" t="e">
        <f ca="1"/>
        <v>#N/A</v>
      </c>
      <c r="S22" s="1" t="e">
        <f ca="1"/>
        <v>#N/A</v>
      </c>
    </row>
    <row r="23" spans="1:19" ht="15">
      <c r="A23" s="9" t="s">
        <v>41</v>
      </c>
      <c r="B23" s="13" t="s">
        <v>42</v>
      </c>
      <c r="D23" s="1" t="str">
        <f ca="1"/>
        <v>ImpliedQuote</v>
      </c>
      <c r="E23" s="39">
        <f ca="1"/>
        <v>4.8368142753699515E-2</v>
      </c>
    </row>
    <row r="24" spans="1:19">
      <c r="A24" s="1" t="s">
        <v>43</v>
      </c>
      <c r="B24" s="12">
        <f ca="1">TODAY()</f>
        <v>43155</v>
      </c>
      <c r="D24" s="1" t="str">
        <f ca="1"/>
        <v>LocalCurrencyDelta0.AUD</v>
      </c>
      <c r="E24" s="21">
        <f ca="1"/>
        <v>249.84965233773008</v>
      </c>
    </row>
    <row r="25" spans="1:19" ht="15">
      <c r="A25" s="19" t="s">
        <v>44</v>
      </c>
      <c r="B25" s="1" t="str">
        <f ca="1">_xll.HLV5r3.Financial.Cache.ValueTrade(B26,B3,A41:A47,B19,B6,D2:E3)</f>
        <v>ValuationReport.LOCAL_USER.SpreadSheet.fra.CBA0001.LOCAL_USER.2018-02-24</v>
      </c>
      <c r="D25" s="1" t="str">
        <f ca="1"/>
        <v>LocalCurrencyBucketedDeltaVector.AUD</v>
      </c>
      <c r="E25" s="21">
        <f ca="1"/>
        <v>1.3780287647886946</v>
      </c>
    </row>
    <row r="26" spans="1:19" ht="15">
      <c r="A26" s="19" t="s">
        <v>45</v>
      </c>
      <c r="B26" s="20" t="str">
        <f ca="1">_xll.HLV5r3.Financial.Cache.CreateFraTrade(A2:B23)</f>
        <v>Trade.SpreadSheet.fra.CBA0001</v>
      </c>
      <c r="D26" s="1" t="str">
        <f ca="1"/>
        <v>LocalCurrencyBucketedDeltaVector.AUD.0</v>
      </c>
      <c r="E26" s="21">
        <f ca="1"/>
        <v>1.3627173327749273</v>
      </c>
    </row>
    <row r="27" spans="1:19">
      <c r="A27" s="1" t="s">
        <v>46</v>
      </c>
      <c r="B27" s="21">
        <f ca="1">_xll.HLV5r3.Financial.Cache.GetNPVWithSpecifiedCurves(B26,B3,B19,B6,D2:E3)</f>
        <v>-55886.726904525392</v>
      </c>
      <c r="D27" s="1" t="str">
        <f ca="1"/>
        <v>LocalCurrencyBucketedDeltaVector.AUD.1</v>
      </c>
      <c r="E27" s="21">
        <f ca="1"/>
        <v>1.5311432013767091E-2</v>
      </c>
    </row>
    <row r="28" spans="1:19">
      <c r="A28" s="1" t="s">
        <v>47</v>
      </c>
      <c r="B28" s="22">
        <f ca="1">_xll.HLV5r3.Financial.Cache.GetParRateWithSpecifiedCurves(B26,B3,B6,D2:E3)</f>
        <v>4.8368142753699515E-2</v>
      </c>
      <c r="D28" s="1" t="str">
        <f ca="1"/>
        <v>LocalCurrencyDelta1.AUD</v>
      </c>
      <c r="E28" s="21">
        <f ca="1"/>
        <v>-1.3780287634802624</v>
      </c>
    </row>
    <row r="29" spans="1:19">
      <c r="D29" s="1" t="str">
        <f ca="1"/>
        <v>LocalCurrencyDelta1PDH.AUD</v>
      </c>
      <c r="E29" s="21">
        <f ca="1"/>
        <v>-1.3621172223909799</v>
      </c>
    </row>
    <row r="30" spans="1:19">
      <c r="A30" s="1" t="s">
        <v>48</v>
      </c>
      <c r="B30" s="23" t="s">
        <v>6</v>
      </c>
      <c r="D30" s="1" t="str">
        <f ca="1"/>
        <v>LocalCurrencyDelta1PDH.AUD-Deposit-1D</v>
      </c>
      <c r="E30" s="21">
        <f ca="1"/>
        <v>-1.547583248134483E-2</v>
      </c>
    </row>
    <row r="31" spans="1:19">
      <c r="A31" s="1" t="s">
        <v>46</v>
      </c>
      <c r="B31" s="21">
        <f ca="1">_xll.HLV5r3.Financial.Cache.GetNPV(B26,B3,B19,B6,B30)</f>
        <v>-49964.212799553417</v>
      </c>
      <c r="D31" s="1" t="str">
        <f ca="1"/>
        <v>LocalCurrencyDelta1PDH.AUD-Deposit-1M</v>
      </c>
      <c r="E31" s="21">
        <f ca="1"/>
        <v>0</v>
      </c>
    </row>
    <row r="32" spans="1:19">
      <c r="A32" s="1" t="s">
        <v>47</v>
      </c>
      <c r="B32" s="37">
        <f ca="1">_xll.HLV5r3.Financial.Cache.GetParRate(B26,B3,B19,B6,B30)</f>
        <v>4.60098510628104E-2</v>
      </c>
      <c r="D32" s="1" t="str">
        <f ca="1"/>
        <v>LocalCurrencyDelta1PDH.AUD-Deposit-2M</v>
      </c>
      <c r="E32" s="21">
        <f ca="1"/>
        <v>-8.4044166914902518E-2</v>
      </c>
    </row>
    <row r="33" spans="1:5">
      <c r="D33" s="1" t="str">
        <f ca="1"/>
        <v>LocalCurrencyDelta1PDH.AUD-Deposit-3M</v>
      </c>
      <c r="E33" s="21">
        <f ca="1"/>
        <v>-1.2625972229947326</v>
      </c>
    </row>
    <row r="34" spans="1:5">
      <c r="D34" s="1" t="str">
        <f ca="1"/>
        <v>LocalCurrencyDelta1PDH.AUD-IRFuture-IR-1</v>
      </c>
      <c r="E34" s="21">
        <f ca="1"/>
        <v>0</v>
      </c>
    </row>
    <row r="35" spans="1:5">
      <c r="B35" s="37"/>
      <c r="D35" s="1" t="str">
        <f ca="1"/>
        <v>LocalCurrencyDelta1PDH.AUD-IRFuture-IR-2</v>
      </c>
      <c r="E35" s="21">
        <f ca="1"/>
        <v>0</v>
      </c>
    </row>
    <row r="36" spans="1:5">
      <c r="B36" s="21"/>
      <c r="D36" s="1" t="str">
        <f ca="1"/>
        <v>LocalCurrencyDelta1PDH.AUD-IRFuture-IR-3</v>
      </c>
      <c r="E36" s="21">
        <f ca="1"/>
        <v>0</v>
      </c>
    </row>
    <row r="37" spans="1:5">
      <c r="B37" s="21"/>
      <c r="D37" s="1" t="str">
        <f ca="1"/>
        <v>LocalCurrencyDelta1PDH.AUD-IRFuture-IR-4</v>
      </c>
      <c r="E37" s="21">
        <f ca="1"/>
        <v>0</v>
      </c>
    </row>
    <row r="38" spans="1:5">
      <c r="B38" s="21"/>
      <c r="D38" s="1" t="str">
        <f ca="1"/>
        <v>LocalCurrencyDelta1PDH.AUD-IRFuture-IR-5</v>
      </c>
      <c r="E38" s="21">
        <f ca="1"/>
        <v>0</v>
      </c>
    </row>
    <row r="39" spans="1:5">
      <c r="D39" s="1" t="str">
        <f ca="1"/>
        <v>LocalCurrencyDelta1PDH.AUD-IRFuture-IR-6</v>
      </c>
      <c r="E39" s="21">
        <f ca="1"/>
        <v>0</v>
      </c>
    </row>
    <row r="40" spans="1:5">
      <c r="D40" s="1" t="str">
        <f ca="1"/>
        <v>LocalCurrencyDelta1PDH.AUD-IRFuture-IR-7</v>
      </c>
      <c r="E40" s="21">
        <f ca="1"/>
        <v>0</v>
      </c>
    </row>
    <row r="41" spans="1:5" ht="15">
      <c r="A41" s="38" t="s">
        <v>46</v>
      </c>
      <c r="D41" s="1" t="str">
        <f ca="1"/>
        <v>LocalCurrencyDelta1PDH.AUD-IRFuture-IR-8</v>
      </c>
      <c r="E41" s="21">
        <f ca="1"/>
        <v>0</v>
      </c>
    </row>
    <row r="42" spans="1:5" ht="15">
      <c r="A42" s="38" t="s">
        <v>47</v>
      </c>
      <c r="D42" s="1" t="str">
        <f ca="1"/>
        <v>LocalCurrencyDelta1PDH.AUD-IRSwap-3Y</v>
      </c>
      <c r="E42" s="21">
        <f ca="1"/>
        <v>0</v>
      </c>
    </row>
    <row r="43" spans="1:5" ht="15">
      <c r="A43" s="38" t="s">
        <v>89</v>
      </c>
      <c r="D43" s="1" t="str">
        <f ca="1"/>
        <v>LocalCurrencyDelta1PDH.AUD-IRSwap-4Y</v>
      </c>
      <c r="E43" s="21">
        <f ca="1"/>
        <v>0</v>
      </c>
    </row>
    <row r="44" spans="1:5" ht="15">
      <c r="A44" s="38" t="s">
        <v>86</v>
      </c>
      <c r="D44" s="1" t="str">
        <f ca="1"/>
        <v>LocalCurrencyDelta1PDH.AUD-IRSwap-5Y</v>
      </c>
      <c r="E44" s="21">
        <f ca="1"/>
        <v>0</v>
      </c>
    </row>
    <row r="45" spans="1:5" ht="15">
      <c r="A45" s="38" t="s">
        <v>87</v>
      </c>
      <c r="D45" s="1" t="str">
        <f ca="1"/>
        <v>LocalCurrencyDelta1PDH.AUD-IRSwap-6Y</v>
      </c>
      <c r="E45" s="21">
        <f ca="1"/>
        <v>0</v>
      </c>
    </row>
    <row r="46" spans="1:5" ht="15">
      <c r="A46" s="38" t="s">
        <v>88</v>
      </c>
      <c r="D46" s="1" t="str">
        <f ca="1"/>
        <v>LocalCurrencyDelta1PDH.AUD-IRSwap-7Y</v>
      </c>
      <c r="E46" s="21">
        <f ca="1"/>
        <v>0</v>
      </c>
    </row>
    <row r="47" spans="1:5" ht="15">
      <c r="A47" s="38" t="s">
        <v>90</v>
      </c>
      <c r="D47" s="1" t="str">
        <f ca="1"/>
        <v>LocalCurrencyDelta1PDH.AUD-IRSwap-8Y</v>
      </c>
      <c r="E47" s="21">
        <f ca="1"/>
        <v>0</v>
      </c>
    </row>
    <row r="48" spans="1:5">
      <c r="D48" s="1" t="str">
        <f ca="1"/>
        <v>LocalCurrencyDelta1PDH.AUD-IRSwap-9Y</v>
      </c>
      <c r="E48" s="21">
        <f ca="1"/>
        <v>0</v>
      </c>
    </row>
    <row r="49" spans="4:5">
      <c r="D49" s="1" t="str">
        <f ca="1"/>
        <v>LocalCurrencyDelta1PDH.AUD-IRSwap-10Y</v>
      </c>
      <c r="E49" s="21">
        <f ca="1"/>
        <v>0</v>
      </c>
    </row>
    <row r="50" spans="4:5">
      <c r="D50" s="1" t="str">
        <f ca="1"/>
        <v>LocalCurrencyDelta1PDH.AUD-IRSwap-15Y</v>
      </c>
      <c r="E50" s="21">
        <f ca="1"/>
        <v>0</v>
      </c>
    </row>
    <row r="51" spans="4:5">
      <c r="D51" s="1" t="str">
        <f ca="1"/>
        <v>LocalCurrencyDelta1PDH.AUD-IRSwap-20Y</v>
      </c>
      <c r="E51" s="21">
        <f ca="1"/>
        <v>0</v>
      </c>
    </row>
    <row r="52" spans="4:5">
      <c r="D52" s="1" t="str">
        <f ca="1"/>
        <v>LocalCurrencyDelta0PDH.AUD</v>
      </c>
      <c r="E52" s="21">
        <f ca="1"/>
        <v>1.5008056927513085</v>
      </c>
    </row>
    <row r="53" spans="4:5">
      <c r="D53" s="1" t="str">
        <f ca="1"/>
        <v>LocalCurrencyDelta0PDH.AUD-Deposit-1D</v>
      </c>
      <c r="E53" s="21">
        <f ca="1"/>
        <v>125.37544427573701</v>
      </c>
    </row>
    <row r="54" spans="4:5">
      <c r="D54" s="1" t="str">
        <f ca="1"/>
        <v>LocalCurrencyDelta0PDH.AUD-Deposit-1M</v>
      </c>
      <c r="E54" s="21">
        <f ca="1"/>
        <v>2.6100576650847729</v>
      </c>
    </row>
    <row r="55" spans="4:5">
      <c r="D55" s="1" t="str">
        <f ca="1"/>
        <v>LocalCurrencyDelta0PDH.AUD-Deposit-2M</v>
      </c>
      <c r="E55" s="21">
        <f ca="1"/>
        <v>-15.045771773265521</v>
      </c>
    </row>
    <row r="56" spans="4:5">
      <c r="D56" s="1" t="str">
        <f ca="1"/>
        <v>LocalCurrencyDelta0PDH.AUD-Deposit-3M</v>
      </c>
      <c r="E56" s="21">
        <f ca="1"/>
        <v>-226.02917792096412</v>
      </c>
    </row>
    <row r="57" spans="4:5">
      <c r="D57" s="1" t="str">
        <f ca="1"/>
        <v>LocalCurrencyDelta0PDH.AUD-IRFuture-IR-1</v>
      </c>
      <c r="E57" s="21">
        <f ca="1"/>
        <v>65.661666527702963</v>
      </c>
    </row>
    <row r="58" spans="4:5">
      <c r="D58" s="1" t="str">
        <f ca="1"/>
        <v>LocalCurrencyDelta0PDH.AUD-IRFuture-IR-2</v>
      </c>
      <c r="E58" s="21">
        <f ca="1"/>
        <v>48.91748629063121</v>
      </c>
    </row>
    <row r="59" spans="4:5">
      <c r="D59" s="1" t="str">
        <f ca="1"/>
        <v>LocalCurrencyDelta0PDH.AUD-IRFuture-IR-3</v>
      </c>
      <c r="E59" s="21">
        <f ca="1"/>
        <v>6.9378923906322201E-4</v>
      </c>
    </row>
    <row r="60" spans="4:5">
      <c r="D60" s="1" t="str">
        <f ca="1"/>
        <v>LocalCurrencyDelta0PDH.AUD-IRFuture-IR-4</v>
      </c>
      <c r="E60" s="21">
        <f ca="1"/>
        <v>6.9378923906322201E-4</v>
      </c>
    </row>
    <row r="61" spans="4:5">
      <c r="D61" s="1" t="str">
        <f ca="1"/>
        <v>LocalCurrencyDelta0PDH.AUD-IRFuture-IR-5</v>
      </c>
      <c r="E61" s="21">
        <f ca="1"/>
        <v>6.9378923906322201E-4</v>
      </c>
    </row>
    <row r="62" spans="4:5">
      <c r="D62" s="1" t="str">
        <f ca="1"/>
        <v>LocalCurrencyDelta0PDH.AUD-IRFuture-IR-6</v>
      </c>
      <c r="E62" s="21">
        <f ca="1"/>
        <v>6.9378923906322201E-4</v>
      </c>
    </row>
    <row r="63" spans="4:5">
      <c r="D63" s="1" t="str">
        <f ca="1"/>
        <v>LocalCurrencyDelta0PDH.AUD-IRFuture-IR-7</v>
      </c>
      <c r="E63" s="21">
        <f ca="1"/>
        <v>6.9378923906322201E-4</v>
      </c>
    </row>
    <row r="64" spans="4:5">
      <c r="D64" s="1" t="str">
        <f ca="1"/>
        <v>LocalCurrencyDelta0PDH.AUD-IRFuture-IR-8</v>
      </c>
      <c r="E64" s="21">
        <f ca="1"/>
        <v>6.9378923906322201E-4</v>
      </c>
    </row>
    <row r="65" spans="4:5">
      <c r="D65" s="1" t="str">
        <f ca="1"/>
        <v>LocalCurrencyDelta0PDH.AUD-IRSwap-3Y</v>
      </c>
      <c r="E65" s="21">
        <f ca="1"/>
        <v>6.9378923906322201E-4</v>
      </c>
    </row>
    <row r="66" spans="4:5">
      <c r="D66" s="1" t="str">
        <f ca="1"/>
        <v>LocalCurrencyDelta0PDH.AUD-IRSwap-4Y</v>
      </c>
      <c r="E66" s="21">
        <f ca="1"/>
        <v>6.9378923906322201E-4</v>
      </c>
    </row>
    <row r="67" spans="4:5">
      <c r="D67" s="1" t="str">
        <f ca="1"/>
        <v>LocalCurrencyDelta0PDH.AUD-IRSwap-5Y</v>
      </c>
      <c r="E67" s="21">
        <f ca="1"/>
        <v>6.9378923906322201E-4</v>
      </c>
    </row>
    <row r="68" spans="4:5">
      <c r="D68" s="1" t="str">
        <f ca="1"/>
        <v>LocalCurrencyDelta0PDH.AUD-IRSwap-6Y</v>
      </c>
      <c r="E68" s="21">
        <f ca="1"/>
        <v>6.9378923906322201E-4</v>
      </c>
    </row>
    <row r="69" spans="4:5">
      <c r="D69" s="1" t="str">
        <f ca="1"/>
        <v>LocalCurrencyDelta0PDH.AUD-IRSwap-7Y</v>
      </c>
      <c r="E69" s="21">
        <f ca="1"/>
        <v>6.9378923906322201E-4</v>
      </c>
    </row>
    <row r="70" spans="4:5">
      <c r="D70" s="1" t="str">
        <f ca="1"/>
        <v>LocalCurrencyDelta0PDH.AUD-IRSwap-8Y</v>
      </c>
      <c r="E70" s="21">
        <f ca="1"/>
        <v>6.9378923906322201E-4</v>
      </c>
    </row>
    <row r="71" spans="4:5">
      <c r="D71" s="1" t="str">
        <f ca="1"/>
        <v>LocalCurrencyDelta0PDH.AUD-IRSwap-9Y</v>
      </c>
      <c r="E71" s="21">
        <f ca="1"/>
        <v>6.9378923906322201E-4</v>
      </c>
    </row>
    <row r="72" spans="4:5">
      <c r="D72" s="1" t="str">
        <f ca="1"/>
        <v>LocalCurrencyDelta0PDH.AUD-IRSwap-10Y</v>
      </c>
      <c r="E72" s="21">
        <f ca="1"/>
        <v>6.9378923906322201E-4</v>
      </c>
    </row>
    <row r="73" spans="4:5">
      <c r="D73" s="1" t="str">
        <f ca="1"/>
        <v>LocalCurrencyDelta0PDH.AUD-IRSwap-15Y</v>
      </c>
      <c r="E73" s="21">
        <f ca="1"/>
        <v>6.9378923906322201E-4</v>
      </c>
    </row>
    <row r="74" spans="4:5">
      <c r="D74" s="1" t="str">
        <f ca="1"/>
        <v>LocalCurrencyDelta0PDH.AUD-IRSwap-20Y</v>
      </c>
      <c r="E74" s="21">
        <f ca="1"/>
        <v>6.9378923906322201E-4</v>
      </c>
    </row>
    <row r="75" spans="4:5">
      <c r="D75" s="1" t="str">
        <f ca="1"/>
        <v>BreakEvenRate</v>
      </c>
      <c r="E75" s="21">
        <f ca="1"/>
        <v>4.8368142753699515E-2</v>
      </c>
    </row>
    <row r="76" spans="4:5">
      <c r="D76" s="1" t="str">
        <f ca="1"/>
        <v>AccrualFactor</v>
      </c>
      <c r="E76" s="21">
        <f ca="1"/>
        <v>-249.84965233773008</v>
      </c>
    </row>
    <row r="77" spans="4:5">
      <c r="D77" s="1" t="str">
        <f ca="1"/>
        <v>FloatingNPV</v>
      </c>
      <c r="E77" s="21">
        <f ca="1"/>
        <v>-120847.63651233523</v>
      </c>
    </row>
    <row r="78" spans="4:5">
      <c r="D78" s="1" t="str">
        <f ca="1"/>
        <v>RiskNPV.AUD</v>
      </c>
      <c r="E78" s="21">
        <f ca="1"/>
        <v>-111773.4538090508</v>
      </c>
    </row>
    <row r="79" spans="4:5">
      <c r="D79" s="1" t="str">
        <f ca="1"/>
        <v>LocalCurrencyNPV.AUD</v>
      </c>
      <c r="E79" s="21">
        <f ca="1"/>
        <v>-55886.726904525392</v>
      </c>
    </row>
    <row r="80" spans="4:5">
      <c r="D80" s="1" t="str">
        <f ca="1"/>
        <v>LocalCurrencyExpectedValue.AUD</v>
      </c>
      <c r="E80" s="21">
        <f ca="1"/>
        <v>-56541.694182962696</v>
      </c>
    </row>
    <row r="81" spans="4:5">
      <c r="D81" s="1" t="e">
        <f ca="1"/>
        <v>#N/A</v>
      </c>
      <c r="E81" s="21" t="e">
        <f ca="1"/>
        <v>#N/A</v>
      </c>
    </row>
    <row r="82" spans="4:5">
      <c r="D82" s="1" t="e">
        <f ca="1"/>
        <v>#N/A</v>
      </c>
      <c r="E82" s="21" t="e">
        <f ca="1"/>
        <v>#N/A</v>
      </c>
    </row>
    <row r="83" spans="4:5">
      <c r="D83" s="1" t="e">
        <f ca="1"/>
        <v>#N/A</v>
      </c>
      <c r="E83" s="21" t="e">
        <f ca="1"/>
        <v>#N/A</v>
      </c>
    </row>
    <row r="84" spans="4:5">
      <c r="D84" s="1" t="e">
        <f ca="1"/>
        <v>#N/A</v>
      </c>
      <c r="E84" s="21" t="e">
        <f ca="1"/>
        <v>#N/A</v>
      </c>
    </row>
    <row r="85" spans="4:5">
      <c r="D85" s="1" t="e">
        <f ca="1"/>
        <v>#N/A</v>
      </c>
      <c r="E85" s="21" t="e">
        <f ca="1"/>
        <v>#N/A</v>
      </c>
    </row>
    <row r="86" spans="4:5">
      <c r="D86" s="1" t="e">
        <f ca="1"/>
        <v>#N/A</v>
      </c>
      <c r="E86" s="21" t="e">
        <f ca="1"/>
        <v>#N/A</v>
      </c>
    </row>
    <row r="87" spans="4:5">
      <c r="D87" s="1" t="e">
        <f ca="1"/>
        <v>#N/A</v>
      </c>
      <c r="E87" s="21" t="e">
        <f ca="1"/>
        <v>#N/A</v>
      </c>
    </row>
    <row r="88" spans="4:5">
      <c r="D88" s="1" t="e">
        <f ca="1"/>
        <v>#N/A</v>
      </c>
      <c r="E88" s="39" t="e">
        <f ca="1"/>
        <v>#N/A</v>
      </c>
    </row>
    <row r="89" spans="4:5">
      <c r="D89" s="1" t="e">
        <f ca="1"/>
        <v>#N/A</v>
      </c>
      <c r="E89" s="21" t="e">
        <f ca="1"/>
        <v>#N/A</v>
      </c>
    </row>
    <row r="90" spans="4:5">
      <c r="D90" s="1" t="e">
        <f ca="1"/>
        <v>#N/A</v>
      </c>
      <c r="E90" s="21" t="e">
        <f ca="1"/>
        <v>#N/A</v>
      </c>
    </row>
    <row r="91" spans="4:5">
      <c r="D91" s="1" t="e">
        <f ca="1"/>
        <v>#N/A</v>
      </c>
      <c r="E91" s="21" t="e">
        <f ca="1"/>
        <v>#N/A</v>
      </c>
    </row>
    <row r="92" spans="4:5">
      <c r="D92" s="1" t="e">
        <f ca="1"/>
        <v>#N/A</v>
      </c>
      <c r="E92" s="21" t="e">
        <f ca="1"/>
        <v>#N/A</v>
      </c>
    </row>
    <row r="93" spans="4:5">
      <c r="D93" s="1" t="e">
        <f ca="1"/>
        <v>#N/A</v>
      </c>
      <c r="E93" s="1" t="e">
        <f ca="1"/>
        <v>#N/A</v>
      </c>
    </row>
    <row r="94" spans="4:5">
      <c r="D94" s="1" t="e">
        <f ca="1"/>
        <v>#N/A</v>
      </c>
      <c r="E94" s="1" t="e">
        <f ca="1"/>
        <v>#N/A</v>
      </c>
    </row>
    <row r="95" spans="4:5">
      <c r="D95" s="1" t="e">
        <f ca="1"/>
        <v>#N/A</v>
      </c>
      <c r="E95" s="1" t="e">
        <f ca="1"/>
        <v>#N/A</v>
      </c>
    </row>
    <row r="96" spans="4:5">
      <c r="D96" s="1" t="e">
        <f ca="1"/>
        <v>#N/A</v>
      </c>
      <c r="E96" s="1" t="e">
        <f ca="1"/>
        <v>#N/A</v>
      </c>
    </row>
    <row r="97" spans="4:5">
      <c r="D97" s="1" t="e">
        <f ca="1"/>
        <v>#N/A</v>
      </c>
      <c r="E97" s="1" t="e">
        <f ca="1"/>
        <v>#N/A</v>
      </c>
    </row>
    <row r="98" spans="4:5">
      <c r="D98" s="1" t="e">
        <f ca="1"/>
        <v>#N/A</v>
      </c>
      <c r="E98" s="1" t="e">
        <f ca="1"/>
        <v>#N/A</v>
      </c>
    </row>
    <row r="99" spans="4:5">
      <c r="D99" s="1" t="e">
        <f ca="1"/>
        <v>#N/A</v>
      </c>
      <c r="E99" s="1" t="e">
        <f ca="1"/>
        <v>#N/A</v>
      </c>
    </row>
    <row r="100" spans="4:5">
      <c r="D100" s="1" t="e">
        <f ca="1"/>
        <v>#N/A</v>
      </c>
      <c r="E100" s="1" t="e">
        <f ca="1"/>
        <v>#N/A</v>
      </c>
    </row>
    <row r="101" spans="4:5">
      <c r="D101" s="1" t="e">
        <f ca="1"/>
        <v>#N/A</v>
      </c>
      <c r="E101" s="1" t="e">
        <f ca="1"/>
        <v>#N/A</v>
      </c>
    </row>
    <row r="102" spans="4:5">
      <c r="D102" s="1" t="e">
        <f ca="1"/>
        <v>#N/A</v>
      </c>
      <c r="E102" s="1" t="e">
        <f ca="1"/>
        <v>#N/A</v>
      </c>
    </row>
    <row r="103" spans="4:5">
      <c r="D103" s="1" t="e">
        <f ca="1"/>
        <v>#N/A</v>
      </c>
      <c r="E103" s="1" t="e">
        <f ca="1"/>
        <v>#N/A</v>
      </c>
    </row>
    <row r="104" spans="4:5">
      <c r="D104" s="1" t="e">
        <f ca="1"/>
        <v>#N/A</v>
      </c>
      <c r="E104" s="1" t="e">
        <f ca="1"/>
        <v>#N/A</v>
      </c>
    </row>
    <row r="105" spans="4:5">
      <c r="D105" s="1" t="e">
        <f ca="1"/>
        <v>#N/A</v>
      </c>
      <c r="E105" s="1" t="e">
        <f ca="1"/>
        <v>#N/A</v>
      </c>
    </row>
    <row r="106" spans="4:5">
      <c r="D106" s="1" t="e">
        <f ca="1"/>
        <v>#N/A</v>
      </c>
      <c r="E106" s="1" t="e">
        <f ca="1"/>
        <v>#N/A</v>
      </c>
    </row>
    <row r="107" spans="4:5">
      <c r="D107" s="1" t="e">
        <f ca="1"/>
        <v>#N/A</v>
      </c>
      <c r="E107" s="1" t="e">
        <f ca="1"/>
        <v>#N/A</v>
      </c>
    </row>
    <row r="108" spans="4:5">
      <c r="D108" s="1" t="e">
        <f ca="1"/>
        <v>#N/A</v>
      </c>
      <c r="E108" s="1" t="e">
        <f ca="1"/>
        <v>#N/A</v>
      </c>
    </row>
    <row r="109" spans="4:5">
      <c r="D109" s="1" t="e">
        <f ca="1"/>
        <v>#N/A</v>
      </c>
      <c r="E109" s="1" t="e">
        <f ca="1"/>
        <v>#N/A</v>
      </c>
    </row>
    <row r="110" spans="4:5">
      <c r="D110" s="1" t="e">
        <f ca="1"/>
        <v>#N/A</v>
      </c>
      <c r="E110" s="1" t="e">
        <f ca="1"/>
        <v>#N/A</v>
      </c>
    </row>
    <row r="111" spans="4:5">
      <c r="D111" s="1" t="e">
        <f ca="1"/>
        <v>#N/A</v>
      </c>
      <c r="E111" s="1" t="e">
        <f ca="1"/>
        <v>#N/A</v>
      </c>
    </row>
    <row r="112" spans="4:5">
      <c r="D112" s="1" t="e">
        <f ca="1"/>
        <v>#N/A</v>
      </c>
      <c r="E112" s="1" t="e">
        <f ca="1"/>
        <v>#N/A</v>
      </c>
    </row>
    <row r="113" spans="4:5">
      <c r="D113" s="1" t="e">
        <f ca="1"/>
        <v>#N/A</v>
      </c>
      <c r="E113" s="1" t="e">
        <f ca="1"/>
        <v>#N/A</v>
      </c>
    </row>
    <row r="114" spans="4:5">
      <c r="D114" s="1" t="e">
        <f ca="1"/>
        <v>#N/A</v>
      </c>
      <c r="E114" s="1" t="e">
        <f ca="1"/>
        <v>#N/A</v>
      </c>
    </row>
    <row r="115" spans="4:5">
      <c r="D115" s="1" t="e">
        <f ca="1"/>
        <v>#N/A</v>
      </c>
      <c r="E115" s="1" t="e">
        <f ca="1"/>
        <v>#N/A</v>
      </c>
    </row>
    <row r="116" spans="4:5">
      <c r="D116" s="1" t="e">
        <f ca="1"/>
        <v>#N/A</v>
      </c>
      <c r="E116" s="1" t="e">
        <f ca="1"/>
        <v>#N/A</v>
      </c>
    </row>
  </sheetData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46"/>
  <sheetViews>
    <sheetView workbookViewId="0">
      <selection activeCell="D19" sqref="D19"/>
    </sheetView>
  </sheetViews>
  <sheetFormatPr defaultColWidth="9.140625" defaultRowHeight="12.75"/>
  <cols>
    <col min="1" max="1" width="43.42578125" style="1" customWidth="1"/>
    <col min="2" max="2" width="30.85546875" style="1" bestFit="1" customWidth="1"/>
    <col min="3" max="3" width="7" style="1" customWidth="1"/>
    <col min="4" max="4" width="31.85546875" style="1" bestFit="1" customWidth="1"/>
    <col min="5" max="5" width="18.7109375" style="1" customWidth="1"/>
    <col min="6" max="7" width="10.28515625" style="1" bestFit="1" customWidth="1"/>
    <col min="8" max="8" width="9.5703125" style="1" bestFit="1" customWidth="1"/>
    <col min="9" max="12" width="9.42578125" style="1" bestFit="1" customWidth="1"/>
    <col min="13" max="16384" width="9.140625" style="1"/>
  </cols>
  <sheetData>
    <row r="2" spans="1:5" ht="15">
      <c r="A2" s="9" t="s">
        <v>7</v>
      </c>
      <c r="B2" s="10" t="s">
        <v>49</v>
      </c>
      <c r="D2" s="1" t="str">
        <f t="array" aca="1" ref="D2:D3" ca="1">_xll.HLV5r3.Financial.Cache.GetRequiredCurves(B26)</f>
        <v>DiscountCurve.AUD-LIBOR-SENIOR</v>
      </c>
      <c r="E2" s="1" t="str">
        <f>'GetInfo &amp; GetInstrumentInfo'!C9</f>
        <v>Market.QR_LIVE.RateCurve.AUD-BBR-BBSW-6M</v>
      </c>
    </row>
    <row r="3" spans="1:5" ht="15">
      <c r="A3" s="9" t="s">
        <v>9</v>
      </c>
      <c r="B3" s="11" t="s">
        <v>10</v>
      </c>
      <c r="D3" s="1" t="str">
        <f ca="1"/>
        <v>RateCurve.AUD-BBR-BBSW-3M</v>
      </c>
      <c r="E3" s="1" t="str">
        <f>'GetInfo &amp; GetInstrumentInfo'!C9</f>
        <v>Market.QR_LIVE.RateCurve.AUD-BBR-BBSW-6M</v>
      </c>
    </row>
    <row r="4" spans="1:5" ht="15">
      <c r="A4" s="9" t="s">
        <v>11</v>
      </c>
      <c r="B4" s="11" t="s">
        <v>12</v>
      </c>
    </row>
    <row r="5" spans="1:5" ht="15">
      <c r="A5" s="9" t="s">
        <v>13</v>
      </c>
      <c r="B5" s="11" t="b">
        <v>1</v>
      </c>
      <c r="D5" s="1" t="str">
        <f t="array" aca="1" ref="D5:E16" ca="1">_xll.HLV5r3.Financial.Cache.ViewTrade(B26)</f>
        <v>adjustedEffectiveDate</v>
      </c>
      <c r="E5" s="12">
        <f ca="1"/>
        <v>43245</v>
      </c>
    </row>
    <row r="6" spans="1:5" ht="15">
      <c r="A6" s="9" t="s">
        <v>14</v>
      </c>
      <c r="B6" s="11">
        <f ca="1">B24</f>
        <v>43155</v>
      </c>
      <c r="D6" s="1" t="str">
        <f ca="1"/>
        <v>fixedRate</v>
      </c>
      <c r="E6" s="1">
        <f ca="1"/>
        <v>6.4799999999999996E-2</v>
      </c>
    </row>
    <row r="7" spans="1:5" ht="15">
      <c r="A7" s="9" t="s">
        <v>15</v>
      </c>
      <c r="B7" s="11">
        <f ca="1">B24+90</f>
        <v>43245</v>
      </c>
      <c r="D7" s="1" t="str">
        <f ca="1"/>
        <v>paymentDate</v>
      </c>
      <c r="E7" s="12">
        <f ca="1"/>
        <v>43245</v>
      </c>
    </row>
    <row r="8" spans="1:5" ht="15">
      <c r="A8" s="9" t="s">
        <v>16</v>
      </c>
      <c r="B8" s="11">
        <f ca="1">B7+91</f>
        <v>43336</v>
      </c>
      <c r="D8" s="1" t="str">
        <f ca="1"/>
        <v>calculationPeriodNumberOfDays</v>
      </c>
      <c r="E8" s="1" t="str">
        <f ca="1"/>
        <v>91</v>
      </c>
    </row>
    <row r="9" spans="1:5" ht="15">
      <c r="A9" s="9" t="s">
        <v>17</v>
      </c>
      <c r="B9" s="11">
        <f ca="1">B7</f>
        <v>43245</v>
      </c>
      <c r="D9" s="1" t="str">
        <f ca="1"/>
        <v>adjustedTerminationDate</v>
      </c>
      <c r="E9" s="12">
        <f ca="1"/>
        <v>43336</v>
      </c>
    </row>
    <row r="10" spans="1:5" ht="15">
      <c r="A10" s="9" t="s">
        <v>18</v>
      </c>
      <c r="B10" s="13" t="s">
        <v>19</v>
      </c>
      <c r="D10" s="1" t="str">
        <f ca="1"/>
        <v>buyerPartyReference</v>
      </c>
      <c r="E10" s="1" t="str">
        <f ca="1"/>
        <v>Party1</v>
      </c>
    </row>
    <row r="11" spans="1:5" ht="15">
      <c r="A11" s="9" t="s">
        <v>20</v>
      </c>
      <c r="B11" s="13" t="s">
        <v>21</v>
      </c>
      <c r="D11" s="1" t="str">
        <f ca="1"/>
        <v>sellerPartyReference</v>
      </c>
      <c r="E11" s="1" t="str">
        <f ca="1"/>
        <v>Party2</v>
      </c>
    </row>
    <row r="12" spans="1:5" ht="15">
      <c r="A12" s="9" t="s">
        <v>22</v>
      </c>
      <c r="B12" s="14" t="s">
        <v>23</v>
      </c>
      <c r="D12" s="1" t="str">
        <f ca="1"/>
        <v>currency</v>
      </c>
      <c r="E12" s="1" t="str">
        <f ca="1"/>
        <v>AUD</v>
      </c>
    </row>
    <row r="13" spans="1:5" ht="15">
      <c r="A13" s="9" t="s">
        <v>24</v>
      </c>
      <c r="B13" s="13" t="s">
        <v>25</v>
      </c>
      <c r="D13" s="1" t="str">
        <f ca="1"/>
        <v>notionalamount</v>
      </c>
      <c r="E13" s="1">
        <f ca="1"/>
        <v>10000000</v>
      </c>
    </row>
    <row r="14" spans="1:5" ht="15">
      <c r="A14" s="9" t="s">
        <v>26</v>
      </c>
      <c r="B14" s="13" t="s">
        <v>27</v>
      </c>
      <c r="D14" s="1" t="str">
        <f ca="1"/>
        <v>party1</v>
      </c>
      <c r="E14" s="1" t="str">
        <f ca="1"/>
        <v>CBA</v>
      </c>
    </row>
    <row r="15" spans="1:5" ht="15">
      <c r="A15" s="9" t="s">
        <v>28</v>
      </c>
      <c r="B15" s="13" t="s">
        <v>29</v>
      </c>
      <c r="D15" s="1" t="str">
        <f ca="1"/>
        <v>party2</v>
      </c>
      <c r="E15" s="1" t="str">
        <f ca="1"/>
        <v>NAB</v>
      </c>
    </row>
    <row r="16" spans="1:5" ht="15">
      <c r="A16" s="9" t="s">
        <v>30</v>
      </c>
      <c r="B16" s="13" t="s">
        <v>31</v>
      </c>
      <c r="D16" s="1" t="e">
        <f ca="1"/>
        <v>#N/A</v>
      </c>
      <c r="E16" s="1" t="e">
        <f ca="1"/>
        <v>#N/A</v>
      </c>
    </row>
    <row r="17" spans="1:12" ht="15">
      <c r="A17" s="9" t="s">
        <v>32</v>
      </c>
      <c r="B17" s="13" t="s">
        <v>33</v>
      </c>
    </row>
    <row r="18" spans="1:12" ht="15">
      <c r="A18" s="9" t="s">
        <v>34</v>
      </c>
      <c r="B18" s="15">
        <v>10000000</v>
      </c>
    </row>
    <row r="19" spans="1:12" ht="15">
      <c r="A19" s="9" t="s">
        <v>35</v>
      </c>
      <c r="B19" s="13" t="s">
        <v>36</v>
      </c>
      <c r="D19" s="1" t="str">
        <f t="array" aca="1" ref="D19:L31" ca="1">_xll.HLV5r3.Financial.Cache.ValueWithDetail(B26,B3,B19,B30,B6)</f>
        <v>Coupon</v>
      </c>
      <c r="E19" s="12">
        <f ca="1"/>
        <v>43245</v>
      </c>
      <c r="F19" s="12">
        <f ca="1"/>
        <v>43245</v>
      </c>
      <c r="G19" s="12">
        <f ca="1"/>
        <v>43336</v>
      </c>
      <c r="H19" s="1">
        <f ca="1"/>
        <v>-10000000</v>
      </c>
      <c r="I19" s="16">
        <f ca="1"/>
        <v>4.60098510628104E-2</v>
      </c>
      <c r="J19" s="1">
        <f ca="1"/>
        <v>47497.32092456262</v>
      </c>
      <c r="K19" s="1" t="e">
        <f ca="1"/>
        <v>#N/A</v>
      </c>
      <c r="L19" s="1" t="e">
        <f ca="1"/>
        <v>#N/A</v>
      </c>
    </row>
    <row r="20" spans="1:12" ht="15">
      <c r="A20" s="9" t="s">
        <v>37</v>
      </c>
      <c r="B20" s="24">
        <v>6.4799999999999996E-2</v>
      </c>
      <c r="D20" s="1" t="str">
        <f ca="1"/>
        <v>Coupon</v>
      </c>
      <c r="E20" s="12">
        <f ca="1"/>
        <v>43245</v>
      </c>
      <c r="F20" s="12">
        <f ca="1"/>
        <v>43245</v>
      </c>
      <c r="G20" s="12">
        <f ca="1"/>
        <v>43336</v>
      </c>
      <c r="H20" s="1">
        <f ca="1"/>
        <v>-10000000</v>
      </c>
      <c r="I20" s="16">
        <f ca="1"/>
        <v>4.60098510628104E-2</v>
      </c>
      <c r="J20" s="1">
        <f ca="1"/>
        <v>47497.32092456262</v>
      </c>
      <c r="K20" s="1" t="e">
        <f ca="1"/>
        <v>#N/A</v>
      </c>
      <c r="L20" s="1" t="e">
        <f ca="1"/>
        <v>#N/A</v>
      </c>
    </row>
    <row r="21" spans="1:12" ht="15">
      <c r="A21" s="9" t="s">
        <v>38</v>
      </c>
      <c r="B21" s="25" t="s">
        <v>50</v>
      </c>
      <c r="D21" s="1" t="str">
        <f ca="1"/>
        <v>Coupon</v>
      </c>
      <c r="E21" s="12">
        <f ca="1"/>
        <v>43245</v>
      </c>
      <c r="F21" s="12">
        <f ca="1"/>
        <v>43245</v>
      </c>
      <c r="G21" s="12">
        <f ca="1"/>
        <v>43336</v>
      </c>
      <c r="H21" s="1">
        <f ca="1"/>
        <v>-10000000</v>
      </c>
      <c r="I21" s="16">
        <f ca="1"/>
        <v>4.60098510628104E-2</v>
      </c>
      <c r="J21" s="1">
        <f ca="1"/>
        <v>47497.32092456262</v>
      </c>
      <c r="K21" s="1" t="e">
        <f ca="1"/>
        <v>#N/A</v>
      </c>
      <c r="L21" s="1" t="e">
        <f ca="1"/>
        <v>#N/A</v>
      </c>
    </row>
    <row r="22" spans="1:12" ht="15">
      <c r="A22" s="9" t="s">
        <v>39</v>
      </c>
      <c r="B22" s="18" t="s">
        <v>40</v>
      </c>
      <c r="D22" s="1" t="str">
        <f ca="1"/>
        <v>Coupon</v>
      </c>
      <c r="E22" s="12">
        <f ca="1"/>
        <v>43245</v>
      </c>
      <c r="F22" s="12">
        <f ca="1"/>
        <v>43245</v>
      </c>
      <c r="G22" s="12">
        <f ca="1"/>
        <v>43336</v>
      </c>
      <c r="H22" s="1">
        <f ca="1"/>
        <v>-10000000</v>
      </c>
      <c r="I22" s="16">
        <f ca="1"/>
        <v>4.60098510628104E-2</v>
      </c>
      <c r="J22" s="1">
        <f ca="1"/>
        <v>47497.32092456262</v>
      </c>
      <c r="K22" s="1" t="e">
        <f ca="1"/>
        <v>#N/A</v>
      </c>
      <c r="L22" s="1" t="e">
        <f ca="1"/>
        <v>#N/A</v>
      </c>
    </row>
    <row r="23" spans="1:12" ht="15">
      <c r="A23" s="9" t="s">
        <v>41</v>
      </c>
      <c r="B23" s="13" t="s">
        <v>42</v>
      </c>
      <c r="D23" s="1" t="str">
        <f ca="1"/>
        <v>Coupon</v>
      </c>
      <c r="E23" s="12">
        <f ca="1"/>
        <v>43245</v>
      </c>
      <c r="F23" s="12">
        <f ca="1"/>
        <v>43245</v>
      </c>
      <c r="G23" s="12">
        <f ca="1"/>
        <v>43336</v>
      </c>
      <c r="H23" s="1">
        <f ca="1"/>
        <v>-10000000</v>
      </c>
      <c r="I23" s="16">
        <f ca="1"/>
        <v>4.60098510628104E-2</v>
      </c>
      <c r="J23" s="1">
        <f ca="1"/>
        <v>47497.32092456262</v>
      </c>
      <c r="K23" s="1" t="e">
        <f ca="1"/>
        <v>#N/A</v>
      </c>
      <c r="L23" s="1" t="e">
        <f ca="1"/>
        <v>#N/A</v>
      </c>
    </row>
    <row r="24" spans="1:12" ht="15">
      <c r="A24" s="1" t="s">
        <v>43</v>
      </c>
      <c r="B24" s="12">
        <f ca="1">TODAY()</f>
        <v>43155</v>
      </c>
      <c r="D24" s="1" t="str">
        <f ca="1"/>
        <v>Coupon</v>
      </c>
      <c r="E24" s="12">
        <f ca="1"/>
        <v>43245</v>
      </c>
      <c r="F24" s="12">
        <f ca="1"/>
        <v>43245</v>
      </c>
      <c r="G24" s="12">
        <f ca="1"/>
        <v>43336</v>
      </c>
      <c r="H24" s="1">
        <f ca="1"/>
        <v>-10000000</v>
      </c>
      <c r="I24" s="16">
        <f ca="1"/>
        <v>4.60098510628104E-2</v>
      </c>
      <c r="J24" s="1">
        <f ca="1"/>
        <v>47497.32092456262</v>
      </c>
      <c r="K24" s="1" t="e">
        <f ca="1"/>
        <v>#N/A</v>
      </c>
      <c r="L24" s="1" t="e">
        <f ca="1"/>
        <v>#N/A</v>
      </c>
    </row>
    <row r="25" spans="1:12" ht="15">
      <c r="A25" s="19" t="s">
        <v>44</v>
      </c>
      <c r="B25" s="1" t="str">
        <f ca="1">_xll.HLV5r3.Financial.Cache.ValueTrade(B26,B3,A40:A46,B19,B6,D2:E3)</f>
        <v>ValuationReport.LOCAL_USER.SpreadSheet.fra.CBA0002.LOCAL_USER.2018-02-24</v>
      </c>
      <c r="D25" s="1" t="str">
        <f ca="1"/>
        <v>Coupon</v>
      </c>
      <c r="E25" s="12">
        <f ca="1"/>
        <v>43245</v>
      </c>
      <c r="F25" s="12">
        <f ca="1"/>
        <v>43245</v>
      </c>
      <c r="G25" s="12">
        <f ca="1"/>
        <v>43336</v>
      </c>
      <c r="H25" s="1">
        <f ca="1"/>
        <v>-10000000</v>
      </c>
      <c r="I25" s="16">
        <f ca="1"/>
        <v>4.60098510628104E-2</v>
      </c>
      <c r="J25" s="1">
        <f ca="1"/>
        <v>47497.32092456262</v>
      </c>
      <c r="K25" s="1" t="e">
        <f ca="1"/>
        <v>#N/A</v>
      </c>
      <c r="L25" s="1" t="e">
        <f ca="1"/>
        <v>#N/A</v>
      </c>
    </row>
    <row r="26" spans="1:12" ht="15">
      <c r="A26" s="19" t="s">
        <v>45</v>
      </c>
      <c r="B26" s="20" t="str">
        <f ca="1">_xll.HLV5r3.Financial.Cache.CreateFraTrade(A2:B23)</f>
        <v>Trade.SpreadSheet.fra.CBA0002</v>
      </c>
      <c r="D26" s="1" t="str">
        <f ca="1"/>
        <v>Coupon</v>
      </c>
      <c r="E26" s="12">
        <f ca="1"/>
        <v>43245</v>
      </c>
      <c r="F26" s="12">
        <f ca="1"/>
        <v>43245</v>
      </c>
      <c r="G26" s="12">
        <f ca="1"/>
        <v>43336</v>
      </c>
      <c r="H26" s="1">
        <f ca="1"/>
        <v>-10000000</v>
      </c>
      <c r="I26" s="16">
        <f ca="1"/>
        <v>4.60098510628104E-2</v>
      </c>
      <c r="J26" s="1">
        <f ca="1"/>
        <v>47497.32092456262</v>
      </c>
      <c r="K26" s="1" t="e">
        <f ca="1"/>
        <v>#N/A</v>
      </c>
      <c r="L26" s="1" t="e">
        <f ca="1"/>
        <v>#N/A</v>
      </c>
    </row>
    <row r="27" spans="1:12" ht="15">
      <c r="A27" s="1" t="s">
        <v>46</v>
      </c>
      <c r="B27" s="1">
        <f ca="1">_xll.HLV5r3.Financial.Cache.GetNPVWithSpecifiedCurves(B26,B3,B19,B6,D2:E3)</f>
        <v>41047.054363811629</v>
      </c>
      <c r="D27" s="1" t="str">
        <f ca="1"/>
        <v>Coupon</v>
      </c>
      <c r="E27" s="12">
        <f ca="1"/>
        <v>43245</v>
      </c>
      <c r="F27" s="12">
        <f ca="1"/>
        <v>43245</v>
      </c>
      <c r="G27" s="12">
        <f ca="1"/>
        <v>43336</v>
      </c>
      <c r="H27" s="1">
        <f ca="1"/>
        <v>-10000000</v>
      </c>
      <c r="I27" s="16">
        <f ca="1"/>
        <v>4.60098510628104E-2</v>
      </c>
      <c r="J27" s="1">
        <f ca="1"/>
        <v>47497.32092456262</v>
      </c>
      <c r="K27" s="1" t="e">
        <f ca="1"/>
        <v>#N/A</v>
      </c>
      <c r="L27" s="1" t="e">
        <f ca="1"/>
        <v>#N/A</v>
      </c>
    </row>
    <row r="28" spans="1:12" ht="15">
      <c r="A28" s="1" t="s">
        <v>47</v>
      </c>
      <c r="B28" s="1">
        <f ca="1">_xll.HLV5r3.Financial.Cache.GetParRateWithSpecifiedCurves(B26,B3,B6,D2:E3)</f>
        <v>4.8368142753699515E-2</v>
      </c>
      <c r="D28" s="1" t="str">
        <f ca="1"/>
        <v>Coupon</v>
      </c>
      <c r="E28" s="12">
        <f ca="1"/>
        <v>43245</v>
      </c>
      <c r="F28" s="12">
        <f ca="1"/>
        <v>43245</v>
      </c>
      <c r="G28" s="12">
        <f ca="1"/>
        <v>43336</v>
      </c>
      <c r="H28" s="1">
        <f ca="1"/>
        <v>-10000000</v>
      </c>
      <c r="I28" s="16">
        <f ca="1"/>
        <v>4.60098510628104E-2</v>
      </c>
      <c r="J28" s="1">
        <f ca="1"/>
        <v>47497.32092456262</v>
      </c>
      <c r="K28" s="1" t="e">
        <f ca="1"/>
        <v>#N/A</v>
      </c>
      <c r="L28" s="1" t="e">
        <f ca="1"/>
        <v>#N/A</v>
      </c>
    </row>
    <row r="29" spans="1:12" ht="15">
      <c r="D29" s="1" t="str">
        <f ca="1"/>
        <v>Coupon</v>
      </c>
      <c r="E29" s="12">
        <f ca="1"/>
        <v>43245</v>
      </c>
      <c r="F29" s="12">
        <f ca="1"/>
        <v>43245</v>
      </c>
      <c r="G29" s="12">
        <f ca="1"/>
        <v>43336</v>
      </c>
      <c r="H29" s="1">
        <f ca="1"/>
        <v>-10000000</v>
      </c>
      <c r="I29" s="16">
        <f ca="1"/>
        <v>4.60098510628104E-2</v>
      </c>
      <c r="J29" s="1">
        <f ca="1"/>
        <v>47497.32092456262</v>
      </c>
      <c r="K29" s="1" t="e">
        <f ca="1"/>
        <v>#N/A</v>
      </c>
      <c r="L29" s="1" t="e">
        <f ca="1"/>
        <v>#N/A</v>
      </c>
    </row>
    <row r="30" spans="1:12" ht="15">
      <c r="A30" s="1" t="s">
        <v>48</v>
      </c>
      <c r="B30" s="23" t="s">
        <v>6</v>
      </c>
      <c r="D30" s="1" t="str">
        <f ca="1"/>
        <v>Coupon</v>
      </c>
      <c r="E30" s="12">
        <f ca="1"/>
        <v>43245</v>
      </c>
      <c r="F30" s="12">
        <f ca="1"/>
        <v>43245</v>
      </c>
      <c r="G30" s="12">
        <f ca="1"/>
        <v>43336</v>
      </c>
      <c r="H30" s="1">
        <f ca="1"/>
        <v>-10000000</v>
      </c>
      <c r="I30" s="16">
        <f ca="1"/>
        <v>4.60098510628104E-2</v>
      </c>
      <c r="J30" s="1">
        <f ca="1"/>
        <v>47497.32092456262</v>
      </c>
      <c r="K30" s="1" t="e">
        <f ca="1"/>
        <v>#N/A</v>
      </c>
      <c r="L30" s="1" t="e">
        <f ca="1"/>
        <v>#N/A</v>
      </c>
    </row>
    <row r="31" spans="1:12" ht="15">
      <c r="A31" s="1" t="s">
        <v>46</v>
      </c>
      <c r="B31" s="1">
        <f ca="1">_xll.HLV5r3.Financial.Cache.GetNPV(B26,B3,B19,B6,B30)</f>
        <v>46918.640078132739</v>
      </c>
      <c r="D31" s="1" t="str">
        <f ca="1"/>
        <v>Coupon</v>
      </c>
      <c r="E31" s="12">
        <f ca="1"/>
        <v>43245</v>
      </c>
      <c r="F31" s="12">
        <f ca="1"/>
        <v>43245</v>
      </c>
      <c r="G31" s="12">
        <f ca="1"/>
        <v>43336</v>
      </c>
      <c r="H31" s="1">
        <f ca="1"/>
        <v>-10000000</v>
      </c>
      <c r="I31" s="16">
        <f ca="1"/>
        <v>4.60098510628104E-2</v>
      </c>
      <c r="J31" s="1">
        <f ca="1"/>
        <v>47497.32092456262</v>
      </c>
      <c r="K31" s="1" t="e">
        <f ca="1"/>
        <v>#N/A</v>
      </c>
      <c r="L31" s="1" t="e">
        <f ca="1"/>
        <v>#N/A</v>
      </c>
    </row>
    <row r="32" spans="1:12">
      <c r="A32" s="1" t="s">
        <v>47</v>
      </c>
      <c r="B32" s="1">
        <f ca="1">_xll.HLV5r3.Financial.Cache.GetParRate(B26,B3,B19,B6,B30)</f>
        <v>4.60098510628104E-2</v>
      </c>
    </row>
    <row r="40" spans="1:1" ht="15">
      <c r="A40" s="38" t="s">
        <v>46</v>
      </c>
    </row>
    <row r="41" spans="1:1" ht="15">
      <c r="A41" s="38" t="s">
        <v>47</v>
      </c>
    </row>
    <row r="42" spans="1:1" ht="15">
      <c r="A42" s="38" t="s">
        <v>89</v>
      </c>
    </row>
    <row r="43" spans="1:1" ht="15">
      <c r="A43" s="38" t="s">
        <v>86</v>
      </c>
    </row>
    <row r="44" spans="1:1" ht="15">
      <c r="A44" s="38" t="s">
        <v>87</v>
      </c>
    </row>
    <row r="45" spans="1:1" ht="15">
      <c r="A45" s="38" t="s">
        <v>88</v>
      </c>
    </row>
    <row r="46" spans="1:1" ht="15">
      <c r="A46" s="38" t="s">
        <v>90</v>
      </c>
    </row>
  </sheetData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GetInfo &amp; GetInstrumentInfo</vt:lpstr>
      <vt:lpstr>Fra</vt:lpstr>
      <vt:lpstr>FRA1</vt:lpstr>
      <vt:lpstr>FRA2</vt:lpstr>
      <vt:lpstr>CurveList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2011-08-03T09:52:18Z</dcterms:created>
  <dcterms:modified xsi:type="dcterms:W3CDTF">2018-02-24T05:40:19Z</dcterms:modified>
</cp:coreProperties>
</file>