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Highlander\FpML.V5r3.Applications\ExcelAPI\Spreadsheets\SABR\"/>
    </mc:Choice>
  </mc:AlternateContent>
  <bookViews>
    <workbookView xWindow="480" yWindow="60" windowWidth="10080" windowHeight="6795" activeTab="3" xr2:uid="{00000000-000D-0000-FFFF-FFFF00000000}"/>
  </bookViews>
  <sheets>
    <sheet name="Table of Contents" sheetId="26" r:id="rId1"/>
    <sheet name="Market Data" sheetId="21" r:id="rId2"/>
    <sheet name="ATM Bootstrap" sheetId="22" r:id="rId3"/>
    <sheet name="Fixed Strike Bootstrap" sheetId="28" r:id="rId4"/>
    <sheet name="Publication" sheetId="30" state="hidden" r:id="rId5"/>
  </sheets>
  <calcPr calcId="171027" calcOnSave="0"/>
</workbook>
</file>

<file path=xl/calcChain.xml><?xml version="1.0" encoding="utf-8"?>
<calcChain xmlns="http://schemas.openxmlformats.org/spreadsheetml/2006/main">
  <c r="D23" i="28" l="1"/>
  <c r="D8" i="28"/>
  <c r="I22" i="22"/>
  <c r="I7" i="22"/>
  <c r="D33" i="28"/>
  <c r="D41" i="28"/>
  <c r="D34" i="28"/>
  <c r="D42" i="28"/>
  <c r="D50" i="28"/>
  <c r="D58" i="28"/>
  <c r="D66" i="28"/>
  <c r="D47" i="28"/>
  <c r="D48" i="28"/>
  <c r="D65" i="28"/>
  <c r="D35" i="28"/>
  <c r="D43" i="28"/>
  <c r="D51" i="28"/>
  <c r="D59" i="28"/>
  <c r="D67" i="28"/>
  <c r="D69" i="28"/>
  <c r="D71" i="28"/>
  <c r="D64" i="28"/>
  <c r="D36" i="28"/>
  <c r="D44" i="28"/>
  <c r="D52" i="28"/>
  <c r="D60" i="28"/>
  <c r="D68" i="28"/>
  <c r="D40" i="28"/>
  <c r="D72" i="28"/>
  <c r="D37" i="28"/>
  <c r="D45" i="28"/>
  <c r="D53" i="28"/>
  <c r="D61" i="28"/>
  <c r="D55" i="28"/>
  <c r="D56" i="28"/>
  <c r="D57" i="28"/>
  <c r="D38" i="28"/>
  <c r="D46" i="28"/>
  <c r="D54" i="28"/>
  <c r="D62" i="28"/>
  <c r="D70" i="28"/>
  <c r="D39" i="28"/>
  <c r="D63" i="28"/>
  <c r="D49" i="28"/>
  <c r="D32" i="28"/>
  <c r="D25" i="28"/>
  <c r="I24" i="22"/>
  <c r="D7" i="22" l="1"/>
  <c r="D22" i="22"/>
  <c r="D24" i="22"/>
  <c r="F32" i="22" l="1"/>
  <c r="N32" i="22" s="1"/>
  <c r="D11" i="30" s="1"/>
  <c r="F33" i="22"/>
  <c r="F34" i="22"/>
  <c r="N34" i="22" s="1"/>
  <c r="D13" i="30" s="1"/>
  <c r="F35" i="22"/>
  <c r="N35" i="22" s="1"/>
  <c r="D14" i="30" s="1"/>
  <c r="F36" i="22"/>
  <c r="F8" i="30" s="1"/>
  <c r="F37" i="22"/>
  <c r="N37" i="22" s="1"/>
  <c r="D16" i="30" s="1"/>
  <c r="F38" i="22"/>
  <c r="N38" i="22" s="1"/>
  <c r="F39" i="22"/>
  <c r="N39" i="22" s="1"/>
  <c r="F40" i="22"/>
  <c r="F41" i="22"/>
  <c r="F42" i="22"/>
  <c r="N42" i="22" s="1"/>
  <c r="F43" i="22"/>
  <c r="N43" i="22" s="1"/>
  <c r="F44" i="22"/>
  <c r="F45" i="22"/>
  <c r="N45" i="22" s="1"/>
  <c r="F46" i="22"/>
  <c r="N46" i="22" s="1"/>
  <c r="F47" i="22"/>
  <c r="N47" i="22" s="1"/>
  <c r="F48" i="22"/>
  <c r="N48" i="22" s="1"/>
  <c r="F49" i="22"/>
  <c r="F50" i="22"/>
  <c r="F51" i="22"/>
  <c r="N51" i="22" s="1"/>
  <c r="F52" i="22"/>
  <c r="N52" i="22" s="1"/>
  <c r="F53" i="22"/>
  <c r="F54" i="22"/>
  <c r="N54" i="22" s="1"/>
  <c r="F55" i="22"/>
  <c r="F56" i="22"/>
  <c r="N56" i="22" s="1"/>
  <c r="F57" i="22"/>
  <c r="N57" i="22" s="1"/>
  <c r="F58" i="22"/>
  <c r="N58" i="22" s="1"/>
  <c r="F59" i="22"/>
  <c r="N59" i="22" s="1"/>
  <c r="F60" i="22"/>
  <c r="N60" i="22" s="1"/>
  <c r="F61" i="22"/>
  <c r="F62" i="22"/>
  <c r="N62" i="22" s="1"/>
  <c r="F63" i="22"/>
  <c r="N63" i="22" s="1"/>
  <c r="F64" i="22"/>
  <c r="N64" i="22" s="1"/>
  <c r="F65" i="22"/>
  <c r="N65" i="22" s="1"/>
  <c r="F66" i="22"/>
  <c r="N66" i="22" s="1"/>
  <c r="F67" i="22"/>
  <c r="N67" i="22" s="1"/>
  <c r="F68" i="22"/>
  <c r="N68" i="22"/>
  <c r="F69" i="22"/>
  <c r="F70" i="22"/>
  <c r="N70" i="22" s="1"/>
  <c r="F71" i="22"/>
  <c r="N71" i="22" s="1"/>
  <c r="F72" i="22"/>
  <c r="N72" i="22" s="1"/>
  <c r="F73" i="22"/>
  <c r="N73" i="22" s="1"/>
  <c r="F74" i="22"/>
  <c r="N74" i="22"/>
  <c r="F75" i="22"/>
  <c r="N75" i="22" s="1"/>
  <c r="F76" i="22"/>
  <c r="F77" i="22"/>
  <c r="F78" i="22"/>
  <c r="F79" i="22"/>
  <c r="N79" i="22" s="1"/>
  <c r="F80" i="22"/>
  <c r="N80" i="22" s="1"/>
  <c r="F81" i="22"/>
  <c r="N81" i="22" s="1"/>
  <c r="F82" i="22"/>
  <c r="N82" i="22"/>
  <c r="F83" i="22"/>
  <c r="N83" i="22" s="1"/>
  <c r="F84" i="22"/>
  <c r="N84" i="22" s="1"/>
  <c r="F85" i="22"/>
  <c r="N85" i="22" s="1"/>
  <c r="F86" i="22"/>
  <c r="N86" i="22" s="1"/>
  <c r="F87" i="22"/>
  <c r="N87" i="22" s="1"/>
  <c r="F88" i="22"/>
  <c r="N88" i="22"/>
  <c r="F89" i="22"/>
  <c r="N89" i="22" s="1"/>
  <c r="F90" i="22"/>
  <c r="F91" i="22"/>
  <c r="N91" i="22" s="1"/>
  <c r="F92" i="22"/>
  <c r="N92" i="22" s="1"/>
  <c r="F93" i="22"/>
  <c r="F94" i="22"/>
  <c r="N94" i="22" s="1"/>
  <c r="F95" i="22"/>
  <c r="F96" i="22"/>
  <c r="N96" i="22" s="1"/>
  <c r="F97" i="22"/>
  <c r="N97" i="22" s="1"/>
  <c r="F98" i="22"/>
  <c r="N98" i="22" s="1"/>
  <c r="F99" i="22"/>
  <c r="N99" i="22" s="1"/>
  <c r="F100" i="22"/>
  <c r="N100" i="22" s="1"/>
  <c r="F101" i="22"/>
  <c r="F102" i="22"/>
  <c r="N102" i="22" s="1"/>
  <c r="F103" i="22"/>
  <c r="N103" i="22" s="1"/>
  <c r="F104" i="22"/>
  <c r="N104" i="22" s="1"/>
  <c r="F105" i="22"/>
  <c r="F106" i="22"/>
  <c r="N106" i="22" s="1"/>
  <c r="F107" i="22"/>
  <c r="N107" i="22" s="1"/>
  <c r="F108" i="22"/>
  <c r="N108" i="22" s="1"/>
  <c r="F109" i="22"/>
  <c r="N109" i="22" s="1"/>
  <c r="F110" i="22"/>
  <c r="F111" i="22"/>
  <c r="N111" i="22" s="1"/>
  <c r="F112" i="22"/>
  <c r="N112" i="22" s="1"/>
  <c r="F113" i="22"/>
  <c r="N113" i="22" s="1"/>
  <c r="F114" i="22"/>
  <c r="N114" i="22" s="1"/>
  <c r="F115" i="22"/>
  <c r="N115" i="22" s="1"/>
  <c r="F116" i="22"/>
  <c r="N116" i="22" s="1"/>
  <c r="F117" i="22"/>
  <c r="N117" i="22" s="1"/>
  <c r="F118" i="22"/>
  <c r="N118" i="22" s="1"/>
  <c r="F119" i="22"/>
  <c r="N119" i="22" s="1"/>
  <c r="F120" i="22"/>
  <c r="N120" i="22" s="1"/>
  <c r="F121" i="22"/>
  <c r="F122" i="22"/>
  <c r="N122" i="22" s="1"/>
  <c r="F123" i="22"/>
  <c r="N123" i="22" s="1"/>
  <c r="F124" i="22"/>
  <c r="N124" i="22" s="1"/>
  <c r="F125" i="22"/>
  <c r="F126" i="22"/>
  <c r="N126" i="22" s="1"/>
  <c r="F127" i="22"/>
  <c r="N127" i="22" s="1"/>
  <c r="F128" i="22"/>
  <c r="N128" i="22" s="1"/>
  <c r="F129" i="22"/>
  <c r="N129" i="22" s="1"/>
  <c r="F130" i="22"/>
  <c r="N130" i="22" s="1"/>
  <c r="F131" i="22"/>
  <c r="N131" i="22" s="1"/>
  <c r="F132" i="22"/>
  <c r="F133" i="22"/>
  <c r="N133" i="22" s="1"/>
  <c r="F134" i="22"/>
  <c r="N134" i="22" s="1"/>
  <c r="F135" i="22"/>
  <c r="N135" i="22" s="1"/>
  <c r="F136" i="22"/>
  <c r="N136" i="22" s="1"/>
  <c r="F137" i="22"/>
  <c r="F138" i="22"/>
  <c r="N138" i="22" s="1"/>
  <c r="F139" i="22"/>
  <c r="N139" i="22" s="1"/>
  <c r="F140" i="22"/>
  <c r="N140" i="22" s="1"/>
  <c r="F141" i="22"/>
  <c r="F142" i="22"/>
  <c r="N142" i="22" s="1"/>
  <c r="F143" i="22"/>
  <c r="N143" i="22" s="1"/>
  <c r="F144" i="22"/>
  <c r="N144" i="22" s="1"/>
  <c r="F145" i="22"/>
  <c r="F146" i="22"/>
  <c r="N146" i="22"/>
  <c r="F147" i="22"/>
  <c r="N147" i="22" s="1"/>
  <c r="F148" i="22"/>
  <c r="N148" i="22" s="1"/>
  <c r="F149" i="22"/>
  <c r="N149" i="22"/>
  <c r="F150" i="22"/>
  <c r="N150" i="22" s="1"/>
  <c r="F151" i="22"/>
  <c r="N151" i="22" s="1"/>
  <c r="F152" i="22"/>
  <c r="N152" i="22" s="1"/>
  <c r="F153" i="22"/>
  <c r="F154" i="22"/>
  <c r="F155" i="22"/>
  <c r="N155" i="22" s="1"/>
  <c r="F156" i="22"/>
  <c r="N156" i="22" s="1"/>
  <c r="F31" i="22"/>
  <c r="N31" i="22" s="1"/>
  <c r="D10" i="30" s="1"/>
  <c r="H32" i="22"/>
  <c r="G5" i="30" s="1"/>
  <c r="H33" i="22"/>
  <c r="G6" i="30" s="1"/>
  <c r="H34" i="22"/>
  <c r="H35" i="22"/>
  <c r="G7" i="30" s="1"/>
  <c r="H36" i="22"/>
  <c r="G8" i="30" s="1"/>
  <c r="H37" i="22"/>
  <c r="G9" i="30" s="1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31" i="22"/>
  <c r="G4" i="30" s="1"/>
  <c r="C32" i="22"/>
  <c r="C33" i="22"/>
  <c r="C34" i="22"/>
  <c r="C35" i="22"/>
  <c r="C36" i="22"/>
  <c r="D8" i="30" s="1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31" i="22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32" i="28"/>
  <c r="G32" i="30"/>
  <c r="H32" i="30"/>
  <c r="G33" i="30"/>
  <c r="H33" i="30"/>
  <c r="F32" i="30"/>
  <c r="F33" i="30"/>
  <c r="E32" i="30"/>
  <c r="E33" i="30"/>
  <c r="D32" i="30"/>
  <c r="D33" i="30"/>
  <c r="C32" i="30"/>
  <c r="C33" i="30"/>
  <c r="H31" i="30"/>
  <c r="G31" i="30"/>
  <c r="F31" i="30"/>
  <c r="E31" i="30"/>
  <c r="D31" i="30"/>
  <c r="C31" i="30"/>
  <c r="G25" i="30"/>
  <c r="H25" i="30"/>
  <c r="G26" i="30"/>
  <c r="H26" i="30"/>
  <c r="G27" i="30"/>
  <c r="H27" i="30"/>
  <c r="G28" i="30"/>
  <c r="H28" i="30"/>
  <c r="G29" i="30"/>
  <c r="H29" i="30"/>
  <c r="G30" i="30"/>
  <c r="H30" i="30"/>
  <c r="H24" i="30"/>
  <c r="G24" i="30"/>
  <c r="F25" i="30"/>
  <c r="F26" i="30"/>
  <c r="F27" i="30"/>
  <c r="F28" i="30"/>
  <c r="F29" i="30"/>
  <c r="F30" i="30"/>
  <c r="F24" i="30"/>
  <c r="E25" i="30"/>
  <c r="E26" i="30"/>
  <c r="E27" i="30"/>
  <c r="E28" i="30"/>
  <c r="E29" i="30"/>
  <c r="E30" i="30"/>
  <c r="E24" i="30"/>
  <c r="D25" i="30"/>
  <c r="D26" i="30"/>
  <c r="D27" i="30"/>
  <c r="D28" i="30"/>
  <c r="D29" i="30"/>
  <c r="D30" i="30"/>
  <c r="D24" i="30"/>
  <c r="C25" i="30"/>
  <c r="C26" i="30"/>
  <c r="C27" i="30"/>
  <c r="C28" i="30"/>
  <c r="C29" i="30"/>
  <c r="C30" i="30"/>
  <c r="C24" i="30"/>
  <c r="F19" i="30"/>
  <c r="G19" i="30"/>
  <c r="H19" i="30"/>
  <c r="F20" i="30"/>
  <c r="G20" i="30"/>
  <c r="H20" i="30"/>
  <c r="F21" i="30"/>
  <c r="G21" i="30"/>
  <c r="H21" i="30"/>
  <c r="F22" i="30"/>
  <c r="G22" i="30"/>
  <c r="H22" i="30"/>
  <c r="F23" i="30"/>
  <c r="G23" i="30"/>
  <c r="H23" i="30"/>
  <c r="G18" i="30"/>
  <c r="H18" i="30"/>
  <c r="F18" i="30"/>
  <c r="E19" i="30"/>
  <c r="E20" i="30"/>
  <c r="E21" i="30"/>
  <c r="E22" i="30"/>
  <c r="E23" i="30"/>
  <c r="E18" i="30"/>
  <c r="C19" i="30"/>
  <c r="C20" i="30"/>
  <c r="C21" i="30"/>
  <c r="C22" i="30"/>
  <c r="C23" i="30"/>
  <c r="D19" i="30"/>
  <c r="D20" i="30"/>
  <c r="D21" i="30"/>
  <c r="D22" i="30"/>
  <c r="D23" i="30"/>
  <c r="D18" i="30"/>
  <c r="C18" i="30"/>
  <c r="H17" i="30"/>
  <c r="G17" i="30"/>
  <c r="F17" i="30"/>
  <c r="E17" i="30"/>
  <c r="D17" i="30"/>
  <c r="C11" i="30"/>
  <c r="C12" i="30"/>
  <c r="C13" i="30"/>
  <c r="C14" i="30"/>
  <c r="C15" i="30"/>
  <c r="C16" i="30"/>
  <c r="C10" i="30"/>
  <c r="C5" i="30"/>
  <c r="C6" i="30"/>
  <c r="C7" i="30"/>
  <c r="C8" i="30"/>
  <c r="C9" i="30"/>
  <c r="C4" i="30"/>
  <c r="C17" i="30"/>
  <c r="H11" i="30"/>
  <c r="H12" i="30"/>
  <c r="H13" i="30"/>
  <c r="H14" i="30"/>
  <c r="H15" i="30"/>
  <c r="H16" i="30"/>
  <c r="H10" i="30"/>
  <c r="G11" i="30"/>
  <c r="G12" i="30"/>
  <c r="G13" i="30"/>
  <c r="G14" i="30"/>
  <c r="G15" i="30"/>
  <c r="G16" i="30"/>
  <c r="G10" i="30"/>
  <c r="F11" i="30"/>
  <c r="F12" i="30"/>
  <c r="F13" i="30"/>
  <c r="F14" i="30"/>
  <c r="F15" i="30"/>
  <c r="F16" i="30"/>
  <c r="F10" i="30"/>
  <c r="E11" i="30"/>
  <c r="E12" i="30"/>
  <c r="E13" i="30"/>
  <c r="E14" i="30"/>
  <c r="E15" i="30"/>
  <c r="E16" i="30"/>
  <c r="E10" i="30"/>
  <c r="F6" i="30"/>
  <c r="F7" i="30"/>
  <c r="B32" i="26"/>
  <c r="N153" i="22"/>
  <c r="N125" i="22"/>
  <c r="N121" i="22"/>
  <c r="N101" i="22"/>
  <c r="N93" i="22"/>
  <c r="N69" i="22"/>
  <c r="N61" i="22"/>
  <c r="N33" i="22"/>
  <c r="D12" i="30"/>
  <c r="N90" i="22"/>
  <c r="N95" i="22"/>
  <c r="N49" i="22"/>
  <c r="N77" i="22"/>
  <c r="N141" i="22"/>
  <c r="N110" i="22"/>
  <c r="N78" i="22"/>
  <c r="N55" i="22"/>
  <c r="N154" i="22"/>
  <c r="N76" i="22"/>
  <c r="F5" i="30"/>
  <c r="N145" i="22"/>
  <c r="N50" i="22"/>
  <c r="N41" i="22"/>
  <c r="N105" i="22"/>
  <c r="N137" i="22"/>
  <c r="N40" i="22"/>
  <c r="N132" i="22"/>
  <c r="N44" i="22"/>
  <c r="N53" i="22"/>
  <c r="D38" i="22"/>
  <c r="I38" i="22"/>
  <c r="D46" i="22"/>
  <c r="I46" i="22"/>
  <c r="D54" i="22"/>
  <c r="I54" i="22"/>
  <c r="D62" i="22"/>
  <c r="I62" i="22"/>
  <c r="D70" i="22"/>
  <c r="I70" i="22"/>
  <c r="D78" i="22"/>
  <c r="I78" i="22"/>
  <c r="D86" i="22"/>
  <c r="I86" i="22"/>
  <c r="D94" i="22"/>
  <c r="I94" i="22"/>
  <c r="D102" i="22"/>
  <c r="I102" i="22"/>
  <c r="D110" i="22"/>
  <c r="I110" i="22"/>
  <c r="D118" i="22"/>
  <c r="I118" i="22"/>
  <c r="D126" i="22"/>
  <c r="I126" i="22"/>
  <c r="D142" i="22"/>
  <c r="I142" i="22"/>
  <c r="D150" i="22"/>
  <c r="I150" i="22"/>
  <c r="D39" i="22"/>
  <c r="I39" i="22"/>
  <c r="D47" i="22"/>
  <c r="I47" i="22"/>
  <c r="D63" i="22"/>
  <c r="I63" i="22"/>
  <c r="D79" i="22"/>
  <c r="I79" i="22"/>
  <c r="D95" i="22"/>
  <c r="I95" i="22"/>
  <c r="D111" i="22"/>
  <c r="I111" i="22"/>
  <c r="D127" i="22"/>
  <c r="I127" i="22"/>
  <c r="D151" i="22"/>
  <c r="I151" i="22"/>
  <c r="D44" i="22"/>
  <c r="I44" i="22"/>
  <c r="D76" i="22"/>
  <c r="I76" i="22"/>
  <c r="D100" i="22"/>
  <c r="I100" i="22"/>
  <c r="D124" i="22"/>
  <c r="I124" i="22"/>
  <c r="D148" i="22"/>
  <c r="I148" i="22"/>
  <c r="D71" i="22"/>
  <c r="I71" i="22"/>
  <c r="D119" i="22"/>
  <c r="I119" i="22"/>
  <c r="D143" i="22"/>
  <c r="I143" i="22"/>
  <c r="D52" i="22"/>
  <c r="I52" i="22"/>
  <c r="D108" i="22"/>
  <c r="I108" i="22"/>
  <c r="D32" i="22"/>
  <c r="I32" i="22"/>
  <c r="D40" i="22"/>
  <c r="I40" i="22"/>
  <c r="D48" i="22"/>
  <c r="I48" i="22"/>
  <c r="D56" i="22"/>
  <c r="I56" i="22"/>
  <c r="D64" i="22"/>
  <c r="I64" i="22"/>
  <c r="D72" i="22"/>
  <c r="I72" i="22"/>
  <c r="D80" i="22"/>
  <c r="I80" i="22"/>
  <c r="D88" i="22"/>
  <c r="I88" i="22"/>
  <c r="D96" i="22"/>
  <c r="I96" i="22"/>
  <c r="D104" i="22"/>
  <c r="I104" i="22"/>
  <c r="D112" i="22"/>
  <c r="I112" i="22"/>
  <c r="D120" i="22"/>
  <c r="I120" i="22"/>
  <c r="D128" i="22"/>
  <c r="I128" i="22"/>
  <c r="D136" i="22"/>
  <c r="I136" i="22"/>
  <c r="D144" i="22"/>
  <c r="I144" i="22"/>
  <c r="D152" i="22"/>
  <c r="I152" i="22"/>
  <c r="D36" i="22"/>
  <c r="I36" i="22"/>
  <c r="D92" i="22"/>
  <c r="I92" i="22"/>
  <c r="D156" i="22"/>
  <c r="I156" i="22"/>
  <c r="D33" i="22"/>
  <c r="I33" i="22"/>
  <c r="D41" i="22"/>
  <c r="I41" i="22"/>
  <c r="D49" i="22"/>
  <c r="I49" i="22"/>
  <c r="D57" i="22"/>
  <c r="I57" i="22"/>
  <c r="D65" i="22"/>
  <c r="I65" i="22"/>
  <c r="D73" i="22"/>
  <c r="I73" i="22"/>
  <c r="D81" i="22"/>
  <c r="I81" i="22"/>
  <c r="D89" i="22"/>
  <c r="I89" i="22"/>
  <c r="D97" i="22"/>
  <c r="I97" i="22"/>
  <c r="D105" i="22"/>
  <c r="I105" i="22"/>
  <c r="D113" i="22"/>
  <c r="I113" i="22"/>
  <c r="D121" i="22"/>
  <c r="I121" i="22"/>
  <c r="D129" i="22"/>
  <c r="I129" i="22"/>
  <c r="D137" i="22"/>
  <c r="I137" i="22"/>
  <c r="D145" i="22"/>
  <c r="I145" i="22"/>
  <c r="D153" i="22"/>
  <c r="I153" i="22"/>
  <c r="D138" i="22"/>
  <c r="I138" i="22"/>
  <c r="D43" i="22"/>
  <c r="I43" i="22"/>
  <c r="D147" i="22"/>
  <c r="I147" i="22"/>
  <c r="D34" i="22"/>
  <c r="I34" i="22"/>
  <c r="D42" i="22"/>
  <c r="I42" i="22"/>
  <c r="D50" i="22"/>
  <c r="I50" i="22"/>
  <c r="D58" i="22"/>
  <c r="I58" i="22"/>
  <c r="D66" i="22"/>
  <c r="I66" i="22"/>
  <c r="D74" i="22"/>
  <c r="I74" i="22"/>
  <c r="D82" i="22"/>
  <c r="I82" i="22"/>
  <c r="D90" i="22"/>
  <c r="I90" i="22"/>
  <c r="D98" i="22"/>
  <c r="I98" i="22"/>
  <c r="D106" i="22"/>
  <c r="I106" i="22"/>
  <c r="D114" i="22"/>
  <c r="I114" i="22"/>
  <c r="D122" i="22"/>
  <c r="I122" i="22"/>
  <c r="D130" i="22"/>
  <c r="I130" i="22"/>
  <c r="D146" i="22"/>
  <c r="I146" i="22"/>
  <c r="D154" i="22"/>
  <c r="I154" i="22"/>
  <c r="D51" i="22"/>
  <c r="I51" i="22"/>
  <c r="D139" i="22"/>
  <c r="I139" i="22"/>
  <c r="D60" i="22"/>
  <c r="I60" i="22"/>
  <c r="D84" i="22"/>
  <c r="I84" i="22"/>
  <c r="D116" i="22"/>
  <c r="I116" i="22"/>
  <c r="D132" i="22"/>
  <c r="I132" i="22"/>
  <c r="D35" i="22"/>
  <c r="I35" i="22"/>
  <c r="D59" i="22"/>
  <c r="I59" i="22"/>
  <c r="D67" i="22"/>
  <c r="I67" i="22"/>
  <c r="D75" i="22"/>
  <c r="I75" i="22"/>
  <c r="D83" i="22"/>
  <c r="I83" i="22"/>
  <c r="D91" i="22"/>
  <c r="I91" i="22"/>
  <c r="D99" i="22"/>
  <c r="I99" i="22"/>
  <c r="D107" i="22"/>
  <c r="I107" i="22"/>
  <c r="D115" i="22"/>
  <c r="I115" i="22"/>
  <c r="D123" i="22"/>
  <c r="I123" i="22"/>
  <c r="D131" i="22"/>
  <c r="I131" i="22"/>
  <c r="D155" i="22"/>
  <c r="I155" i="22"/>
  <c r="D37" i="22"/>
  <c r="I37" i="22"/>
  <c r="D45" i="22"/>
  <c r="I45" i="22"/>
  <c r="D53" i="22"/>
  <c r="I53" i="22"/>
  <c r="D61" i="22"/>
  <c r="I61" i="22"/>
  <c r="D69" i="22"/>
  <c r="I69" i="22"/>
  <c r="D77" i="22"/>
  <c r="I77" i="22"/>
  <c r="D85" i="22"/>
  <c r="I85" i="22"/>
  <c r="D93" i="22"/>
  <c r="I93" i="22"/>
  <c r="D101" i="22"/>
  <c r="I101" i="22"/>
  <c r="D109" i="22"/>
  <c r="I109" i="22"/>
  <c r="D117" i="22"/>
  <c r="I117" i="22"/>
  <c r="D125" i="22"/>
  <c r="I125" i="22"/>
  <c r="D133" i="22"/>
  <c r="I133" i="22"/>
  <c r="D141" i="22"/>
  <c r="I141" i="22"/>
  <c r="D149" i="22"/>
  <c r="I149" i="22"/>
  <c r="D31" i="22"/>
  <c r="I31" i="22"/>
  <c r="D134" i="22"/>
  <c r="I134" i="22"/>
  <c r="D55" i="22"/>
  <c r="I55" i="22"/>
  <c r="D87" i="22"/>
  <c r="I87" i="22"/>
  <c r="D103" i="22"/>
  <c r="I103" i="22"/>
  <c r="D135" i="22"/>
  <c r="I135" i="22"/>
  <c r="D68" i="22"/>
  <c r="I68" i="22"/>
  <c r="D140" i="22"/>
  <c r="I140" i="22"/>
  <c r="F9" i="30" l="1"/>
  <c r="D4" i="30"/>
  <c r="D9" i="30"/>
  <c r="D7" i="30"/>
  <c r="F4" i="30"/>
  <c r="D6" i="30"/>
  <c r="D5" i="30"/>
  <c r="G31" i="22"/>
  <c r="N36" i="22"/>
  <c r="D15" i="30" s="1"/>
  <c r="E5" i="30" l="1"/>
  <c r="E9" i="30"/>
  <c r="H5" i="30"/>
  <c r="E4" i="30"/>
  <c r="H4" i="30"/>
  <c r="H9" i="30"/>
  <c r="H8" i="30"/>
  <c r="E8" i="30"/>
  <c r="E6" i="30"/>
  <c r="H7" i="30"/>
  <c r="H6" i="30"/>
  <c r="E7" i="30"/>
  <c r="J149" i="22"/>
  <c r="K149" i="22"/>
  <c r="J118" i="22"/>
  <c r="K118" i="22"/>
  <c r="K152" i="22"/>
  <c r="J152" i="22"/>
  <c r="K56" i="22"/>
  <c r="J56" i="22"/>
  <c r="K84" i="22"/>
  <c r="J84" i="22"/>
  <c r="J78" i="22"/>
  <c r="K78" i="22"/>
  <c r="K119" i="22"/>
  <c r="J119" i="22"/>
  <c r="J151" i="22"/>
  <c r="K151" i="22"/>
  <c r="K143" i="22"/>
  <c r="J143" i="22"/>
  <c r="J52" i="22"/>
  <c r="K52" i="22"/>
  <c r="J155" i="22"/>
  <c r="K155" i="22"/>
  <c r="K40" i="22"/>
  <c r="J40" i="22"/>
  <c r="J46" i="22"/>
  <c r="K46" i="22"/>
  <c r="J93" i="22"/>
  <c r="K93" i="22"/>
  <c r="J31" i="22"/>
  <c r="K31" i="22"/>
  <c r="J96" i="22"/>
  <c r="K96" i="22"/>
  <c r="J32" i="22"/>
  <c r="K32" i="22"/>
  <c r="K64" i="22"/>
  <c r="J64" i="22"/>
  <c r="J42" i="22"/>
  <c r="K42" i="22"/>
  <c r="J120" i="22"/>
  <c r="K120" i="22"/>
  <c r="J101" i="22"/>
  <c r="K101" i="22"/>
  <c r="J133" i="22"/>
  <c r="K133" i="22"/>
  <c r="J123" i="22"/>
  <c r="K123" i="22"/>
  <c r="K53" i="22"/>
  <c r="J53" i="22"/>
  <c r="K124" i="22"/>
  <c r="J124" i="22"/>
  <c r="J37" i="22"/>
  <c r="K37" i="22"/>
  <c r="K58" i="22"/>
  <c r="J58" i="22"/>
  <c r="J91" i="22"/>
  <c r="K91" i="22"/>
  <c r="K100" i="22"/>
  <c r="J100" i="22"/>
  <c r="K134" i="22"/>
  <c r="J134" i="22"/>
  <c r="K71" i="22"/>
  <c r="J71" i="22"/>
  <c r="J129" i="22"/>
  <c r="K129" i="22"/>
  <c r="J72" i="22"/>
  <c r="K72" i="22"/>
  <c r="J81" i="22"/>
  <c r="K81" i="22"/>
  <c r="J50" i="22"/>
  <c r="K50" i="22"/>
  <c r="K88" i="22"/>
  <c r="J88" i="22"/>
  <c r="K114" i="22"/>
  <c r="J114" i="22"/>
  <c r="J76" i="22"/>
  <c r="K76" i="22"/>
  <c r="J73" i="22"/>
  <c r="K73" i="22"/>
  <c r="K141" i="22"/>
  <c r="J141" i="22"/>
  <c r="K95" i="22"/>
  <c r="J95" i="22"/>
  <c r="K44" i="22"/>
  <c r="J44" i="22"/>
  <c r="K150" i="22"/>
  <c r="J150" i="22"/>
  <c r="J86" i="22"/>
  <c r="K86" i="22"/>
  <c r="K90" i="22"/>
  <c r="J90" i="22"/>
  <c r="K48" i="22"/>
  <c r="J48" i="22"/>
  <c r="K137" i="22"/>
  <c r="J137" i="22"/>
  <c r="J82" i="22"/>
  <c r="K82" i="22"/>
  <c r="K105" i="22"/>
  <c r="J105" i="22"/>
  <c r="J38" i="22"/>
  <c r="K38" i="22"/>
  <c r="K75" i="22"/>
  <c r="J75" i="22"/>
  <c r="J39" i="22"/>
  <c r="K39" i="22"/>
  <c r="J146" i="22"/>
  <c r="K146" i="22"/>
  <c r="J87" i="22"/>
  <c r="K87" i="22"/>
  <c r="J135" i="22"/>
  <c r="K135" i="22"/>
  <c r="J131" i="22"/>
  <c r="K131" i="22"/>
  <c r="K80" i="22"/>
  <c r="J80" i="22"/>
  <c r="J112" i="22"/>
  <c r="K112" i="22"/>
  <c r="J60" i="22"/>
  <c r="K60" i="22"/>
  <c r="J61" i="22"/>
  <c r="K61" i="22"/>
  <c r="K154" i="22"/>
  <c r="J154" i="22"/>
  <c r="K57" i="22"/>
  <c r="J57" i="22"/>
  <c r="K110" i="22"/>
  <c r="J110" i="22"/>
  <c r="K69" i="22"/>
  <c r="J69" i="22"/>
  <c r="K109" i="22"/>
  <c r="J109" i="22"/>
  <c r="J34" i="22"/>
  <c r="K34" i="22"/>
  <c r="J147" i="22"/>
  <c r="K147" i="22"/>
  <c r="J92" i="22"/>
  <c r="K92" i="22"/>
  <c r="K145" i="22"/>
  <c r="J145" i="22"/>
  <c r="K144" i="22"/>
  <c r="J144" i="22"/>
  <c r="K104" i="22"/>
  <c r="J104" i="22"/>
  <c r="J102" i="22"/>
  <c r="K102" i="22"/>
  <c r="K130" i="22"/>
  <c r="J130" i="22"/>
  <c r="K136" i="22"/>
  <c r="J136" i="22"/>
  <c r="J121" i="22"/>
  <c r="K121" i="22"/>
  <c r="K98" i="22"/>
  <c r="J98" i="22"/>
  <c r="J132" i="22"/>
  <c r="K132" i="22"/>
  <c r="J83" i="22"/>
  <c r="K83" i="22"/>
  <c r="J47" i="22"/>
  <c r="K47" i="22"/>
  <c r="J107" i="22"/>
  <c r="K107" i="22"/>
  <c r="J66" i="22"/>
  <c r="K66" i="22"/>
  <c r="J138" i="22"/>
  <c r="K138" i="22"/>
  <c r="K36" i="22"/>
  <c r="J36" i="22"/>
  <c r="J148" i="22"/>
  <c r="K148" i="22"/>
  <c r="K97" i="22"/>
  <c r="J97" i="22"/>
  <c r="K117" i="22"/>
  <c r="J117" i="22"/>
  <c r="J126" i="22"/>
  <c r="K126" i="22"/>
  <c r="K106" i="22"/>
  <c r="J106" i="22"/>
  <c r="J41" i="22"/>
  <c r="K41" i="22"/>
  <c r="J54" i="22"/>
  <c r="K54" i="22"/>
  <c r="J156" i="22"/>
  <c r="K156" i="22"/>
  <c r="J68" i="22"/>
  <c r="K68" i="22"/>
  <c r="J77" i="22"/>
  <c r="K77" i="22"/>
  <c r="J79" i="22"/>
  <c r="K79" i="22"/>
  <c r="K125" i="22"/>
  <c r="J125" i="22"/>
  <c r="K116" i="22"/>
  <c r="J116" i="22"/>
  <c r="K128" i="22"/>
  <c r="J128" i="22"/>
  <c r="K127" i="22"/>
  <c r="J127" i="22"/>
  <c r="K115" i="22"/>
  <c r="J115" i="22"/>
  <c r="K113" i="22"/>
  <c r="J113" i="22"/>
  <c r="J65" i="22"/>
  <c r="K65" i="22"/>
  <c r="J49" i="22"/>
  <c r="K49" i="22"/>
  <c r="K85" i="22"/>
  <c r="J85" i="22"/>
  <c r="J33" i="22"/>
  <c r="K33" i="22"/>
  <c r="K43" i="22"/>
  <c r="J43" i="22"/>
  <c r="J59" i="22"/>
  <c r="K59" i="22"/>
  <c r="K70" i="22"/>
  <c r="J70" i="22"/>
  <c r="K94" i="22"/>
  <c r="J94" i="22"/>
  <c r="K62" i="22"/>
  <c r="J62" i="22"/>
  <c r="K35" i="22"/>
  <c r="J35" i="22"/>
  <c r="K45" i="22"/>
  <c r="J45" i="22"/>
  <c r="J139" i="22"/>
  <c r="K139" i="22"/>
  <c r="K63" i="22"/>
  <c r="J63" i="22"/>
  <c r="K51" i="22"/>
  <c r="J51" i="22"/>
  <c r="K111" i="22"/>
  <c r="J111" i="22"/>
  <c r="K122" i="22"/>
  <c r="J122" i="22"/>
  <c r="K153" i="22"/>
  <c r="J153" i="22"/>
  <c r="J103" i="22"/>
  <c r="K103" i="22"/>
  <c r="K55" i="22"/>
  <c r="J55" i="22"/>
  <c r="K74" i="22"/>
  <c r="J74" i="22"/>
  <c r="J67" i="22"/>
  <c r="K67" i="22"/>
  <c r="K108" i="22"/>
  <c r="J108" i="22"/>
  <c r="J99" i="22"/>
  <c r="K99" i="22"/>
  <c r="J89" i="22"/>
  <c r="K89" i="22"/>
  <c r="J142" i="22"/>
  <c r="K142" i="22"/>
  <c r="J140" i="22"/>
  <c r="K140" i="22"/>
  <c r="G91" i="22"/>
  <c r="G88" i="22"/>
  <c r="G68" i="22"/>
  <c r="G83" i="22"/>
  <c r="G138" i="22"/>
  <c r="G111" i="22"/>
  <c r="G57" i="22"/>
  <c r="G150" i="22"/>
  <c r="G74" i="22"/>
  <c r="G56" i="22"/>
  <c r="G81" i="22"/>
  <c r="G34" i="22"/>
  <c r="G112" i="22"/>
  <c r="G65" i="22"/>
  <c r="G79" i="22"/>
  <c r="G119" i="22"/>
  <c r="G50" i="22"/>
  <c r="G75" i="22"/>
  <c r="G44" i="22"/>
  <c r="G114" i="22"/>
  <c r="G87" i="22"/>
  <c r="G36" i="22"/>
  <c r="G103" i="22"/>
  <c r="G133" i="22"/>
  <c r="G53" i="22"/>
  <c r="G139" i="22"/>
  <c r="G155" i="22"/>
  <c r="G154" i="22"/>
  <c r="G136" i="22"/>
  <c r="G116" i="22"/>
  <c r="G64" i="22"/>
  <c r="G72" i="22"/>
  <c r="G147" i="22"/>
  <c r="G89" i="22"/>
  <c r="G117" i="22"/>
  <c r="G86" i="22"/>
  <c r="G151" i="22"/>
  <c r="G59" i="22"/>
  <c r="G52" i="22"/>
  <c r="G137" i="22"/>
  <c r="G134" i="22"/>
  <c r="G35" i="22"/>
  <c r="G40" i="22"/>
  <c r="G93" i="22"/>
  <c r="G63" i="22"/>
  <c r="G61" i="22"/>
  <c r="G80" i="22"/>
  <c r="G108" i="22"/>
  <c r="G32" i="22"/>
  <c r="G55" i="22"/>
  <c r="G47" i="22"/>
  <c r="G67" i="22"/>
  <c r="G132" i="22"/>
  <c r="G124" i="22"/>
  <c r="G101" i="22"/>
  <c r="G94" i="22"/>
  <c r="G43" i="22"/>
  <c r="G62" i="22"/>
  <c r="G109" i="22"/>
  <c r="G123" i="22"/>
  <c r="G115" i="22"/>
  <c r="G142" i="22"/>
  <c r="G135" i="22"/>
  <c r="G58" i="22"/>
  <c r="G70" i="22"/>
  <c r="G100" i="22"/>
  <c r="G122" i="22"/>
  <c r="G98" i="22"/>
  <c r="G48" i="22"/>
  <c r="G69" i="22"/>
  <c r="G84" i="22"/>
  <c r="G104" i="22"/>
  <c r="G85" i="22"/>
  <c r="G41" i="22"/>
  <c r="G99" i="22"/>
  <c r="G49" i="22"/>
  <c r="G46" i="22"/>
  <c r="G152" i="22"/>
  <c r="G77" i="22"/>
  <c r="G37" i="22"/>
  <c r="G113" i="22"/>
  <c r="G120" i="22"/>
  <c r="G39" i="22"/>
  <c r="G96" i="22"/>
  <c r="G156" i="22"/>
  <c r="G33" i="22"/>
  <c r="G153" i="22"/>
  <c r="G129" i="22"/>
  <c r="G54" i="22"/>
  <c r="G146" i="22"/>
  <c r="G82" i="22"/>
  <c r="G148" i="22"/>
  <c r="G125" i="22"/>
  <c r="G107" i="22"/>
  <c r="G60" i="22"/>
  <c r="G73" i="22"/>
  <c r="G126" i="22"/>
  <c r="G141" i="22"/>
  <c r="G102" i="22"/>
  <c r="G127" i="22"/>
  <c r="G92" i="22"/>
  <c r="G105" i="22"/>
  <c r="G66" i="22"/>
  <c r="G121" i="22"/>
  <c r="G128" i="22"/>
  <c r="G45" i="22"/>
  <c r="G140" i="22"/>
  <c r="G76" i="22"/>
  <c r="G144" i="22"/>
  <c r="G149" i="22"/>
  <c r="G38" i="22"/>
  <c r="G131" i="22"/>
  <c r="G51" i="22"/>
  <c r="G71" i="22"/>
  <c r="G78" i="22"/>
  <c r="G97" i="22"/>
  <c r="G106" i="22"/>
  <c r="G110" i="22"/>
  <c r="G118" i="22"/>
  <c r="G145" i="22"/>
  <c r="G90" i="22"/>
  <c r="G95" i="22"/>
  <c r="G130" i="22"/>
  <c r="G143" i="22"/>
  <c r="G4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gscoufis</author>
  </authors>
  <commentList>
    <comment ref="D2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gscoufis:</t>
        </r>
        <r>
          <rPr>
            <sz val="8"/>
            <color indexed="81"/>
            <rFont val="Tahoma"/>
            <family val="2"/>
          </rPr>
          <t xml:space="preserve">
Strike is ignored in the case of an ATM bootstrap.</t>
        </r>
      </text>
    </comment>
    <comment ref="I2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gscoufis:</t>
        </r>
        <r>
          <rPr>
            <sz val="8"/>
            <color indexed="81"/>
            <rFont val="Tahoma"/>
            <family val="2"/>
          </rPr>
          <t xml:space="preserve">
Strike is ignored in the case of an ATM bootstrap.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gscoufis</author>
  </authors>
  <commentList>
    <comment ref="E3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gscoufis:</t>
        </r>
        <r>
          <rPr>
            <sz val="8"/>
            <color indexed="81"/>
            <rFont val="Tahoma"/>
            <family val="2"/>
          </rPr>
          <t xml:space="preserve">
PPD = (ATM Vol)*Forward/Sqrt(250)</t>
        </r>
      </text>
    </comment>
  </commentList>
</comments>
</file>

<file path=xl/sharedStrings.xml><?xml version="1.0" encoding="utf-8"?>
<sst xmlns="http://schemas.openxmlformats.org/spreadsheetml/2006/main" count="221" uniqueCount="105">
  <si>
    <t>Strike</t>
  </si>
  <si>
    <t>ATM</t>
  </si>
  <si>
    <t>AUD</t>
  </si>
  <si>
    <t>Beta</t>
  </si>
  <si>
    <t>Nu</t>
  </si>
  <si>
    <t>Rho</t>
  </si>
  <si>
    <t>Tenor</t>
  </si>
  <si>
    <t>Expiry</t>
  </si>
  <si>
    <t>UPDATE WORKBOOK COMMAND: CTRL+ALT+F9</t>
  </si>
  <si>
    <t>Powered by Highlander ©</t>
  </si>
  <si>
    <t>Select on the link below to go to particular worksheet</t>
  </si>
  <si>
    <t>PPD</t>
  </si>
  <si>
    <t>Spreadsheet shows examples of how to use the Front Office Quantitative Research implementation of a Caplet Bootstrap Engine</t>
  </si>
  <si>
    <t>Caplet Bootstrap Examples</t>
  </si>
  <si>
    <t>Market Data</t>
  </si>
  <si>
    <t>ATM Bootstrap</t>
  </si>
  <si>
    <t>Fixed Strike Bootstrap</t>
  </si>
  <si>
    <t>MARKET DATA: ATM Bootstrap</t>
  </si>
  <si>
    <t>Discount Factor</t>
  </si>
  <si>
    <t>Type</t>
  </si>
  <si>
    <t>ETO</t>
  </si>
  <si>
    <t>Cap/Floor</t>
  </si>
  <si>
    <t>Date</t>
  </si>
  <si>
    <t>2Y</t>
  </si>
  <si>
    <t>3Y</t>
  </si>
  <si>
    <t>4Y</t>
  </si>
  <si>
    <t>5Y</t>
  </si>
  <si>
    <t>7Y</t>
  </si>
  <si>
    <t>10Y</t>
  </si>
  <si>
    <t>Currency</t>
  </si>
  <si>
    <t>15Y</t>
  </si>
  <si>
    <t>Settings</t>
  </si>
  <si>
    <t>Value</t>
  </si>
  <si>
    <t>3M</t>
  </si>
  <si>
    <t>QR CALL</t>
  </si>
  <si>
    <t>MARKET DATA: Fixed Strike Bootstrap</t>
  </si>
  <si>
    <t>Calculation Date: 29-Nov-2007</t>
  </si>
  <si>
    <t>Step 1:</t>
  </si>
  <si>
    <t>Create Settings</t>
  </si>
  <si>
    <t>ATM Bootstrap Engine</t>
  </si>
  <si>
    <t>Step 3:</t>
  </si>
  <si>
    <t>Create Caplet Bootstrap Settings</t>
  </si>
  <si>
    <t>Compute Caplet Volatility</t>
  </si>
  <si>
    <t>Fixed Strike Bootstrap Engine</t>
  </si>
  <si>
    <t>Black Caplet Volatility</t>
  </si>
  <si>
    <t>20Y</t>
  </si>
  <si>
    <t>30Y</t>
  </si>
  <si>
    <t>Calculation Date: 8-Jul-2008</t>
  </si>
  <si>
    <t>Caspar</t>
  </si>
  <si>
    <t>Highlander</t>
  </si>
  <si>
    <t>Engine</t>
  </si>
  <si>
    <t>ATM Hldr Engine</t>
  </si>
  <si>
    <t>I-F</t>
  </si>
  <si>
    <t>F-D</t>
  </si>
  <si>
    <t>I-D</t>
  </si>
  <si>
    <t>BusinessCenter</t>
  </si>
  <si>
    <t>EngineHandle</t>
  </si>
  <si>
    <t>BuildDateTime</t>
  </si>
  <si>
    <t>BaseDate</t>
  </si>
  <si>
    <t>MarketName</t>
  </si>
  <si>
    <t>QR_LIVE</t>
  </si>
  <si>
    <t>Instrument</t>
  </si>
  <si>
    <t>AUD-LIBOR-BBA-3M</t>
  </si>
  <si>
    <t>IndexName</t>
  </si>
  <si>
    <t>AUD-LIBOR-BBA</t>
  </si>
  <si>
    <t>IndexTenor</t>
  </si>
  <si>
    <t>ReferenceCurveUniqueId</t>
  </si>
  <si>
    <t>Market.QR_LIVE.RateCurve.AUD-LIBOR-BBA-3M</t>
  </si>
  <si>
    <t>ReferenceCurrency2CurveId</t>
  </si>
  <si>
    <t>Algorithm</t>
  </si>
  <si>
    <t>Default</t>
  </si>
  <si>
    <t>StrikeQuoteUnits</t>
  </si>
  <si>
    <t>ATMFlatMoneyness</t>
  </si>
  <si>
    <t>QuoteUnits</t>
  </si>
  <si>
    <t>LogNormalVolatility</t>
  </si>
  <si>
    <t>InformationSource</t>
  </si>
  <si>
    <t>SwapDesk</t>
  </si>
  <si>
    <t>MeasureType</t>
  </si>
  <si>
    <t>Volatility</t>
  </si>
  <si>
    <t>QuotationSide</t>
  </si>
  <si>
    <t>Mid</t>
  </si>
  <si>
    <t>Timing</t>
  </si>
  <si>
    <t>Close</t>
  </si>
  <si>
    <t>ValuationDate</t>
  </si>
  <si>
    <t>Sydney</t>
  </si>
  <si>
    <t>AUD-Caplet-1D-90D</t>
  </si>
  <si>
    <t>AUD-IRCap-2Y</t>
  </si>
  <si>
    <t>AUD-IRCap-3Y</t>
  </si>
  <si>
    <t>AUD-IRCap-4Y</t>
  </si>
  <si>
    <t>AUD-IRCap-5Y</t>
  </si>
  <si>
    <t>AUD-IRCap-7Y</t>
  </si>
  <si>
    <t>AUD-IRCap-10Y</t>
  </si>
  <si>
    <t>AUD-IRCap-15Y</t>
  </si>
  <si>
    <t>AUD-IRCap-20Y</t>
  </si>
  <si>
    <t>AUD-Caplet-66D-90D</t>
  </si>
  <si>
    <t>AUD-Caplet-157D-90D</t>
  </si>
  <si>
    <t>AUD-Caplet-248D-90D</t>
  </si>
  <si>
    <t>AUD-IRCap-30Y</t>
  </si>
  <si>
    <t>AUD-Caplet-339D-90D</t>
  </si>
  <si>
    <t>AUD-Caplet-0D-90D</t>
  </si>
  <si>
    <t>AUD-Caplet-8D-90D</t>
  </si>
  <si>
    <t>AUD-Caplet-99D-90D</t>
  </si>
  <si>
    <t>AUD-Caplet-190D-90D</t>
  </si>
  <si>
    <t>AUD-Caplet-281D-90D</t>
  </si>
  <si>
    <t>DecimalRate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</si>
</sst>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000"/>
    <numFmt numFmtId="165" formatCode="0.000%"/>
    <numFmt numFmtId="166" formatCode="0.0000%"/>
    <numFmt numFmtId="167" formatCode="&quot;$&quot;#,##0\ ;\(&quot;$&quot;#,##0\)"/>
    <numFmt numFmtId="168" formatCode="0.00_)"/>
    <numFmt numFmtId="169" formatCode="#,##0.0;#,##0.0"/>
    <numFmt numFmtId="170" formatCode="\+#,##0.00;\-#,##0.00"/>
    <numFmt numFmtId="171" formatCode="0.000"/>
    <numFmt numFmtId="172" formatCode="0.00000"/>
    <numFmt numFmtId="173" formatCode="0.000000"/>
    <numFmt numFmtId="174" formatCode="0.00000000"/>
    <numFmt numFmtId="175" formatCode="0.000000%"/>
    <numFmt numFmtId="176" formatCode="0.0%"/>
  </numFmts>
  <fonts count="5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10"/>
      <name val="MS Sans Serif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0"/>
      <color indexed="11"/>
      <name val="Arial"/>
      <family val="2"/>
    </font>
    <font>
      <b/>
      <i/>
      <sz val="9"/>
      <color indexed="57"/>
      <name val="Verdana"/>
      <family val="2"/>
    </font>
    <font>
      <i/>
      <sz val="10"/>
      <name val="Arial"/>
      <family val="2"/>
    </font>
    <font>
      <b/>
      <i/>
      <sz val="9"/>
      <color indexed="16"/>
      <name val="Verdana"/>
      <family val="2"/>
    </font>
    <font>
      <sz val="11"/>
      <color indexed="62"/>
      <name val="Calibri"/>
      <family val="2"/>
    </font>
    <font>
      <sz val="10"/>
      <name val="Arial"/>
      <family val="2"/>
    </font>
    <font>
      <b/>
      <sz val="9"/>
      <color indexed="9"/>
      <name val="Verdana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9"/>
      <color indexed="16"/>
      <name val="Verdana"/>
      <family val="2"/>
    </font>
    <font>
      <sz val="14"/>
      <color indexed="8"/>
      <name val="Verdana"/>
      <family val="2"/>
    </font>
    <font>
      <i/>
      <sz val="10"/>
      <name val="Bookman Old Style"/>
      <family val="1"/>
    </font>
    <font>
      <i/>
      <sz val="10"/>
      <color indexed="8"/>
      <name val="Bookman Old Style"/>
      <family val="1"/>
    </font>
    <font>
      <b/>
      <sz val="12"/>
      <color indexed="16"/>
      <name val="MS Sans Serif"/>
      <family val="2"/>
    </font>
    <font>
      <sz val="8"/>
      <color indexed="12"/>
      <name val="MS Sans Serif"/>
      <family val="2"/>
    </font>
    <font>
      <b/>
      <sz val="12"/>
      <color indexed="17"/>
      <name val="MS Sans Serif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charset val="128"/>
    </font>
    <font>
      <sz val="10"/>
      <name val="Times New Roman"/>
      <family val="1"/>
    </font>
    <font>
      <sz val="10"/>
      <color indexed="17"/>
      <name val="Arial"/>
      <family val="2"/>
    </font>
    <font>
      <sz val="10"/>
      <color indexed="9"/>
      <name val="Times New Roman"/>
      <family val="1"/>
    </font>
    <font>
      <b/>
      <sz val="18"/>
      <color indexed="9"/>
      <name val="Times New Roman"/>
      <family val="1"/>
    </font>
    <font>
      <b/>
      <sz val="18"/>
      <name val="Times New Roman"/>
      <family val="1"/>
    </font>
    <font>
      <i/>
      <sz val="10"/>
      <name val="Times New Roman"/>
      <family val="1"/>
    </font>
    <font>
      <i/>
      <sz val="13"/>
      <name val="Times New Roman"/>
      <family val="1"/>
    </font>
    <font>
      <u/>
      <sz val="10"/>
      <color indexed="12"/>
      <name val="Times New Roman"/>
      <family val="1"/>
    </font>
    <font>
      <sz val="12"/>
      <name val="Times New Roman"/>
      <family val="1"/>
    </font>
    <font>
      <u/>
      <sz val="10"/>
      <color indexed="18"/>
      <name val="Times New Roman"/>
      <family val="1"/>
    </font>
    <font>
      <sz val="8"/>
      <name val="Times New Roman"/>
      <family val="1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2"/>
      <name val="Arial"/>
      <family val="2"/>
    </font>
    <font>
      <b/>
      <sz val="10"/>
      <color indexed="39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lightTrellis">
        <fgColor indexed="57"/>
        <bgColor indexed="53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4"/>
      </right>
      <top style="medium">
        <color indexed="1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55"/>
      </top>
      <bottom/>
      <diagonal/>
    </border>
    <border>
      <left/>
      <right/>
      <top style="thick">
        <color indexed="22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>
      <alignment horizontal="left" wrapText="1"/>
    </xf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Alignment="0"/>
    <xf numFmtId="0" fontId="11" fillId="3" borderId="0" applyNumberFormat="0" applyBorder="0" applyAlignment="0" applyProtection="0"/>
    <xf numFmtId="0" fontId="12" fillId="21" borderId="1" applyNumberFormat="0" applyAlignment="0" applyProtection="0"/>
    <xf numFmtId="0" fontId="13" fillId="22" borderId="2" applyNumberFormat="0" applyAlignment="0" applyProtection="0"/>
    <xf numFmtId="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2" fontId="2" fillId="0" borderId="0" applyFont="0" applyFill="0" applyBorder="0" applyAlignment="0" applyProtection="0"/>
    <xf numFmtId="0" fontId="15" fillId="4" borderId="0" applyNumberFormat="0" applyBorder="0" applyAlignment="0" applyProtection="0"/>
    <xf numFmtId="0" fontId="56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9" fillId="23" borderId="0" applyNumberFormat="0" applyBorder="0">
      <alignment horizontal="right" vertical="center"/>
    </xf>
    <xf numFmtId="19" fontId="19" fillId="23" borderId="6" applyNumberFormat="0" applyBorder="0">
      <alignment horizontal="left" vertical="center"/>
    </xf>
    <xf numFmtId="2" fontId="20" fillId="24" borderId="0">
      <alignment horizontal="center" vertical="center"/>
    </xf>
    <xf numFmtId="2" fontId="20" fillId="24" borderId="7" applyBorder="0">
      <alignment horizontal="left" vertical="center"/>
    </xf>
    <xf numFmtId="0" fontId="19" fillId="23" borderId="0">
      <alignment horizontal="right" vertical="center"/>
    </xf>
    <xf numFmtId="19" fontId="21" fillId="23" borderId="8" applyNumberFormat="0" applyBorder="0">
      <alignment horizontal="left" vertical="center" indent="1"/>
    </xf>
    <xf numFmtId="2" fontId="22" fillId="24" borderId="9" applyBorder="0">
      <alignment horizontal="left" vertical="center" indent="1"/>
    </xf>
    <xf numFmtId="2" fontId="22" fillId="24" borderId="10" applyBorder="0">
      <alignment horizontal="center" vertical="center"/>
    </xf>
    <xf numFmtId="0" fontId="23" fillId="7" borderId="1" applyNumberFormat="0" applyAlignment="0" applyProtection="0"/>
    <xf numFmtId="2" fontId="24" fillId="25" borderId="11" applyBorder="0">
      <alignment horizontal="left" vertical="center" indent="1"/>
    </xf>
    <xf numFmtId="0" fontId="24" fillId="25" borderId="0">
      <alignment horizontal="right" vertical="center"/>
    </xf>
    <xf numFmtId="2" fontId="24" fillId="25" borderId="6" applyNumberFormat="0" applyBorder="0">
      <alignment horizontal="right" vertical="center"/>
    </xf>
    <xf numFmtId="2" fontId="25" fillId="26" borderId="8" applyBorder="0">
      <alignment horizontal="left" vertical="center" indent="1"/>
    </xf>
    <xf numFmtId="2" fontId="25" fillId="26" borderId="0">
      <alignment horizontal="right" vertical="center"/>
    </xf>
    <xf numFmtId="2" fontId="25" fillId="26" borderId="7" applyBorder="0">
      <alignment horizontal="left" vertical="center"/>
    </xf>
    <xf numFmtId="2" fontId="25" fillId="26" borderId="12" applyBorder="0">
      <alignment horizontal="center" vertical="center"/>
    </xf>
    <xf numFmtId="19" fontId="21" fillId="27" borderId="13" applyNumberFormat="0" applyBorder="0">
      <alignment horizontal="left" vertical="center"/>
    </xf>
    <xf numFmtId="15" fontId="21" fillId="27" borderId="10" applyNumberFormat="0" applyBorder="0">
      <alignment horizontal="right" vertical="center"/>
    </xf>
    <xf numFmtId="19" fontId="21" fillId="27" borderId="14" applyNumberFormat="0" applyBorder="0">
      <alignment horizontal="right" vertical="center"/>
    </xf>
    <xf numFmtId="2" fontId="22" fillId="28" borderId="15" applyBorder="0">
      <alignment horizontal="left" vertical="center" indent="1"/>
    </xf>
    <xf numFmtId="2" fontId="22" fillId="28" borderId="7" applyNumberFormat="0">
      <alignment horizontal="center" vertical="center"/>
    </xf>
    <xf numFmtId="2" fontId="22" fillId="28" borderId="7" applyNumberFormat="0" applyBorder="0">
      <alignment horizontal="left" vertical="center"/>
    </xf>
    <xf numFmtId="2" fontId="24" fillId="29" borderId="14" applyNumberFormat="0" applyBorder="0">
      <alignment horizontal="right" vertical="center"/>
    </xf>
    <xf numFmtId="0" fontId="26" fillId="0" borderId="16" applyNumberFormat="0" applyFill="0" applyAlignment="0" applyProtection="0"/>
    <xf numFmtId="0" fontId="27" fillId="30" borderId="0" applyNumberFormat="0" applyBorder="0" applyAlignment="0" applyProtection="0"/>
    <xf numFmtId="0" fontId="2" fillId="0" borderId="0" applyNumberFormat="0" applyFont="0" applyFill="0" applyBorder="0" applyAlignment="0"/>
    <xf numFmtId="168" fontId="28" fillId="0" borderId="0"/>
    <xf numFmtId="0" fontId="2" fillId="32" borderId="0"/>
    <xf numFmtId="0" fontId="2" fillId="0" borderId="0"/>
    <xf numFmtId="0" fontId="2" fillId="31" borderId="0"/>
    <xf numFmtId="0" fontId="2" fillId="33" borderId="17" applyNumberFormat="0" applyFont="0" applyAlignment="0" applyProtection="0"/>
    <xf numFmtId="0" fontId="4" fillId="34" borderId="18" applyNumberFormat="0" applyBorder="0">
      <alignment horizontal="left" vertical="center"/>
    </xf>
    <xf numFmtId="2" fontId="4" fillId="34" borderId="7" applyNumberFormat="0" applyBorder="0">
      <alignment horizontal="left" vertical="center"/>
    </xf>
    <xf numFmtId="2" fontId="25" fillId="26" borderId="19" applyNumberFormat="0" applyBorder="0">
      <alignment horizontal="left" vertical="center"/>
    </xf>
    <xf numFmtId="2" fontId="25" fillId="26" borderId="7" applyNumberFormat="0" applyBorder="0">
      <alignment horizontal="left" vertical="center"/>
    </xf>
    <xf numFmtId="0" fontId="29" fillId="21" borderId="20" applyNumberFormat="0" applyAlignment="0" applyProtection="0"/>
    <xf numFmtId="19" fontId="24" fillId="35" borderId="21" applyNumberFormat="0" applyBorder="0">
      <alignment horizontal="left" vertical="center" indent="1"/>
    </xf>
    <xf numFmtId="0" fontId="24" fillId="35" borderId="0">
      <alignment horizontal="right" vertical="center"/>
    </xf>
    <xf numFmtId="19" fontId="24" fillId="35" borderId="14" applyNumberFormat="0" applyBorder="0">
      <alignment horizontal="right" vertical="center"/>
    </xf>
    <xf numFmtId="2" fontId="30" fillId="36" borderId="9" applyBorder="0">
      <alignment horizontal="left" vertical="center" indent="1"/>
    </xf>
    <xf numFmtId="2" fontId="30" fillId="36" borderId="0">
      <alignment horizontal="center" vertical="center"/>
    </xf>
    <xf numFmtId="2" fontId="30" fillId="36" borderId="22">
      <alignment horizontal="left" vertical="center"/>
    </xf>
    <xf numFmtId="0" fontId="31" fillId="37" borderId="12">
      <alignment horizontal="center"/>
    </xf>
    <xf numFmtId="9" fontId="2" fillId="0" borderId="0" applyFont="0" applyFill="0" applyBorder="0" applyAlignment="0" applyProtection="0"/>
    <xf numFmtId="165" fontId="32" fillId="38" borderId="0" applyNumberFormat="0" applyBorder="0">
      <alignment horizontal="right" vertical="center"/>
    </xf>
    <xf numFmtId="165" fontId="32" fillId="38" borderId="0" applyNumberFormat="0" applyBorder="0">
      <alignment horizontal="right" vertical="center"/>
    </xf>
    <xf numFmtId="0" fontId="33" fillId="39" borderId="12" applyNumberFormat="0">
      <alignment horizontal="center" vertical="center"/>
    </xf>
    <xf numFmtId="0" fontId="33" fillId="39" borderId="0" applyNumberFormat="0" applyBorder="0">
      <alignment horizontal="left" vertical="center" indent="1"/>
    </xf>
    <xf numFmtId="169" fontId="34" fillId="40" borderId="0">
      <alignment horizontal="center" vertical="center"/>
    </xf>
    <xf numFmtId="170" fontId="35" fillId="41" borderId="0">
      <alignment horizontal="center" vertical="center"/>
      <protection locked="0"/>
    </xf>
    <xf numFmtId="0" fontId="2" fillId="0" borderId="0">
      <alignment horizontal="left" wrapText="1"/>
    </xf>
    <xf numFmtId="2" fontId="36" fillId="42" borderId="18" applyNumberFormat="0" applyFill="0" applyBorder="0" applyAlignment="0">
      <alignment horizontal="center"/>
      <protection locked="0"/>
    </xf>
    <xf numFmtId="2" fontId="24" fillId="43" borderId="7" applyNumberFormat="0" applyBorder="0">
      <alignment horizontal="right" vertical="center"/>
    </xf>
    <xf numFmtId="2" fontId="24" fillId="43" borderId="0">
      <alignment horizontal="right" vertical="center"/>
    </xf>
    <xf numFmtId="2" fontId="25" fillId="44" borderId="12">
      <alignment horizontal="center" vertical="center"/>
    </xf>
    <xf numFmtId="2" fontId="25" fillId="44" borderId="0" applyNumberFormat="0" applyBorder="0">
      <alignment horizontal="left" vertical="center"/>
    </xf>
    <xf numFmtId="2" fontId="25" fillId="44" borderId="12">
      <alignment horizontal="center" vertical="center"/>
    </xf>
    <xf numFmtId="0" fontId="37" fillId="0" borderId="0" applyNumberFormat="0" applyFill="0" applyBorder="0" applyAlignment="0" applyProtection="0"/>
    <xf numFmtId="0" fontId="38" fillId="0" borderId="23" applyNumberFormat="0" applyFill="0" applyAlignment="0" applyProtection="0"/>
    <xf numFmtId="0" fontId="39" fillId="0" borderId="0" applyNumberFormat="0" applyFill="0" applyBorder="0" applyAlignment="0" applyProtection="0"/>
    <xf numFmtId="38" fontId="40" fillId="0" borderId="0" applyFont="0" applyFill="0" applyBorder="0" applyAlignment="0" applyProtection="0"/>
    <xf numFmtId="0" fontId="40" fillId="0" borderId="0"/>
    <xf numFmtId="0" fontId="1" fillId="0" borderId="0"/>
  </cellStyleXfs>
  <cellXfs count="98">
    <xf numFmtId="0" fontId="0" fillId="0" borderId="0" xfId="0"/>
    <xf numFmtId="0" fontId="4" fillId="31" borderId="12" xfId="0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2" fontId="7" fillId="0" borderId="24" xfId="0" applyNumberFormat="1" applyFont="1" applyBorder="1" applyAlignment="1">
      <alignment horizontal="center"/>
    </xf>
    <xf numFmtId="2" fontId="7" fillId="0" borderId="25" xfId="0" applyNumberFormat="1" applyFont="1" applyBorder="1" applyAlignment="1">
      <alignment horizontal="center"/>
    </xf>
    <xf numFmtId="0" fontId="4" fillId="31" borderId="19" xfId="0" applyFont="1" applyFill="1" applyBorder="1" applyAlignment="1">
      <alignment horizontal="center"/>
    </xf>
    <xf numFmtId="0" fontId="4" fillId="31" borderId="26" xfId="0" applyFont="1" applyFill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41" fillId="32" borderId="0" xfId="71" applyFont="1" applyFill="1"/>
    <xf numFmtId="0" fontId="43" fillId="45" borderId="27" xfId="69" applyFont="1" applyFill="1" applyBorder="1"/>
    <xf numFmtId="0" fontId="44" fillId="45" borderId="4" xfId="70" applyFont="1" applyFill="1" applyBorder="1" applyAlignment="1">
      <alignment vertical="center"/>
    </xf>
    <xf numFmtId="0" fontId="41" fillId="43" borderId="0" xfId="71" applyFont="1" applyFill="1"/>
    <xf numFmtId="0" fontId="41" fillId="0" borderId="28" xfId="71" applyFont="1" applyFill="1" applyBorder="1"/>
    <xf numFmtId="0" fontId="41" fillId="0" borderId="0" xfId="71" applyFont="1" applyFill="1" applyBorder="1"/>
    <xf numFmtId="0" fontId="45" fillId="0" borderId="0" xfId="71" applyFont="1" applyFill="1" applyBorder="1" applyAlignment="1">
      <alignment horizontal="center"/>
    </xf>
    <xf numFmtId="0" fontId="46" fillId="0" borderId="0" xfId="71" applyFont="1" applyFill="1" applyBorder="1"/>
    <xf numFmtId="0" fontId="47" fillId="0" borderId="0" xfId="71" applyFont="1" applyFill="1" applyBorder="1"/>
    <xf numFmtId="0" fontId="48" fillId="0" borderId="0" xfId="41" applyFont="1" applyFill="1" applyBorder="1" applyAlignment="1" applyProtection="1"/>
    <xf numFmtId="0" fontId="49" fillId="0" borderId="0" xfId="71" applyFont="1" applyFill="1" applyBorder="1"/>
    <xf numFmtId="0" fontId="5" fillId="0" borderId="0" xfId="41" applyFill="1" applyBorder="1" applyAlignment="1" applyProtection="1"/>
    <xf numFmtId="0" fontId="50" fillId="0" borderId="0" xfId="41" applyFont="1" applyFill="1" applyBorder="1" applyAlignment="1" applyProtection="1"/>
    <xf numFmtId="0" fontId="51" fillId="0" borderId="0" xfId="71" applyFont="1" applyFill="1" applyBorder="1"/>
    <xf numFmtId="0" fontId="51" fillId="0" borderId="0" xfId="71" applyFont="1" applyFill="1" applyBorder="1" applyAlignment="1">
      <alignment horizontal="right"/>
    </xf>
    <xf numFmtId="0" fontId="5" fillId="0" borderId="0" xfId="41" applyAlignment="1" applyProtection="1"/>
    <xf numFmtId="0" fontId="4" fillId="31" borderId="29" xfId="0" applyFont="1" applyFill="1" applyBorder="1" applyAlignment="1">
      <alignment horizontal="center"/>
    </xf>
    <xf numFmtId="173" fontId="7" fillId="0" borderId="24" xfId="0" applyNumberFormat="1" applyFont="1" applyBorder="1" applyAlignment="1">
      <alignment horizontal="center"/>
    </xf>
    <xf numFmtId="172" fontId="42" fillId="0" borderId="24" xfId="0" applyNumberFormat="1" applyFont="1" applyBorder="1" applyAlignment="1">
      <alignment horizontal="center"/>
    </xf>
    <xf numFmtId="15" fontId="42" fillId="0" borderId="25" xfId="0" applyNumberFormat="1" applyFont="1" applyBorder="1" applyAlignment="1">
      <alignment horizontal="center"/>
    </xf>
    <xf numFmtId="172" fontId="42" fillId="0" borderId="25" xfId="0" applyNumberFormat="1" applyFont="1" applyBorder="1" applyAlignment="1">
      <alignment horizontal="center"/>
    </xf>
    <xf numFmtId="15" fontId="42" fillId="0" borderId="2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4" fillId="31" borderId="30" xfId="0" applyNumberFormat="1" applyFont="1" applyFill="1" applyBorder="1" applyAlignment="1">
      <alignment horizontal="center"/>
    </xf>
    <xf numFmtId="164" fontId="4" fillId="31" borderId="6" xfId="0" applyNumberFormat="1" applyFont="1" applyFill="1" applyBorder="1" applyAlignment="1">
      <alignment horizontal="center"/>
    </xf>
    <xf numFmtId="0" fontId="6" fillId="46" borderId="31" xfId="0" applyFont="1" applyFill="1" applyBorder="1" applyAlignment="1">
      <alignment horizontal="center"/>
    </xf>
    <xf numFmtId="3" fontId="6" fillId="46" borderId="35" xfId="0" applyNumberFormat="1" applyFont="1" applyFill="1" applyBorder="1" applyAlignment="1">
      <alignment horizontal="center"/>
    </xf>
    <xf numFmtId="0" fontId="6" fillId="46" borderId="35" xfId="0" applyFont="1" applyFill="1" applyBorder="1" applyAlignment="1">
      <alignment horizontal="center"/>
    </xf>
    <xf numFmtId="3" fontId="6" fillId="46" borderId="38" xfId="0" applyNumberFormat="1" applyFont="1" applyFill="1" applyBorder="1" applyAlignment="1">
      <alignment horizontal="center"/>
    </xf>
    <xf numFmtId="0" fontId="4" fillId="46" borderId="19" xfId="0" applyFont="1" applyFill="1" applyBorder="1" applyAlignment="1">
      <alignment horizontal="center"/>
    </xf>
    <xf numFmtId="0" fontId="4" fillId="46" borderId="29" xfId="0" applyFont="1" applyFill="1" applyBorder="1" applyAlignment="1">
      <alignment horizontal="center"/>
    </xf>
    <xf numFmtId="0" fontId="0" fillId="0" borderId="24" xfId="0" applyBorder="1"/>
    <xf numFmtId="15" fontId="7" fillId="0" borderId="0" xfId="0" applyNumberFormat="1" applyFont="1" applyAlignment="1">
      <alignment horizontal="center"/>
    </xf>
    <xf numFmtId="0" fontId="6" fillId="0" borderId="24" xfId="0" applyFont="1" applyBorder="1"/>
    <xf numFmtId="0" fontId="4" fillId="31" borderId="10" xfId="0" applyFont="1" applyFill="1" applyBorder="1" applyAlignment="1">
      <alignment horizontal="center"/>
    </xf>
    <xf numFmtId="0" fontId="4" fillId="31" borderId="6" xfId="0" applyFont="1" applyFill="1" applyBorder="1" applyAlignment="1">
      <alignment horizontal="center"/>
    </xf>
    <xf numFmtId="15" fontId="7" fillId="0" borderId="24" xfId="0" applyNumberFormat="1" applyFont="1" applyBorder="1" applyAlignment="1">
      <alignment horizontal="center"/>
    </xf>
    <xf numFmtId="15" fontId="7" fillId="0" borderId="25" xfId="0" applyNumberFormat="1" applyFont="1" applyBorder="1" applyAlignment="1">
      <alignment horizontal="center"/>
    </xf>
    <xf numFmtId="171" fontId="6" fillId="0" borderId="24" xfId="0" applyNumberFormat="1" applyFont="1" applyBorder="1" applyAlignment="1">
      <alignment horizontal="right"/>
    </xf>
    <xf numFmtId="175" fontId="7" fillId="0" borderId="0" xfId="0" applyNumberFormat="1" applyFont="1" applyAlignment="1">
      <alignment horizontal="center"/>
    </xf>
    <xf numFmtId="166" fontId="55" fillId="0" borderId="0" xfId="0" applyNumberFormat="1" applyFont="1" applyAlignment="1">
      <alignment horizontal="center"/>
    </xf>
    <xf numFmtId="175" fontId="0" fillId="0" borderId="0" xfId="0" applyNumberFormat="1"/>
    <xf numFmtId="1" fontId="42" fillId="47" borderId="25" xfId="0" applyNumberFormat="1" applyFont="1" applyFill="1" applyBorder="1" applyAlignment="1">
      <alignment horizontal="center"/>
    </xf>
    <xf numFmtId="2" fontId="42" fillId="47" borderId="25" xfId="0" applyNumberFormat="1" applyFont="1" applyFill="1" applyBorder="1" applyAlignment="1">
      <alignment horizontal="center"/>
    </xf>
    <xf numFmtId="0" fontId="42" fillId="47" borderId="25" xfId="0" applyFont="1" applyFill="1" applyBorder="1" applyAlignment="1">
      <alignment horizontal="center"/>
    </xf>
    <xf numFmtId="2" fontId="42" fillId="47" borderId="24" xfId="0" applyNumberFormat="1" applyFont="1" applyFill="1" applyBorder="1" applyAlignment="1">
      <alignment horizontal="center"/>
    </xf>
    <xf numFmtId="0" fontId="42" fillId="47" borderId="24" xfId="0" applyFont="1" applyFill="1" applyBorder="1" applyAlignment="1">
      <alignment horizontal="center"/>
    </xf>
    <xf numFmtId="3" fontId="42" fillId="47" borderId="24" xfId="0" applyNumberFormat="1" applyFont="1" applyFill="1" applyBorder="1" applyAlignment="1">
      <alignment horizontal="center"/>
    </xf>
    <xf numFmtId="174" fontId="7" fillId="0" borderId="25" xfId="85" applyNumberFormat="1" applyFont="1" applyBorder="1" applyAlignment="1">
      <alignment horizontal="center"/>
    </xf>
    <xf numFmtId="174" fontId="0" fillId="0" borderId="0" xfId="0" applyNumberFormat="1"/>
    <xf numFmtId="164" fontId="24" fillId="0" borderId="12" xfId="0" applyNumberFormat="1" applyFont="1" applyFill="1" applyBorder="1" applyAlignment="1">
      <alignment horizontal="center"/>
    </xf>
    <xf numFmtId="164" fontId="24" fillId="0" borderId="42" xfId="0" applyNumberFormat="1" applyFont="1" applyFill="1" applyBorder="1" applyAlignment="1">
      <alignment horizontal="center"/>
    </xf>
    <xf numFmtId="164" fontId="24" fillId="0" borderId="43" xfId="0" applyNumberFormat="1" applyFont="1" applyFill="1" applyBorder="1" applyAlignment="1">
      <alignment horizontal="center"/>
    </xf>
    <xf numFmtId="164" fontId="24" fillId="0" borderId="44" xfId="0" applyNumberFormat="1" applyFont="1" applyFill="1" applyBorder="1" applyAlignment="1">
      <alignment horizontal="center"/>
    </xf>
    <xf numFmtId="164" fontId="24" fillId="0" borderId="45" xfId="0" applyNumberFormat="1" applyFont="1" applyFill="1" applyBorder="1" applyAlignment="1">
      <alignment horizontal="center"/>
    </xf>
    <xf numFmtId="173" fontId="0" fillId="0" borderId="0" xfId="0" applyNumberFormat="1"/>
    <xf numFmtId="166" fontId="0" fillId="0" borderId="0" xfId="85" applyNumberFormat="1" applyFont="1"/>
    <xf numFmtId="164" fontId="0" fillId="48" borderId="35" xfId="0" applyNumberFormat="1" applyFill="1" applyBorder="1" applyAlignment="1">
      <alignment horizontal="center"/>
    </xf>
    <xf numFmtId="164" fontId="0" fillId="48" borderId="38" xfId="0" applyNumberFormat="1" applyFill="1" applyBorder="1" applyAlignment="1">
      <alignment horizontal="center"/>
    </xf>
    <xf numFmtId="164" fontId="0" fillId="0" borderId="0" xfId="0" applyNumberFormat="1"/>
    <xf numFmtId="3" fontId="24" fillId="46" borderId="25" xfId="104" applyNumberFormat="1" applyFont="1" applyFill="1" applyBorder="1" applyAlignment="1">
      <alignment horizontal="center"/>
    </xf>
    <xf numFmtId="0" fontId="6" fillId="46" borderId="24" xfId="0" applyFont="1" applyFill="1" applyBorder="1" applyAlignment="1">
      <alignment horizontal="center"/>
    </xf>
    <xf numFmtId="15" fontId="6" fillId="46" borderId="25" xfId="0" applyNumberFormat="1" applyFont="1" applyFill="1" applyBorder="1" applyAlignment="1">
      <alignment horizontal="center"/>
    </xf>
    <xf numFmtId="3" fontId="6" fillId="46" borderId="24" xfId="104" applyNumberFormat="1" applyFont="1" applyFill="1" applyBorder="1" applyAlignment="1">
      <alignment horizontal="center"/>
    </xf>
    <xf numFmtId="14" fontId="6" fillId="46" borderId="24" xfId="104" applyNumberFormat="1" applyFont="1" applyFill="1" applyBorder="1" applyAlignment="1">
      <alignment horizontal="center"/>
    </xf>
    <xf numFmtId="0" fontId="52" fillId="0" borderId="19" xfId="0" applyFont="1" applyBorder="1" applyAlignment="1">
      <alignment horizontal="center"/>
    </xf>
    <xf numFmtId="0" fontId="52" fillId="0" borderId="26" xfId="0" applyFont="1" applyBorder="1" applyAlignment="1">
      <alignment horizontal="center"/>
    </xf>
    <xf numFmtId="0" fontId="52" fillId="0" borderId="29" xfId="0" applyFont="1" applyBorder="1" applyAlignment="1">
      <alignment horizontal="center"/>
    </xf>
    <xf numFmtId="0" fontId="0" fillId="46" borderId="19" xfId="0" applyFill="1" applyBorder="1" applyAlignment="1">
      <alignment horizontal="center"/>
    </xf>
    <xf numFmtId="0" fontId="0" fillId="46" borderId="26" xfId="0" applyFill="1" applyBorder="1" applyAlignment="1">
      <alignment horizontal="center"/>
    </xf>
    <xf numFmtId="0" fontId="0" fillId="46" borderId="29" xfId="0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10" fontId="42" fillId="47" borderId="25" xfId="85" applyNumberFormat="1" applyFont="1" applyFill="1" applyBorder="1" applyAlignment="1">
      <alignment horizontal="center"/>
    </xf>
    <xf numFmtId="10" fontId="42" fillId="47" borderId="24" xfId="85" applyNumberFormat="1" applyFont="1" applyFill="1" applyBorder="1" applyAlignment="1">
      <alignment horizontal="center"/>
    </xf>
    <xf numFmtId="176" fontId="42" fillId="46" borderId="32" xfId="85" applyNumberFormat="1" applyFont="1" applyFill="1" applyBorder="1" applyAlignment="1">
      <alignment horizontal="center"/>
    </xf>
    <xf numFmtId="176" fontId="42" fillId="46" borderId="33" xfId="85" applyNumberFormat="1" applyFont="1" applyFill="1" applyBorder="1" applyAlignment="1">
      <alignment horizontal="center"/>
    </xf>
    <xf numFmtId="176" fontId="42" fillId="46" borderId="34" xfId="85" applyNumberFormat="1" applyFont="1" applyFill="1" applyBorder="1" applyAlignment="1">
      <alignment horizontal="center"/>
    </xf>
    <xf numFmtId="176" fontId="42" fillId="46" borderId="36" xfId="85" applyNumberFormat="1" applyFont="1" applyFill="1" applyBorder="1" applyAlignment="1">
      <alignment horizontal="center"/>
    </xf>
    <xf numFmtId="176" fontId="42" fillId="46" borderId="24" xfId="85" applyNumberFormat="1" applyFont="1" applyFill="1" applyBorder="1" applyAlignment="1">
      <alignment horizontal="center"/>
    </xf>
    <xf numFmtId="176" fontId="42" fillId="46" borderId="37" xfId="85" applyNumberFormat="1" applyFont="1" applyFill="1" applyBorder="1" applyAlignment="1">
      <alignment horizontal="center"/>
    </xf>
    <xf numFmtId="176" fontId="42" fillId="46" borderId="39" xfId="85" applyNumberFormat="1" applyFont="1" applyFill="1" applyBorder="1" applyAlignment="1">
      <alignment horizontal="center"/>
    </xf>
    <xf numFmtId="176" fontId="42" fillId="46" borderId="40" xfId="85" applyNumberFormat="1" applyFont="1" applyFill="1" applyBorder="1" applyAlignment="1">
      <alignment horizontal="center"/>
    </xf>
    <xf numFmtId="176" fontId="42" fillId="46" borderId="41" xfId="85" applyNumberFormat="1" applyFont="1" applyFill="1" applyBorder="1" applyAlignment="1">
      <alignment horizontal="center"/>
    </xf>
    <xf numFmtId="0" fontId="7" fillId="0" borderId="25" xfId="0" quotePrefix="1" applyFont="1" applyBorder="1" applyAlignment="1">
      <alignment horizontal="center"/>
    </xf>
    <xf numFmtId="0" fontId="0" fillId="46" borderId="18" xfId="0" applyFill="1" applyBorder="1" applyAlignment="1">
      <alignment horizontal="center"/>
    </xf>
    <xf numFmtId="0" fontId="0" fillId="46" borderId="0" xfId="0" applyFill="1" applyBorder="1" applyAlignment="1">
      <alignment horizontal="center"/>
    </xf>
    <xf numFmtId="10" fontId="7" fillId="0" borderId="25" xfId="85" applyNumberFormat="1" applyFont="1" applyBorder="1" applyAlignment="1">
      <alignment horizontal="center"/>
    </xf>
  </cellXfs>
  <cellStyles count="105">
    <cellStyle name="_Copy of Portfolios to Archeus 6-3-04 (2)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ck" xfId="26" xr:uid="{00000000-0005-0000-0000-000019000000}"/>
    <cellStyle name="Bad" xfId="27" builtinId="27" customBuiltin="1"/>
    <cellStyle name="Calculation" xfId="28" builtinId="22" customBuiltin="1"/>
    <cellStyle name="Check Cell" xfId="29" builtinId="23" customBuiltin="1"/>
    <cellStyle name="Comma0" xfId="30" xr:uid="{00000000-0005-0000-0000-00001D000000}"/>
    <cellStyle name="Currency0" xfId="31" xr:uid="{00000000-0005-0000-0000-00001E000000}"/>
    <cellStyle name="Date" xfId="32" xr:uid="{00000000-0005-0000-0000-00001F000000}"/>
    <cellStyle name="Explanatory Text" xfId="33" builtinId="53" customBuiltin="1"/>
    <cellStyle name="Fixed" xfId="34" xr:uid="{00000000-0005-0000-0000-000021000000}"/>
    <cellStyle name="Good" xfId="35" builtinId="26" customBuiltin="1"/>
    <cellStyle name="Header" xfId="36" xr:uid="{00000000-0005-0000-0000-000023000000}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Hyperlink" xfId="41" builtinId="8"/>
    <cellStyle name="InfoDataColumn" xfId="42" xr:uid="{00000000-0005-0000-0000-000029000000}"/>
    <cellStyle name="InfoDataRow" xfId="43" xr:uid="{00000000-0005-0000-0000-00002A000000}"/>
    <cellStyle name="InfoLabelColumn" xfId="44" xr:uid="{00000000-0005-0000-0000-00002B000000}"/>
    <cellStyle name="InfoLabelRow" xfId="45" xr:uid="{00000000-0005-0000-0000-00002C000000}"/>
    <cellStyle name="InfolDataColumn" xfId="46" xr:uid="{00000000-0005-0000-0000-00002D000000}"/>
    <cellStyle name="InformationalData" xfId="47" xr:uid="{00000000-0005-0000-0000-00002E000000}"/>
    <cellStyle name="InformationalLabel" xfId="48" xr:uid="{00000000-0005-0000-0000-00002F000000}"/>
    <cellStyle name="InformationalLabelTop" xfId="49" xr:uid="{00000000-0005-0000-0000-000030000000}"/>
    <cellStyle name="Input" xfId="50" builtinId="20" customBuiltin="1"/>
    <cellStyle name="InputData" xfId="51" xr:uid="{00000000-0005-0000-0000-000032000000}"/>
    <cellStyle name="InputDataColumn" xfId="52" xr:uid="{00000000-0005-0000-0000-000033000000}"/>
    <cellStyle name="InputDataRow" xfId="53" xr:uid="{00000000-0005-0000-0000-000034000000}"/>
    <cellStyle name="InputLabel" xfId="54" xr:uid="{00000000-0005-0000-0000-000035000000}"/>
    <cellStyle name="InputLabelColumn" xfId="55" xr:uid="{00000000-0005-0000-0000-000036000000}"/>
    <cellStyle name="InputLabelRow" xfId="56" xr:uid="{00000000-0005-0000-0000-000037000000}"/>
    <cellStyle name="InputLabelTop" xfId="57" xr:uid="{00000000-0005-0000-0000-000038000000}"/>
    <cellStyle name="IntermediateData" xfId="58" xr:uid="{00000000-0005-0000-0000-000039000000}"/>
    <cellStyle name="IntermediateDataColumn" xfId="59" xr:uid="{00000000-0005-0000-0000-00003A000000}"/>
    <cellStyle name="IntermediateDataRow" xfId="60" xr:uid="{00000000-0005-0000-0000-00003B000000}"/>
    <cellStyle name="IntermediateLabel" xfId="61" xr:uid="{00000000-0005-0000-0000-00003C000000}"/>
    <cellStyle name="IntermediateLabelColumn" xfId="62" xr:uid="{00000000-0005-0000-0000-00003D000000}"/>
    <cellStyle name="IntermediateLabelRow" xfId="63" xr:uid="{00000000-0005-0000-0000-00003E000000}"/>
    <cellStyle name="InvalidCell" xfId="64" xr:uid="{00000000-0005-0000-0000-00003F000000}"/>
    <cellStyle name="Linked Cell" xfId="65" builtinId="24" customBuiltin="1"/>
    <cellStyle name="Neutral" xfId="66" builtinId="28" customBuiltin="1"/>
    <cellStyle name="NewSheet" xfId="67" xr:uid="{00000000-0005-0000-0000-000042000000}"/>
    <cellStyle name="Normal" xfId="0" builtinId="0"/>
    <cellStyle name="Normal - Style1" xfId="68" xr:uid="{00000000-0005-0000-0000-000044000000}"/>
    <cellStyle name="Normal 7" xfId="104" xr:uid="{F5A2065D-6A84-4FA8-968A-BCA7A72E1D85}"/>
    <cellStyle name="Normal_CDS Pricer" xfId="69" xr:uid="{00000000-0005-0000-0000-000046000000}"/>
    <cellStyle name="Normal_Models" xfId="70" xr:uid="{00000000-0005-0000-0000-000047000000}"/>
    <cellStyle name="Normal_SABR Model Examples Old" xfId="71" xr:uid="{00000000-0005-0000-0000-000048000000}"/>
    <cellStyle name="Note" xfId="72" builtinId="10" customBuiltin="1"/>
    <cellStyle name="ObjectDataColumn" xfId="73" xr:uid="{00000000-0005-0000-0000-00004A000000}"/>
    <cellStyle name="ObjectDataRow" xfId="74" xr:uid="{00000000-0005-0000-0000-00004B000000}"/>
    <cellStyle name="ObjectLabelColumn" xfId="75" xr:uid="{00000000-0005-0000-0000-00004C000000}"/>
    <cellStyle name="ObjectLabelRow" xfId="76" xr:uid="{00000000-0005-0000-0000-00004D000000}"/>
    <cellStyle name="Output" xfId="77" builtinId="21" customBuiltin="1"/>
    <cellStyle name="OutputData" xfId="78" xr:uid="{00000000-0005-0000-0000-00004F000000}"/>
    <cellStyle name="OutputDataColumn" xfId="79" xr:uid="{00000000-0005-0000-0000-000050000000}"/>
    <cellStyle name="OutputDataRow" xfId="80" xr:uid="{00000000-0005-0000-0000-000051000000}"/>
    <cellStyle name="OutputLabel" xfId="81" xr:uid="{00000000-0005-0000-0000-000052000000}"/>
    <cellStyle name="OutputLabelColumn" xfId="82" xr:uid="{00000000-0005-0000-0000-000053000000}"/>
    <cellStyle name="OutputLabelRow" xfId="83" xr:uid="{00000000-0005-0000-0000-000054000000}"/>
    <cellStyle name="PanelLabel" xfId="84" xr:uid="{00000000-0005-0000-0000-000055000000}"/>
    <cellStyle name="Percent" xfId="85" builtinId="5"/>
    <cellStyle name="PersonalDataColumn" xfId="86" xr:uid="{00000000-0005-0000-0000-000057000000}"/>
    <cellStyle name="PersonalDataRow" xfId="87" xr:uid="{00000000-0005-0000-0000-000058000000}"/>
    <cellStyle name="PersonalLabelColumn" xfId="88" xr:uid="{00000000-0005-0000-0000-000059000000}"/>
    <cellStyle name="PersonalLabelRow" xfId="89" xr:uid="{00000000-0005-0000-0000-00005A000000}"/>
    <cellStyle name="result" xfId="90" xr:uid="{00000000-0005-0000-0000-00005B000000}"/>
    <cellStyle name="spreads" xfId="91" xr:uid="{00000000-0005-0000-0000-00005C000000}"/>
    <cellStyle name="Style 1" xfId="92" xr:uid="{00000000-0005-0000-0000-00005D000000}"/>
    <cellStyle name="swaptn" xfId="93" xr:uid="{00000000-0005-0000-0000-00005E000000}"/>
    <cellStyle name="TableDataColumn" xfId="94" xr:uid="{00000000-0005-0000-0000-00005F000000}"/>
    <cellStyle name="TableDataRow" xfId="95" xr:uid="{00000000-0005-0000-0000-000060000000}"/>
    <cellStyle name="TableLabelColumn" xfId="96" xr:uid="{00000000-0005-0000-0000-000061000000}"/>
    <cellStyle name="TableLabelRow" xfId="97" xr:uid="{00000000-0005-0000-0000-000062000000}"/>
    <cellStyle name="TableLabelTop" xfId="98" xr:uid="{00000000-0005-0000-0000-000063000000}"/>
    <cellStyle name="Title" xfId="99" builtinId="15" customBuiltin="1"/>
    <cellStyle name="Total" xfId="100" builtinId="25" customBuiltin="1"/>
    <cellStyle name="Warning Text" xfId="101" builtinId="11" customBuiltin="1"/>
    <cellStyle name="桁区切り_NewDemo" xfId="102" xr:uid="{00000000-0005-0000-0000-000067000000}"/>
    <cellStyle name="標準_NewDemo" xfId="103" xr:uid="{00000000-0005-0000-0000-000068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3785962396688"/>
          <c:y val="7.1839282056174958E-2"/>
          <c:w val="0.78818499258782915"/>
          <c:h val="0.74138139081972554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'ATM Bootstrap'!$C$31:$C$91</c:f>
              <c:numCache>
                <c:formatCode>d\-mmm\-yy</c:formatCode>
                <c:ptCount val="61"/>
                <c:pt idx="0">
                  <c:v>39637</c:v>
                </c:pt>
                <c:pt idx="1">
                  <c:v>39639</c:v>
                </c:pt>
                <c:pt idx="2">
                  <c:v>39671</c:v>
                </c:pt>
                <c:pt idx="3">
                  <c:v>39701</c:v>
                </c:pt>
                <c:pt idx="4">
                  <c:v>39731</c:v>
                </c:pt>
                <c:pt idx="5">
                  <c:v>39762</c:v>
                </c:pt>
                <c:pt idx="6">
                  <c:v>39792</c:v>
                </c:pt>
                <c:pt idx="7">
                  <c:v>39825</c:v>
                </c:pt>
                <c:pt idx="8">
                  <c:v>39917</c:v>
                </c:pt>
                <c:pt idx="9">
                  <c:v>40004</c:v>
                </c:pt>
                <c:pt idx="10">
                  <c:v>40098</c:v>
                </c:pt>
                <c:pt idx="11">
                  <c:v>40189</c:v>
                </c:pt>
                <c:pt idx="12">
                  <c:v>40280</c:v>
                </c:pt>
                <c:pt idx="13">
                  <c:v>40371</c:v>
                </c:pt>
                <c:pt idx="14">
                  <c:v>40462</c:v>
                </c:pt>
                <c:pt idx="15">
                  <c:v>40553</c:v>
                </c:pt>
                <c:pt idx="16">
                  <c:v>40644</c:v>
                </c:pt>
                <c:pt idx="17">
                  <c:v>40735</c:v>
                </c:pt>
                <c:pt idx="18">
                  <c:v>40826</c:v>
                </c:pt>
                <c:pt idx="19">
                  <c:v>40918</c:v>
                </c:pt>
                <c:pt idx="20">
                  <c:v>41009</c:v>
                </c:pt>
                <c:pt idx="21">
                  <c:v>41100</c:v>
                </c:pt>
                <c:pt idx="22">
                  <c:v>41192</c:v>
                </c:pt>
                <c:pt idx="23">
                  <c:v>41284</c:v>
                </c:pt>
                <c:pt idx="24">
                  <c:v>41374</c:v>
                </c:pt>
                <c:pt idx="25">
                  <c:v>41465</c:v>
                </c:pt>
                <c:pt idx="26">
                  <c:v>41557</c:v>
                </c:pt>
                <c:pt idx="27">
                  <c:v>41649</c:v>
                </c:pt>
                <c:pt idx="28">
                  <c:v>41739</c:v>
                </c:pt>
                <c:pt idx="29">
                  <c:v>41830</c:v>
                </c:pt>
                <c:pt idx="30">
                  <c:v>41922</c:v>
                </c:pt>
                <c:pt idx="31">
                  <c:v>42016</c:v>
                </c:pt>
                <c:pt idx="32">
                  <c:v>42104</c:v>
                </c:pt>
                <c:pt idx="33">
                  <c:v>42195</c:v>
                </c:pt>
                <c:pt idx="34">
                  <c:v>42289</c:v>
                </c:pt>
                <c:pt idx="35">
                  <c:v>42380</c:v>
                </c:pt>
                <c:pt idx="36">
                  <c:v>42471</c:v>
                </c:pt>
                <c:pt idx="37">
                  <c:v>42562</c:v>
                </c:pt>
                <c:pt idx="38">
                  <c:v>42653</c:v>
                </c:pt>
                <c:pt idx="39">
                  <c:v>42745</c:v>
                </c:pt>
                <c:pt idx="40">
                  <c:v>42835</c:v>
                </c:pt>
                <c:pt idx="41">
                  <c:v>42926</c:v>
                </c:pt>
                <c:pt idx="42">
                  <c:v>43018</c:v>
                </c:pt>
                <c:pt idx="43">
                  <c:v>43110</c:v>
                </c:pt>
                <c:pt idx="44">
                  <c:v>43200</c:v>
                </c:pt>
                <c:pt idx="45">
                  <c:v>43291</c:v>
                </c:pt>
                <c:pt idx="46">
                  <c:v>43383</c:v>
                </c:pt>
                <c:pt idx="47">
                  <c:v>43475</c:v>
                </c:pt>
                <c:pt idx="48">
                  <c:v>43565</c:v>
                </c:pt>
                <c:pt idx="49">
                  <c:v>43656</c:v>
                </c:pt>
                <c:pt idx="50">
                  <c:v>43748</c:v>
                </c:pt>
                <c:pt idx="51">
                  <c:v>43840</c:v>
                </c:pt>
                <c:pt idx="52">
                  <c:v>43935</c:v>
                </c:pt>
                <c:pt idx="53">
                  <c:v>44022</c:v>
                </c:pt>
                <c:pt idx="54">
                  <c:v>44116</c:v>
                </c:pt>
                <c:pt idx="55">
                  <c:v>44207</c:v>
                </c:pt>
                <c:pt idx="56">
                  <c:v>44298</c:v>
                </c:pt>
                <c:pt idx="57">
                  <c:v>44389</c:v>
                </c:pt>
                <c:pt idx="58">
                  <c:v>44480</c:v>
                </c:pt>
                <c:pt idx="59">
                  <c:v>44571</c:v>
                </c:pt>
                <c:pt idx="60">
                  <c:v>44662</c:v>
                </c:pt>
              </c:numCache>
            </c:numRef>
          </c:xVal>
          <c:yVal>
            <c:numRef>
              <c:f>'ATM Bootstrap'!$D$31:$D$91</c:f>
              <c:numCache>
                <c:formatCode>0.00000000</c:formatCode>
                <c:ptCount val="61"/>
                <c:pt idx="0">
                  <c:v>0.16400000000000001</c:v>
                </c:pt>
                <c:pt idx="1">
                  <c:v>0.16400000000000001</c:v>
                </c:pt>
                <c:pt idx="2">
                  <c:v>0.16400000000000001</c:v>
                </c:pt>
                <c:pt idx="3">
                  <c:v>0.16400000000000001</c:v>
                </c:pt>
                <c:pt idx="4">
                  <c:v>0.16667692000000001</c:v>
                </c:pt>
                <c:pt idx="5">
                  <c:v>0.16964066</c:v>
                </c:pt>
                <c:pt idx="6">
                  <c:v>0.17250879</c:v>
                </c:pt>
                <c:pt idx="7">
                  <c:v>0.16316153999999999</c:v>
                </c:pt>
                <c:pt idx="8">
                  <c:v>0.13879231</c:v>
                </c:pt>
                <c:pt idx="9">
                  <c:v>0.13813874000000001</c:v>
                </c:pt>
                <c:pt idx="10">
                  <c:v>0.17251163999999999</c:v>
                </c:pt>
                <c:pt idx="11">
                  <c:v>0.20578753</c:v>
                </c:pt>
                <c:pt idx="12">
                  <c:v>0.23602302999999999</c:v>
                </c:pt>
                <c:pt idx="13">
                  <c:v>0.2139636</c:v>
                </c:pt>
                <c:pt idx="14">
                  <c:v>0.19190417000000001</c:v>
                </c:pt>
                <c:pt idx="15">
                  <c:v>0.16984473999999999</c:v>
                </c:pt>
                <c:pt idx="16">
                  <c:v>0.14907535999999999</c:v>
                </c:pt>
                <c:pt idx="17">
                  <c:v>0.15636460999999999</c:v>
                </c:pt>
                <c:pt idx="18">
                  <c:v>0.16365384999999999</c:v>
                </c:pt>
                <c:pt idx="19">
                  <c:v>0.17102319999999999</c:v>
                </c:pt>
                <c:pt idx="20">
                  <c:v>0.17831245000000001</c:v>
                </c:pt>
                <c:pt idx="21">
                  <c:v>0.167513</c:v>
                </c:pt>
                <c:pt idx="22">
                  <c:v>0.15659487999999999</c:v>
                </c:pt>
                <c:pt idx="23">
                  <c:v>0.14567675999999999</c:v>
                </c:pt>
                <c:pt idx="24">
                  <c:v>0.13521564999999999</c:v>
                </c:pt>
                <c:pt idx="25">
                  <c:v>0.13441115000000001</c:v>
                </c:pt>
                <c:pt idx="26">
                  <c:v>0.13359779999999999</c:v>
                </c:pt>
                <c:pt idx="27">
                  <c:v>0.13278445999999999</c:v>
                </c:pt>
                <c:pt idx="28">
                  <c:v>0.13198878999999999</c:v>
                </c:pt>
                <c:pt idx="29">
                  <c:v>0.13118429000000001</c:v>
                </c:pt>
                <c:pt idx="30">
                  <c:v>0.13037093999999999</c:v>
                </c:pt>
                <c:pt idx="31">
                  <c:v>0.12953991000000001</c:v>
                </c:pt>
                <c:pt idx="32">
                  <c:v>0.12871488</c:v>
                </c:pt>
                <c:pt idx="33">
                  <c:v>0.12648303</c:v>
                </c:pt>
                <c:pt idx="34">
                  <c:v>0.1241776</c:v>
                </c:pt>
                <c:pt idx="35">
                  <c:v>0.12194575000000001</c:v>
                </c:pt>
                <c:pt idx="36">
                  <c:v>0.1197139</c:v>
                </c:pt>
                <c:pt idx="37">
                  <c:v>0.11748205</c:v>
                </c:pt>
                <c:pt idx="38">
                  <c:v>0.11525021000000001</c:v>
                </c:pt>
                <c:pt idx="39">
                  <c:v>0.11299383</c:v>
                </c:pt>
                <c:pt idx="40">
                  <c:v>0.11078651</c:v>
                </c:pt>
                <c:pt idx="41">
                  <c:v>0.10855466</c:v>
                </c:pt>
                <c:pt idx="42">
                  <c:v>0.10629827999999999</c:v>
                </c:pt>
                <c:pt idx="43">
                  <c:v>0.10404191</c:v>
                </c:pt>
                <c:pt idx="44">
                  <c:v>0.10186874999999999</c:v>
                </c:pt>
                <c:pt idx="45">
                  <c:v>0.10274553</c:v>
                </c:pt>
                <c:pt idx="46">
                  <c:v>0.10363195</c:v>
                </c:pt>
                <c:pt idx="47">
                  <c:v>0.10451837999999999</c:v>
                </c:pt>
                <c:pt idx="48">
                  <c:v>0.10538553000000001</c:v>
                </c:pt>
                <c:pt idx="49">
                  <c:v>0.10626231</c:v>
                </c:pt>
                <c:pt idx="50">
                  <c:v>0.10714873</c:v>
                </c:pt>
                <c:pt idx="51">
                  <c:v>0.10803515</c:v>
                </c:pt>
                <c:pt idx="52">
                  <c:v>0.10895048</c:v>
                </c:pt>
                <c:pt idx="53">
                  <c:v>0.10978872000000001</c:v>
                </c:pt>
                <c:pt idx="54">
                  <c:v>0.11069440999999999</c:v>
                </c:pt>
                <c:pt idx="55">
                  <c:v>0.1115712</c:v>
                </c:pt>
                <c:pt idx="56">
                  <c:v>0.11244799</c:v>
                </c:pt>
                <c:pt idx="57">
                  <c:v>0.11332477000000001</c:v>
                </c:pt>
                <c:pt idx="58">
                  <c:v>0.11420155999999999</c:v>
                </c:pt>
                <c:pt idx="59">
                  <c:v>0.11507834</c:v>
                </c:pt>
                <c:pt idx="60">
                  <c:v>0.11595513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D-4910-A4CE-74BB20D13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9712"/>
        <c:axId val="95641600"/>
      </c:scatterChart>
      <c:valAx>
        <c:axId val="10129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Expiry</a:t>
                </a:r>
              </a:p>
            </c:rich>
          </c:tx>
          <c:layout>
            <c:manualLayout>
              <c:xMode val="edge"/>
              <c:yMode val="edge"/>
              <c:x val="0.5144095244578577"/>
              <c:y val="0.89080701119256644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41600"/>
        <c:crosses val="autoZero"/>
        <c:crossBetween val="midCat"/>
      </c:valAx>
      <c:valAx>
        <c:axId val="95641600"/>
        <c:scaling>
          <c:orientation val="minMax"/>
          <c:min val="0.0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Caplet Volatility</a:t>
                </a:r>
              </a:p>
            </c:rich>
          </c:tx>
          <c:layout>
            <c:manualLayout>
              <c:xMode val="edge"/>
              <c:yMode val="edge"/>
              <c:x val="2.3054755043227664E-2"/>
              <c:y val="0.23563278728090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997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0C0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69984686064318"/>
          <c:y val="7.2463973233619888E-2"/>
          <c:w val="0.80398162327718226"/>
          <c:h val="0.7391325269829228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'Fixed Strike Bootstrap'!$C$32:$C$72</c:f>
              <c:numCache>
                <c:formatCode>d\-mmm\-yy</c:formatCode>
                <c:ptCount val="41"/>
                <c:pt idx="0">
                  <c:v>39416</c:v>
                </c:pt>
                <c:pt idx="1">
                  <c:v>39507</c:v>
                </c:pt>
                <c:pt idx="2">
                  <c:v>39598</c:v>
                </c:pt>
                <c:pt idx="3">
                  <c:v>39689</c:v>
                </c:pt>
                <c:pt idx="4">
                  <c:v>39780</c:v>
                </c:pt>
                <c:pt idx="5">
                  <c:v>39871</c:v>
                </c:pt>
                <c:pt idx="6">
                  <c:v>39962</c:v>
                </c:pt>
                <c:pt idx="7">
                  <c:v>40056</c:v>
                </c:pt>
                <c:pt idx="8">
                  <c:v>40147</c:v>
                </c:pt>
                <c:pt idx="9">
                  <c:v>40235</c:v>
                </c:pt>
                <c:pt idx="10">
                  <c:v>40329</c:v>
                </c:pt>
                <c:pt idx="11">
                  <c:v>40420</c:v>
                </c:pt>
                <c:pt idx="12">
                  <c:v>40512</c:v>
                </c:pt>
                <c:pt idx="13">
                  <c:v>40602</c:v>
                </c:pt>
                <c:pt idx="14">
                  <c:v>40693</c:v>
                </c:pt>
                <c:pt idx="15">
                  <c:v>40785</c:v>
                </c:pt>
                <c:pt idx="16">
                  <c:v>40877</c:v>
                </c:pt>
                <c:pt idx="17">
                  <c:v>40968</c:v>
                </c:pt>
                <c:pt idx="18">
                  <c:v>41059</c:v>
                </c:pt>
                <c:pt idx="19">
                  <c:v>41151</c:v>
                </c:pt>
                <c:pt idx="20">
                  <c:v>41243</c:v>
                </c:pt>
                <c:pt idx="21">
                  <c:v>41333</c:v>
                </c:pt>
                <c:pt idx="22">
                  <c:v>41424</c:v>
                </c:pt>
                <c:pt idx="23">
                  <c:v>41516</c:v>
                </c:pt>
                <c:pt idx="24">
                  <c:v>41607</c:v>
                </c:pt>
                <c:pt idx="25">
                  <c:v>41698</c:v>
                </c:pt>
                <c:pt idx="26">
                  <c:v>41789</c:v>
                </c:pt>
                <c:pt idx="27">
                  <c:v>41880</c:v>
                </c:pt>
                <c:pt idx="28">
                  <c:v>41971</c:v>
                </c:pt>
                <c:pt idx="29">
                  <c:v>42062</c:v>
                </c:pt>
                <c:pt idx="30">
                  <c:v>42153</c:v>
                </c:pt>
                <c:pt idx="31">
                  <c:v>42247</c:v>
                </c:pt>
                <c:pt idx="32">
                  <c:v>42338</c:v>
                </c:pt>
                <c:pt idx="33">
                  <c:v>42429</c:v>
                </c:pt>
                <c:pt idx="34">
                  <c:v>42520</c:v>
                </c:pt>
                <c:pt idx="35">
                  <c:v>42612</c:v>
                </c:pt>
                <c:pt idx="36">
                  <c:v>42704</c:v>
                </c:pt>
                <c:pt idx="37">
                  <c:v>42794</c:v>
                </c:pt>
                <c:pt idx="38">
                  <c:v>42885</c:v>
                </c:pt>
                <c:pt idx="39">
                  <c:v>42977</c:v>
                </c:pt>
                <c:pt idx="40">
                  <c:v>43069</c:v>
                </c:pt>
              </c:numCache>
            </c:numRef>
          </c:xVal>
          <c:yVal>
            <c:numRef>
              <c:f>'Fixed Strike Bootstrap'!$D$32:$D$72</c:f>
              <c:numCache>
                <c:formatCode>0.00%</c:formatCode>
                <c:ptCount val="41"/>
                <c:pt idx="0">
                  <c:v>8.82989E-2</c:v>
                </c:pt>
                <c:pt idx="1">
                  <c:v>9.13022E-2</c:v>
                </c:pt>
                <c:pt idx="2">
                  <c:v>9.4392309999999993E-2</c:v>
                </c:pt>
                <c:pt idx="3">
                  <c:v>9.723772E-2</c:v>
                </c:pt>
                <c:pt idx="4">
                  <c:v>0.10141534000000001</c:v>
                </c:pt>
                <c:pt idx="5">
                  <c:v>0.10559296</c:v>
                </c:pt>
                <c:pt idx="6">
                  <c:v>0.10977058000000001</c:v>
                </c:pt>
                <c:pt idx="7">
                  <c:v>0.1133807</c:v>
                </c:pt>
                <c:pt idx="8">
                  <c:v>0.11297429</c:v>
                </c:pt>
                <c:pt idx="9">
                  <c:v>0.11258129</c:v>
                </c:pt>
                <c:pt idx="10">
                  <c:v>0.11216149</c:v>
                </c:pt>
                <c:pt idx="11">
                  <c:v>0.11171635000000001</c:v>
                </c:pt>
                <c:pt idx="12">
                  <c:v>0.11105087</c:v>
                </c:pt>
                <c:pt idx="13">
                  <c:v>0.11039986</c:v>
                </c:pt>
                <c:pt idx="14">
                  <c:v>0.10974161</c:v>
                </c:pt>
                <c:pt idx="15">
                  <c:v>0.1093316</c:v>
                </c:pt>
                <c:pt idx="16">
                  <c:v>0.11034486</c:v>
                </c:pt>
                <c:pt idx="17">
                  <c:v>0.11134711</c:v>
                </c:pt>
                <c:pt idx="18">
                  <c:v>0.11234936</c:v>
                </c:pt>
                <c:pt idx="19">
                  <c:v>0.11307459</c:v>
                </c:pt>
                <c:pt idx="20">
                  <c:v>0.11219505</c:v>
                </c:pt>
                <c:pt idx="21">
                  <c:v>0.11133463</c:v>
                </c:pt>
                <c:pt idx="22">
                  <c:v>0.11046465</c:v>
                </c:pt>
                <c:pt idx="23">
                  <c:v>0.10958511</c:v>
                </c:pt>
                <c:pt idx="24">
                  <c:v>0.10871512999999999</c:v>
                </c:pt>
                <c:pt idx="25">
                  <c:v>0.10784516</c:v>
                </c:pt>
                <c:pt idx="26">
                  <c:v>0.10697518</c:v>
                </c:pt>
                <c:pt idx="27">
                  <c:v>0.10628565</c:v>
                </c:pt>
                <c:pt idx="28">
                  <c:v>0.10690852000000001</c:v>
                </c:pt>
                <c:pt idx="29">
                  <c:v>0.10753139</c:v>
                </c:pt>
                <c:pt idx="30">
                  <c:v>0.10815426</c:v>
                </c:pt>
                <c:pt idx="31">
                  <c:v>0.10879766</c:v>
                </c:pt>
                <c:pt idx="32">
                  <c:v>0.10942053</c:v>
                </c:pt>
                <c:pt idx="33">
                  <c:v>0.1100434</c:v>
                </c:pt>
                <c:pt idx="34">
                  <c:v>0.11066627</c:v>
                </c:pt>
                <c:pt idx="35">
                  <c:v>0.11129598</c:v>
                </c:pt>
                <c:pt idx="36">
                  <c:v>0.11192568999999999</c:v>
                </c:pt>
                <c:pt idx="37">
                  <c:v>0.11254172</c:v>
                </c:pt>
                <c:pt idx="38">
                  <c:v>0.11316459</c:v>
                </c:pt>
                <c:pt idx="39">
                  <c:v>0.1137943</c:v>
                </c:pt>
                <c:pt idx="40">
                  <c:v>0.11442402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6-43E5-9862-6CE24116C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48768"/>
        <c:axId val="95655424"/>
      </c:scatterChart>
      <c:valAx>
        <c:axId val="9564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Expiry</a:t>
                </a:r>
              </a:p>
            </c:rich>
          </c:tx>
          <c:layout>
            <c:manualLayout>
              <c:xMode val="edge"/>
              <c:yMode val="edge"/>
              <c:x val="0.49923430321592649"/>
              <c:y val="0.889857506942067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55424"/>
        <c:crosses val="autoZero"/>
        <c:crossBetween val="midCat"/>
      </c:valAx>
      <c:valAx>
        <c:axId val="95655424"/>
        <c:scaling>
          <c:orientation val="minMax"/>
          <c:min val="0.0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Caplet Volatility</a:t>
                </a:r>
              </a:p>
            </c:rich>
          </c:tx>
          <c:layout>
            <c:manualLayout>
              <c:xMode val="edge"/>
              <c:yMode val="edge"/>
              <c:x val="2.4502297090352222E-2"/>
              <c:y val="0.231884666590589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487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0C0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</xdr:row>
      <xdr:rowOff>133349</xdr:rowOff>
    </xdr:from>
    <xdr:to>
      <xdr:col>15</xdr:col>
      <xdr:colOff>85725</xdr:colOff>
      <xdr:row>28</xdr:row>
      <xdr:rowOff>142874</xdr:rowOff>
    </xdr:to>
    <xdr:graphicFrame macro="">
      <xdr:nvGraphicFramePr>
        <xdr:cNvPr id="22143" name="Chart 624">
          <a:extLst>
            <a:ext uri="{FF2B5EF4-FFF2-40B4-BE49-F238E27FC236}">
              <a16:creationId xmlns:a16="http://schemas.microsoft.com/office/drawing/2014/main" id="{00000000-0008-0000-0200-00007F5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17</xdr:col>
      <xdr:colOff>447675</xdr:colOff>
      <xdr:row>30</xdr:row>
      <xdr:rowOff>85725</xdr:rowOff>
    </xdr:to>
    <xdr:graphicFrame macro="">
      <xdr:nvGraphicFramePr>
        <xdr:cNvPr id="26649" name="Chart 8">
          <a:extLst>
            <a:ext uri="{FF2B5EF4-FFF2-40B4-BE49-F238E27FC236}">
              <a16:creationId xmlns:a16="http://schemas.microsoft.com/office/drawing/2014/main" id="{00000000-0008-0000-0300-000019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M33"/>
  <sheetViews>
    <sheetView showGridLines="0" zoomScale="80" workbookViewId="0">
      <selection activeCell="F4" sqref="F4:K4"/>
    </sheetView>
  </sheetViews>
  <sheetFormatPr defaultRowHeight="12.75"/>
  <cols>
    <col min="1" max="2" width="1.7109375" style="8" customWidth="1"/>
    <col min="3" max="3" width="53.28515625" style="8" customWidth="1"/>
    <col min="4" max="4" width="11.7109375" style="8" customWidth="1"/>
    <col min="5" max="5" width="10" style="8" customWidth="1"/>
    <col min="6" max="10" width="8.7109375" style="8" customWidth="1"/>
    <col min="11" max="11" width="9.140625" style="8"/>
    <col min="12" max="12" width="6.140625" style="8" customWidth="1"/>
    <col min="13" max="13" width="0.85546875" style="8" customWidth="1"/>
    <col min="14" max="16384" width="9.140625" style="8"/>
  </cols>
  <sheetData>
    <row r="1" spans="2:13" ht="6" customHeight="1"/>
    <row r="2" spans="2:13" ht="9.75" customHeight="1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3" ht="30" customHeight="1" thickBot="1">
      <c r="B3" s="10"/>
      <c r="C3" s="10" t="s">
        <v>13</v>
      </c>
      <c r="D3" s="10"/>
      <c r="E3" s="10"/>
      <c r="F3" s="10"/>
      <c r="G3" s="10"/>
      <c r="H3" s="10"/>
      <c r="I3" s="10"/>
      <c r="J3" s="10"/>
      <c r="K3" s="10"/>
      <c r="L3" s="10"/>
      <c r="M3" s="11"/>
    </row>
    <row r="4" spans="2:13" ht="13.5" thickTop="1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1"/>
    </row>
    <row r="5" spans="2:13" ht="22.5">
      <c r="B5" s="13"/>
      <c r="C5" s="14" t="s">
        <v>9</v>
      </c>
      <c r="D5" s="15"/>
      <c r="E5" s="15"/>
      <c r="F5" s="15"/>
      <c r="G5" s="15"/>
      <c r="H5" s="15"/>
      <c r="I5" s="13"/>
      <c r="J5" s="13"/>
      <c r="K5" s="13"/>
      <c r="L5" s="13"/>
      <c r="M5" s="11"/>
    </row>
    <row r="6" spans="2:13">
      <c r="B6" s="13"/>
      <c r="C6" s="13"/>
      <c r="D6" s="15"/>
      <c r="E6" s="15"/>
      <c r="F6" s="15"/>
      <c r="G6" s="15"/>
      <c r="H6" s="15"/>
      <c r="I6" s="13"/>
      <c r="J6" s="13"/>
      <c r="K6" s="13"/>
      <c r="L6" s="13"/>
      <c r="M6" s="11"/>
    </row>
    <row r="7" spans="2:13" ht="16.5">
      <c r="B7" s="13"/>
      <c r="C7" s="16" t="s">
        <v>12</v>
      </c>
      <c r="D7" s="13"/>
      <c r="E7" s="13"/>
      <c r="F7" s="13"/>
      <c r="G7" s="13"/>
      <c r="H7" s="13"/>
      <c r="I7" s="13"/>
      <c r="J7" s="13"/>
      <c r="K7" s="13"/>
      <c r="L7" s="13"/>
      <c r="M7" s="11"/>
    </row>
    <row r="8" spans="2:13">
      <c r="B8" s="13"/>
      <c r="C8" s="15"/>
      <c r="D8" s="13"/>
      <c r="E8" s="13"/>
      <c r="F8" s="13"/>
      <c r="G8" s="13"/>
      <c r="H8" s="13"/>
      <c r="I8" s="13"/>
      <c r="J8" s="13"/>
      <c r="K8" s="13"/>
      <c r="L8" s="13"/>
      <c r="M8" s="11"/>
    </row>
    <row r="9" spans="2:13">
      <c r="B9" s="13"/>
      <c r="C9" s="13"/>
      <c r="D9" s="17"/>
      <c r="E9" s="17"/>
      <c r="F9" s="17"/>
      <c r="G9" s="17"/>
      <c r="H9" s="17"/>
      <c r="I9" s="13"/>
      <c r="J9" s="13"/>
      <c r="K9" s="13"/>
      <c r="L9" s="13"/>
      <c r="M9" s="11"/>
    </row>
    <row r="10" spans="2:13" ht="15.75">
      <c r="B10" s="13"/>
      <c r="C10" s="18" t="s">
        <v>10</v>
      </c>
      <c r="D10" s="17"/>
      <c r="E10" s="17"/>
      <c r="F10" s="17"/>
      <c r="G10" s="17"/>
      <c r="H10" s="17"/>
      <c r="I10" s="13"/>
      <c r="J10" s="13"/>
      <c r="K10" s="13"/>
      <c r="L10" s="13"/>
      <c r="M10" s="11"/>
    </row>
    <row r="11" spans="2:13">
      <c r="B11" s="13"/>
      <c r="C11" s="23" t="s">
        <v>14</v>
      </c>
      <c r="D11" s="17"/>
      <c r="E11" s="17"/>
      <c r="F11" s="17"/>
      <c r="G11" s="17"/>
      <c r="H11" s="17"/>
      <c r="I11" s="13"/>
      <c r="J11" s="13"/>
      <c r="K11" s="13"/>
      <c r="L11" s="13"/>
      <c r="M11" s="11"/>
    </row>
    <row r="12" spans="2:13">
      <c r="B12" s="13"/>
      <c r="C12" s="23" t="s">
        <v>15</v>
      </c>
      <c r="D12" s="17"/>
      <c r="E12" s="17"/>
      <c r="F12" s="17"/>
      <c r="G12" s="17"/>
      <c r="H12" s="17"/>
      <c r="I12" s="13"/>
      <c r="J12" s="13"/>
      <c r="K12" s="13"/>
      <c r="L12" s="13"/>
      <c r="M12" s="11"/>
    </row>
    <row r="13" spans="2:13">
      <c r="B13" s="13"/>
      <c r="C13" s="23" t="s">
        <v>16</v>
      </c>
      <c r="D13" s="17"/>
      <c r="E13" s="17"/>
      <c r="F13" s="17"/>
      <c r="G13" s="17"/>
      <c r="H13" s="17"/>
      <c r="I13" s="13"/>
      <c r="J13" s="13"/>
      <c r="K13" s="13"/>
      <c r="L13" s="13"/>
      <c r="M13" s="11"/>
    </row>
    <row r="14" spans="2:13">
      <c r="B14" s="13"/>
      <c r="C14" s="17"/>
      <c r="D14" s="17"/>
      <c r="E14" s="17"/>
      <c r="F14" s="17"/>
      <c r="G14" s="17"/>
      <c r="H14" s="17"/>
      <c r="I14" s="13"/>
      <c r="J14" s="13"/>
      <c r="K14" s="13"/>
      <c r="L14" s="13"/>
      <c r="M14" s="11"/>
    </row>
    <row r="15" spans="2:13">
      <c r="B15" s="13"/>
      <c r="C15"/>
      <c r="D15" s="17"/>
      <c r="E15" s="17"/>
      <c r="F15" s="17"/>
      <c r="G15" s="17"/>
      <c r="H15" s="17"/>
      <c r="I15" s="13"/>
      <c r="J15" s="13"/>
      <c r="K15" s="13"/>
      <c r="L15" s="13"/>
      <c r="M15" s="11"/>
    </row>
    <row r="16" spans="2:13">
      <c r="B16" s="13"/>
      <c r="C16" s="17"/>
      <c r="D16" s="17"/>
      <c r="E16" s="17"/>
      <c r="F16" s="17"/>
      <c r="G16" s="17"/>
      <c r="H16" s="17"/>
      <c r="I16" s="13"/>
      <c r="J16" s="13"/>
      <c r="K16" s="13"/>
      <c r="L16" s="13"/>
      <c r="M16" s="11"/>
    </row>
    <row r="17" spans="2:13">
      <c r="B17" s="13"/>
      <c r="C17" s="19"/>
      <c r="D17" s="17"/>
      <c r="E17" s="17"/>
      <c r="F17" s="17"/>
      <c r="G17" s="17"/>
      <c r="H17" s="17"/>
      <c r="I17" s="13"/>
      <c r="J17" s="13"/>
      <c r="K17" s="13"/>
      <c r="L17" s="13"/>
      <c r="M17" s="11"/>
    </row>
    <row r="18" spans="2:13">
      <c r="B18" s="13"/>
      <c r="C18" s="20"/>
      <c r="D18" s="17"/>
      <c r="E18" s="17"/>
      <c r="F18" s="17"/>
      <c r="G18" s="17"/>
      <c r="H18" s="17"/>
      <c r="I18" s="13"/>
      <c r="J18" s="13"/>
      <c r="K18" s="13"/>
      <c r="L18" s="13"/>
      <c r="M18" s="11"/>
    </row>
    <row r="19" spans="2:13">
      <c r="B19" s="13"/>
      <c r="C19" s="20"/>
      <c r="D19" s="17"/>
      <c r="E19" s="17"/>
      <c r="F19" s="17"/>
      <c r="G19" s="17"/>
      <c r="H19" s="17"/>
      <c r="I19" s="13"/>
      <c r="J19" s="13"/>
      <c r="K19" s="13"/>
      <c r="L19" s="13"/>
      <c r="M19" s="11"/>
    </row>
    <row r="20" spans="2:13">
      <c r="B20" s="13"/>
      <c r="C20" s="20"/>
      <c r="D20" s="17"/>
      <c r="E20" s="17"/>
      <c r="F20" s="17"/>
      <c r="G20" s="17"/>
      <c r="H20" s="17"/>
      <c r="I20" s="13"/>
      <c r="J20" s="13"/>
      <c r="K20" s="13"/>
      <c r="L20" s="13"/>
      <c r="M20" s="11"/>
    </row>
    <row r="21" spans="2:13">
      <c r="B21" s="13"/>
      <c r="C21" s="20"/>
      <c r="D21" s="17"/>
      <c r="E21" s="17"/>
      <c r="F21" s="17"/>
      <c r="G21" s="17"/>
      <c r="H21" s="17"/>
      <c r="I21" s="13"/>
      <c r="J21" s="13"/>
      <c r="K21" s="13"/>
      <c r="L21" s="13"/>
      <c r="M21" s="11"/>
    </row>
    <row r="22" spans="2:13">
      <c r="B22" s="13"/>
      <c r="C22" s="20"/>
      <c r="D22" s="17"/>
      <c r="E22" s="17"/>
      <c r="F22" s="17"/>
      <c r="G22" s="17"/>
      <c r="H22" s="17"/>
      <c r="I22" s="13"/>
      <c r="J22" s="13"/>
      <c r="K22" s="13"/>
      <c r="L22" s="13"/>
      <c r="M22" s="11"/>
    </row>
    <row r="23" spans="2:13">
      <c r="B23" s="13"/>
      <c r="C23" s="20"/>
      <c r="D23" s="17"/>
      <c r="E23" s="17"/>
      <c r="F23" s="17"/>
      <c r="G23" s="17"/>
      <c r="H23" s="17"/>
      <c r="I23" s="13"/>
      <c r="J23" s="13"/>
      <c r="K23" s="13"/>
      <c r="L23" s="13"/>
      <c r="M23" s="11"/>
    </row>
    <row r="24" spans="2:13">
      <c r="B24" s="13"/>
      <c r="C24" s="20"/>
      <c r="D24" s="17"/>
      <c r="E24" s="17"/>
      <c r="F24" s="17"/>
      <c r="G24" s="17"/>
      <c r="H24" s="17"/>
      <c r="I24" s="13"/>
      <c r="J24" s="13"/>
      <c r="K24" s="13"/>
      <c r="L24" s="13"/>
      <c r="M24" s="11"/>
    </row>
    <row r="25" spans="2:13">
      <c r="B25" s="13"/>
      <c r="C25" s="20"/>
      <c r="D25" s="17"/>
      <c r="E25" s="17"/>
      <c r="F25" s="17"/>
      <c r="G25" s="17"/>
      <c r="H25" s="17"/>
      <c r="I25" s="13"/>
      <c r="J25" s="13"/>
      <c r="K25" s="13"/>
      <c r="L25" s="13"/>
      <c r="M25" s="11"/>
    </row>
    <row r="26" spans="2:13">
      <c r="B26" s="13"/>
      <c r="C26" s="20"/>
      <c r="D26" s="17"/>
      <c r="E26" s="17"/>
      <c r="F26" s="17"/>
      <c r="G26" s="17"/>
      <c r="H26" s="17"/>
      <c r="I26" s="13"/>
      <c r="J26" s="13"/>
      <c r="K26" s="13"/>
      <c r="L26" s="13"/>
      <c r="M26" s="11"/>
    </row>
    <row r="27" spans="2:13">
      <c r="B27" s="13"/>
      <c r="C27" s="20"/>
      <c r="D27" s="17"/>
      <c r="E27" s="17"/>
      <c r="F27" s="17"/>
      <c r="G27" s="17"/>
      <c r="H27" s="17"/>
      <c r="I27" s="13"/>
      <c r="J27" s="13"/>
      <c r="K27" s="13"/>
      <c r="L27" s="13"/>
      <c r="M27" s="11"/>
    </row>
    <row r="28" spans="2:13">
      <c r="B28" s="13"/>
      <c r="C28" s="20"/>
      <c r="D28" s="17"/>
      <c r="E28" s="17"/>
      <c r="F28" s="17"/>
      <c r="G28" s="17"/>
      <c r="H28" s="17"/>
      <c r="I28" s="13"/>
      <c r="J28" s="13"/>
      <c r="K28" s="13"/>
      <c r="L28" s="13"/>
      <c r="M28" s="11"/>
    </row>
    <row r="29" spans="2:13">
      <c r="B29" s="13"/>
      <c r="C29" s="20"/>
      <c r="D29" s="17"/>
      <c r="E29" s="17"/>
      <c r="F29" s="17"/>
      <c r="G29" s="17"/>
      <c r="H29" s="17"/>
      <c r="I29" s="13"/>
      <c r="J29" s="13"/>
      <c r="K29" s="13"/>
      <c r="L29" s="13"/>
      <c r="M29" s="11"/>
    </row>
    <row r="30" spans="2:13">
      <c r="B30" s="13"/>
      <c r="C30" s="20"/>
      <c r="D30" s="17"/>
      <c r="E30" s="17"/>
      <c r="F30" s="17"/>
      <c r="G30" s="17"/>
      <c r="H30" s="17"/>
      <c r="I30" s="13"/>
      <c r="J30" s="13"/>
      <c r="K30" s="13"/>
      <c r="L30" s="13"/>
      <c r="M30" s="11"/>
    </row>
    <row r="31" spans="2:13">
      <c r="B31" s="13"/>
      <c r="C31" s="20"/>
      <c r="D31" s="17"/>
      <c r="E31" s="17"/>
      <c r="F31" s="17"/>
      <c r="G31" s="17"/>
      <c r="H31" s="17"/>
      <c r="I31" s="13"/>
      <c r="J31" s="13"/>
      <c r="K31" s="13"/>
      <c r="L31" s="13"/>
      <c r="M31" s="11"/>
    </row>
    <row r="32" spans="2:13">
      <c r="B32" s="21" t="str">
        <f ca="1">"Last Update "&amp;TEXT(TODAY(),"dd-mmm-yy")</f>
        <v>Last Update 17-Feb-18</v>
      </c>
      <c r="C32" s="13"/>
      <c r="D32" s="13"/>
      <c r="E32" s="13"/>
      <c r="F32" s="13"/>
      <c r="G32" s="13"/>
      <c r="H32" s="13"/>
      <c r="I32" s="13"/>
      <c r="J32" s="13"/>
      <c r="K32" s="13"/>
      <c r="L32" s="22"/>
      <c r="M32" s="11"/>
    </row>
    <row r="33" spans="3:13" ht="6" customHeight="1"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</sheetData>
  <phoneticPr fontId="3" type="noConversion"/>
  <hyperlinks>
    <hyperlink ref="C11" location="'Market Data'!A1" display="Market Data" xr:uid="{00000000-0004-0000-0000-000000000000}"/>
    <hyperlink ref="C12" location="'ATM Bootstrap'!A1" display="ATM Bootstrap" xr:uid="{00000000-0004-0000-0000-000001000000}"/>
    <hyperlink ref="C13" location="'Fixed Strike Bootstrap'!A1" display="Fixed Strike Bootstrap" xr:uid="{00000000-0004-0000-0000-000002000000}"/>
  </hyperlinks>
  <pageMargins left="0.75" right="0.75" top="1" bottom="1" header="0.5" footer="0.5"/>
  <pageSetup orientation="portrait" r:id="rId1"/>
  <headerFooter alignWithMargins="0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C2:AC134"/>
  <sheetViews>
    <sheetView topLeftCell="A11" workbookViewId="0">
      <selection activeCell="P5" sqref="P5:T5"/>
    </sheetView>
  </sheetViews>
  <sheetFormatPr defaultRowHeight="12.75"/>
  <cols>
    <col min="1" max="1" width="4" customWidth="1"/>
    <col min="2" max="2" width="5.28515625" customWidth="1"/>
    <col min="3" max="3" width="19.7109375" bestFit="1" customWidth="1"/>
    <col min="4" max="4" width="7.28515625" bestFit="1" customWidth="1"/>
    <col min="5" max="5" width="12.42578125" customWidth="1"/>
    <col min="6" max="6" width="3.5703125" customWidth="1"/>
    <col min="7" max="7" width="2.85546875" customWidth="1"/>
    <col min="8" max="8" width="9.7109375" bestFit="1" customWidth="1"/>
    <col min="9" max="9" width="15.140625" bestFit="1" customWidth="1"/>
    <col min="10" max="10" width="3.42578125" customWidth="1"/>
    <col min="11" max="11" width="9.42578125" bestFit="1" customWidth="1"/>
    <col min="12" max="12" width="15.140625" bestFit="1" customWidth="1"/>
    <col min="13" max="14" width="3.42578125" customWidth="1"/>
    <col min="15" max="15" width="6.7109375" bestFit="1" customWidth="1"/>
    <col min="16" max="16" width="6.5703125" bestFit="1" customWidth="1"/>
    <col min="17" max="17" width="7" customWidth="1"/>
    <col min="18" max="24" width="6.5703125" bestFit="1" customWidth="1"/>
    <col min="25" max="25" width="19.7109375" bestFit="1" customWidth="1"/>
    <col min="26" max="26" width="3.42578125" customWidth="1"/>
    <col min="27" max="27" width="3.5703125" customWidth="1"/>
    <col min="28" max="28" width="9.7109375" bestFit="1" customWidth="1"/>
    <col min="29" max="29" width="15.140625" bestFit="1" customWidth="1"/>
  </cols>
  <sheetData>
    <row r="2" spans="3:29" ht="13.5" thickBot="1"/>
    <row r="3" spans="3:29" ht="13.5" thickBot="1">
      <c r="D3" s="74" t="s">
        <v>17</v>
      </c>
      <c r="E3" s="75"/>
      <c r="F3" s="75"/>
      <c r="G3" s="75"/>
      <c r="H3" s="75"/>
      <c r="I3" s="76"/>
      <c r="O3" s="74" t="s">
        <v>35</v>
      </c>
      <c r="P3" s="75"/>
      <c r="Q3" s="75"/>
      <c r="R3" s="75"/>
      <c r="S3" s="75"/>
      <c r="T3" s="76"/>
    </row>
    <row r="4" spans="3:29" ht="13.5" thickBot="1"/>
    <row r="5" spans="3:29" ht="13.5" thickBot="1">
      <c r="C5" s="77" t="s">
        <v>47</v>
      </c>
      <c r="D5" s="78"/>
      <c r="E5" s="79"/>
      <c r="P5" s="95" t="s">
        <v>36</v>
      </c>
      <c r="Q5" s="96"/>
      <c r="R5" s="96"/>
      <c r="S5" s="96"/>
      <c r="T5" s="96"/>
    </row>
    <row r="7" spans="3:29" ht="13.5" thickBot="1">
      <c r="I7" t="s">
        <v>48</v>
      </c>
      <c r="L7" t="s">
        <v>49</v>
      </c>
    </row>
    <row r="8" spans="3:29" ht="13.5" thickBot="1">
      <c r="C8" s="5" t="s">
        <v>7</v>
      </c>
      <c r="D8" s="6" t="s">
        <v>1</v>
      </c>
      <c r="E8" s="24" t="s">
        <v>19</v>
      </c>
      <c r="H8" s="5" t="s">
        <v>22</v>
      </c>
      <c r="I8" s="24" t="s">
        <v>18</v>
      </c>
      <c r="K8" s="5" t="s">
        <v>22</v>
      </c>
      <c r="L8" s="24" t="s">
        <v>18</v>
      </c>
      <c r="P8" s="80" t="s">
        <v>0</v>
      </c>
      <c r="Q8" s="81"/>
      <c r="R8" s="81"/>
      <c r="S8" s="81"/>
      <c r="T8" s="81"/>
      <c r="U8" s="81"/>
      <c r="V8" s="81"/>
      <c r="W8" s="81"/>
      <c r="X8" s="82"/>
      <c r="AB8" s="5" t="s">
        <v>22</v>
      </c>
      <c r="AC8" s="24" t="s">
        <v>18</v>
      </c>
    </row>
    <row r="9" spans="3:29" ht="13.5" thickBot="1">
      <c r="C9" s="51">
        <v>66</v>
      </c>
      <c r="D9" s="52">
        <v>16.399999999999999</v>
      </c>
      <c r="E9" s="53" t="s">
        <v>20</v>
      </c>
      <c r="H9" s="27">
        <v>39637</v>
      </c>
      <c r="I9" s="28">
        <v>1</v>
      </c>
      <c r="K9" s="27">
        <v>39637</v>
      </c>
      <c r="L9" s="28">
        <v>1</v>
      </c>
      <c r="O9" s="1" t="s">
        <v>7</v>
      </c>
      <c r="P9" s="31">
        <v>7</v>
      </c>
      <c r="Q9" s="32">
        <v>7.125</v>
      </c>
      <c r="R9" s="32">
        <v>7.25</v>
      </c>
      <c r="S9" s="32">
        <v>7.375</v>
      </c>
      <c r="T9" s="32">
        <v>7.5</v>
      </c>
      <c r="U9" s="32">
        <v>7.625</v>
      </c>
      <c r="V9" s="32">
        <v>7.75</v>
      </c>
      <c r="W9" s="32">
        <v>7.875</v>
      </c>
      <c r="X9" s="33">
        <v>8</v>
      </c>
      <c r="Y9" s="1" t="s">
        <v>19</v>
      </c>
      <c r="AB9" s="29">
        <v>39416</v>
      </c>
      <c r="AC9" s="26">
        <v>0.99982000000000004</v>
      </c>
    </row>
    <row r="10" spans="3:29">
      <c r="C10" s="51">
        <v>157</v>
      </c>
      <c r="D10" s="54">
        <v>17.27</v>
      </c>
      <c r="E10" s="55" t="s">
        <v>20</v>
      </c>
      <c r="H10" s="29">
        <v>39639</v>
      </c>
      <c r="I10" s="26">
        <v>0.99960230000000005</v>
      </c>
      <c r="K10" s="29">
        <v>39639</v>
      </c>
      <c r="L10" s="26">
        <v>0.99959274102442042</v>
      </c>
      <c r="O10" s="34">
        <v>0</v>
      </c>
      <c r="P10" s="85">
        <v>8.8200000000000001E-2</v>
      </c>
      <c r="Q10" s="86">
        <v>8.8200000000000001E-2</v>
      </c>
      <c r="R10" s="86">
        <v>8.8200000000000001E-2</v>
      </c>
      <c r="S10" s="86">
        <v>8.8200000000000001E-2</v>
      </c>
      <c r="T10" s="86">
        <v>8.8200000000000001E-2</v>
      </c>
      <c r="U10" s="86">
        <v>8.8200000000000001E-2</v>
      </c>
      <c r="V10" s="86">
        <v>8.8200000000000001E-2</v>
      </c>
      <c r="W10" s="86">
        <v>8.8200000000000001E-2</v>
      </c>
      <c r="X10" s="87">
        <v>8.8200000000000001E-2</v>
      </c>
      <c r="Y10" s="34" t="s">
        <v>99</v>
      </c>
      <c r="AB10" s="29">
        <v>39507</v>
      </c>
      <c r="AC10" s="26">
        <v>0.98209000000000002</v>
      </c>
    </row>
    <row r="11" spans="3:29">
      <c r="C11" s="51">
        <v>248</v>
      </c>
      <c r="D11" s="54">
        <v>14.47</v>
      </c>
      <c r="E11" s="55" t="s">
        <v>20</v>
      </c>
      <c r="H11" s="29">
        <v>39671</v>
      </c>
      <c r="I11" s="26">
        <v>0.99293830000000005</v>
      </c>
      <c r="K11" s="29">
        <v>39671</v>
      </c>
      <c r="L11" s="26">
        <v>0.99293830138131944</v>
      </c>
      <c r="O11" s="35">
        <v>8</v>
      </c>
      <c r="P11" s="88">
        <v>8.8200000000000001E-2</v>
      </c>
      <c r="Q11" s="89">
        <v>8.8200000000000001E-2</v>
      </c>
      <c r="R11" s="89">
        <v>8.8200000000000001E-2</v>
      </c>
      <c r="S11" s="89">
        <v>8.8200000000000001E-2</v>
      </c>
      <c r="T11" s="89">
        <v>8.8200000000000001E-2</v>
      </c>
      <c r="U11" s="89">
        <v>8.8200000000000001E-2</v>
      </c>
      <c r="V11" s="89">
        <v>8.8200000000000001E-2</v>
      </c>
      <c r="W11" s="89">
        <v>8.8200000000000001E-2</v>
      </c>
      <c r="X11" s="90">
        <v>8.8200000000000001E-2</v>
      </c>
      <c r="Y11" s="36" t="s">
        <v>100</v>
      </c>
      <c r="AB11" s="29">
        <v>39598</v>
      </c>
      <c r="AC11" s="26">
        <v>0.96448</v>
      </c>
    </row>
    <row r="12" spans="3:29">
      <c r="C12" s="51">
        <v>339</v>
      </c>
      <c r="D12" s="54">
        <v>12.79</v>
      </c>
      <c r="E12" s="55" t="s">
        <v>20</v>
      </c>
      <c r="H12" s="29">
        <v>39701</v>
      </c>
      <c r="I12" s="26">
        <v>0.98660729999999996</v>
      </c>
      <c r="K12" s="29">
        <v>39701</v>
      </c>
      <c r="L12" s="26">
        <v>0.98660560313847767</v>
      </c>
      <c r="O12" s="35">
        <v>99</v>
      </c>
      <c r="P12" s="88">
        <v>9.1199999999999989E-2</v>
      </c>
      <c r="Q12" s="89">
        <v>9.1199999999999989E-2</v>
      </c>
      <c r="R12" s="89">
        <v>9.1199999999999989E-2</v>
      </c>
      <c r="S12" s="89">
        <v>9.1199999999999989E-2</v>
      </c>
      <c r="T12" s="89">
        <v>9.1199999999999989E-2</v>
      </c>
      <c r="U12" s="89">
        <v>9.1199999999999989E-2</v>
      </c>
      <c r="V12" s="89">
        <v>9.1199999999999989E-2</v>
      </c>
      <c r="W12" s="89">
        <v>9.1199999999999989E-2</v>
      </c>
      <c r="X12" s="90">
        <v>9.1199999999999989E-2</v>
      </c>
      <c r="Y12" s="36" t="s">
        <v>101</v>
      </c>
      <c r="AB12" s="29">
        <v>39689</v>
      </c>
      <c r="AC12" s="26">
        <v>0.94694</v>
      </c>
    </row>
    <row r="13" spans="3:29">
      <c r="C13" s="56" t="s">
        <v>23</v>
      </c>
      <c r="D13" s="55">
        <v>17.89</v>
      </c>
      <c r="E13" s="55" t="s">
        <v>21</v>
      </c>
      <c r="H13" s="29">
        <v>39731</v>
      </c>
      <c r="I13" s="26">
        <v>0.98023510000000003</v>
      </c>
      <c r="K13" s="29">
        <v>39731</v>
      </c>
      <c r="L13" s="26">
        <v>0.98022847494338827</v>
      </c>
      <c r="O13" s="35">
        <v>190</v>
      </c>
      <c r="P13" s="88">
        <v>9.4299999999999995E-2</v>
      </c>
      <c r="Q13" s="89">
        <v>9.4299999999999995E-2</v>
      </c>
      <c r="R13" s="89">
        <v>9.4299999999999995E-2</v>
      </c>
      <c r="S13" s="89">
        <v>9.4299999999999995E-2</v>
      </c>
      <c r="T13" s="89">
        <v>9.4299999999999995E-2</v>
      </c>
      <c r="U13" s="89">
        <v>9.4299999999999995E-2</v>
      </c>
      <c r="V13" s="89">
        <v>9.4299999999999995E-2</v>
      </c>
      <c r="W13" s="89">
        <v>9.4299999999999995E-2</v>
      </c>
      <c r="X13" s="90">
        <v>9.4299999999999995E-2</v>
      </c>
      <c r="Y13" s="36" t="s">
        <v>102</v>
      </c>
      <c r="AB13" s="29">
        <v>39780</v>
      </c>
      <c r="AC13" s="26">
        <v>0.92971000000000004</v>
      </c>
    </row>
    <row r="14" spans="3:29">
      <c r="C14" s="56" t="s">
        <v>24</v>
      </c>
      <c r="D14" s="55">
        <v>17.988</v>
      </c>
      <c r="E14" s="55" t="s">
        <v>21</v>
      </c>
      <c r="H14" s="29">
        <v>39762</v>
      </c>
      <c r="I14" s="26">
        <v>0.97397149999999999</v>
      </c>
      <c r="K14" s="29">
        <v>39762</v>
      </c>
      <c r="L14" s="26">
        <v>0.97371803742121343</v>
      </c>
      <c r="O14" s="35">
        <v>281</v>
      </c>
      <c r="P14" s="88">
        <v>9.7100000000000006E-2</v>
      </c>
      <c r="Q14" s="89">
        <v>9.7100000000000006E-2</v>
      </c>
      <c r="R14" s="89">
        <v>9.7100000000000006E-2</v>
      </c>
      <c r="S14" s="89">
        <v>9.7100000000000006E-2</v>
      </c>
      <c r="T14" s="89">
        <v>9.7100000000000006E-2</v>
      </c>
      <c r="U14" s="89">
        <v>9.7100000000000006E-2</v>
      </c>
      <c r="V14" s="89">
        <v>9.7100000000000006E-2</v>
      </c>
      <c r="W14" s="89">
        <v>9.7100000000000006E-2</v>
      </c>
      <c r="X14" s="90">
        <v>9.7100000000000006E-2</v>
      </c>
      <c r="Y14" s="36" t="s">
        <v>103</v>
      </c>
      <c r="AB14" s="29">
        <v>39871</v>
      </c>
      <c r="AC14" s="26">
        <v>0.91279999999999994</v>
      </c>
    </row>
    <row r="15" spans="3:29">
      <c r="C15" s="56" t="s">
        <v>25</v>
      </c>
      <c r="D15" s="55">
        <v>17.559999999999999</v>
      </c>
      <c r="E15" s="55" t="s">
        <v>21</v>
      </c>
      <c r="H15" s="29">
        <v>39792</v>
      </c>
      <c r="I15" s="26">
        <v>0.96802710000000003</v>
      </c>
      <c r="K15" s="29">
        <v>39792</v>
      </c>
      <c r="L15" s="26">
        <v>0.96824862076753992</v>
      </c>
      <c r="O15" s="35" t="s">
        <v>23</v>
      </c>
      <c r="P15" s="88">
        <v>0.10339999999999999</v>
      </c>
      <c r="Q15" s="89">
        <v>0.10339999999999999</v>
      </c>
      <c r="R15" s="89">
        <v>0.10339999999999999</v>
      </c>
      <c r="S15" s="89">
        <v>0.10339999999999999</v>
      </c>
      <c r="T15" s="89">
        <v>0.10339999999999999</v>
      </c>
      <c r="U15" s="89">
        <v>0.10339999999999999</v>
      </c>
      <c r="V15" s="89">
        <v>0.10339999999999999</v>
      </c>
      <c r="W15" s="89">
        <v>0.10339999999999999</v>
      </c>
      <c r="X15" s="90">
        <v>0.10339999999999999</v>
      </c>
      <c r="Y15" s="36" t="s">
        <v>86</v>
      </c>
      <c r="AB15" s="29">
        <v>39962</v>
      </c>
      <c r="AC15" s="26">
        <v>0.89617000000000002</v>
      </c>
    </row>
    <row r="16" spans="3:29">
      <c r="C16" s="56" t="s">
        <v>26</v>
      </c>
      <c r="D16" s="55">
        <v>16.928000000000001</v>
      </c>
      <c r="E16" s="55" t="s">
        <v>21</v>
      </c>
      <c r="H16" s="29">
        <v>39825</v>
      </c>
      <c r="I16" s="26">
        <v>0.9616015</v>
      </c>
      <c r="K16" s="29">
        <v>39825</v>
      </c>
      <c r="L16" s="26">
        <v>0.96084789214350597</v>
      </c>
      <c r="O16" s="35" t="s">
        <v>24</v>
      </c>
      <c r="P16" s="88">
        <v>0.1075</v>
      </c>
      <c r="Q16" s="89">
        <v>0.1075</v>
      </c>
      <c r="R16" s="89">
        <v>0.1075</v>
      </c>
      <c r="S16" s="89">
        <v>0.1075</v>
      </c>
      <c r="T16" s="89">
        <v>0.1075</v>
      </c>
      <c r="U16" s="89">
        <v>0.1075</v>
      </c>
      <c r="V16" s="89">
        <v>0.1075</v>
      </c>
      <c r="W16" s="89">
        <v>0.1075</v>
      </c>
      <c r="X16" s="90">
        <v>0.1075</v>
      </c>
      <c r="Y16" s="36" t="s">
        <v>87</v>
      </c>
      <c r="AB16" s="29">
        <v>40056</v>
      </c>
      <c r="AC16" s="26">
        <v>0.87929999999999997</v>
      </c>
    </row>
    <row r="17" spans="3:29">
      <c r="C17" s="56" t="s">
        <v>27</v>
      </c>
      <c r="D17" s="55">
        <v>15.628</v>
      </c>
      <c r="E17" s="55" t="s">
        <v>21</v>
      </c>
      <c r="H17" s="29">
        <v>39917</v>
      </c>
      <c r="I17" s="26">
        <v>0.94427179999999999</v>
      </c>
      <c r="K17" s="29">
        <v>39917</v>
      </c>
      <c r="L17" s="26">
        <v>0.94452505496499783</v>
      </c>
      <c r="O17" s="35" t="s">
        <v>25</v>
      </c>
      <c r="P17" s="88">
        <v>0.1084</v>
      </c>
      <c r="Q17" s="89">
        <v>0.1084</v>
      </c>
      <c r="R17" s="89">
        <v>0.1084</v>
      </c>
      <c r="S17" s="89">
        <v>0.1084</v>
      </c>
      <c r="T17" s="89">
        <v>0.1084</v>
      </c>
      <c r="U17" s="89">
        <v>0.1084</v>
      </c>
      <c r="V17" s="89">
        <v>0.1084</v>
      </c>
      <c r="W17" s="89">
        <v>0.1084</v>
      </c>
      <c r="X17" s="90">
        <v>0.1084</v>
      </c>
      <c r="Y17" s="36" t="s">
        <v>88</v>
      </c>
      <c r="AB17" s="29">
        <v>40147</v>
      </c>
      <c r="AC17" s="26">
        <v>0.86323000000000005</v>
      </c>
    </row>
    <row r="18" spans="3:29">
      <c r="C18" s="56" t="s">
        <v>28</v>
      </c>
      <c r="D18" s="55">
        <v>14.185</v>
      </c>
      <c r="E18" s="55" t="s">
        <v>21</v>
      </c>
      <c r="H18" s="29">
        <v>40004</v>
      </c>
      <c r="I18" s="26">
        <v>0.92842880000000005</v>
      </c>
      <c r="K18" s="29">
        <v>40004</v>
      </c>
      <c r="L18" s="26">
        <v>0.92867005510658751</v>
      </c>
      <c r="O18" s="35" t="s">
        <v>26</v>
      </c>
      <c r="P18" s="88">
        <v>0.10929999999999999</v>
      </c>
      <c r="Q18" s="89">
        <v>0.10929999999999999</v>
      </c>
      <c r="R18" s="89">
        <v>0.10929999999999999</v>
      </c>
      <c r="S18" s="89">
        <v>0.10929999999999999</v>
      </c>
      <c r="T18" s="89">
        <v>0.10929999999999999</v>
      </c>
      <c r="U18" s="89">
        <v>0.10929999999999999</v>
      </c>
      <c r="V18" s="89">
        <v>0.10929999999999999</v>
      </c>
      <c r="W18" s="89">
        <v>0.10929999999999999</v>
      </c>
      <c r="X18" s="90">
        <v>0.10929999999999999</v>
      </c>
      <c r="Y18" s="36" t="s">
        <v>89</v>
      </c>
      <c r="AB18" s="29">
        <v>40235</v>
      </c>
      <c r="AC18" s="26">
        <v>0.84811999999999999</v>
      </c>
    </row>
    <row r="19" spans="3:29">
      <c r="C19" s="56" t="s">
        <v>30</v>
      </c>
      <c r="D19" s="55">
        <v>13.108000000000001</v>
      </c>
      <c r="E19" s="55" t="s">
        <v>21</v>
      </c>
      <c r="H19" s="29">
        <v>40098</v>
      </c>
      <c r="I19" s="26">
        <v>0.91171460000000004</v>
      </c>
      <c r="K19" s="29">
        <v>40098</v>
      </c>
      <c r="L19" s="26">
        <v>0.91196050165151876</v>
      </c>
      <c r="O19" s="35" t="s">
        <v>27</v>
      </c>
      <c r="P19" s="88">
        <v>0.10949999999999999</v>
      </c>
      <c r="Q19" s="89">
        <v>0.10949999999999999</v>
      </c>
      <c r="R19" s="89">
        <v>0.10949999999999999</v>
      </c>
      <c r="S19" s="89">
        <v>0.10949999999999999</v>
      </c>
      <c r="T19" s="89">
        <v>0.10949999999999999</v>
      </c>
      <c r="U19" s="89">
        <v>0.10949999999999999</v>
      </c>
      <c r="V19" s="89">
        <v>0.10949999999999999</v>
      </c>
      <c r="W19" s="89">
        <v>0.10949999999999999</v>
      </c>
      <c r="X19" s="90">
        <v>0.10949999999999999</v>
      </c>
      <c r="Y19" s="36" t="s">
        <v>90</v>
      </c>
      <c r="AB19" s="29">
        <v>40329</v>
      </c>
      <c r="AC19" s="26">
        <v>0.83230999999999999</v>
      </c>
    </row>
    <row r="20" spans="3:29" ht="13.5" thickBot="1">
      <c r="C20" s="56" t="s">
        <v>45</v>
      </c>
      <c r="D20" s="55">
        <v>13.108000000000001</v>
      </c>
      <c r="E20" s="55" t="s">
        <v>21</v>
      </c>
      <c r="H20" s="29">
        <v>40189</v>
      </c>
      <c r="I20" s="26">
        <v>0.89587119999999998</v>
      </c>
      <c r="K20" s="29">
        <v>40189</v>
      </c>
      <c r="L20" s="26">
        <v>0.89613164832001424</v>
      </c>
      <c r="O20" s="37" t="s">
        <v>28</v>
      </c>
      <c r="P20" s="91">
        <v>0.1099</v>
      </c>
      <c r="Q20" s="92">
        <v>0.1099</v>
      </c>
      <c r="R20" s="92">
        <v>0.1099</v>
      </c>
      <c r="S20" s="92">
        <v>0.1099</v>
      </c>
      <c r="T20" s="92">
        <v>0.1099</v>
      </c>
      <c r="U20" s="92">
        <v>0.1099</v>
      </c>
      <c r="V20" s="92">
        <v>0.1099</v>
      </c>
      <c r="W20" s="92">
        <v>0.1099</v>
      </c>
      <c r="X20" s="93">
        <v>0.1099</v>
      </c>
      <c r="Y20" s="36" t="s">
        <v>91</v>
      </c>
      <c r="AB20" s="29">
        <v>40420</v>
      </c>
      <c r="AC20" s="26">
        <v>0.81728999999999996</v>
      </c>
    </row>
    <row r="21" spans="3:29">
      <c r="C21" s="56" t="s">
        <v>46</v>
      </c>
      <c r="D21" s="55">
        <v>13.108000000000001</v>
      </c>
      <c r="E21" s="55" t="s">
        <v>21</v>
      </c>
      <c r="H21" s="29">
        <v>40280</v>
      </c>
      <c r="I21" s="26">
        <v>0.8803086</v>
      </c>
      <c r="K21" s="29">
        <v>40280</v>
      </c>
      <c r="L21" s="26">
        <v>0.88059455718688606</v>
      </c>
      <c r="AB21" s="29">
        <v>40512</v>
      </c>
      <c r="AC21" s="26">
        <v>0.8024</v>
      </c>
    </row>
    <row r="22" spans="3:29">
      <c r="H22" s="29">
        <v>40371</v>
      </c>
      <c r="I22" s="26">
        <v>0.86499130000000002</v>
      </c>
      <c r="K22" s="29">
        <v>40371</v>
      </c>
      <c r="L22" s="26">
        <v>0.86532650828169289</v>
      </c>
      <c r="AB22" s="29">
        <v>40602</v>
      </c>
      <c r="AC22" s="26">
        <v>0.78839000000000004</v>
      </c>
    </row>
    <row r="23" spans="3:29">
      <c r="H23" s="29">
        <v>40462</v>
      </c>
      <c r="I23" s="26">
        <v>0.84968330000000003</v>
      </c>
      <c r="K23" s="29">
        <v>40462</v>
      </c>
      <c r="L23" s="26">
        <v>0.85017371623213733</v>
      </c>
      <c r="AB23" s="29">
        <v>40693</v>
      </c>
      <c r="AC23" s="26">
        <v>0.77454000000000001</v>
      </c>
    </row>
    <row r="24" spans="3:29">
      <c r="C24" t="s">
        <v>85</v>
      </c>
      <c r="D24" s="83">
        <v>0.16399999999999998</v>
      </c>
      <c r="H24" s="29">
        <v>40553</v>
      </c>
      <c r="I24" s="26">
        <v>0.83467440000000004</v>
      </c>
      <c r="K24" s="29">
        <v>40553</v>
      </c>
      <c r="L24" s="26">
        <v>0.8350125598568291</v>
      </c>
      <c r="AB24" s="29">
        <v>40785</v>
      </c>
      <c r="AC24" s="26">
        <v>0.76083000000000001</v>
      </c>
    </row>
    <row r="25" spans="3:29">
      <c r="C25" t="s">
        <v>94</v>
      </c>
      <c r="D25" s="83">
        <v>0.16399999999999998</v>
      </c>
      <c r="H25" s="29">
        <v>40644</v>
      </c>
      <c r="I25" s="26">
        <v>0.81995810000000002</v>
      </c>
      <c r="K25" s="29">
        <v>40644</v>
      </c>
      <c r="L25" s="26">
        <v>0.8201217725346307</v>
      </c>
      <c r="AB25" s="29">
        <v>40877</v>
      </c>
      <c r="AC25" s="26">
        <v>0.74741999999999997</v>
      </c>
    </row>
    <row r="26" spans="3:29">
      <c r="C26" t="s">
        <v>95</v>
      </c>
      <c r="D26" s="84">
        <v>0.17269999999999999</v>
      </c>
      <c r="H26" s="29">
        <v>40735</v>
      </c>
      <c r="I26" s="26">
        <v>0.80552840000000003</v>
      </c>
      <c r="K26" s="29">
        <v>40735</v>
      </c>
      <c r="L26" s="26">
        <v>0.805496532771517</v>
      </c>
      <c r="AB26" s="29">
        <v>40968</v>
      </c>
      <c r="AC26" s="26">
        <v>0.73480999999999996</v>
      </c>
    </row>
    <row r="27" spans="3:29">
      <c r="C27" t="s">
        <v>96</v>
      </c>
      <c r="D27" s="84">
        <v>0.1447</v>
      </c>
      <c r="H27" s="29">
        <v>40826</v>
      </c>
      <c r="I27" s="26">
        <v>0.79120259999999998</v>
      </c>
      <c r="K27" s="29">
        <v>40826</v>
      </c>
      <c r="L27" s="26">
        <v>0.7911745446368128</v>
      </c>
      <c r="AB27" s="29">
        <v>41059</v>
      </c>
      <c r="AC27" s="26">
        <v>0.72250000000000003</v>
      </c>
    </row>
    <row r="28" spans="3:29">
      <c r="C28" t="s">
        <v>98</v>
      </c>
      <c r="D28" s="84">
        <v>0.12789999999999999</v>
      </c>
      <c r="H28" s="29">
        <v>40918</v>
      </c>
      <c r="I28" s="26">
        <v>0.77697570000000005</v>
      </c>
      <c r="K28" s="29">
        <v>40918</v>
      </c>
      <c r="L28" s="26">
        <v>0.77695401754683902</v>
      </c>
      <c r="AB28" s="29">
        <v>41151</v>
      </c>
      <c r="AC28" s="26">
        <v>0.71035999999999999</v>
      </c>
    </row>
    <row r="29" spans="3:29">
      <c r="C29" t="s">
        <v>86</v>
      </c>
      <c r="D29" s="84">
        <v>0.1789</v>
      </c>
      <c r="H29" s="29">
        <v>41009</v>
      </c>
      <c r="I29" s="26">
        <v>0.76315650000000002</v>
      </c>
      <c r="K29" s="29">
        <v>41009</v>
      </c>
      <c r="L29" s="26">
        <v>0.76313952453812361</v>
      </c>
      <c r="AB29" s="29">
        <v>41243</v>
      </c>
      <c r="AC29" s="26">
        <v>0.69852000000000003</v>
      </c>
    </row>
    <row r="30" spans="3:29">
      <c r="C30" t="s">
        <v>87</v>
      </c>
      <c r="D30" s="84">
        <v>0.17987999999999998</v>
      </c>
      <c r="H30" s="29">
        <v>41100</v>
      </c>
      <c r="I30" s="26">
        <v>0.74958329999999995</v>
      </c>
      <c r="K30" s="29">
        <v>41100</v>
      </c>
      <c r="L30" s="26">
        <v>0.74957350822789537</v>
      </c>
      <c r="AB30" s="29">
        <v>41333</v>
      </c>
      <c r="AC30" s="26">
        <v>0.68735999999999997</v>
      </c>
    </row>
    <row r="31" spans="3:29">
      <c r="C31" t="s">
        <v>88</v>
      </c>
      <c r="D31" s="84">
        <v>0.17559999999999998</v>
      </c>
      <c r="H31" s="29">
        <v>41192</v>
      </c>
      <c r="I31" s="26">
        <v>0.73632949999999997</v>
      </c>
      <c r="K31" s="29">
        <v>41192</v>
      </c>
      <c r="L31" s="26">
        <v>0.73635829898672445</v>
      </c>
      <c r="AB31" s="29">
        <v>41424</v>
      </c>
      <c r="AC31" s="26">
        <v>0.67635999999999996</v>
      </c>
    </row>
    <row r="32" spans="3:29">
      <c r="C32" t="s">
        <v>89</v>
      </c>
      <c r="D32" s="84">
        <v>0.16928000000000001</v>
      </c>
      <c r="H32" s="29">
        <v>41284</v>
      </c>
      <c r="I32" s="26">
        <v>0.72333460000000005</v>
      </c>
      <c r="K32" s="29">
        <v>41284</v>
      </c>
      <c r="L32" s="26">
        <v>0.72337607790931713</v>
      </c>
      <c r="AB32" s="29">
        <v>41516</v>
      </c>
      <c r="AC32" s="26">
        <v>0.66552999999999995</v>
      </c>
    </row>
    <row r="33" spans="3:29">
      <c r="C33" t="s">
        <v>90</v>
      </c>
      <c r="D33" s="84">
        <v>0.15628</v>
      </c>
      <c r="H33" s="29">
        <v>41374</v>
      </c>
      <c r="I33" s="26">
        <v>0.71087129999999998</v>
      </c>
      <c r="K33" s="29">
        <v>41374</v>
      </c>
      <c r="L33" s="26">
        <v>0.71089757855164004</v>
      </c>
      <c r="AB33" s="29">
        <v>41607</v>
      </c>
      <c r="AC33" s="26">
        <v>0.65508</v>
      </c>
    </row>
    <row r="34" spans="3:29">
      <c r="C34" t="s">
        <v>91</v>
      </c>
      <c r="D34" s="84">
        <v>0.14185</v>
      </c>
      <c r="H34" s="29">
        <v>41465</v>
      </c>
      <c r="I34" s="26">
        <v>0.69851450000000004</v>
      </c>
      <c r="K34" s="29">
        <v>41465</v>
      </c>
      <c r="L34" s="26">
        <v>0.69850538208101154</v>
      </c>
      <c r="AB34" s="29">
        <v>41698</v>
      </c>
      <c r="AC34" s="26">
        <v>0.64488999999999996</v>
      </c>
    </row>
    <row r="35" spans="3:29">
      <c r="C35" t="s">
        <v>92</v>
      </c>
      <c r="D35" s="84">
        <v>0.13108</v>
      </c>
      <c r="H35" s="29">
        <v>41557</v>
      </c>
      <c r="I35" s="26">
        <v>0.68656399999999995</v>
      </c>
      <c r="K35" s="29">
        <v>41557</v>
      </c>
      <c r="L35" s="26">
        <v>0.68674271478397053</v>
      </c>
      <c r="AB35" s="29">
        <v>41789</v>
      </c>
      <c r="AC35" s="26">
        <v>0.63495000000000001</v>
      </c>
    </row>
    <row r="36" spans="3:29">
      <c r="C36" t="s">
        <v>93</v>
      </c>
      <c r="D36" s="84">
        <v>0.13108</v>
      </c>
      <c r="H36" s="29">
        <v>41649</v>
      </c>
      <c r="I36" s="26">
        <v>0.67486979999999996</v>
      </c>
      <c r="K36" s="29">
        <v>41649</v>
      </c>
      <c r="L36" s="26">
        <v>0.67517812805365129</v>
      </c>
      <c r="AB36" s="29">
        <v>41880</v>
      </c>
      <c r="AC36" s="26">
        <v>0.62526000000000004</v>
      </c>
    </row>
    <row r="37" spans="3:29">
      <c r="C37" t="s">
        <v>97</v>
      </c>
      <c r="D37" s="84">
        <v>0.13108</v>
      </c>
      <c r="H37" s="29">
        <v>41739</v>
      </c>
      <c r="I37" s="26">
        <v>0.66367750000000003</v>
      </c>
      <c r="K37" s="29">
        <v>41739</v>
      </c>
      <c r="L37" s="26">
        <v>0.66405340905234478</v>
      </c>
      <c r="AB37" s="29">
        <v>41971</v>
      </c>
      <c r="AC37" s="26">
        <v>0.61580999999999997</v>
      </c>
    </row>
    <row r="38" spans="3:29">
      <c r="H38" s="29">
        <v>41830</v>
      </c>
      <c r="I38" s="26">
        <v>0.65259889999999998</v>
      </c>
      <c r="K38" s="29">
        <v>41830</v>
      </c>
      <c r="L38" s="26">
        <v>0.65299143578582097</v>
      </c>
      <c r="AB38" s="29">
        <v>42062</v>
      </c>
      <c r="AC38" s="26">
        <v>0.60616999999999999</v>
      </c>
    </row>
    <row r="39" spans="3:29">
      <c r="H39" s="29">
        <v>41922</v>
      </c>
      <c r="I39" s="26">
        <v>0.64164049999999995</v>
      </c>
      <c r="K39" s="29">
        <v>41922</v>
      </c>
      <c r="L39" s="26">
        <v>0.64199521270149407</v>
      </c>
      <c r="AB39" s="29">
        <v>42153</v>
      </c>
      <c r="AC39" s="26">
        <v>0.59672999999999998</v>
      </c>
    </row>
    <row r="40" spans="3:29">
      <c r="H40" s="29">
        <v>42016</v>
      </c>
      <c r="I40" s="26">
        <v>0.6306851</v>
      </c>
      <c r="K40" s="29">
        <v>42016</v>
      </c>
      <c r="L40" s="26">
        <v>0.63095117371199838</v>
      </c>
      <c r="AB40" s="29">
        <v>42247</v>
      </c>
      <c r="AC40" s="26">
        <v>0.58720000000000006</v>
      </c>
    </row>
    <row r="41" spans="3:29">
      <c r="H41" s="29">
        <v>42104</v>
      </c>
      <c r="I41" s="26">
        <v>0.62065139999999996</v>
      </c>
      <c r="K41" s="29">
        <v>42104</v>
      </c>
      <c r="L41" s="26">
        <v>0.62078432054982924</v>
      </c>
      <c r="AB41" s="29">
        <v>42338</v>
      </c>
      <c r="AC41" s="26">
        <v>0.57818000000000003</v>
      </c>
    </row>
    <row r="42" spans="3:29">
      <c r="H42" s="29">
        <v>42195</v>
      </c>
      <c r="I42" s="26">
        <v>0.61048729999999995</v>
      </c>
      <c r="K42" s="29">
        <v>42195</v>
      </c>
      <c r="L42" s="26">
        <v>0.61044483231192248</v>
      </c>
      <c r="AB42" s="29">
        <v>42429</v>
      </c>
      <c r="AC42" s="26">
        <v>0.56935999999999998</v>
      </c>
    </row>
    <row r="43" spans="3:29">
      <c r="H43" s="29">
        <v>42289</v>
      </c>
      <c r="I43" s="26">
        <v>0.59995699999999996</v>
      </c>
      <c r="K43" s="29">
        <v>42289</v>
      </c>
      <c r="L43" s="26">
        <v>0.60010037344171685</v>
      </c>
      <c r="AB43" s="29">
        <v>42520</v>
      </c>
      <c r="AC43" s="26">
        <v>0.56072999999999995</v>
      </c>
    </row>
    <row r="44" spans="3:29">
      <c r="H44" s="29">
        <v>42380</v>
      </c>
      <c r="I44" s="26">
        <v>0.58996519999999997</v>
      </c>
      <c r="K44" s="29">
        <v>42380</v>
      </c>
      <c r="L44" s="26">
        <v>0.59025307945291294</v>
      </c>
      <c r="AB44" s="29">
        <v>42612</v>
      </c>
      <c r="AC44" s="26">
        <v>0.55218999999999996</v>
      </c>
    </row>
    <row r="45" spans="3:29">
      <c r="H45" s="29">
        <v>42471</v>
      </c>
      <c r="I45" s="26">
        <v>0.58017680000000005</v>
      </c>
      <c r="K45" s="29">
        <v>42471</v>
      </c>
      <c r="L45" s="26">
        <v>0.58056737376365597</v>
      </c>
      <c r="AB45" s="29">
        <v>42704</v>
      </c>
      <c r="AC45" s="26">
        <v>0.54383999999999999</v>
      </c>
    </row>
    <row r="46" spans="3:29">
      <c r="H46" s="29">
        <v>42562</v>
      </c>
      <c r="I46" s="26">
        <v>0.57057930000000001</v>
      </c>
      <c r="K46" s="29">
        <v>42562</v>
      </c>
      <c r="L46" s="26">
        <v>0.57104060480503982</v>
      </c>
      <c r="AB46" s="29">
        <v>42794</v>
      </c>
      <c r="AC46" s="26">
        <v>0.53583999999999998</v>
      </c>
    </row>
    <row r="47" spans="3:29">
      <c r="H47" s="29">
        <v>42653</v>
      </c>
      <c r="I47" s="26">
        <v>0.56117570000000006</v>
      </c>
      <c r="K47" s="29">
        <v>42653</v>
      </c>
      <c r="L47" s="26">
        <v>0.56167016451884355</v>
      </c>
      <c r="AB47" s="29">
        <v>42885</v>
      </c>
      <c r="AC47" s="26">
        <v>0.52793000000000001</v>
      </c>
    </row>
    <row r="48" spans="3:29">
      <c r="H48" s="29">
        <v>42745</v>
      </c>
      <c r="I48" s="26">
        <v>0.55185479999999998</v>
      </c>
      <c r="K48" s="29">
        <v>42745</v>
      </c>
      <c r="L48" s="26">
        <v>0.55235305018445235</v>
      </c>
      <c r="AB48" s="29">
        <v>42977</v>
      </c>
      <c r="AC48" s="26">
        <v>0.52010999999999996</v>
      </c>
    </row>
    <row r="49" spans="8:29">
      <c r="H49" s="29">
        <v>42835</v>
      </c>
      <c r="I49" s="26">
        <v>0.54292059999999998</v>
      </c>
      <c r="K49" s="29">
        <v>42835</v>
      </c>
      <c r="L49" s="26">
        <v>0.54338805101206289</v>
      </c>
      <c r="AB49" s="29">
        <v>43069</v>
      </c>
      <c r="AC49" s="26">
        <v>0.51244999999999996</v>
      </c>
    </row>
    <row r="50" spans="8:29">
      <c r="H50" s="29">
        <v>42926</v>
      </c>
      <c r="I50" s="26">
        <v>0.53406149999999997</v>
      </c>
      <c r="K50" s="29">
        <v>42926</v>
      </c>
      <c r="L50" s="26">
        <v>0.53447137286098911</v>
      </c>
    </row>
    <row r="51" spans="8:29">
      <c r="H51" s="29">
        <v>43018</v>
      </c>
      <c r="I51" s="26">
        <v>0.52528660000000005</v>
      </c>
      <c r="K51" s="29">
        <v>43018</v>
      </c>
      <c r="L51" s="26">
        <v>0.52560543836067453</v>
      </c>
    </row>
    <row r="52" spans="8:29">
      <c r="H52" s="29">
        <v>43110</v>
      </c>
      <c r="I52" s="26">
        <v>0.51668349999999996</v>
      </c>
      <c r="K52" s="29">
        <v>43110</v>
      </c>
      <c r="L52" s="26">
        <v>0.51688657402829652</v>
      </c>
    </row>
    <row r="53" spans="8:29">
      <c r="H53" s="29">
        <v>43200</v>
      </c>
      <c r="I53" s="26">
        <v>0.50843819999999995</v>
      </c>
      <c r="K53" s="29">
        <v>43200</v>
      </c>
      <c r="L53" s="26">
        <v>0.50849721561552874</v>
      </c>
    </row>
    <row r="54" spans="8:29">
      <c r="H54" s="29">
        <v>43291</v>
      </c>
      <c r="I54" s="26">
        <v>0.50026060000000006</v>
      </c>
      <c r="K54" s="29">
        <v>43291</v>
      </c>
      <c r="L54" s="26">
        <v>0.50015713780722804</v>
      </c>
    </row>
    <row r="55" spans="8:29">
      <c r="H55" s="29">
        <v>43383</v>
      </c>
      <c r="I55" s="26">
        <v>0.49207869999999998</v>
      </c>
      <c r="K55" s="29">
        <v>43383</v>
      </c>
      <c r="L55" s="26">
        <v>0.49222808357951986</v>
      </c>
    </row>
    <row r="56" spans="8:29">
      <c r="H56" s="29">
        <v>43475</v>
      </c>
      <c r="I56" s="26">
        <v>0.48405320000000002</v>
      </c>
      <c r="K56" s="29">
        <v>43475</v>
      </c>
      <c r="L56" s="26">
        <v>0.4844247296491655</v>
      </c>
    </row>
    <row r="57" spans="8:29">
      <c r="H57" s="29">
        <v>43565</v>
      </c>
      <c r="I57" s="26">
        <v>0.47635919999999998</v>
      </c>
      <c r="K57" s="29">
        <v>43565</v>
      </c>
      <c r="L57" s="26">
        <v>0.47691073049910604</v>
      </c>
    </row>
    <row r="58" spans="8:29">
      <c r="H58" s="29">
        <v>43656</v>
      </c>
      <c r="I58" s="26">
        <v>0.46872570000000002</v>
      </c>
      <c r="K58" s="29">
        <v>43656</v>
      </c>
      <c r="L58" s="26">
        <v>0.46943173633956503</v>
      </c>
    </row>
    <row r="59" spans="8:29">
      <c r="H59" s="29">
        <v>43748</v>
      </c>
      <c r="I59" s="26">
        <v>0.46116099999999999</v>
      </c>
      <c r="K59" s="29">
        <v>43748</v>
      </c>
      <c r="L59" s="26">
        <v>0.4619897757790058</v>
      </c>
    </row>
    <row r="60" spans="8:29">
      <c r="H60" s="29">
        <v>43840</v>
      </c>
      <c r="I60" s="26">
        <v>0.45374039999999999</v>
      </c>
      <c r="K60" s="29">
        <v>43840</v>
      </c>
      <c r="L60" s="26">
        <v>0.45466579355842157</v>
      </c>
    </row>
    <row r="61" spans="8:29">
      <c r="H61" s="29">
        <v>43935</v>
      </c>
      <c r="I61" s="26">
        <v>0.44623459999999998</v>
      </c>
      <c r="K61" s="29">
        <v>43935</v>
      </c>
      <c r="L61" s="26">
        <v>0.44722481369425909</v>
      </c>
    </row>
    <row r="62" spans="8:29">
      <c r="H62" s="29">
        <v>44022</v>
      </c>
      <c r="I62" s="26">
        <v>0.43948999999999999</v>
      </c>
      <c r="K62" s="29">
        <v>44022</v>
      </c>
      <c r="L62" s="26">
        <v>0.44051731904864522</v>
      </c>
    </row>
    <row r="63" spans="8:29">
      <c r="H63" s="29">
        <v>44116</v>
      </c>
      <c r="I63" s="26">
        <v>0.43234499999999998</v>
      </c>
      <c r="K63" s="29">
        <v>44116</v>
      </c>
      <c r="L63" s="26">
        <v>0.43338316146386735</v>
      </c>
    </row>
    <row r="64" spans="8:29">
      <c r="H64" s="29">
        <v>44207</v>
      </c>
      <c r="I64" s="26">
        <v>0.42555969999999999</v>
      </c>
      <c r="K64" s="29">
        <v>44207</v>
      </c>
      <c r="L64" s="26">
        <v>0.42658677395117806</v>
      </c>
    </row>
    <row r="65" spans="8:12">
      <c r="H65" s="29">
        <v>44298</v>
      </c>
      <c r="I65" s="26">
        <v>0.41891220000000001</v>
      </c>
      <c r="K65" s="29">
        <v>44298</v>
      </c>
      <c r="L65" s="26">
        <v>0.41989696852872643</v>
      </c>
    </row>
    <row r="66" spans="8:12">
      <c r="H66" s="29">
        <v>44389</v>
      </c>
      <c r="I66" s="26">
        <v>0.41238920000000001</v>
      </c>
      <c r="K66" s="29">
        <v>44389</v>
      </c>
      <c r="L66" s="26">
        <v>0.41331207375827594</v>
      </c>
    </row>
    <row r="67" spans="8:12">
      <c r="H67" s="29">
        <v>44480</v>
      </c>
      <c r="I67" s="26">
        <v>0.40599299999999999</v>
      </c>
      <c r="K67" s="29">
        <v>44480</v>
      </c>
      <c r="L67" s="26">
        <v>0.40683044441336502</v>
      </c>
    </row>
    <row r="68" spans="8:12">
      <c r="H68" s="29">
        <v>44571</v>
      </c>
      <c r="I68" s="26">
        <v>0.39971600000000002</v>
      </c>
      <c r="K68" s="29">
        <v>44571</v>
      </c>
      <c r="L68" s="26">
        <v>0.40045046106824989</v>
      </c>
    </row>
    <row r="69" spans="8:12">
      <c r="H69" s="29">
        <v>44662</v>
      </c>
      <c r="I69" s="26">
        <v>0.3935652</v>
      </c>
      <c r="K69" s="29">
        <v>44662</v>
      </c>
      <c r="L69" s="26">
        <v>0.39417052969329303</v>
      </c>
    </row>
    <row r="70" spans="8:12">
      <c r="H70" s="29">
        <v>44753</v>
      </c>
      <c r="I70" s="26">
        <v>0.38752880000000001</v>
      </c>
      <c r="K70" s="29">
        <v>44753</v>
      </c>
      <c r="L70" s="26">
        <v>0.38798908125669751</v>
      </c>
    </row>
    <row r="71" spans="8:12">
      <c r="H71" s="29">
        <v>44844</v>
      </c>
      <c r="I71" s="26">
        <v>0.38161260000000002</v>
      </c>
      <c r="K71" s="29">
        <v>44844</v>
      </c>
      <c r="L71" s="26">
        <v>0.38190457133248656</v>
      </c>
    </row>
    <row r="72" spans="8:12">
      <c r="H72" s="29">
        <v>44936</v>
      </c>
      <c r="I72" s="26">
        <v>0.37574289999999999</v>
      </c>
      <c r="K72" s="29">
        <v>44936</v>
      </c>
      <c r="L72" s="26">
        <v>0.37585018996510117</v>
      </c>
    </row>
    <row r="73" spans="8:12">
      <c r="H73" s="29">
        <v>45027</v>
      </c>
      <c r="I73" s="26">
        <v>0.37005310000000002</v>
      </c>
      <c r="K73" s="29">
        <v>45027</v>
      </c>
      <c r="L73" s="26">
        <v>0.36995604417251321</v>
      </c>
    </row>
    <row r="74" spans="8:12">
      <c r="H74" s="29">
        <v>45117</v>
      </c>
      <c r="I74" s="26">
        <v>0.3645294</v>
      </c>
      <c r="K74" s="29">
        <v>45117</v>
      </c>
      <c r="L74" s="26">
        <v>0.36421758940063387</v>
      </c>
    </row>
    <row r="75" spans="8:12">
      <c r="H75" s="29">
        <v>45209</v>
      </c>
      <c r="I75" s="26">
        <v>0.3595256</v>
      </c>
      <c r="K75" s="29">
        <v>45209</v>
      </c>
      <c r="L75" s="26">
        <v>0.35959071161062411</v>
      </c>
    </row>
    <row r="76" spans="8:12">
      <c r="H76" s="29">
        <v>45301</v>
      </c>
      <c r="I76" s="26">
        <v>0.35462719999999998</v>
      </c>
      <c r="K76" s="29">
        <v>45301</v>
      </c>
      <c r="L76" s="26">
        <v>0.35502261186622963</v>
      </c>
    </row>
    <row r="77" spans="8:12">
      <c r="H77" s="29">
        <v>45392</v>
      </c>
      <c r="I77" s="26">
        <v>0.34989029999999999</v>
      </c>
      <c r="K77" s="29">
        <v>45392</v>
      </c>
      <c r="L77" s="26">
        <v>0.35056125663314619</v>
      </c>
    </row>
    <row r="78" spans="8:12">
      <c r="H78" s="29">
        <v>45483</v>
      </c>
      <c r="I78" s="26">
        <v>0.3452519</v>
      </c>
      <c r="K78" s="29">
        <v>45483</v>
      </c>
      <c r="L78" s="26">
        <v>0.34615596456294445</v>
      </c>
    </row>
    <row r="79" spans="8:12">
      <c r="H79" s="29">
        <v>45575</v>
      </c>
      <c r="I79" s="26">
        <v>0.34066619999999997</v>
      </c>
      <c r="K79" s="29">
        <v>45575</v>
      </c>
      <c r="L79" s="26">
        <v>0.34175853458996769</v>
      </c>
    </row>
    <row r="80" spans="8:12">
      <c r="H80" s="29">
        <v>45667</v>
      </c>
      <c r="I80" s="26">
        <v>0.33617659999999999</v>
      </c>
      <c r="K80" s="29">
        <v>45667</v>
      </c>
      <c r="L80" s="26">
        <v>0.33741696784728842</v>
      </c>
    </row>
    <row r="81" spans="8:12">
      <c r="H81" s="29">
        <v>45757</v>
      </c>
      <c r="I81" s="26">
        <v>0.33188410000000002</v>
      </c>
      <c r="K81" s="29">
        <v>45757</v>
      </c>
      <c r="L81" s="26">
        <v>0.33322315603149261</v>
      </c>
    </row>
    <row r="82" spans="8:12">
      <c r="H82" s="29">
        <v>45848</v>
      </c>
      <c r="I82" s="26">
        <v>0.32763320000000001</v>
      </c>
      <c r="K82" s="29">
        <v>45848</v>
      </c>
      <c r="L82" s="26">
        <v>0.32903574142392433</v>
      </c>
    </row>
    <row r="83" spans="8:12">
      <c r="H83" s="29">
        <v>45940</v>
      </c>
      <c r="I83" s="26">
        <v>0.32343070000000002</v>
      </c>
      <c r="K83" s="29">
        <v>45940</v>
      </c>
      <c r="L83" s="26">
        <v>0.32485580006903514</v>
      </c>
    </row>
    <row r="84" spans="8:12">
      <c r="H84" s="29">
        <v>46034</v>
      </c>
      <c r="I84" s="26">
        <v>0.31922780000000001</v>
      </c>
      <c r="K84" s="29">
        <v>46034</v>
      </c>
      <c r="L84" s="26">
        <v>0.32063982977947619</v>
      </c>
    </row>
    <row r="85" spans="8:12">
      <c r="H85" s="29">
        <v>46122</v>
      </c>
      <c r="I85" s="26">
        <v>0.31538280000000002</v>
      </c>
      <c r="K85" s="29">
        <v>46122</v>
      </c>
      <c r="L85" s="26">
        <v>0.31674256528520689</v>
      </c>
    </row>
    <row r="86" spans="8:12">
      <c r="H86" s="29">
        <v>46213</v>
      </c>
      <c r="I86" s="26">
        <v>0.31148740000000003</v>
      </c>
      <c r="K86" s="29">
        <v>46213</v>
      </c>
      <c r="L86" s="26">
        <v>0.3127622523306397</v>
      </c>
    </row>
    <row r="87" spans="8:12">
      <c r="H87" s="29">
        <v>46307</v>
      </c>
      <c r="I87" s="26">
        <v>0.30755310000000002</v>
      </c>
      <c r="K87" s="29">
        <v>46307</v>
      </c>
      <c r="L87" s="26">
        <v>0.30870323179524733</v>
      </c>
    </row>
    <row r="88" spans="8:12">
      <c r="H88" s="29">
        <v>46398</v>
      </c>
      <c r="I88" s="26">
        <v>0.30382419999999999</v>
      </c>
      <c r="K88" s="29">
        <v>46398</v>
      </c>
      <c r="L88" s="26">
        <v>0.30482394430029075</v>
      </c>
    </row>
    <row r="89" spans="8:12">
      <c r="H89" s="29">
        <v>46489</v>
      </c>
      <c r="I89" s="26">
        <v>0.30018319999999998</v>
      </c>
      <c r="K89" s="29">
        <v>46489</v>
      </c>
      <c r="L89" s="26">
        <v>0.30099340547369435</v>
      </c>
    </row>
    <row r="90" spans="8:12">
      <c r="H90" s="29">
        <v>46580</v>
      </c>
      <c r="I90" s="26">
        <v>0.29661749999999998</v>
      </c>
      <c r="K90" s="29">
        <v>46580</v>
      </c>
      <c r="L90" s="26">
        <v>0.29721100272031803</v>
      </c>
    </row>
    <row r="91" spans="8:12">
      <c r="H91" s="29">
        <v>46671</v>
      </c>
      <c r="I91" s="26">
        <v>0.29312959999999999</v>
      </c>
      <c r="K91" s="29">
        <v>46671</v>
      </c>
      <c r="L91" s="26">
        <v>0.29347613114313553</v>
      </c>
    </row>
    <row r="92" spans="8:12">
      <c r="H92" s="29">
        <v>46762</v>
      </c>
      <c r="I92" s="26">
        <v>0.28971350000000001</v>
      </c>
      <c r="K92" s="29">
        <v>46762</v>
      </c>
      <c r="L92" s="26">
        <v>0.28978819344649709</v>
      </c>
    </row>
    <row r="93" spans="8:12">
      <c r="H93" s="29">
        <v>46853</v>
      </c>
      <c r="I93" s="26">
        <v>0.28637699999999999</v>
      </c>
      <c r="K93" s="29">
        <v>46853</v>
      </c>
      <c r="L93" s="26">
        <v>0.28614659984060736</v>
      </c>
    </row>
    <row r="94" spans="8:12">
      <c r="H94" s="29">
        <v>46944</v>
      </c>
      <c r="I94" s="26">
        <v>0.28310930000000001</v>
      </c>
      <c r="K94" s="29">
        <v>46944</v>
      </c>
      <c r="L94" s="26">
        <v>0.28255076794720396</v>
      </c>
    </row>
    <row r="95" spans="8:12">
      <c r="H95" s="29">
        <v>47036</v>
      </c>
      <c r="I95" s="26">
        <v>0.27958</v>
      </c>
      <c r="K95" s="29">
        <v>47036</v>
      </c>
      <c r="L95" s="26">
        <v>0.27929056650216871</v>
      </c>
    </row>
    <row r="96" spans="8:12">
      <c r="H96" s="29">
        <v>47128</v>
      </c>
      <c r="I96" s="26">
        <v>0.27611780000000002</v>
      </c>
      <c r="K96" s="29">
        <v>47128</v>
      </c>
      <c r="L96" s="26">
        <v>0.276067982769304</v>
      </c>
    </row>
    <row r="97" spans="8:12">
      <c r="H97" s="29">
        <v>47218</v>
      </c>
      <c r="I97" s="26">
        <v>0.27280520000000003</v>
      </c>
      <c r="K97" s="29">
        <v>47218</v>
      </c>
      <c r="L97" s="26">
        <v>0.27295143815902306</v>
      </c>
    </row>
    <row r="98" spans="8:12">
      <c r="H98" s="29">
        <v>47309</v>
      </c>
      <c r="I98" s="26">
        <v>0.26951839999999999</v>
      </c>
      <c r="K98" s="29">
        <v>47309</v>
      </c>
      <c r="L98" s="26">
        <v>0.26983603514816445</v>
      </c>
    </row>
    <row r="99" spans="8:12">
      <c r="H99" s="29">
        <v>47401</v>
      </c>
      <c r="I99" s="26">
        <v>0.26626660000000002</v>
      </c>
      <c r="K99" s="29">
        <v>47401</v>
      </c>
      <c r="L99" s="26">
        <v>0.26672254217094127</v>
      </c>
    </row>
    <row r="100" spans="8:12">
      <c r="H100" s="29">
        <v>47493</v>
      </c>
      <c r="I100" s="26">
        <v>0.26307659999999999</v>
      </c>
      <c r="K100" s="29">
        <v>47493</v>
      </c>
      <c r="L100" s="26">
        <v>0.26364497411573196</v>
      </c>
    </row>
    <row r="101" spans="8:12">
      <c r="H101" s="29">
        <v>47583</v>
      </c>
      <c r="I101" s="26">
        <v>0.26002520000000001</v>
      </c>
      <c r="K101" s="29">
        <v>47583</v>
      </c>
      <c r="L101" s="26">
        <v>0.26066867344201466</v>
      </c>
    </row>
    <row r="102" spans="8:12">
      <c r="H102" s="29">
        <v>47674</v>
      </c>
      <c r="I102" s="26">
        <v>0.25699759999999999</v>
      </c>
      <c r="K102" s="29">
        <v>47674</v>
      </c>
      <c r="L102" s="26">
        <v>0.25769346299595486</v>
      </c>
    </row>
    <row r="103" spans="8:12">
      <c r="H103" s="29">
        <v>47766</v>
      </c>
      <c r="I103" s="26">
        <v>0.25400240000000002</v>
      </c>
      <c r="K103" s="29">
        <v>47766</v>
      </c>
      <c r="L103" s="26">
        <v>0.25472007663236684</v>
      </c>
    </row>
    <row r="104" spans="8:12">
      <c r="H104" s="29">
        <v>47858</v>
      </c>
      <c r="I104" s="26">
        <v>0.25106400000000001</v>
      </c>
      <c r="K104" s="29">
        <v>47858</v>
      </c>
      <c r="L104" s="26">
        <v>0.25178099857588282</v>
      </c>
    </row>
    <row r="105" spans="8:12">
      <c r="H105" s="29">
        <v>47948</v>
      </c>
      <c r="I105" s="26">
        <v>0.2482539</v>
      </c>
      <c r="K105" s="29">
        <v>47948</v>
      </c>
      <c r="L105" s="26">
        <v>0.24893863088727419</v>
      </c>
    </row>
    <row r="106" spans="8:12">
      <c r="H106" s="29">
        <v>48039</v>
      </c>
      <c r="I106" s="26">
        <v>0.24546560000000001</v>
      </c>
      <c r="K106" s="29">
        <v>48039</v>
      </c>
      <c r="L106" s="26">
        <v>0.24609730436627819</v>
      </c>
    </row>
    <row r="107" spans="8:12">
      <c r="H107" s="29">
        <v>48131</v>
      </c>
      <c r="I107" s="26">
        <v>0.24270729999999999</v>
      </c>
      <c r="K107" s="29">
        <v>48131</v>
      </c>
      <c r="L107" s="26">
        <v>0.24325771984437683</v>
      </c>
    </row>
    <row r="108" spans="8:12">
      <c r="H108" s="29">
        <v>48225</v>
      </c>
      <c r="I108" s="26">
        <v>0.2399435</v>
      </c>
      <c r="K108" s="29">
        <v>48225</v>
      </c>
      <c r="L108" s="26">
        <v>0.24039024297394834</v>
      </c>
    </row>
    <row r="109" spans="8:12">
      <c r="H109" s="29">
        <v>48316</v>
      </c>
      <c r="I109" s="26">
        <v>0.23732829999999999</v>
      </c>
      <c r="K109" s="29">
        <v>48316</v>
      </c>
      <c r="L109" s="26">
        <v>0.2376464857261637</v>
      </c>
    </row>
    <row r="110" spans="8:12">
      <c r="H110" s="29">
        <v>48407</v>
      </c>
      <c r="I110" s="26">
        <v>0.23476230000000001</v>
      </c>
      <c r="K110" s="29">
        <v>48407</v>
      </c>
      <c r="L110" s="26">
        <v>0.23493404507318608</v>
      </c>
    </row>
    <row r="111" spans="8:12">
      <c r="H111" s="29">
        <v>48498</v>
      </c>
      <c r="I111" s="26">
        <v>0.2322516</v>
      </c>
      <c r="K111" s="29">
        <v>48498</v>
      </c>
      <c r="L111" s="26">
        <v>0.23225256357482607</v>
      </c>
    </row>
    <row r="112" spans="8:12">
      <c r="H112" s="29">
        <v>48589</v>
      </c>
      <c r="I112" s="26">
        <v>0.22978799999999999</v>
      </c>
      <c r="K112" s="29">
        <v>48589</v>
      </c>
      <c r="L112" s="26">
        <v>0.22960168787063179</v>
      </c>
    </row>
    <row r="113" spans="8:12">
      <c r="H113" s="29">
        <v>48680</v>
      </c>
      <c r="I113" s="26">
        <v>0.22738050000000001</v>
      </c>
      <c r="K113" s="29">
        <v>48680</v>
      </c>
      <c r="L113" s="26">
        <v>0.22698106863332398</v>
      </c>
    </row>
    <row r="114" spans="8:12">
      <c r="H114" s="29">
        <v>48771</v>
      </c>
      <c r="I114" s="26">
        <v>0.2250182</v>
      </c>
      <c r="K114" s="29">
        <v>48771</v>
      </c>
      <c r="L114" s="26">
        <v>0.22439036052276196</v>
      </c>
    </row>
    <row r="115" spans="8:12">
      <c r="H115" s="29">
        <v>48862</v>
      </c>
      <c r="I115" s="26">
        <v>0.2225646</v>
      </c>
      <c r="K115" s="29">
        <v>48862</v>
      </c>
      <c r="L115" s="26">
        <v>0.22214594556590908</v>
      </c>
    </row>
    <row r="116" spans="8:12">
      <c r="H116" s="29">
        <v>48954</v>
      </c>
      <c r="I116" s="26">
        <v>0.22012860000000001</v>
      </c>
      <c r="K116" s="29">
        <v>48954</v>
      </c>
      <c r="L116" s="26">
        <v>0.21989968653277872</v>
      </c>
    </row>
    <row r="117" spans="8:12">
      <c r="H117" s="29">
        <v>49045</v>
      </c>
      <c r="I117" s="26">
        <v>0.21777150000000001</v>
      </c>
      <c r="K117" s="29">
        <v>49045</v>
      </c>
      <c r="L117" s="26">
        <v>0.21770018854939113</v>
      </c>
    </row>
    <row r="118" spans="8:12">
      <c r="H118" s="29">
        <v>49135</v>
      </c>
      <c r="I118" s="26">
        <v>0.21548149999999999</v>
      </c>
      <c r="K118" s="29">
        <v>49135</v>
      </c>
      <c r="L118" s="26">
        <v>0.21554650035159661</v>
      </c>
    </row>
    <row r="119" spans="8:12">
      <c r="H119" s="29">
        <v>49227</v>
      </c>
      <c r="I119" s="26">
        <v>0.21319109999999999</v>
      </c>
      <c r="K119" s="29">
        <v>49227</v>
      </c>
      <c r="L119" s="26">
        <v>0.21336697250902906</v>
      </c>
    </row>
    <row r="120" spans="8:12">
      <c r="H120" s="29">
        <v>49319</v>
      </c>
      <c r="I120" s="26">
        <v>0.2109422</v>
      </c>
      <c r="K120" s="29">
        <v>49319</v>
      </c>
      <c r="L120" s="26">
        <v>0.21120948325956679</v>
      </c>
    </row>
    <row r="121" spans="8:12">
      <c r="H121" s="29">
        <v>49409</v>
      </c>
      <c r="I121" s="26">
        <v>0.2087907</v>
      </c>
      <c r="K121" s="29">
        <v>49409</v>
      </c>
      <c r="L121" s="26">
        <v>0.20912000701983813</v>
      </c>
    </row>
    <row r="122" spans="8:12">
      <c r="H122" s="29">
        <v>49500</v>
      </c>
      <c r="I122" s="26">
        <v>0.20665420000000001</v>
      </c>
      <c r="K122" s="29">
        <v>49500</v>
      </c>
      <c r="L122" s="26">
        <v>0.20702833039683588</v>
      </c>
    </row>
    <row r="123" spans="8:12">
      <c r="H123" s="29">
        <v>49592</v>
      </c>
      <c r="I123" s="26">
        <v>0.2045401</v>
      </c>
      <c r="K123" s="29">
        <v>49592</v>
      </c>
      <c r="L123" s="26">
        <v>0.20493493519179126</v>
      </c>
    </row>
    <row r="124" spans="8:12">
      <c r="H124" s="29">
        <v>49684</v>
      </c>
      <c r="I124" s="26">
        <v>0.20246430000000001</v>
      </c>
      <c r="K124" s="29">
        <v>49684</v>
      </c>
      <c r="L124" s="26">
        <v>0.20286270763793765</v>
      </c>
    </row>
    <row r="125" spans="8:12">
      <c r="H125" s="29">
        <v>49775</v>
      </c>
      <c r="I125" s="26">
        <v>0.2004571</v>
      </c>
      <c r="K125" s="29">
        <v>49775</v>
      </c>
      <c r="L125" s="26">
        <v>0.20083361826819141</v>
      </c>
    </row>
    <row r="126" spans="8:12">
      <c r="H126" s="29">
        <v>49866</v>
      </c>
      <c r="I126" s="26">
        <v>0.19848589999999999</v>
      </c>
      <c r="K126" s="29">
        <v>49866</v>
      </c>
      <c r="L126" s="26">
        <v>0.19882482441612978</v>
      </c>
    </row>
    <row r="127" spans="8:12">
      <c r="H127" s="29">
        <v>49958</v>
      </c>
      <c r="I127" s="26">
        <v>0.19653609999999999</v>
      </c>
      <c r="K127" s="29">
        <v>49958</v>
      </c>
      <c r="L127" s="26">
        <v>0.19681438008090885</v>
      </c>
    </row>
    <row r="128" spans="8:12">
      <c r="H128" s="29">
        <v>50052</v>
      </c>
      <c r="I128" s="26">
        <v>0.1945808</v>
      </c>
      <c r="K128" s="29">
        <v>50052</v>
      </c>
      <c r="L128" s="26">
        <v>0.19478122547585291</v>
      </c>
    </row>
    <row r="129" spans="8:12">
      <c r="H129" s="29">
        <v>50140</v>
      </c>
      <c r="I129" s="26">
        <v>0.1927915</v>
      </c>
      <c r="K129" s="29">
        <v>50140</v>
      </c>
      <c r="L129" s="26">
        <v>0.19289688586823375</v>
      </c>
    </row>
    <row r="130" spans="8:12">
      <c r="H130" s="29">
        <v>50231</v>
      </c>
      <c r="I130" s="26">
        <v>0.19097410000000001</v>
      </c>
      <c r="K130" s="29">
        <v>50231</v>
      </c>
      <c r="L130" s="26">
        <v>0.19096747742678205</v>
      </c>
    </row>
    <row r="131" spans="8:12">
      <c r="H131" s="29">
        <v>50325</v>
      </c>
      <c r="I131" s="26">
        <v>0.18913659999999999</v>
      </c>
      <c r="K131" s="29">
        <v>50325</v>
      </c>
      <c r="L131" s="26">
        <v>0.18899472316976809</v>
      </c>
    </row>
    <row r="132" spans="8:12">
      <c r="H132" s="29">
        <v>50416</v>
      </c>
      <c r="I132" s="26">
        <v>0.18739030000000001</v>
      </c>
      <c r="K132" s="29">
        <v>50416</v>
      </c>
      <c r="L132" s="26">
        <v>0.18710434524773845</v>
      </c>
    </row>
    <row r="133" spans="8:12">
      <c r="H133" s="29">
        <v>50507</v>
      </c>
      <c r="I133" s="26">
        <v>0.18568570000000001</v>
      </c>
      <c r="K133" s="29">
        <v>50507</v>
      </c>
      <c r="L133" s="26">
        <v>0.18523287541281391</v>
      </c>
    </row>
    <row r="134" spans="8:12">
      <c r="H134" s="29">
        <v>50598</v>
      </c>
      <c r="I134" s="26">
        <v>0.18397330000000001</v>
      </c>
      <c r="K134" s="29">
        <v>50598</v>
      </c>
      <c r="L134" s="26">
        <v>0.18334770350364157</v>
      </c>
    </row>
  </sheetData>
  <mergeCells count="5">
    <mergeCell ref="D3:I3"/>
    <mergeCell ref="C5:E5"/>
    <mergeCell ref="O3:T3"/>
    <mergeCell ref="P8:X8"/>
    <mergeCell ref="P5:T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0"/>
  <dimension ref="C1:N156"/>
  <sheetViews>
    <sheetView topLeftCell="B1" workbookViewId="0">
      <selection activeCell="D31" sqref="D31"/>
    </sheetView>
  </sheetViews>
  <sheetFormatPr defaultRowHeight="12.75"/>
  <cols>
    <col min="1" max="1" width="2.85546875" customWidth="1"/>
    <col min="2" max="2" width="3.5703125" customWidth="1"/>
    <col min="3" max="3" width="22.5703125" bestFit="1" customWidth="1"/>
    <col min="4" max="4" width="43.140625" bestFit="1" customWidth="1"/>
    <col min="5" max="5" width="7.5703125" bestFit="1" customWidth="1"/>
    <col min="6" max="6" width="8.5703125" bestFit="1" customWidth="1"/>
    <col min="7" max="7" width="8.85546875" style="65" bestFit="1" customWidth="1"/>
    <col min="8" max="8" width="24.140625" bestFit="1" customWidth="1"/>
    <col min="9" max="9" width="43.140625" bestFit="1" customWidth="1"/>
    <col min="10" max="11" width="11" bestFit="1" customWidth="1"/>
    <col min="12" max="12" width="7.85546875" customWidth="1"/>
    <col min="13" max="13" width="7.5703125" bestFit="1" customWidth="1"/>
    <col min="14" max="14" width="9.42578125" customWidth="1"/>
    <col min="15" max="15" width="30.5703125" bestFit="1" customWidth="1"/>
    <col min="16" max="16" width="11" bestFit="1" customWidth="1"/>
    <col min="17" max="17" width="19.85546875" bestFit="1" customWidth="1"/>
    <col min="18" max="18" width="12.28515625" bestFit="1" customWidth="1"/>
    <col min="19" max="19" width="15.28515625" bestFit="1" customWidth="1"/>
    <col min="20" max="20" width="9.85546875" bestFit="1" customWidth="1"/>
    <col min="21" max="21" width="13.7109375" customWidth="1"/>
    <col min="22" max="22" width="11" bestFit="1" customWidth="1"/>
    <col min="23" max="23" width="3.5703125" customWidth="1"/>
    <col min="24" max="24" width="3.140625" customWidth="1"/>
    <col min="25" max="25" width="19.140625" bestFit="1" customWidth="1"/>
    <col min="26" max="26" width="30.5703125" bestFit="1" customWidth="1"/>
    <col min="27" max="27" width="11" bestFit="1" customWidth="1"/>
    <col min="28" max="28" width="8.28515625" bestFit="1" customWidth="1"/>
    <col min="29" max="29" width="12.28515625" bestFit="1" customWidth="1"/>
    <col min="30" max="30" width="15.28515625" bestFit="1" customWidth="1"/>
    <col min="31" max="31" width="9.85546875" bestFit="1" customWidth="1"/>
    <col min="32" max="33" width="11" bestFit="1" customWidth="1"/>
    <col min="34" max="34" width="4.5703125" customWidth="1"/>
    <col min="35" max="35" width="5" customWidth="1"/>
    <col min="36" max="36" width="19.140625" bestFit="1" customWidth="1"/>
    <col min="37" max="37" width="30.5703125" bestFit="1" customWidth="1"/>
    <col min="38" max="38" width="11" bestFit="1" customWidth="1"/>
    <col min="39" max="39" width="8.28515625" bestFit="1" customWidth="1"/>
    <col min="40" max="40" width="12.28515625" bestFit="1" customWidth="1"/>
    <col min="41" max="41" width="15.28515625" bestFit="1" customWidth="1"/>
    <col min="42" max="42" width="9.85546875" bestFit="1" customWidth="1"/>
    <col min="43" max="43" width="14.5703125" customWidth="1"/>
    <col min="44" max="44" width="14" customWidth="1"/>
    <col min="45" max="45" width="3.5703125" customWidth="1"/>
    <col min="46" max="46" width="3.28515625" customWidth="1"/>
    <col min="47" max="47" width="19.140625" bestFit="1" customWidth="1"/>
    <col min="48" max="48" width="30.5703125" bestFit="1" customWidth="1"/>
    <col min="49" max="49" width="11" bestFit="1" customWidth="1"/>
    <col min="50" max="50" width="8.28515625" bestFit="1" customWidth="1"/>
    <col min="51" max="51" width="12.28515625" bestFit="1" customWidth="1"/>
    <col min="52" max="52" width="15.28515625" bestFit="1" customWidth="1"/>
    <col min="53" max="53" width="9.85546875" bestFit="1" customWidth="1"/>
    <col min="54" max="54" width="14.85546875" customWidth="1"/>
    <col min="55" max="55" width="16.85546875" customWidth="1"/>
    <col min="56" max="56" width="2.85546875" customWidth="1"/>
    <col min="57" max="57" width="2.7109375" customWidth="1"/>
    <col min="58" max="58" width="19.140625" bestFit="1" customWidth="1"/>
    <col min="59" max="59" width="30.5703125" bestFit="1" customWidth="1"/>
    <col min="60" max="60" width="11" bestFit="1" customWidth="1"/>
    <col min="61" max="61" width="8.28515625" bestFit="1" customWidth="1"/>
    <col min="62" max="62" width="12.28515625" bestFit="1" customWidth="1"/>
    <col min="63" max="63" width="15.28515625" bestFit="1" customWidth="1"/>
    <col min="64" max="64" width="9.85546875" bestFit="1" customWidth="1"/>
    <col min="65" max="65" width="14.28515625" customWidth="1"/>
    <col min="66" max="66" width="16.5703125" customWidth="1"/>
    <col min="67" max="67" width="3.7109375" customWidth="1"/>
    <col min="68" max="68" width="3.42578125" customWidth="1"/>
    <col min="69" max="69" width="19.85546875" bestFit="1" customWidth="1"/>
    <col min="70" max="70" width="31.5703125" bestFit="1" customWidth="1"/>
    <col min="71" max="71" width="11" bestFit="1" customWidth="1"/>
    <col min="72" max="72" width="8.28515625" bestFit="1" customWidth="1"/>
    <col min="73" max="73" width="12.28515625" bestFit="1" customWidth="1"/>
    <col min="74" max="74" width="15.28515625" bestFit="1" customWidth="1"/>
    <col min="75" max="75" width="9.85546875" bestFit="1" customWidth="1"/>
    <col min="76" max="76" width="14.7109375" customWidth="1"/>
    <col min="77" max="77" width="17.28515625" customWidth="1"/>
  </cols>
  <sheetData>
    <row r="1" spans="3:10" ht="13.5" thickBot="1">
      <c r="E1" s="80" t="s">
        <v>8</v>
      </c>
      <c r="F1" s="81"/>
      <c r="G1" s="81"/>
      <c r="H1" s="81"/>
      <c r="I1" s="81"/>
      <c r="J1" s="82"/>
    </row>
    <row r="2" spans="3:10" ht="13.5" thickBot="1">
      <c r="C2" s="38" t="s">
        <v>37</v>
      </c>
      <c r="D2" s="39" t="s">
        <v>41</v>
      </c>
    </row>
    <row r="3" spans="3:10" ht="13.5" thickBot="1">
      <c r="C3" s="30"/>
      <c r="D3" s="30"/>
    </row>
    <row r="4" spans="3:10" ht="13.5" thickBot="1">
      <c r="C4" s="5" t="s">
        <v>31</v>
      </c>
      <c r="D4" s="24" t="s">
        <v>32</v>
      </c>
      <c r="H4" s="5" t="s">
        <v>31</v>
      </c>
      <c r="I4" s="24" t="s">
        <v>32</v>
      </c>
    </row>
    <row r="5" spans="3:10">
      <c r="C5" s="69" t="s">
        <v>56</v>
      </c>
      <c r="D5" s="70" t="s">
        <v>39</v>
      </c>
      <c r="H5" s="69" t="s">
        <v>56</v>
      </c>
      <c r="I5" s="72" t="s">
        <v>51</v>
      </c>
    </row>
    <row r="6" spans="3:10">
      <c r="C6" s="69" t="s">
        <v>57</v>
      </c>
      <c r="D6" s="71">
        <v>39637</v>
      </c>
      <c r="H6" s="69" t="s">
        <v>57</v>
      </c>
      <c r="I6" s="71">
        <v>39637</v>
      </c>
    </row>
    <row r="7" spans="3:10">
      <c r="C7" s="69" t="s">
        <v>58</v>
      </c>
      <c r="D7" s="71">
        <f>D6</f>
        <v>39637</v>
      </c>
      <c r="H7" s="69" t="s">
        <v>58</v>
      </c>
      <c r="I7" s="71">
        <f>I6</f>
        <v>39637</v>
      </c>
    </row>
    <row r="8" spans="3:10">
      <c r="C8" s="69" t="s">
        <v>59</v>
      </c>
      <c r="D8" s="72" t="s">
        <v>60</v>
      </c>
      <c r="H8" s="69" t="s">
        <v>59</v>
      </c>
      <c r="I8" s="72" t="s">
        <v>60</v>
      </c>
    </row>
    <row r="9" spans="3:10">
      <c r="C9" s="69" t="s">
        <v>61</v>
      </c>
      <c r="D9" s="72" t="s">
        <v>62</v>
      </c>
      <c r="H9" s="69" t="s">
        <v>61</v>
      </c>
      <c r="I9" s="72" t="s">
        <v>62</v>
      </c>
    </row>
    <row r="10" spans="3:10">
      <c r="C10" s="69" t="s">
        <v>63</v>
      </c>
      <c r="D10" s="72" t="s">
        <v>64</v>
      </c>
      <c r="H10" s="69" t="s">
        <v>63</v>
      </c>
      <c r="I10" s="72" t="s">
        <v>64</v>
      </c>
    </row>
    <row r="11" spans="3:10">
      <c r="C11" s="69" t="s">
        <v>65</v>
      </c>
      <c r="D11" s="72" t="s">
        <v>33</v>
      </c>
      <c r="H11" s="69" t="s">
        <v>65</v>
      </c>
      <c r="I11" s="72" t="s">
        <v>33</v>
      </c>
    </row>
    <row r="12" spans="3:10">
      <c r="C12" s="69" t="s">
        <v>66</v>
      </c>
      <c r="D12" s="72" t="s">
        <v>67</v>
      </c>
      <c r="H12" s="69" t="s">
        <v>66</v>
      </c>
      <c r="I12" s="72" t="s">
        <v>67</v>
      </c>
    </row>
    <row r="13" spans="3:10">
      <c r="C13" s="69" t="s">
        <v>68</v>
      </c>
      <c r="D13" s="72" t="s">
        <v>67</v>
      </c>
      <c r="H13" s="69" t="s">
        <v>68</v>
      </c>
      <c r="I13" s="72" t="s">
        <v>67</v>
      </c>
    </row>
    <row r="14" spans="3:10">
      <c r="C14" s="69" t="s">
        <v>69</v>
      </c>
      <c r="D14" s="72" t="s">
        <v>70</v>
      </c>
      <c r="H14" s="69" t="s">
        <v>69</v>
      </c>
      <c r="I14" s="72" t="s">
        <v>70</v>
      </c>
    </row>
    <row r="15" spans="3:10">
      <c r="C15" s="69" t="s">
        <v>29</v>
      </c>
      <c r="D15" s="72" t="s">
        <v>2</v>
      </c>
      <c r="H15" s="69" t="s">
        <v>29</v>
      </c>
      <c r="I15" s="72" t="s">
        <v>2</v>
      </c>
    </row>
    <row r="16" spans="3:10">
      <c r="C16" s="69" t="s">
        <v>71</v>
      </c>
      <c r="D16" s="72" t="s">
        <v>72</v>
      </c>
      <c r="H16" s="69" t="s">
        <v>71</v>
      </c>
      <c r="I16" s="72" t="s">
        <v>72</v>
      </c>
    </row>
    <row r="17" spans="3:14">
      <c r="C17" s="69" t="s">
        <v>73</v>
      </c>
      <c r="D17" s="72" t="s">
        <v>74</v>
      </c>
      <c r="H17" s="69" t="s">
        <v>73</v>
      </c>
      <c r="I17" s="72" t="s">
        <v>74</v>
      </c>
    </row>
    <row r="18" spans="3:14">
      <c r="C18" s="69" t="s">
        <v>75</v>
      </c>
      <c r="D18" s="72" t="s">
        <v>76</v>
      </c>
      <c r="H18" s="69" t="s">
        <v>75</v>
      </c>
      <c r="I18" s="72" t="s">
        <v>76</v>
      </c>
    </row>
    <row r="19" spans="3:14">
      <c r="C19" s="69" t="s">
        <v>77</v>
      </c>
      <c r="D19" s="72" t="s">
        <v>78</v>
      </c>
      <c r="H19" s="69" t="s">
        <v>77</v>
      </c>
      <c r="I19" s="72" t="s">
        <v>78</v>
      </c>
    </row>
    <row r="20" spans="3:14">
      <c r="C20" s="69" t="s">
        <v>79</v>
      </c>
      <c r="D20" s="72" t="s">
        <v>80</v>
      </c>
      <c r="H20" s="69" t="s">
        <v>79</v>
      </c>
      <c r="I20" s="72" t="s">
        <v>80</v>
      </c>
    </row>
    <row r="21" spans="3:14">
      <c r="C21" s="69" t="s">
        <v>81</v>
      </c>
      <c r="D21" s="72" t="s">
        <v>82</v>
      </c>
      <c r="H21" s="69" t="s">
        <v>81</v>
      </c>
      <c r="I21" s="72" t="s">
        <v>82</v>
      </c>
    </row>
    <row r="22" spans="3:14">
      <c r="C22" s="69" t="s">
        <v>83</v>
      </c>
      <c r="D22" s="73">
        <f>D6</f>
        <v>39637</v>
      </c>
      <c r="H22" s="69" t="s">
        <v>83</v>
      </c>
      <c r="I22" s="73">
        <f>I6</f>
        <v>39637</v>
      </c>
    </row>
    <row r="23" spans="3:14" ht="13.5" thickBot="1">
      <c r="C23" s="69" t="s">
        <v>55</v>
      </c>
      <c r="D23" s="72" t="s">
        <v>84</v>
      </c>
      <c r="H23" s="69" t="s">
        <v>55</v>
      </c>
      <c r="I23" s="72" t="s">
        <v>84</v>
      </c>
    </row>
    <row r="24" spans="3:14" ht="13.5" thickBot="1">
      <c r="C24" s="1" t="s">
        <v>34</v>
      </c>
      <c r="D24" s="7" t="str">
        <f>_xll.HLV5r3.Financial.Cache.CreateCapFloorATMEngines(C5:D23,'Market Data'!C24:C37,'Market Data'!D24:D37,'Market Data'!H9:H134,'Market Data'!I9:I134)</f>
        <v>ATM Bootstrap Engine</v>
      </c>
      <c r="H24" s="1" t="s">
        <v>34</v>
      </c>
      <c r="I24" s="94" t="str">
        <f>_xll.HLV5r3.Financial.Cache.CreateCapFloorATMEngines(H5:I23,'Market Data'!C24:C37,'Market Data'!D24:D37,'Market Data'!H9:H134,'Market Data'!L9:L134)</f>
        <v>ATM Hldr Engine</v>
      </c>
    </row>
    <row r="25" spans="3:14" ht="13.5" thickBot="1"/>
    <row r="26" spans="3:14" ht="13.5" thickBot="1">
      <c r="C26" s="38" t="s">
        <v>40</v>
      </c>
      <c r="D26" s="39" t="s">
        <v>42</v>
      </c>
      <c r="H26" t="s">
        <v>50</v>
      </c>
    </row>
    <row r="28" spans="3:14">
      <c r="C28" s="40" t="s">
        <v>0</v>
      </c>
      <c r="D28" s="42">
        <v>0</v>
      </c>
      <c r="H28" s="40" t="s">
        <v>0</v>
      </c>
      <c r="I28" s="42">
        <v>0</v>
      </c>
    </row>
    <row r="29" spans="3:14" ht="13.5" thickBot="1"/>
    <row r="30" spans="3:14" ht="13.5" thickBot="1">
      <c r="C30" s="5" t="s">
        <v>7</v>
      </c>
      <c r="D30" s="24" t="s">
        <v>44</v>
      </c>
      <c r="G30" s="65" t="s">
        <v>53</v>
      </c>
      <c r="H30" s="5" t="s">
        <v>7</v>
      </c>
      <c r="I30" s="24" t="s">
        <v>44</v>
      </c>
      <c r="J30" t="s">
        <v>52</v>
      </c>
      <c r="K30" t="s">
        <v>54</v>
      </c>
    </row>
    <row r="31" spans="3:14" ht="13.5" thickBot="1">
      <c r="C31" s="46">
        <f>'Market Data'!H9</f>
        <v>39637</v>
      </c>
      <c r="D31" s="57">
        <f>ROUND(_xll.HLV5r3.Financial.Cache.ComputeCapletVolatility($D$5, $D$28, $D$6, C31), 8)</f>
        <v>0.16400000000000001</v>
      </c>
      <c r="E31" s="59">
        <v>16.399999999999999</v>
      </c>
      <c r="F31" s="64">
        <f>E31/100</f>
        <v>0.16399999999999998</v>
      </c>
      <c r="G31" s="65">
        <f>F31-D31</f>
        <v>0</v>
      </c>
      <c r="H31" s="46">
        <f>'Market Data'!K9</f>
        <v>39637</v>
      </c>
      <c r="I31" s="57">
        <f>ROUND(_xll.HLV5r3.Financial.Cache.ComputeCapletVolatility($I$5, $I$28, $I$6, C31), 8)</f>
        <v>0.16400000000000001</v>
      </c>
      <c r="J31" s="58">
        <f>I31-F31</f>
        <v>0</v>
      </c>
      <c r="K31" s="58">
        <f>I31-D31</f>
        <v>0</v>
      </c>
      <c r="M31" s="66">
        <v>16.399928669815001</v>
      </c>
      <c r="N31" s="68">
        <f>M31-F31*100</f>
        <v>-7.1330184997719925E-5</v>
      </c>
    </row>
    <row r="32" spans="3:14" ht="13.5" thickBot="1">
      <c r="C32" s="45">
        <f>'Market Data'!H10</f>
        <v>39639</v>
      </c>
      <c r="D32" s="57">
        <f>ROUND(_xll.HLV5r3.Financial.Cache.ComputeCapletVolatility($D$5, $D$28, $D$6, C32), 8)</f>
        <v>0.16400000000000001</v>
      </c>
      <c r="E32" s="59">
        <v>16.4132</v>
      </c>
      <c r="F32" s="64">
        <f t="shared" ref="F32:F95" si="0">E32/100</f>
        <v>0.164132</v>
      </c>
      <c r="G32" s="65">
        <f t="shared" ref="G32:G95" si="1">F32-D32</f>
        <v>1.3199999999999323E-4</v>
      </c>
      <c r="H32" s="46">
        <f>'Market Data'!K10</f>
        <v>39639</v>
      </c>
      <c r="I32" s="57">
        <f>ROUND(_xll.HLV5r3.Financial.Cache.ComputeCapletVolatility($I$5, $I$28, $I$6, C32), 8)</f>
        <v>0.16400000000000001</v>
      </c>
      <c r="J32" s="58">
        <f t="shared" ref="J32:J95" si="2">I32-F32</f>
        <v>-1.3199999999999323E-4</v>
      </c>
      <c r="K32" s="58">
        <f t="shared" ref="K32:K95" si="3">I32-D32</f>
        <v>0</v>
      </c>
      <c r="M32" s="66">
        <v>16.399928669815001</v>
      </c>
      <c r="N32" s="68">
        <f t="shared" ref="N32:N95" si="4">M32-F32*100</f>
        <v>-1.3271330184998931E-2</v>
      </c>
    </row>
    <row r="33" spans="3:14">
      <c r="C33" s="45">
        <f>'Market Data'!H11</f>
        <v>39671</v>
      </c>
      <c r="D33" s="57">
        <f>ROUND(_xll.HLV5r3.Financial.Cache.ComputeCapletVolatility($D$5, $D$28, $D$6, C33), 8)</f>
        <v>0.16400000000000001</v>
      </c>
      <c r="E33" s="60">
        <v>16.517700000000001</v>
      </c>
      <c r="F33" s="64">
        <f t="shared" si="0"/>
        <v>0.16517700000000002</v>
      </c>
      <c r="G33" s="65">
        <f t="shared" si="1"/>
        <v>1.1770000000000114E-3</v>
      </c>
      <c r="H33" s="46">
        <f>'Market Data'!K11</f>
        <v>39671</v>
      </c>
      <c r="I33" s="57">
        <f>ROUND(_xll.HLV5r3.Financial.Cache.ComputeCapletVolatility($I$5, $I$28, $I$6, C33), 8)</f>
        <v>0.16400000000000001</v>
      </c>
      <c r="J33" s="58">
        <f t="shared" si="2"/>
        <v>-1.1770000000000114E-3</v>
      </c>
      <c r="K33" s="58">
        <f t="shared" si="3"/>
        <v>0</v>
      </c>
      <c r="M33" s="66">
        <v>16.500355150369501</v>
      </c>
      <c r="N33" s="68">
        <f t="shared" si="4"/>
        <v>-1.7344849630500647E-2</v>
      </c>
    </row>
    <row r="34" spans="3:14">
      <c r="C34" s="45">
        <f>'Market Data'!H12</f>
        <v>39701</v>
      </c>
      <c r="D34" s="57">
        <f>ROUND(_xll.HLV5r3.Financial.Cache.ComputeCapletVolatility($D$5, $D$28, $D$6, C34), 8)</f>
        <v>0.16400000000000001</v>
      </c>
      <c r="E34" s="61">
        <v>16.611899999999999</v>
      </c>
      <c r="F34" s="64">
        <f t="shared" si="0"/>
        <v>0.16611899999999999</v>
      </c>
      <c r="G34" s="65">
        <f t="shared" si="1"/>
        <v>2.118999999999982E-3</v>
      </c>
      <c r="H34" s="46">
        <f>'Market Data'!K12</f>
        <v>39701</v>
      </c>
      <c r="I34" s="57">
        <f>ROUND(_xll.HLV5r3.Financial.Cache.ComputeCapletVolatility($I$5, $I$28, $I$6, C34), 8)</f>
        <v>0.16400000000000001</v>
      </c>
      <c r="J34" s="58">
        <f t="shared" si="2"/>
        <v>-2.118999999999982E-3</v>
      </c>
      <c r="K34" s="58">
        <f t="shared" si="3"/>
        <v>0</v>
      </c>
      <c r="M34" s="66">
        <v>16.604129180275702</v>
      </c>
      <c r="N34" s="68">
        <f t="shared" si="4"/>
        <v>-7.770819724296274E-3</v>
      </c>
    </row>
    <row r="35" spans="3:14">
      <c r="C35" s="45">
        <f>'Market Data'!H13</f>
        <v>39731</v>
      </c>
      <c r="D35" s="57">
        <f>ROUND(_xll.HLV5r3.Financial.Cache.ComputeCapletVolatility($D$5, $D$28, $D$6, C35), 8)</f>
        <v>0.16667692000000001</v>
      </c>
      <c r="E35" s="61">
        <v>16.710100000000001</v>
      </c>
      <c r="F35" s="64">
        <f t="shared" si="0"/>
        <v>0.167101</v>
      </c>
      <c r="G35" s="65">
        <f t="shared" si="1"/>
        <v>4.2407999999999335E-4</v>
      </c>
      <c r="H35" s="46">
        <f>'Market Data'!K13</f>
        <v>39731</v>
      </c>
      <c r="I35" s="57">
        <f>ROUND(_xll.HLV5r3.Financial.Cache.ComputeCapletVolatility($I$5, $I$28, $I$6, C35), 8)</f>
        <v>0.16667692000000001</v>
      </c>
      <c r="J35" s="58">
        <f t="shared" si="2"/>
        <v>-4.2407999999999335E-4</v>
      </c>
      <c r="K35" s="58">
        <f t="shared" si="3"/>
        <v>0</v>
      </c>
      <c r="M35" s="66">
        <v>16.704555660830099</v>
      </c>
      <c r="N35" s="68">
        <f t="shared" si="4"/>
        <v>-5.544339169901491E-3</v>
      </c>
    </row>
    <row r="36" spans="3:14">
      <c r="C36" s="45">
        <f>'Market Data'!H14</f>
        <v>39762</v>
      </c>
      <c r="D36" s="57">
        <f>ROUND(_xll.HLV5r3.Financial.Cache.ComputeCapletVolatility($D$5, $D$28, $D$6, C36), 8)</f>
        <v>0.16964066</v>
      </c>
      <c r="E36" s="61">
        <v>16.678000000000001</v>
      </c>
      <c r="F36" s="64">
        <f t="shared" si="0"/>
        <v>0.16678000000000001</v>
      </c>
      <c r="G36" s="65">
        <f t="shared" si="1"/>
        <v>-2.8606599999999871E-3</v>
      </c>
      <c r="H36" s="46">
        <f>'Market Data'!K14</f>
        <v>39762</v>
      </c>
      <c r="I36" s="57">
        <f>ROUND(_xll.HLV5r3.Financial.Cache.ComputeCapletVolatility($I$5, $I$28, $I$6, C36), 8)</f>
        <v>0.16964066</v>
      </c>
      <c r="J36" s="58">
        <f t="shared" si="2"/>
        <v>2.8606599999999871E-3</v>
      </c>
      <c r="K36" s="58">
        <f t="shared" si="3"/>
        <v>0</v>
      </c>
      <c r="M36" s="66">
        <v>16.686534146720401</v>
      </c>
      <c r="N36" s="68">
        <f t="shared" si="4"/>
        <v>8.5341467204003152E-3</v>
      </c>
    </row>
    <row r="37" spans="3:14">
      <c r="C37" s="45">
        <f>'Market Data'!H15</f>
        <v>39792</v>
      </c>
      <c r="D37" s="57">
        <f>ROUND(_xll.HLV5r3.Financial.Cache.ComputeCapletVolatility($D$5, $D$28, $D$6, C37), 8)</f>
        <v>0.17250879</v>
      </c>
      <c r="E37" s="61">
        <v>16.680700000000002</v>
      </c>
      <c r="F37" s="64">
        <f t="shared" si="0"/>
        <v>0.16680700000000001</v>
      </c>
      <c r="G37" s="65">
        <f t="shared" si="1"/>
        <v>-5.7017899999999844E-3</v>
      </c>
      <c r="H37" s="46">
        <f>'Market Data'!K15</f>
        <v>39792</v>
      </c>
      <c r="I37" s="57">
        <f>ROUND(_xll.HLV5r3.Financial.Cache.ComputeCapletVolatility($I$5, $I$28, $I$6, C37), 8)</f>
        <v>0.17250879</v>
      </c>
      <c r="J37" s="58">
        <f t="shared" si="2"/>
        <v>5.7017899999999844E-3</v>
      </c>
      <c r="K37" s="58">
        <f t="shared" si="3"/>
        <v>0</v>
      </c>
      <c r="M37" s="66">
        <v>16.665165083258902</v>
      </c>
      <c r="N37" s="68">
        <f t="shared" si="4"/>
        <v>-1.5534916741099636E-2</v>
      </c>
    </row>
    <row r="38" spans="3:14" ht="13.5" thickBot="1">
      <c r="C38" s="45">
        <f>'Market Data'!H16</f>
        <v>39825</v>
      </c>
      <c r="D38" s="57">
        <f>ROUND(_xll.HLV5r3.Financial.Cache.ComputeCapletVolatility($D$5, $D$28, $D$6, C38), 8)</f>
        <v>0.16316153999999999</v>
      </c>
      <c r="E38" s="62">
        <v>16.575900000000001</v>
      </c>
      <c r="F38" s="64">
        <f t="shared" si="0"/>
        <v>0.16575900000000002</v>
      </c>
      <c r="G38" s="65">
        <f t="shared" si="1"/>
        <v>2.5974600000000236E-3</v>
      </c>
      <c r="H38" s="46">
        <f>'Market Data'!K16</f>
        <v>39825</v>
      </c>
      <c r="I38" s="57">
        <f>ROUND(_xll.HLV5r3.Financial.Cache.ComputeCapletVolatility($I$5, $I$28, $I$6, C38), 8)</f>
        <v>0.16316153999999999</v>
      </c>
      <c r="J38" s="58">
        <f t="shared" si="2"/>
        <v>-2.5974600000000236E-3</v>
      </c>
      <c r="K38" s="58">
        <f t="shared" si="3"/>
        <v>0</v>
      </c>
      <c r="M38" s="66">
        <v>16.643083717682099</v>
      </c>
      <c r="N38" s="68">
        <f t="shared" si="4"/>
        <v>6.7183717682098631E-2</v>
      </c>
    </row>
    <row r="39" spans="3:14">
      <c r="C39" s="45">
        <f>'Market Data'!H17</f>
        <v>39917</v>
      </c>
      <c r="D39" s="57">
        <f>ROUND(_xll.HLV5r3.Financial.Cache.ComputeCapletVolatility($D$5, $D$28, $D$6, C39), 8)</f>
        <v>0.13879231</v>
      </c>
      <c r="E39" s="60">
        <v>14.011200000000001</v>
      </c>
      <c r="F39" s="64">
        <f t="shared" si="0"/>
        <v>0.14011200000000001</v>
      </c>
      <c r="G39" s="65">
        <f t="shared" si="1"/>
        <v>1.3196900000000122E-3</v>
      </c>
      <c r="H39" s="46">
        <f>'Market Data'!K17</f>
        <v>39917</v>
      </c>
      <c r="I39" s="57">
        <f>ROUND(_xll.HLV5r3.Financial.Cache.ComputeCapletVolatility($I$5, $I$28, $I$6, C39), 8)</f>
        <v>0.13879231</v>
      </c>
      <c r="J39" s="58">
        <f t="shared" si="2"/>
        <v>-1.3196900000000122E-3</v>
      </c>
      <c r="K39" s="58">
        <f t="shared" si="3"/>
        <v>0</v>
      </c>
      <c r="M39" s="66">
        <v>13.9199434850863</v>
      </c>
      <c r="N39" s="68">
        <f t="shared" si="4"/>
        <v>-9.1256514913702347E-2</v>
      </c>
    </row>
    <row r="40" spans="3:14">
      <c r="C40" s="45">
        <f>'Market Data'!H18</f>
        <v>40004</v>
      </c>
      <c r="D40" s="57">
        <f>ROUND(_xll.HLV5r3.Financial.Cache.ComputeCapletVolatility($D$5, $D$28, $D$6, C40), 8)</f>
        <v>0.13813874000000001</v>
      </c>
      <c r="E40" s="61">
        <v>16.163799999999998</v>
      </c>
      <c r="F40" s="64">
        <f t="shared" si="0"/>
        <v>0.16163799999999998</v>
      </c>
      <c r="G40" s="65">
        <f t="shared" si="1"/>
        <v>2.3499259999999966E-2</v>
      </c>
      <c r="H40" s="46">
        <f>'Market Data'!K18</f>
        <v>40004</v>
      </c>
      <c r="I40" s="57">
        <f>ROUND(_xll.HLV5r3.Financial.Cache.ComputeCapletVolatility($I$5, $I$28, $I$6, C40), 8)</f>
        <v>0.13806156</v>
      </c>
      <c r="J40" s="58">
        <f t="shared" si="2"/>
        <v>-2.3576439999999976E-2</v>
      </c>
      <c r="K40" s="58">
        <f t="shared" si="3"/>
        <v>-7.7180000000010018E-5</v>
      </c>
      <c r="M40" s="66">
        <v>15.851939022250001</v>
      </c>
      <c r="N40" s="68">
        <f t="shared" si="4"/>
        <v>-0.31186097774999766</v>
      </c>
    </row>
    <row r="41" spans="3:14">
      <c r="C41" s="45">
        <f>'Market Data'!H19</f>
        <v>40098</v>
      </c>
      <c r="D41" s="57">
        <f>ROUND(_xll.HLV5r3.Financial.Cache.ComputeCapletVolatility($D$5, $D$28, $D$6, C41), 8)</f>
        <v>0.17251163999999999</v>
      </c>
      <c r="E41" s="61">
        <v>18.686699999999998</v>
      </c>
      <c r="F41" s="64">
        <f t="shared" si="0"/>
        <v>0.18686699999999998</v>
      </c>
      <c r="G41" s="65">
        <f t="shared" si="1"/>
        <v>1.4355359999999984E-2</v>
      </c>
      <c r="H41" s="46">
        <f>'Market Data'!K19</f>
        <v>40098</v>
      </c>
      <c r="I41" s="57">
        <f>ROUND(_xll.HLV5r3.Financial.Cache.ComputeCapletVolatility($I$5, $I$28, $I$6, C41), 8)</f>
        <v>0.17217535</v>
      </c>
      <c r="J41" s="58">
        <f t="shared" si="2"/>
        <v>-1.4691649999999973E-2</v>
      </c>
      <c r="K41" s="58">
        <f t="shared" si="3"/>
        <v>-3.362899999999891E-4</v>
      </c>
      <c r="M41" s="66">
        <v>18.4292352480199</v>
      </c>
      <c r="N41" s="68">
        <f t="shared" si="4"/>
        <v>-0.25746475198009833</v>
      </c>
    </row>
    <row r="42" spans="3:14">
      <c r="C42" s="45">
        <f>'Market Data'!H20</f>
        <v>40189</v>
      </c>
      <c r="D42" s="57">
        <f>ROUND(_xll.HLV5r3.Financial.Cache.ComputeCapletVolatility($D$5, $D$28, $D$6, C42), 8)</f>
        <v>0.20578753</v>
      </c>
      <c r="E42" s="61">
        <v>20.4468</v>
      </c>
      <c r="F42" s="64">
        <f t="shared" si="0"/>
        <v>0.20446799999999998</v>
      </c>
      <c r="G42" s="65">
        <f t="shared" si="1"/>
        <v>-1.3195300000000132E-3</v>
      </c>
      <c r="H42" s="46">
        <f>'Market Data'!K20</f>
        <v>40189</v>
      </c>
      <c r="I42" s="57">
        <f>ROUND(_xll.HLV5r3.Financial.Cache.ComputeCapletVolatility($I$5, $I$28, $I$6, C42), 8)</f>
        <v>0.20520041</v>
      </c>
      <c r="J42" s="58">
        <f t="shared" si="2"/>
        <v>7.3241000000001666E-4</v>
      </c>
      <c r="K42" s="58">
        <f t="shared" si="3"/>
        <v>-5.8711999999999653E-4</v>
      </c>
      <c r="M42" s="66">
        <v>20.4091808325073</v>
      </c>
      <c r="N42" s="68">
        <f t="shared" si="4"/>
        <v>-3.7619167492700001E-2</v>
      </c>
    </row>
    <row r="43" spans="3:14">
      <c r="C43" s="45">
        <f>'Market Data'!H21</f>
        <v>40280</v>
      </c>
      <c r="D43" s="57">
        <f>ROUND(_xll.HLV5r3.Financial.Cache.ComputeCapletVolatility($D$5, $D$28, $D$6, C43), 8)</f>
        <v>0.23602302999999999</v>
      </c>
      <c r="E43" s="61">
        <v>20.372499999999999</v>
      </c>
      <c r="F43" s="64">
        <f t="shared" si="0"/>
        <v>0.20372499999999999</v>
      </c>
      <c r="G43" s="65">
        <f t="shared" si="1"/>
        <v>-3.2298030000000005E-2</v>
      </c>
      <c r="H43" s="46">
        <f>'Market Data'!K21</f>
        <v>40280</v>
      </c>
      <c r="I43" s="57">
        <f>ROUND(_xll.HLV5r3.Financial.Cache.ComputeCapletVolatility($I$5, $I$28, $I$6, C43), 8)</f>
        <v>0.23521834999999999</v>
      </c>
      <c r="J43" s="58">
        <f t="shared" si="2"/>
        <v>3.1493350000000003E-2</v>
      </c>
      <c r="K43" s="58">
        <f t="shared" si="3"/>
        <v>-8.0468000000000206E-4</v>
      </c>
      <c r="M43" s="66">
        <v>20.510095532918701</v>
      </c>
      <c r="N43" s="68">
        <f t="shared" si="4"/>
        <v>0.13759553291870219</v>
      </c>
    </row>
    <row r="44" spans="3:14">
      <c r="C44" s="45">
        <f>'Market Data'!H22</f>
        <v>40371</v>
      </c>
      <c r="D44" s="57">
        <f>ROUND(_xll.HLV5r3.Financial.Cache.ComputeCapletVolatility($D$5, $D$28, $D$6, C44), 8)</f>
        <v>0.2139636</v>
      </c>
      <c r="E44" s="61">
        <v>19.015000000000001</v>
      </c>
      <c r="F44" s="64">
        <f t="shared" si="0"/>
        <v>0.19015000000000001</v>
      </c>
      <c r="G44" s="65">
        <f t="shared" si="1"/>
        <v>-2.381359999999999E-2</v>
      </c>
      <c r="H44" s="46">
        <f>'Market Data'!K22</f>
        <v>40371</v>
      </c>
      <c r="I44" s="57">
        <f>ROUND(_xll.HLV5r3.Financial.Cache.ComputeCapletVolatility($I$5, $I$28, $I$6, C44), 8)</f>
        <v>0.21351386</v>
      </c>
      <c r="J44" s="58">
        <f t="shared" si="2"/>
        <v>2.3363859999999986E-2</v>
      </c>
      <c r="K44" s="58">
        <f t="shared" si="3"/>
        <v>-4.4974000000000403E-4</v>
      </c>
      <c r="M44" s="66">
        <v>19.0991772880224</v>
      </c>
      <c r="N44" s="68">
        <f t="shared" si="4"/>
        <v>8.417728802239921E-2</v>
      </c>
    </row>
    <row r="45" spans="3:14">
      <c r="C45" s="45">
        <f>'Market Data'!H23</f>
        <v>40462</v>
      </c>
      <c r="D45" s="57">
        <f>ROUND(_xll.HLV5r3.Financial.Cache.ComputeCapletVolatility($D$5, $D$28, $D$6, C45), 8)</f>
        <v>0.19190417000000001</v>
      </c>
      <c r="E45" s="61">
        <v>18.252400000000002</v>
      </c>
      <c r="F45" s="64">
        <f t="shared" si="0"/>
        <v>0.18252400000000002</v>
      </c>
      <c r="G45" s="65">
        <f t="shared" si="1"/>
        <v>-9.3801699999999932E-3</v>
      </c>
      <c r="H45" s="46">
        <f>'Market Data'!K23</f>
        <v>40462</v>
      </c>
      <c r="I45" s="57">
        <f>ROUND(_xll.HLV5r3.Financial.Cache.ComputeCapletVolatility($I$5, $I$28, $I$6, C45), 8)</f>
        <v>0.19180938</v>
      </c>
      <c r="J45" s="58">
        <f t="shared" si="2"/>
        <v>9.285379999999982E-3</v>
      </c>
      <c r="K45" s="58">
        <f t="shared" si="3"/>
        <v>-9.4790000000011254E-5</v>
      </c>
      <c r="M45" s="66">
        <v>18.280180328189399</v>
      </c>
      <c r="N45" s="68">
        <f t="shared" si="4"/>
        <v>2.7780328189397352E-2</v>
      </c>
    </row>
    <row r="46" spans="3:14">
      <c r="C46" s="45">
        <f>'Market Data'!H24</f>
        <v>40553</v>
      </c>
      <c r="D46" s="57">
        <f>ROUND(_xll.HLV5r3.Financial.Cache.ComputeCapletVolatility($D$5, $D$28, $D$6, C46), 8)</f>
        <v>0.16984473999999999</v>
      </c>
      <c r="E46" s="61">
        <v>17.659800000000001</v>
      </c>
      <c r="F46" s="64">
        <f t="shared" si="0"/>
        <v>0.176598</v>
      </c>
      <c r="G46" s="65">
        <f t="shared" si="1"/>
        <v>6.7532600000000109E-3</v>
      </c>
      <c r="H46" s="46">
        <f>'Market Data'!K24</f>
        <v>40553</v>
      </c>
      <c r="I46" s="57">
        <f>ROUND(_xll.HLV5r3.Financial.Cache.ComputeCapletVolatility($I$5, $I$28, $I$6, C46), 8)</f>
        <v>0.17010489000000001</v>
      </c>
      <c r="J46" s="58">
        <f t="shared" si="2"/>
        <v>-6.4931099999999964E-3</v>
      </c>
      <c r="K46" s="58">
        <f t="shared" si="3"/>
        <v>2.6015000000001454E-4</v>
      </c>
      <c r="M46" s="66">
        <v>17.6525568482758</v>
      </c>
      <c r="N46" s="68">
        <f t="shared" si="4"/>
        <v>-7.243151724200203E-3</v>
      </c>
    </row>
    <row r="47" spans="3:14">
      <c r="C47" s="45">
        <f>'Market Data'!H25</f>
        <v>40644</v>
      </c>
      <c r="D47" s="57">
        <f>ROUND(_xll.HLV5r3.Financial.Cache.ComputeCapletVolatility($D$5, $D$28, $D$6, C47), 8)</f>
        <v>0.14907535999999999</v>
      </c>
      <c r="E47" s="61">
        <v>17.508600000000001</v>
      </c>
      <c r="F47" s="64">
        <f t="shared" si="0"/>
        <v>0.17508600000000002</v>
      </c>
      <c r="G47" s="65">
        <f t="shared" si="1"/>
        <v>2.6010640000000029E-2</v>
      </c>
      <c r="H47" s="46">
        <f>'Market Data'!K25</f>
        <v>40644</v>
      </c>
      <c r="I47" s="57">
        <f>ROUND(_xll.HLV5r3.Financial.Cache.ComputeCapletVolatility($I$5, $I$28, $I$6, C47), 8)</f>
        <v>0.1496662</v>
      </c>
      <c r="J47" s="58">
        <f t="shared" si="2"/>
        <v>-2.541980000000002E-2</v>
      </c>
      <c r="K47" s="58">
        <f t="shared" si="3"/>
        <v>5.9084000000000914E-4</v>
      </c>
      <c r="M47" s="66">
        <v>17.501336127014699</v>
      </c>
      <c r="N47" s="68">
        <f t="shared" si="4"/>
        <v>-7.2638729853018447E-3</v>
      </c>
    </row>
    <row r="48" spans="3:14">
      <c r="C48" s="45">
        <f>'Market Data'!H26</f>
        <v>40735</v>
      </c>
      <c r="D48" s="57">
        <f>ROUND(_xll.HLV5r3.Financial.Cache.ComputeCapletVolatility($D$5, $D$28, $D$6, C48), 8)</f>
        <v>0.15636460999999999</v>
      </c>
      <c r="E48" s="61">
        <v>17.3886</v>
      </c>
      <c r="F48" s="64">
        <f t="shared" si="0"/>
        <v>0.17388600000000001</v>
      </c>
      <c r="G48" s="65">
        <f t="shared" si="1"/>
        <v>1.7521390000000026E-2</v>
      </c>
      <c r="H48" s="46">
        <f>'Market Data'!K26</f>
        <v>40735</v>
      </c>
      <c r="I48" s="57">
        <f>ROUND(_xll.HLV5r3.Financial.Cache.ComputeCapletVolatility($I$5, $I$28, $I$6, C48), 8)</f>
        <v>0.15675853000000001</v>
      </c>
      <c r="J48" s="58">
        <f t="shared" si="2"/>
        <v>-1.7127470000000006E-2</v>
      </c>
      <c r="K48" s="58">
        <f t="shared" si="3"/>
        <v>3.9392000000001981E-4</v>
      </c>
      <c r="M48" s="66">
        <v>17.4021904096006</v>
      </c>
      <c r="N48" s="68">
        <f t="shared" si="4"/>
        <v>1.3590409600599429E-2</v>
      </c>
    </row>
    <row r="49" spans="3:14">
      <c r="C49" s="45">
        <f>'Market Data'!H27</f>
        <v>40826</v>
      </c>
      <c r="D49" s="57">
        <f>ROUND(_xll.HLV5r3.Financial.Cache.ComputeCapletVolatility($D$5, $D$28, $D$6, C49), 8)</f>
        <v>0.16365384999999999</v>
      </c>
      <c r="E49" s="61">
        <v>16.894400000000001</v>
      </c>
      <c r="F49" s="64">
        <f t="shared" si="0"/>
        <v>0.16894400000000001</v>
      </c>
      <c r="G49" s="65">
        <f t="shared" si="1"/>
        <v>5.2901500000000212E-3</v>
      </c>
      <c r="H49" s="46">
        <f>'Market Data'!K27</f>
        <v>40826</v>
      </c>
      <c r="I49" s="57">
        <f>ROUND(_xll.HLV5r3.Financial.Cache.ComputeCapletVolatility($I$5, $I$28, $I$6, C49), 8)</f>
        <v>0.16385085999999999</v>
      </c>
      <c r="J49" s="58">
        <f t="shared" si="2"/>
        <v>-5.0931400000000238E-3</v>
      </c>
      <c r="K49" s="58">
        <f t="shared" si="3"/>
        <v>1.9700999999999746E-4</v>
      </c>
      <c r="M49" s="66">
        <v>16.9194913336108</v>
      </c>
      <c r="N49" s="68">
        <f t="shared" si="4"/>
        <v>2.5091333610799182E-2</v>
      </c>
    </row>
    <row r="50" spans="3:14">
      <c r="C50" s="45">
        <f>'Market Data'!H28</f>
        <v>40918</v>
      </c>
      <c r="D50" s="57">
        <f>ROUND(_xll.HLV5r3.Financial.Cache.ComputeCapletVolatility($D$5, $D$28, $D$6, C50), 8)</f>
        <v>0.17102319999999999</v>
      </c>
      <c r="E50" s="61">
        <v>16.457699999999999</v>
      </c>
      <c r="F50" s="64">
        <f t="shared" si="0"/>
        <v>0.164577</v>
      </c>
      <c r="G50" s="65">
        <f t="shared" si="1"/>
        <v>-6.4461999999999853E-3</v>
      </c>
      <c r="H50" s="46">
        <f>'Market Data'!K28</f>
        <v>40918</v>
      </c>
      <c r="I50" s="57">
        <f>ROUND(_xll.HLV5r3.Financial.Cache.ComputeCapletVolatility($I$5, $I$28, $I$6, C50), 8)</f>
        <v>0.17102112999999999</v>
      </c>
      <c r="J50" s="58">
        <f t="shared" si="2"/>
        <v>6.4441299999999924E-3</v>
      </c>
      <c r="K50" s="58">
        <f t="shared" si="3"/>
        <v>-2.0699999999929108E-6</v>
      </c>
      <c r="M50" s="66">
        <v>16.4814311811019</v>
      </c>
      <c r="N50" s="68">
        <f t="shared" si="4"/>
        <v>2.37311811019012E-2</v>
      </c>
    </row>
    <row r="51" spans="3:14">
      <c r="C51" s="45">
        <f>'Market Data'!H29</f>
        <v>41009</v>
      </c>
      <c r="D51" s="57">
        <f>ROUND(_xll.HLV5r3.Financial.Cache.ComputeCapletVolatility($D$5, $D$28, $D$6, C51), 8)</f>
        <v>0.17831245000000001</v>
      </c>
      <c r="E51" s="61">
        <v>16.143799999999999</v>
      </c>
      <c r="F51" s="64">
        <f t="shared" si="0"/>
        <v>0.161438</v>
      </c>
      <c r="G51" s="65">
        <f t="shared" si="1"/>
        <v>-1.6874450000000013E-2</v>
      </c>
      <c r="H51" s="46">
        <f>'Market Data'!K29</f>
        <v>41009</v>
      </c>
      <c r="I51" s="57">
        <f>ROUND(_xll.HLV5r3.Financial.Cache.ComputeCapletVolatility($I$5, $I$28, $I$6, C51), 8)</f>
        <v>0.17811346</v>
      </c>
      <c r="J51" s="58">
        <f t="shared" si="2"/>
        <v>1.6675460000000003E-2</v>
      </c>
      <c r="K51" s="58">
        <f t="shared" si="3"/>
        <v>-1.9899000000000999E-4</v>
      </c>
      <c r="M51" s="66">
        <v>16.167050884704402</v>
      </c>
      <c r="N51" s="68">
        <f t="shared" si="4"/>
        <v>2.3250884704403063E-2</v>
      </c>
    </row>
    <row r="52" spans="3:14">
      <c r="C52" s="45">
        <f>'Market Data'!H30</f>
        <v>41100</v>
      </c>
      <c r="D52" s="57">
        <f>ROUND(_xll.HLV5r3.Financial.Cache.ComputeCapletVolatility($D$5, $D$28, $D$6, C52), 8)</f>
        <v>0.167513</v>
      </c>
      <c r="E52" s="61">
        <v>15.7552</v>
      </c>
      <c r="F52" s="64">
        <f t="shared" si="0"/>
        <v>0.157552</v>
      </c>
      <c r="G52" s="65">
        <f t="shared" si="1"/>
        <v>-9.9609999999999976E-3</v>
      </c>
      <c r="H52" s="46">
        <f>'Market Data'!K30</f>
        <v>41100</v>
      </c>
      <c r="I52" s="57">
        <f>ROUND(_xll.HLV5r3.Financial.Cache.ComputeCapletVolatility($I$5, $I$28, $I$6, C52), 8)</f>
        <v>0.16746071000000001</v>
      </c>
      <c r="J52" s="58">
        <f t="shared" si="2"/>
        <v>9.908710000000015E-3</v>
      </c>
      <c r="K52" s="58">
        <f t="shared" si="3"/>
        <v>-5.2289999999982628E-5</v>
      </c>
      <c r="M52" s="66">
        <v>15.7823196447581</v>
      </c>
      <c r="N52" s="68">
        <f t="shared" si="4"/>
        <v>2.7119644758100137E-2</v>
      </c>
    </row>
    <row r="53" spans="3:14">
      <c r="C53" s="45">
        <f>'Market Data'!H31</f>
        <v>41192</v>
      </c>
      <c r="D53" s="57">
        <f>ROUND(_xll.HLV5r3.Financial.Cache.ComputeCapletVolatility($D$5, $D$28, $D$6, C53), 8)</f>
        <v>0.15659487999999999</v>
      </c>
      <c r="E53" s="61">
        <v>15.2788</v>
      </c>
      <c r="F53" s="64">
        <f t="shared" si="0"/>
        <v>0.15278800000000001</v>
      </c>
      <c r="G53" s="65">
        <f t="shared" si="1"/>
        <v>-3.8068799999999847E-3</v>
      </c>
      <c r="H53" s="46">
        <f>'Market Data'!K31</f>
        <v>41192</v>
      </c>
      <c r="I53" s="57">
        <f>ROUND(_xll.HLV5r3.Financial.Cache.ComputeCapletVolatility($I$5, $I$28, $I$6, C53), 8)</f>
        <v>0.15669090999999999</v>
      </c>
      <c r="J53" s="58">
        <f t="shared" si="2"/>
        <v>3.9029099999999817E-3</v>
      </c>
      <c r="K53" s="58">
        <f t="shared" si="3"/>
        <v>9.6029999999996951E-5</v>
      </c>
      <c r="M53" s="66">
        <v>15.3091109726199</v>
      </c>
      <c r="N53" s="68">
        <f t="shared" si="4"/>
        <v>3.0310972619899346E-2</v>
      </c>
    </row>
    <row r="54" spans="3:14">
      <c r="C54" s="45">
        <f>'Market Data'!H32</f>
        <v>41284</v>
      </c>
      <c r="D54" s="57">
        <f>ROUND(_xll.HLV5r3.Financial.Cache.ComputeCapletVolatility($D$5, $D$28, $D$6, C54), 8)</f>
        <v>0.14567675999999999</v>
      </c>
      <c r="E54" s="61">
        <v>14.888</v>
      </c>
      <c r="F54" s="64">
        <f t="shared" si="0"/>
        <v>0.14888000000000001</v>
      </c>
      <c r="G54" s="65">
        <f t="shared" si="1"/>
        <v>3.2032400000000238E-3</v>
      </c>
      <c r="H54" s="46">
        <f>'Market Data'!K32</f>
        <v>41284</v>
      </c>
      <c r="I54" s="57">
        <f>ROUND(_xll.HLV5r3.Financial.Cache.ComputeCapletVolatility($I$5, $I$28, $I$6, C54), 8)</f>
        <v>0.1459211</v>
      </c>
      <c r="J54" s="58">
        <f t="shared" si="2"/>
        <v>-2.9589000000000143E-3</v>
      </c>
      <c r="K54" s="58">
        <f t="shared" si="3"/>
        <v>2.4434000000000955E-4</v>
      </c>
      <c r="M54" s="66">
        <v>14.918623574255498</v>
      </c>
      <c r="N54" s="68">
        <f t="shared" si="4"/>
        <v>3.0623574255496777E-2</v>
      </c>
    </row>
    <row r="55" spans="3:14">
      <c r="C55" s="45">
        <f>'Market Data'!H33</f>
        <v>41374</v>
      </c>
      <c r="D55" s="57">
        <f>ROUND(_xll.HLV5r3.Financial.Cache.ComputeCapletVolatility($D$5, $D$28, $D$6, C55), 8)</f>
        <v>0.13521564999999999</v>
      </c>
      <c r="E55" s="61">
        <v>14.6037</v>
      </c>
      <c r="F55" s="64">
        <f t="shared" si="0"/>
        <v>0.146037</v>
      </c>
      <c r="G55" s="65">
        <f t="shared" si="1"/>
        <v>1.0821350000000007E-2</v>
      </c>
      <c r="H55" s="46">
        <f>'Market Data'!K33</f>
        <v>41374</v>
      </c>
      <c r="I55" s="57">
        <f>ROUND(_xll.HLV5r3.Financial.Cache.ComputeCapletVolatility($I$5, $I$28, $I$6, C55), 8)</f>
        <v>0.13560088000000001</v>
      </c>
      <c r="J55" s="58">
        <f t="shared" si="2"/>
        <v>-1.0436119999999993E-2</v>
      </c>
      <c r="K55" s="58">
        <f t="shared" si="3"/>
        <v>3.8523000000001417E-4</v>
      </c>
      <c r="M55" s="66">
        <v>14.636666903021101</v>
      </c>
      <c r="N55" s="68">
        <f t="shared" si="4"/>
        <v>3.2966903021101501E-2</v>
      </c>
    </row>
    <row r="56" spans="3:14">
      <c r="C56" s="45">
        <f>'Market Data'!H34</f>
        <v>41465</v>
      </c>
      <c r="D56" s="57">
        <f>ROUND(_xll.HLV5r3.Financial.Cache.ComputeCapletVolatility($D$5, $D$28, $D$6, C56), 8)</f>
        <v>0.13441115000000001</v>
      </c>
      <c r="E56" s="61">
        <v>14.255699999999999</v>
      </c>
      <c r="F56" s="64">
        <f t="shared" si="0"/>
        <v>0.14255699999999999</v>
      </c>
      <c r="G56" s="65">
        <f t="shared" si="1"/>
        <v>8.1458499999999823E-3</v>
      </c>
      <c r="H56" s="46">
        <f>'Market Data'!K34</f>
        <v>41465</v>
      </c>
      <c r="I56" s="57">
        <f>ROUND(_xll.HLV5r3.Financial.Cache.ComputeCapletVolatility($I$5, $I$28, $I$6, C56), 8)</f>
        <v>0.13475123</v>
      </c>
      <c r="J56" s="58">
        <f t="shared" si="2"/>
        <v>-7.8057699999999897E-3</v>
      </c>
      <c r="K56" s="58">
        <f t="shared" si="3"/>
        <v>3.4007999999999261E-4</v>
      </c>
      <c r="M56" s="66">
        <v>14.251321198383701</v>
      </c>
      <c r="N56" s="68">
        <f t="shared" si="4"/>
        <v>-4.3788016162977783E-3</v>
      </c>
    </row>
    <row r="57" spans="3:14">
      <c r="C57" s="45">
        <f>'Market Data'!H35</f>
        <v>41557</v>
      </c>
      <c r="D57" s="57">
        <f>ROUND(_xll.HLV5r3.Financial.Cache.ComputeCapletVolatility($D$5, $D$28, $D$6, C57), 8)</f>
        <v>0.13359779999999999</v>
      </c>
      <c r="E57" s="61">
        <v>13.866400000000001</v>
      </c>
      <c r="F57" s="64">
        <f t="shared" si="0"/>
        <v>0.13866400000000001</v>
      </c>
      <c r="G57" s="65">
        <f t="shared" si="1"/>
        <v>5.0662000000000207E-3</v>
      </c>
      <c r="H57" s="46">
        <f>'Market Data'!K35</f>
        <v>41557</v>
      </c>
      <c r="I57" s="57">
        <f>ROUND(_xll.HLV5r3.Financial.Cache.ComputeCapletVolatility($I$5, $I$28, $I$6, C57), 8)</f>
        <v>0.13389226000000001</v>
      </c>
      <c r="J57" s="58">
        <f t="shared" si="2"/>
        <v>-4.7717399999999965E-3</v>
      </c>
      <c r="K57" s="58">
        <f t="shared" si="3"/>
        <v>2.9446000000002415E-4</v>
      </c>
      <c r="M57" s="66">
        <v>13.8730995569949</v>
      </c>
      <c r="N57" s="68">
        <f t="shared" si="4"/>
        <v>6.699556994899325E-3</v>
      </c>
    </row>
    <row r="58" spans="3:14">
      <c r="C58" s="45">
        <f>'Market Data'!H36</f>
        <v>41649</v>
      </c>
      <c r="D58" s="57">
        <f>ROUND(_xll.HLV5r3.Financial.Cache.ComputeCapletVolatility($D$5, $D$28, $D$6, C58), 8)</f>
        <v>0.13278445999999999</v>
      </c>
      <c r="E58" s="61">
        <v>13.508599999999999</v>
      </c>
      <c r="F58" s="64">
        <f t="shared" si="0"/>
        <v>0.13508599999999998</v>
      </c>
      <c r="G58" s="65">
        <f t="shared" si="1"/>
        <v>2.3015399999999908E-3</v>
      </c>
      <c r="H58" s="46">
        <f>'Market Data'!K36</f>
        <v>41649</v>
      </c>
      <c r="I58" s="57">
        <f>ROUND(_xll.HLV5r3.Financial.Cache.ComputeCapletVolatility($I$5, $I$28, $I$6, C58), 8)</f>
        <v>0.13303328</v>
      </c>
      <c r="J58" s="58">
        <f t="shared" si="2"/>
        <v>-2.0527199999999801E-3</v>
      </c>
      <c r="K58" s="58">
        <f t="shared" si="3"/>
        <v>2.488200000000107E-4</v>
      </c>
      <c r="M58" s="66">
        <v>13.5266664819793</v>
      </c>
      <c r="N58" s="68">
        <f t="shared" si="4"/>
        <v>1.806648197930194E-2</v>
      </c>
    </row>
    <row r="59" spans="3:14">
      <c r="C59" s="45">
        <f>'Market Data'!H37</f>
        <v>41739</v>
      </c>
      <c r="D59" s="57">
        <f>ROUND(_xll.HLV5r3.Financial.Cache.ComputeCapletVolatility($D$5, $D$28, $D$6, C59), 8)</f>
        <v>0.13198878999999999</v>
      </c>
      <c r="E59" s="61">
        <v>13.183199999999999</v>
      </c>
      <c r="F59" s="64">
        <f t="shared" si="0"/>
        <v>0.131832</v>
      </c>
      <c r="G59" s="65">
        <f t="shared" si="1"/>
        <v>-1.5678999999998999E-4</v>
      </c>
      <c r="H59" s="46">
        <f>'Market Data'!K37</f>
        <v>41739</v>
      </c>
      <c r="I59" s="57">
        <f>ROUND(_xll.HLV5r3.Financial.Cache.ComputeCapletVolatility($I$5, $I$28, $I$6, C59), 8)</f>
        <v>0.13219296999999999</v>
      </c>
      <c r="J59" s="58">
        <f t="shared" si="2"/>
        <v>3.6096999999998824E-4</v>
      </c>
      <c r="K59" s="58">
        <f t="shared" si="3"/>
        <v>2.0417999999999825E-4</v>
      </c>
      <c r="M59" s="66">
        <v>13.214316713355201</v>
      </c>
      <c r="N59" s="68">
        <f t="shared" si="4"/>
        <v>3.1116713355199721E-2</v>
      </c>
    </row>
    <row r="60" spans="3:14">
      <c r="C60" s="45">
        <f>'Market Data'!H38</f>
        <v>41830</v>
      </c>
      <c r="D60" s="57">
        <f>ROUND(_xll.HLV5r3.Financial.Cache.ComputeCapletVolatility($D$5, $D$28, $D$6, C60), 8)</f>
        <v>0.13118429000000001</v>
      </c>
      <c r="E60" s="61">
        <v>12.896599999999999</v>
      </c>
      <c r="F60" s="64">
        <f t="shared" si="0"/>
        <v>0.128966</v>
      </c>
      <c r="G60" s="65">
        <f t="shared" si="1"/>
        <v>-2.2182900000000116E-3</v>
      </c>
      <c r="H60" s="46">
        <f>'Market Data'!K38</f>
        <v>41830</v>
      </c>
      <c r="I60" s="57">
        <f>ROUND(_xll.HLV5r3.Financial.Cache.ComputeCapletVolatility($I$5, $I$28, $I$6, C60), 8)</f>
        <v>0.13134333000000001</v>
      </c>
      <c r="J60" s="58">
        <f t="shared" si="2"/>
        <v>2.3773300000000108E-3</v>
      </c>
      <c r="K60" s="58">
        <f t="shared" si="3"/>
        <v>1.5903999999999918E-4</v>
      </c>
      <c r="M60" s="66">
        <v>12.940066668063899</v>
      </c>
      <c r="N60" s="68">
        <f t="shared" si="4"/>
        <v>4.346666806389976E-2</v>
      </c>
    </row>
    <row r="61" spans="3:14">
      <c r="C61" s="45">
        <f>'Market Data'!H39</f>
        <v>41922</v>
      </c>
      <c r="D61" s="57">
        <f>ROUND(_xll.HLV5r3.Financial.Cache.ComputeCapletVolatility($D$5, $D$28, $D$6, C61), 8)</f>
        <v>0.13037093999999999</v>
      </c>
      <c r="E61" s="61">
        <v>12.6629</v>
      </c>
      <c r="F61" s="64">
        <f t="shared" si="0"/>
        <v>0.12662899999999999</v>
      </c>
      <c r="G61" s="65">
        <f t="shared" si="1"/>
        <v>-3.7419399999999992E-3</v>
      </c>
      <c r="H61" s="46">
        <f>'Market Data'!K39</f>
        <v>41922</v>
      </c>
      <c r="I61" s="57">
        <f>ROUND(_xll.HLV5r3.Financial.Cache.ComputeCapletVolatility($I$5, $I$28, $I$6, C61), 8)</f>
        <v>0.13048435999999999</v>
      </c>
      <c r="J61" s="58">
        <f t="shared" si="2"/>
        <v>3.8553600000000021E-3</v>
      </c>
      <c r="K61" s="58">
        <f t="shared" si="3"/>
        <v>1.1342000000000296E-4</v>
      </c>
      <c r="M61" s="66">
        <v>12.715194885203601</v>
      </c>
      <c r="N61" s="68">
        <f t="shared" si="4"/>
        <v>5.2294885203602703E-2</v>
      </c>
    </row>
    <row r="62" spans="3:14">
      <c r="C62" s="45">
        <f>'Market Data'!H40</f>
        <v>42016</v>
      </c>
      <c r="D62" s="57">
        <f>ROUND(_xll.HLV5r3.Financial.Cache.ComputeCapletVolatility($D$5, $D$28, $D$6, C62), 8)</f>
        <v>0.12953991000000001</v>
      </c>
      <c r="E62" s="61">
        <v>12.4862</v>
      </c>
      <c r="F62" s="64">
        <f t="shared" si="0"/>
        <v>0.124862</v>
      </c>
      <c r="G62" s="65">
        <f t="shared" si="1"/>
        <v>-4.6779100000000073E-3</v>
      </c>
      <c r="H62" s="46">
        <f>'Market Data'!K40</f>
        <v>42016</v>
      </c>
      <c r="I62" s="57">
        <f>ROUND(_xll.HLV5r3.Financial.Cache.ComputeCapletVolatility($I$5, $I$28, $I$6, C62), 8)</f>
        <v>0.12960671000000001</v>
      </c>
      <c r="J62" s="58">
        <f t="shared" si="2"/>
        <v>4.7447100000000131E-3</v>
      </c>
      <c r="K62" s="58">
        <f t="shared" si="3"/>
        <v>6.6800000000005744E-5</v>
      </c>
      <c r="M62" s="66">
        <v>12.551672890647501</v>
      </c>
      <c r="N62" s="68">
        <f t="shared" si="4"/>
        <v>6.5472890647500392E-2</v>
      </c>
    </row>
    <row r="63" spans="3:14">
      <c r="C63" s="45">
        <f>'Market Data'!H41</f>
        <v>42104</v>
      </c>
      <c r="D63" s="57">
        <f>ROUND(_xll.HLV5r3.Financial.Cache.ComputeCapletVolatility($D$5, $D$28, $D$6, C63), 8)</f>
        <v>0.12871488</v>
      </c>
      <c r="E63" s="61">
        <v>12.386900000000001</v>
      </c>
      <c r="F63" s="64">
        <f t="shared" si="0"/>
        <v>0.12386900000000001</v>
      </c>
      <c r="G63" s="65">
        <f t="shared" si="1"/>
        <v>-4.8458799999999969E-3</v>
      </c>
      <c r="H63" s="46">
        <f>'Market Data'!K41</f>
        <v>42104</v>
      </c>
      <c r="I63" s="57">
        <f>ROUND(_xll.HLV5r3.Financial.Cache.ComputeCapletVolatility($I$5, $I$28, $I$6, C63), 8)</f>
        <v>0.12874025</v>
      </c>
      <c r="J63" s="58">
        <f t="shared" si="2"/>
        <v>4.8712499999999936E-3</v>
      </c>
      <c r="K63" s="58">
        <f t="shared" si="3"/>
        <v>2.5369999999996784E-5</v>
      </c>
      <c r="M63" s="66">
        <v>12.4540035861859</v>
      </c>
      <c r="N63" s="68">
        <f t="shared" si="4"/>
        <v>6.7103586185899289E-2</v>
      </c>
    </row>
    <row r="64" spans="3:14">
      <c r="C64" s="45">
        <f>'Market Data'!H42</f>
        <v>42195</v>
      </c>
      <c r="D64" s="57">
        <f>ROUND(_xll.HLV5r3.Financial.Cache.ComputeCapletVolatility($D$5, $D$28, $D$6, C64), 8)</f>
        <v>0.12648303</v>
      </c>
      <c r="E64" s="61">
        <v>12.299099999999999</v>
      </c>
      <c r="F64" s="64">
        <f t="shared" si="0"/>
        <v>0.12299099999999999</v>
      </c>
      <c r="G64" s="65">
        <f t="shared" si="1"/>
        <v>-3.4920300000000071E-3</v>
      </c>
      <c r="H64" s="46">
        <f>'Market Data'!K42</f>
        <v>42195</v>
      </c>
      <c r="I64" s="57">
        <f>ROUND(_xll.HLV5r3.Financial.Cache.ComputeCapletVolatility($I$5, $I$28, $I$6, C64), 8)</f>
        <v>0.12653106</v>
      </c>
      <c r="J64" s="58">
        <f t="shared" si="2"/>
        <v>3.5400600000000115E-3</v>
      </c>
      <c r="K64" s="58">
        <f t="shared" si="3"/>
        <v>4.8030000000004458E-5</v>
      </c>
      <c r="M64" s="66">
        <v>12.272305124593</v>
      </c>
      <c r="N64" s="68">
        <f t="shared" si="4"/>
        <v>-2.6794875406999097E-2</v>
      </c>
    </row>
    <row r="65" spans="3:14">
      <c r="C65" s="45">
        <f>'Market Data'!H43</f>
        <v>42289</v>
      </c>
      <c r="D65" s="57">
        <f>ROUND(_xll.HLV5r3.Financial.Cache.ComputeCapletVolatility($D$5, $D$28, $D$6, C65), 8)</f>
        <v>0.1241776</v>
      </c>
      <c r="E65" s="61">
        <v>12.0565</v>
      </c>
      <c r="F65" s="64">
        <f t="shared" si="0"/>
        <v>0.12056499999999999</v>
      </c>
      <c r="G65" s="65">
        <f t="shared" si="1"/>
        <v>-3.6126000000000075E-3</v>
      </c>
      <c r="H65" s="46">
        <f>'Market Data'!K43</f>
        <v>42289</v>
      </c>
      <c r="I65" s="57">
        <f>ROUND(_xll.HLV5r3.Financial.Cache.ComputeCapletVolatility($I$5, $I$28, $I$6, C65), 8)</f>
        <v>0.12424903</v>
      </c>
      <c r="J65" s="58">
        <f t="shared" si="2"/>
        <v>3.6840300000000048E-3</v>
      </c>
      <c r="K65" s="58">
        <f t="shared" si="3"/>
        <v>7.1429999999997329E-5</v>
      </c>
      <c r="M65" s="66">
        <v>12.044282264074701</v>
      </c>
      <c r="N65" s="68">
        <f t="shared" si="4"/>
        <v>-1.2217735925299067E-2</v>
      </c>
    </row>
    <row r="66" spans="3:14">
      <c r="C66" s="45">
        <f>'Market Data'!H44</f>
        <v>42380</v>
      </c>
      <c r="D66" s="57">
        <f>ROUND(_xll.HLV5r3.Financial.Cache.ComputeCapletVolatility($D$5, $D$28, $D$6, C66), 8)</f>
        <v>0.12194575000000001</v>
      </c>
      <c r="E66" s="61">
        <v>11.843999999999999</v>
      </c>
      <c r="F66" s="64">
        <f t="shared" si="0"/>
        <v>0.11843999999999999</v>
      </c>
      <c r="G66" s="65">
        <f t="shared" si="1"/>
        <v>-3.5057500000000158E-3</v>
      </c>
      <c r="H66" s="46">
        <f>'Market Data'!K44</f>
        <v>42380</v>
      </c>
      <c r="I66" s="57">
        <f>ROUND(_xll.HLV5r3.Financial.Cache.ComputeCapletVolatility($I$5, $I$28, $I$6, C66), 8)</f>
        <v>0.12203983</v>
      </c>
      <c r="J66" s="58">
        <f t="shared" si="2"/>
        <v>3.5998300000000122E-3</v>
      </c>
      <c r="K66" s="58">
        <f t="shared" si="3"/>
        <v>9.4079999999996389E-5</v>
      </c>
      <c r="M66" s="66">
        <v>11.840897302891101</v>
      </c>
      <c r="N66" s="68">
        <f t="shared" si="4"/>
        <v>-3.1026971088987665E-3</v>
      </c>
    </row>
    <row r="67" spans="3:14">
      <c r="C67" s="45">
        <f>'Market Data'!H45</f>
        <v>42471</v>
      </c>
      <c r="D67" s="57">
        <f>ROUND(_xll.HLV5r3.Financial.Cache.ComputeCapletVolatility($D$5, $D$28, $D$6, C67), 8)</f>
        <v>0.1197139</v>
      </c>
      <c r="E67" s="61">
        <v>11.648400000000001</v>
      </c>
      <c r="F67" s="64">
        <f t="shared" si="0"/>
        <v>0.116484</v>
      </c>
      <c r="G67" s="65">
        <f t="shared" si="1"/>
        <v>-3.2298999999999939E-3</v>
      </c>
      <c r="H67" s="46">
        <f>'Market Data'!K45</f>
        <v>42471</v>
      </c>
      <c r="I67" s="57">
        <f>ROUND(_xll.HLV5r3.Financial.Cache.ComputeCapletVolatility($I$5, $I$28, $I$6, C67), 8)</f>
        <v>0.11983062999999999</v>
      </c>
      <c r="J67" s="58">
        <f t="shared" si="2"/>
        <v>3.3466299999999893E-3</v>
      </c>
      <c r="K67" s="58">
        <f t="shared" si="3"/>
        <v>1.1672999999999545E-4</v>
      </c>
      <c r="M67" s="66">
        <v>11.6539042447149</v>
      </c>
      <c r="N67" s="68">
        <f t="shared" si="4"/>
        <v>5.5042447148991869E-3</v>
      </c>
    </row>
    <row r="68" spans="3:14">
      <c r="C68" s="45">
        <f>'Market Data'!H46</f>
        <v>42562</v>
      </c>
      <c r="D68" s="57">
        <f>ROUND(_xll.HLV5r3.Financial.Cache.ComputeCapletVolatility($D$5, $D$28, $D$6, C68), 8)</f>
        <v>0.11748205</v>
      </c>
      <c r="E68" s="61">
        <v>11.4726</v>
      </c>
      <c r="F68" s="64">
        <f t="shared" si="0"/>
        <v>0.11472599999999999</v>
      </c>
      <c r="G68" s="65">
        <f t="shared" si="1"/>
        <v>-2.7560500000000099E-3</v>
      </c>
      <c r="H68" s="46">
        <f>'Market Data'!K46</f>
        <v>42562</v>
      </c>
      <c r="I68" s="57">
        <f>ROUND(_xll.HLV5r3.Financial.Cache.ComputeCapletVolatility($I$5, $I$28, $I$6, C68), 8)</f>
        <v>0.11762143</v>
      </c>
      <c r="J68" s="58">
        <f t="shared" si="2"/>
        <v>2.8954300000000044E-3</v>
      </c>
      <c r="K68" s="58">
        <f t="shared" si="3"/>
        <v>1.3937999999999451E-4</v>
      </c>
      <c r="M68" s="66">
        <v>11.4875891315112</v>
      </c>
      <c r="N68" s="68">
        <f t="shared" si="4"/>
        <v>1.4989131511200071E-2</v>
      </c>
    </row>
    <row r="69" spans="3:14">
      <c r="C69" s="45">
        <f>'Market Data'!H47</f>
        <v>42653</v>
      </c>
      <c r="D69" s="57">
        <f>ROUND(_xll.HLV5r3.Financial.Cache.ComputeCapletVolatility($D$5, $D$28, $D$6, C69), 8)</f>
        <v>0.11525021000000001</v>
      </c>
      <c r="E69" s="61">
        <v>11.3223</v>
      </c>
      <c r="F69" s="64">
        <f t="shared" si="0"/>
        <v>0.113223</v>
      </c>
      <c r="G69" s="65">
        <f t="shared" si="1"/>
        <v>-2.0272100000000015E-3</v>
      </c>
      <c r="H69" s="46">
        <f>'Market Data'!K47</f>
        <v>42653</v>
      </c>
      <c r="I69" s="57">
        <f>ROUND(_xll.HLV5r3.Financial.Cache.ComputeCapletVolatility($I$5, $I$28, $I$6, C69), 8)</f>
        <v>0.11541224</v>
      </c>
      <c r="J69" s="58">
        <f t="shared" si="2"/>
        <v>2.1892399999999951E-3</v>
      </c>
      <c r="K69" s="58">
        <f t="shared" si="3"/>
        <v>1.6202999999999357E-4</v>
      </c>
      <c r="M69" s="66">
        <v>11.3424897726761</v>
      </c>
      <c r="N69" s="68">
        <f t="shared" si="4"/>
        <v>2.0189772676099338E-2</v>
      </c>
    </row>
    <row r="70" spans="3:14">
      <c r="C70" s="45">
        <f>'Market Data'!H48</f>
        <v>42745</v>
      </c>
      <c r="D70" s="57">
        <f>ROUND(_xll.HLV5r3.Financial.Cache.ComputeCapletVolatility($D$5, $D$28, $D$6, C70), 8)</f>
        <v>0.11299383</v>
      </c>
      <c r="E70" s="61">
        <v>11.193</v>
      </c>
      <c r="F70" s="64">
        <f t="shared" si="0"/>
        <v>0.11193</v>
      </c>
      <c r="G70" s="65">
        <f t="shared" si="1"/>
        <v>-1.0638300000000017E-3</v>
      </c>
      <c r="H70" s="46">
        <f>'Market Data'!K48</f>
        <v>42745</v>
      </c>
      <c r="I70" s="57">
        <f>ROUND(_xll.HLV5r3.Financial.Cache.ComputeCapletVolatility($I$5, $I$28, $I$6, C70), 8)</f>
        <v>0.11317876</v>
      </c>
      <c r="J70" s="58">
        <f t="shared" si="2"/>
        <v>1.2487600000000015E-3</v>
      </c>
      <c r="K70" s="58">
        <f t="shared" si="3"/>
        <v>1.8492999999999982E-4</v>
      </c>
      <c r="M70" s="66">
        <v>11.2228181153877</v>
      </c>
      <c r="N70" s="68">
        <f t="shared" si="4"/>
        <v>2.9818115387699962E-2</v>
      </c>
    </row>
    <row r="71" spans="3:14">
      <c r="C71" s="45">
        <f>'Market Data'!H49</f>
        <v>42835</v>
      </c>
      <c r="D71" s="57">
        <f>ROUND(_xll.HLV5r3.Financial.Cache.ComputeCapletVolatility($D$5, $D$28, $D$6, C71), 8)</f>
        <v>0.11078651</v>
      </c>
      <c r="E71" s="61">
        <v>11.098800000000001</v>
      </c>
      <c r="F71" s="64">
        <f t="shared" si="0"/>
        <v>0.110988</v>
      </c>
      <c r="G71" s="65">
        <f t="shared" si="1"/>
        <v>2.0148999999999861E-4</v>
      </c>
      <c r="H71" s="46">
        <f>'Market Data'!K49</f>
        <v>42835</v>
      </c>
      <c r="I71" s="57">
        <f>ROUND(_xll.HLV5r3.Financial.Cache.ComputeCapletVolatility($I$5, $I$28, $I$6, C71), 8)</f>
        <v>0.11099384</v>
      </c>
      <c r="J71" s="58">
        <f t="shared" si="2"/>
        <v>5.839999999993073E-6</v>
      </c>
      <c r="K71" s="58">
        <f t="shared" si="3"/>
        <v>2.0732999999999169E-4</v>
      </c>
      <c r="M71" s="66">
        <v>11.133239196542501</v>
      </c>
      <c r="N71" s="68">
        <f t="shared" si="4"/>
        <v>3.4439196542500383E-2</v>
      </c>
    </row>
    <row r="72" spans="3:14">
      <c r="C72" s="45">
        <f>'Market Data'!H50</f>
        <v>42926</v>
      </c>
      <c r="D72" s="57">
        <f>ROUND(_xll.HLV5r3.Financial.Cache.ComputeCapletVolatility($D$5, $D$28, $D$6, C72), 8)</f>
        <v>0.10855466</v>
      </c>
      <c r="E72" s="61">
        <v>11.0328</v>
      </c>
      <c r="F72" s="64">
        <f t="shared" si="0"/>
        <v>0.110328</v>
      </c>
      <c r="G72" s="65">
        <f t="shared" si="1"/>
        <v>1.7733399999999983E-3</v>
      </c>
      <c r="H72" s="46">
        <f>'Market Data'!K50</f>
        <v>42926</v>
      </c>
      <c r="I72" s="57">
        <f>ROUND(_xll.HLV5r3.Financial.Cache.ComputeCapletVolatility($I$5, $I$28, $I$6, C72), 8)</f>
        <v>0.10878464</v>
      </c>
      <c r="J72" s="58">
        <f t="shared" si="2"/>
        <v>-1.5433599999999936E-3</v>
      </c>
      <c r="K72" s="58">
        <f t="shared" si="3"/>
        <v>2.2998000000000463E-4</v>
      </c>
      <c r="M72" s="66">
        <v>11.071900106041301</v>
      </c>
      <c r="N72" s="68">
        <f t="shared" si="4"/>
        <v>3.910010604130143E-2</v>
      </c>
    </row>
    <row r="73" spans="3:14">
      <c r="C73" s="45">
        <f>'Market Data'!H51</f>
        <v>43018</v>
      </c>
      <c r="D73" s="57">
        <f>ROUND(_xll.HLV5r3.Financial.Cache.ComputeCapletVolatility($D$5, $D$28, $D$6, C73), 8)</f>
        <v>0.10629827999999999</v>
      </c>
      <c r="E73" s="61">
        <v>11.0006</v>
      </c>
      <c r="F73" s="64">
        <f t="shared" si="0"/>
        <v>0.11000600000000001</v>
      </c>
      <c r="G73" s="65">
        <f t="shared" si="1"/>
        <v>3.7077200000000116E-3</v>
      </c>
      <c r="H73" s="46">
        <f>'Market Data'!K51</f>
        <v>43018</v>
      </c>
      <c r="I73" s="57">
        <f>ROUND(_xll.HLV5r3.Financial.Cache.ComputeCapletVolatility($I$5, $I$28, $I$6, C73), 8)</f>
        <v>0.10655117</v>
      </c>
      <c r="J73" s="58">
        <f t="shared" si="2"/>
        <v>-3.454830000000006E-3</v>
      </c>
      <c r="K73" s="58">
        <f t="shared" si="3"/>
        <v>2.5289000000000561E-4</v>
      </c>
      <c r="M73" s="66">
        <v>11.0415712710608</v>
      </c>
      <c r="N73" s="68">
        <f t="shared" si="4"/>
        <v>4.0971271060799452E-2</v>
      </c>
    </row>
    <row r="74" spans="3:14">
      <c r="C74" s="45">
        <f>'Market Data'!H52</f>
        <v>43110</v>
      </c>
      <c r="D74" s="57">
        <f>ROUND(_xll.HLV5r3.Financial.Cache.ComputeCapletVolatility($D$5, $D$28, $D$6, C74), 8)</f>
        <v>0.10404191</v>
      </c>
      <c r="E74" s="61">
        <v>10.9985</v>
      </c>
      <c r="F74" s="64">
        <f t="shared" si="0"/>
        <v>0.109985</v>
      </c>
      <c r="G74" s="65">
        <f t="shared" si="1"/>
        <v>5.9430899999999981E-3</v>
      </c>
      <c r="H74" s="46">
        <f>'Market Data'!K52</f>
        <v>43110</v>
      </c>
      <c r="I74" s="57">
        <f>ROUND(_xll.HLV5r3.Financial.Cache.ComputeCapletVolatility($I$5, $I$28, $I$6, C74), 8)</f>
        <v>0.10431769</v>
      </c>
      <c r="J74" s="58">
        <f t="shared" si="2"/>
        <v>-5.6673099999999949E-3</v>
      </c>
      <c r="K74" s="58">
        <f t="shared" si="3"/>
        <v>2.7578000000000324E-4</v>
      </c>
      <c r="M74" s="66">
        <v>11.047355601528199</v>
      </c>
      <c r="N74" s="68">
        <f t="shared" si="4"/>
        <v>4.8855601528199344E-2</v>
      </c>
    </row>
    <row r="75" spans="3:14">
      <c r="C75" s="45">
        <f>'Market Data'!H53</f>
        <v>43200</v>
      </c>
      <c r="D75" s="57">
        <f>ROUND(_xll.HLV5r3.Financial.Cache.ComputeCapletVolatility($D$5, $D$28, $D$6, C75), 8)</f>
        <v>0.10186874999999999</v>
      </c>
      <c r="E75" s="61">
        <v>11.042299999999999</v>
      </c>
      <c r="F75" s="64">
        <f t="shared" si="0"/>
        <v>0.11042299999999999</v>
      </c>
      <c r="G75" s="65">
        <f t="shared" si="1"/>
        <v>8.5542499999999994E-3</v>
      </c>
      <c r="H75" s="46">
        <f>'Market Data'!K53</f>
        <v>43200</v>
      </c>
      <c r="I75" s="57">
        <f>ROUND(_xll.HLV5r3.Financial.Cache.ComputeCapletVolatility($I$5, $I$28, $I$6, C75), 8)</f>
        <v>0.10216623</v>
      </c>
      <c r="J75" s="58">
        <f t="shared" si="2"/>
        <v>-8.2567699999999966E-3</v>
      </c>
      <c r="K75" s="58">
        <f t="shared" si="3"/>
        <v>2.9748000000000274E-4</v>
      </c>
      <c r="M75" s="66">
        <v>11.0885835584945</v>
      </c>
      <c r="N75" s="68">
        <f t="shared" si="4"/>
        <v>4.6283558494501165E-2</v>
      </c>
    </row>
    <row r="76" spans="3:14">
      <c r="C76" s="45">
        <f>'Market Data'!H54</f>
        <v>43291</v>
      </c>
      <c r="D76" s="57">
        <f>ROUND(_xll.HLV5r3.Financial.Cache.ComputeCapletVolatility($D$5, $D$28, $D$6, C76), 8)</f>
        <v>0.10274553</v>
      </c>
      <c r="E76" s="61">
        <v>11.0747</v>
      </c>
      <c r="F76" s="64">
        <f t="shared" si="0"/>
        <v>0.110747</v>
      </c>
      <c r="G76" s="65">
        <f t="shared" si="1"/>
        <v>8.0014699999999966E-3</v>
      </c>
      <c r="H76" s="46">
        <f>'Market Data'!K54</f>
        <v>43291</v>
      </c>
      <c r="I76" s="57">
        <f>ROUND(_xll.HLV5r3.Financial.Cache.ComputeCapletVolatility($I$5, $I$28, $I$6, C76), 8)</f>
        <v>0.10300171</v>
      </c>
      <c r="J76" s="58">
        <f t="shared" si="2"/>
        <v>-7.7452900000000019E-3</v>
      </c>
      <c r="K76" s="58">
        <f t="shared" si="3"/>
        <v>2.5617999999999475E-4</v>
      </c>
      <c r="M76" s="66">
        <v>10.996562868445301</v>
      </c>
      <c r="N76" s="68">
        <f t="shared" si="4"/>
        <v>-7.8137131554699479E-2</v>
      </c>
    </row>
    <row r="77" spans="3:14">
      <c r="C77" s="45">
        <f>'Market Data'!H55</f>
        <v>43383</v>
      </c>
      <c r="D77" s="57">
        <f>ROUND(_xll.HLV5r3.Financial.Cache.ComputeCapletVolatility($D$5, $D$28, $D$6, C77), 8)</f>
        <v>0.10363195</v>
      </c>
      <c r="E77" s="61">
        <v>11.0351</v>
      </c>
      <c r="F77" s="64">
        <f t="shared" si="0"/>
        <v>0.110351</v>
      </c>
      <c r="G77" s="65">
        <f t="shared" si="1"/>
        <v>6.7190500000000042E-3</v>
      </c>
      <c r="H77" s="46">
        <f>'Market Data'!K55</f>
        <v>43383</v>
      </c>
      <c r="I77" s="57">
        <f>ROUND(_xll.HLV5r3.Financial.Cache.ComputeCapletVolatility($I$5, $I$28, $I$6, C77), 8)</f>
        <v>0.10384638</v>
      </c>
      <c r="J77" s="58">
        <f t="shared" si="2"/>
        <v>-6.5046200000000026E-3</v>
      </c>
      <c r="K77" s="58">
        <f t="shared" si="3"/>
        <v>2.1443000000000156E-4</v>
      </c>
      <c r="M77" s="66">
        <v>10.968783107194501</v>
      </c>
      <c r="N77" s="68">
        <f t="shared" si="4"/>
        <v>-6.631689280549935E-2</v>
      </c>
    </row>
    <row r="78" spans="3:14">
      <c r="C78" s="45">
        <f>'Market Data'!H56</f>
        <v>43475</v>
      </c>
      <c r="D78" s="57">
        <f>ROUND(_xll.HLV5r3.Financial.Cache.ComputeCapletVolatility($D$5, $D$28, $D$6, C78), 8)</f>
        <v>0.10451837999999999</v>
      </c>
      <c r="E78" s="61">
        <v>10.9991</v>
      </c>
      <c r="F78" s="64">
        <f t="shared" si="0"/>
        <v>0.10999100000000001</v>
      </c>
      <c r="G78" s="65">
        <f t="shared" si="1"/>
        <v>5.4726200000000114E-3</v>
      </c>
      <c r="H78" s="46">
        <f>'Market Data'!K56</f>
        <v>43475</v>
      </c>
      <c r="I78" s="57">
        <f>ROUND(_xll.HLV5r3.Financial.Cache.ComputeCapletVolatility($I$5, $I$28, $I$6, C78), 8)</f>
        <v>0.10469104</v>
      </c>
      <c r="J78" s="58">
        <f t="shared" si="2"/>
        <v>-5.2999600000000063E-3</v>
      </c>
      <c r="K78" s="58">
        <f t="shared" si="3"/>
        <v>1.7266000000000503E-4</v>
      </c>
      <c r="M78" s="66">
        <v>10.9507548580765</v>
      </c>
      <c r="N78" s="68">
        <f t="shared" si="4"/>
        <v>-4.8345141923499924E-2</v>
      </c>
    </row>
    <row r="79" spans="3:14">
      <c r="C79" s="45">
        <f>'Market Data'!H57</f>
        <v>43565</v>
      </c>
      <c r="D79" s="57">
        <f>ROUND(_xll.HLV5r3.Financial.Cache.ComputeCapletVolatility($D$5, $D$28, $D$6, C79), 8)</f>
        <v>0.10538553000000001</v>
      </c>
      <c r="E79" s="61">
        <v>10.977499999999999</v>
      </c>
      <c r="F79" s="64">
        <f t="shared" si="0"/>
        <v>0.109775</v>
      </c>
      <c r="G79" s="65">
        <f t="shared" si="1"/>
        <v>4.3894699999999925E-3</v>
      </c>
      <c r="H79" s="46">
        <f>'Market Data'!K57</f>
        <v>43565</v>
      </c>
      <c r="I79" s="57">
        <f>ROUND(_xll.HLV5r3.Financial.Cache.ComputeCapletVolatility($I$5, $I$28, $I$6, C79), 8)</f>
        <v>0.10551734</v>
      </c>
      <c r="J79" s="58">
        <f t="shared" si="2"/>
        <v>-4.2576599999999964E-3</v>
      </c>
      <c r="K79" s="58">
        <f t="shared" si="3"/>
        <v>1.318099999999961E-4</v>
      </c>
      <c r="M79" s="66">
        <v>10.938721806521801</v>
      </c>
      <c r="N79" s="68">
        <f t="shared" si="4"/>
        <v>-3.8778193478197664E-2</v>
      </c>
    </row>
    <row r="80" spans="3:14">
      <c r="C80" s="45">
        <f>'Market Data'!H58</f>
        <v>43656</v>
      </c>
      <c r="D80" s="57">
        <f>ROUND(_xll.HLV5r3.Financial.Cache.ComputeCapletVolatility($D$5, $D$28, $D$6, C80), 8)</f>
        <v>0.10626231</v>
      </c>
      <c r="E80" s="61">
        <v>10.962</v>
      </c>
      <c r="F80" s="64">
        <f t="shared" si="0"/>
        <v>0.10962</v>
      </c>
      <c r="G80" s="65">
        <f t="shared" si="1"/>
        <v>3.3576899999999965E-3</v>
      </c>
      <c r="H80" s="46">
        <f>'Market Data'!K58</f>
        <v>43656</v>
      </c>
      <c r="I80" s="57">
        <f>ROUND(_xll.HLV5r3.Financial.Cache.ComputeCapletVolatility($I$5, $I$28, $I$6, C80), 8)</f>
        <v>0.10635282</v>
      </c>
      <c r="J80" s="58">
        <f t="shared" si="2"/>
        <v>-3.2671799999999945E-3</v>
      </c>
      <c r="K80" s="58">
        <f t="shared" si="3"/>
        <v>9.0510000000001978E-5</v>
      </c>
      <c r="M80" s="66">
        <v>10.9329960623521</v>
      </c>
      <c r="N80" s="68">
        <f t="shared" si="4"/>
        <v>-2.9003937647900102E-2</v>
      </c>
    </row>
    <row r="81" spans="3:14">
      <c r="C81" s="45">
        <f>'Market Data'!H59</f>
        <v>43748</v>
      </c>
      <c r="D81" s="57">
        <f>ROUND(_xll.HLV5r3.Financial.Cache.ComputeCapletVolatility($D$5, $D$28, $D$6, C81), 8)</f>
        <v>0.10714873</v>
      </c>
      <c r="E81" s="61">
        <v>10.954000000000001</v>
      </c>
      <c r="F81" s="64">
        <f t="shared" si="0"/>
        <v>0.10954000000000001</v>
      </c>
      <c r="G81" s="65">
        <f t="shared" si="1"/>
        <v>2.3912700000000148E-3</v>
      </c>
      <c r="H81" s="46">
        <f>'Market Data'!K59</f>
        <v>43748</v>
      </c>
      <c r="I81" s="57">
        <f>ROUND(_xll.HLV5r3.Financial.Cache.ComputeCapletVolatility($I$5, $I$28, $I$6, C81), 8)</f>
        <v>0.10719748</v>
      </c>
      <c r="J81" s="58">
        <f t="shared" si="2"/>
        <v>-2.3425200000000146E-3</v>
      </c>
      <c r="K81" s="58">
        <f t="shared" si="3"/>
        <v>4.8750000000000182E-5</v>
      </c>
      <c r="M81" s="66">
        <v>10.9337817848812</v>
      </c>
      <c r="N81" s="68">
        <f t="shared" si="4"/>
        <v>-2.0218215118800842E-2</v>
      </c>
    </row>
    <row r="82" spans="3:14">
      <c r="C82" s="45">
        <f>'Market Data'!H60</f>
        <v>43840</v>
      </c>
      <c r="D82" s="57">
        <f>ROUND(_xll.HLV5r3.Financial.Cache.ComputeCapletVolatility($D$5, $D$28, $D$6, C82), 8)</f>
        <v>0.10803515</v>
      </c>
      <c r="E82" s="61">
        <v>10.9495</v>
      </c>
      <c r="F82" s="64">
        <f t="shared" si="0"/>
        <v>0.10949500000000001</v>
      </c>
      <c r="G82" s="65">
        <f t="shared" si="1"/>
        <v>1.4598500000000125E-3</v>
      </c>
      <c r="H82" s="46">
        <f>'Market Data'!K60</f>
        <v>43840</v>
      </c>
      <c r="I82" s="57">
        <f>ROUND(_xll.HLV5r3.Financial.Cache.ComputeCapletVolatility($I$5, $I$28, $I$6, C82), 8)</f>
        <v>0.10804215</v>
      </c>
      <c r="J82" s="58">
        <f t="shared" si="2"/>
        <v>-1.4528500000000055E-3</v>
      </c>
      <c r="K82" s="58">
        <f t="shared" si="3"/>
        <v>7.0000000000070006E-6</v>
      </c>
      <c r="M82" s="66">
        <v>10.9408364937955</v>
      </c>
      <c r="N82" s="68">
        <f t="shared" si="4"/>
        <v>-8.6635062045008482E-3</v>
      </c>
    </row>
    <row r="83" spans="3:14">
      <c r="C83" s="45">
        <f>'Market Data'!H61</f>
        <v>43935</v>
      </c>
      <c r="D83" s="57">
        <f>ROUND(_xll.HLV5r3.Financial.Cache.ComputeCapletVolatility($D$5, $D$28, $D$6, C83), 8)</f>
        <v>0.10895048</v>
      </c>
      <c r="E83" s="61">
        <v>10.956099999999999</v>
      </c>
      <c r="F83" s="64">
        <f t="shared" si="0"/>
        <v>0.10956099999999999</v>
      </c>
      <c r="G83" s="65">
        <f t="shared" si="1"/>
        <v>6.105199999999894E-4</v>
      </c>
      <c r="H83" s="46">
        <f>'Market Data'!K61</f>
        <v>43935</v>
      </c>
      <c r="I83" s="57">
        <f>ROUND(_xll.HLV5r3.Financial.Cache.ComputeCapletVolatility($I$5, $I$28, $I$6, C83), 8)</f>
        <v>0.10891434999999999</v>
      </c>
      <c r="J83" s="58">
        <f t="shared" si="2"/>
        <v>-6.4664999999999861E-4</v>
      </c>
      <c r="K83" s="58">
        <f t="shared" si="3"/>
        <v>-3.613000000000921E-5</v>
      </c>
      <c r="M83" s="66">
        <v>10.9533851036401</v>
      </c>
      <c r="N83" s="68">
        <f t="shared" si="4"/>
        <v>-2.7148963598992992E-3</v>
      </c>
    </row>
    <row r="84" spans="3:14">
      <c r="C84" s="45">
        <f>'Market Data'!H62</f>
        <v>44022</v>
      </c>
      <c r="D84" s="57">
        <f>ROUND(_xll.HLV5r3.Financial.Cache.ComputeCapletVolatility($D$5, $D$28, $D$6, C84), 8)</f>
        <v>0.10978872000000001</v>
      </c>
      <c r="E84" s="61">
        <v>10.9687</v>
      </c>
      <c r="F84" s="64">
        <f t="shared" si="0"/>
        <v>0.10968700000000001</v>
      </c>
      <c r="G84" s="65">
        <f t="shared" si="1"/>
        <v>-1.0171999999999959E-4</v>
      </c>
      <c r="H84" s="46">
        <f>'Market Data'!K62</f>
        <v>44022</v>
      </c>
      <c r="I84" s="57">
        <f>ROUND(_xll.HLV5r3.Financial.Cache.ComputeCapletVolatility($I$5, $I$28, $I$6, C84), 8)</f>
        <v>0.10971311</v>
      </c>
      <c r="J84" s="58">
        <f t="shared" si="2"/>
        <v>2.6109999999995859E-5</v>
      </c>
      <c r="K84" s="58">
        <f t="shared" si="3"/>
        <v>-7.561000000000373E-5</v>
      </c>
      <c r="M84" s="66">
        <v>10.971323940171301</v>
      </c>
      <c r="N84" s="68">
        <f t="shared" si="4"/>
        <v>2.6239401713006316E-3</v>
      </c>
    </row>
    <row r="85" spans="3:14">
      <c r="C85" s="45">
        <f>'Market Data'!H63</f>
        <v>44116</v>
      </c>
      <c r="D85" s="57">
        <f>ROUND(_xll.HLV5r3.Financial.Cache.ComputeCapletVolatility($D$5, $D$28, $D$6, C85), 8)</f>
        <v>0.11069440999999999</v>
      </c>
      <c r="E85" s="61">
        <v>10.988300000000001</v>
      </c>
      <c r="F85" s="64">
        <f t="shared" si="0"/>
        <v>0.10988300000000001</v>
      </c>
      <c r="G85" s="65">
        <f t="shared" si="1"/>
        <v>-8.1140999999998464E-4</v>
      </c>
      <c r="H85" s="46">
        <f>'Market Data'!K63</f>
        <v>44116</v>
      </c>
      <c r="I85" s="57">
        <f>ROUND(_xll.HLV5r3.Financial.Cache.ComputeCapletVolatility($I$5, $I$28, $I$6, C85), 8)</f>
        <v>0.11057612999999999</v>
      </c>
      <c r="J85" s="58">
        <f t="shared" si="2"/>
        <v>6.9312999999998626E-4</v>
      </c>
      <c r="K85" s="58">
        <f t="shared" si="3"/>
        <v>-1.1827999999999839E-4</v>
      </c>
      <c r="M85" s="66">
        <v>10.9946920932005</v>
      </c>
      <c r="N85" s="68">
        <f t="shared" si="4"/>
        <v>6.3920932004997155E-3</v>
      </c>
    </row>
    <row r="86" spans="3:14">
      <c r="C86" s="45">
        <f>'Market Data'!H64</f>
        <v>44207</v>
      </c>
      <c r="D86" s="57">
        <f>ROUND(_xll.HLV5r3.Financial.Cache.ComputeCapletVolatility($D$5, $D$28, $D$6, C86), 8)</f>
        <v>0.1115712</v>
      </c>
      <c r="E86" s="61">
        <v>11.0068</v>
      </c>
      <c r="F86" s="64">
        <f t="shared" si="0"/>
        <v>0.110068</v>
      </c>
      <c r="G86" s="65">
        <f t="shared" si="1"/>
        <v>-1.5031999999999962E-3</v>
      </c>
      <c r="H86" s="46">
        <f>'Market Data'!K64</f>
        <v>44207</v>
      </c>
      <c r="I86" s="57">
        <f>ROUND(_xll.HLV5r3.Financial.Cache.ComputeCapletVolatility($I$5, $I$28, $I$6, C86), 8)</f>
        <v>0.11141162</v>
      </c>
      <c r="J86" s="58">
        <f t="shared" si="2"/>
        <v>1.3436200000000037E-3</v>
      </c>
      <c r="K86" s="58">
        <f t="shared" si="3"/>
        <v>-1.5957999999999251E-4</v>
      </c>
      <c r="M86" s="66">
        <v>11.023853887427599</v>
      </c>
      <c r="N86" s="68">
        <f t="shared" si="4"/>
        <v>1.7053887427598724E-2</v>
      </c>
    </row>
    <row r="87" spans="3:14">
      <c r="C87" s="45">
        <f>'Market Data'!H65</f>
        <v>44298</v>
      </c>
      <c r="D87" s="57">
        <f>ROUND(_xll.HLV5r3.Financial.Cache.ComputeCapletVolatility($D$5, $D$28, $D$6, C87), 8)</f>
        <v>0.11244799</v>
      </c>
      <c r="E87" s="61">
        <v>11.0397</v>
      </c>
      <c r="F87" s="64">
        <f t="shared" si="0"/>
        <v>0.110397</v>
      </c>
      <c r="G87" s="65">
        <f t="shared" si="1"/>
        <v>-2.0509900000000025E-3</v>
      </c>
      <c r="H87" s="46">
        <f>'Market Data'!K65</f>
        <v>44298</v>
      </c>
      <c r="I87" s="57">
        <f>ROUND(_xll.HLV5r3.Financial.Cache.ComputeCapletVolatility($I$5, $I$28, $I$6, C87), 8)</f>
        <v>0.1122471</v>
      </c>
      <c r="J87" s="58">
        <f t="shared" si="2"/>
        <v>1.8501000000000073E-3</v>
      </c>
      <c r="K87" s="58">
        <f t="shared" si="3"/>
        <v>-2.0088999999999524E-4</v>
      </c>
      <c r="M87" s="66">
        <v>11.056265008232199</v>
      </c>
      <c r="N87" s="68">
        <f t="shared" si="4"/>
        <v>1.6565008232198863E-2</v>
      </c>
    </row>
    <row r="88" spans="3:14">
      <c r="C88" s="45">
        <f>'Market Data'!H66</f>
        <v>44389</v>
      </c>
      <c r="D88" s="57">
        <f>ROUND(_xll.HLV5r3.Financial.Cache.ComputeCapletVolatility($D$5, $D$28, $D$6, C88), 8)</f>
        <v>0.11332477000000001</v>
      </c>
      <c r="E88" s="61">
        <v>11.0768</v>
      </c>
      <c r="F88" s="64">
        <f t="shared" si="0"/>
        <v>0.11076800000000001</v>
      </c>
      <c r="G88" s="65">
        <f t="shared" si="1"/>
        <v>-2.5567699999999999E-3</v>
      </c>
      <c r="H88" s="46">
        <f>'Market Data'!K66</f>
        <v>44389</v>
      </c>
      <c r="I88" s="57">
        <f>ROUND(_xll.HLV5r3.Financial.Cache.ComputeCapletVolatility($I$5, $I$28, $I$6, C88), 8)</f>
        <v>0.11308258</v>
      </c>
      <c r="J88" s="58">
        <f t="shared" si="2"/>
        <v>2.3145799999999966E-3</v>
      </c>
      <c r="K88" s="58">
        <f t="shared" si="3"/>
        <v>-2.4219000000000324E-4</v>
      </c>
      <c r="M88" s="66">
        <v>11.0936526370024</v>
      </c>
      <c r="N88" s="68">
        <f t="shared" si="4"/>
        <v>1.6852637002399362E-2</v>
      </c>
    </row>
    <row r="89" spans="3:14">
      <c r="C89" s="45">
        <f>'Market Data'!H67</f>
        <v>44480</v>
      </c>
      <c r="D89" s="57">
        <f>ROUND(_xll.HLV5r3.Financial.Cache.ComputeCapletVolatility($D$5, $D$28, $D$6, C89), 8)</f>
        <v>0.11420155999999999</v>
      </c>
      <c r="E89" s="61">
        <v>11.117699999999999</v>
      </c>
      <c r="F89" s="64">
        <f t="shared" si="0"/>
        <v>0.111177</v>
      </c>
      <c r="G89" s="65">
        <f t="shared" si="1"/>
        <v>-3.0245599999999956E-3</v>
      </c>
      <c r="H89" s="46">
        <f>'Market Data'!K67</f>
        <v>44480</v>
      </c>
      <c r="I89" s="57">
        <f>ROUND(_xll.HLV5r3.Financial.Cache.ComputeCapletVolatility($I$5, $I$28, $I$6, C89), 8)</f>
        <v>0.11391806</v>
      </c>
      <c r="J89" s="58">
        <f t="shared" si="2"/>
        <v>2.7410600000000035E-3</v>
      </c>
      <c r="K89" s="58">
        <f t="shared" si="3"/>
        <v>-2.8349999999999209E-4</v>
      </c>
      <c r="M89" s="66">
        <v>11.135738247948201</v>
      </c>
      <c r="N89" s="68">
        <f t="shared" si="4"/>
        <v>1.8038247948201303E-2</v>
      </c>
    </row>
    <row r="90" spans="3:14">
      <c r="C90" s="45">
        <f>'Market Data'!H68</f>
        <v>44571</v>
      </c>
      <c r="D90" s="57">
        <f>ROUND(_xll.HLV5r3.Financial.Cache.ComputeCapletVolatility($D$5, $D$28, $D$6, C90), 8)</f>
        <v>0.11507834</v>
      </c>
      <c r="E90" s="61">
        <v>11.1564</v>
      </c>
      <c r="F90" s="64">
        <f t="shared" si="0"/>
        <v>0.111564</v>
      </c>
      <c r="G90" s="65">
        <f t="shared" si="1"/>
        <v>-3.5143400000000047E-3</v>
      </c>
      <c r="H90" s="46">
        <f>'Market Data'!K68</f>
        <v>44571</v>
      </c>
      <c r="I90" s="57">
        <f>ROUND(_xll.HLV5r3.Financial.Cache.ComputeCapletVolatility($I$5, $I$28, $I$6, C90), 8)</f>
        <v>0.11475354</v>
      </c>
      <c r="J90" s="58">
        <f t="shared" si="2"/>
        <v>3.1895400000000046E-3</v>
      </c>
      <c r="K90" s="58">
        <f t="shared" si="3"/>
        <v>-3.2480000000000009E-4</v>
      </c>
      <c r="M90" s="66">
        <v>11.181544087916299</v>
      </c>
      <c r="N90" s="68">
        <f t="shared" si="4"/>
        <v>2.5144087916299185E-2</v>
      </c>
    </row>
    <row r="91" spans="3:14">
      <c r="C91" s="45">
        <f>'Market Data'!H69</f>
        <v>44662</v>
      </c>
      <c r="D91" s="57">
        <f>ROUND(_xll.HLV5r3.Financial.Cache.ComputeCapletVolatility($D$5, $D$28, $D$6, C91), 8)</f>
        <v>0.11595513</v>
      </c>
      <c r="E91" s="61">
        <v>11.208600000000001</v>
      </c>
      <c r="F91" s="64">
        <f t="shared" si="0"/>
        <v>0.11208600000000001</v>
      </c>
      <c r="G91" s="65">
        <f t="shared" si="1"/>
        <v>-3.8691299999999984E-3</v>
      </c>
      <c r="H91" s="46">
        <f>'Market Data'!K69</f>
        <v>44662</v>
      </c>
      <c r="I91" s="57">
        <f>ROUND(_xll.HLV5r3.Financial.Cache.ComputeCapletVolatility($I$5, $I$28, $I$6, C91), 8)</f>
        <v>0.11558902</v>
      </c>
      <c r="J91" s="58">
        <f t="shared" si="2"/>
        <v>3.5030199999999956E-3</v>
      </c>
      <c r="K91" s="58">
        <f t="shared" si="3"/>
        <v>-3.6611000000000282E-4</v>
      </c>
      <c r="M91" s="66">
        <v>11.229935516027</v>
      </c>
      <c r="N91" s="68">
        <f t="shared" si="4"/>
        <v>2.1335516026999457E-2</v>
      </c>
    </row>
    <row r="92" spans="3:14">
      <c r="C92" s="45">
        <f>'Market Data'!H70</f>
        <v>44753</v>
      </c>
      <c r="D92" s="57">
        <f>ROUND(_xll.HLV5r3.Financial.Cache.ComputeCapletVolatility($D$5, $D$28, $D$6, C92), 8)</f>
        <v>0.11683191</v>
      </c>
      <c r="E92" s="61">
        <v>11.2631</v>
      </c>
      <c r="F92" s="64">
        <f t="shared" si="0"/>
        <v>0.112631</v>
      </c>
      <c r="G92" s="65">
        <f t="shared" si="1"/>
        <v>-4.2009100000000021E-3</v>
      </c>
      <c r="H92" s="46">
        <f>'Market Data'!K70</f>
        <v>44753</v>
      </c>
      <c r="I92" s="57">
        <f>ROUND(_xll.HLV5r3.Financial.Cache.ComputeCapletVolatility($I$5, $I$28, $I$6, C92), 8)</f>
        <v>0.1164245</v>
      </c>
      <c r="J92" s="58">
        <f t="shared" si="2"/>
        <v>3.7935000000000052E-3</v>
      </c>
      <c r="K92" s="58">
        <f t="shared" si="3"/>
        <v>-4.0740999999999694E-4</v>
      </c>
      <c r="M92" s="66">
        <v>11.282005596777999</v>
      </c>
      <c r="N92" s="68">
        <f t="shared" si="4"/>
        <v>1.8905596777999634E-2</v>
      </c>
    </row>
    <row r="93" spans="3:14">
      <c r="C93" s="45">
        <f>'Market Data'!H71</f>
        <v>44844</v>
      </c>
      <c r="D93" s="57">
        <f>ROUND(_xll.HLV5r3.Financial.Cache.ComputeCapletVolatility($D$5, $D$28, $D$6, C93), 8)</f>
        <v>0.1177087</v>
      </c>
      <c r="E93" s="61">
        <v>11.3203</v>
      </c>
      <c r="F93" s="64">
        <f t="shared" si="0"/>
        <v>0.113203</v>
      </c>
      <c r="G93" s="65">
        <f t="shared" si="1"/>
        <v>-4.5057000000000014E-3</v>
      </c>
      <c r="H93" s="46">
        <f>'Market Data'!K71</f>
        <v>44844</v>
      </c>
      <c r="I93" s="57">
        <f>ROUND(_xll.HLV5r3.Financial.Cache.ComputeCapletVolatility($I$5, $I$28, $I$6, C93), 8)</f>
        <v>0.11725998999999999</v>
      </c>
      <c r="J93" s="58">
        <f t="shared" si="2"/>
        <v>4.0569899999999964E-3</v>
      </c>
      <c r="K93" s="58">
        <f t="shared" si="3"/>
        <v>-4.4871000000000494E-4</v>
      </c>
      <c r="M93" s="66">
        <v>11.3374987569273</v>
      </c>
      <c r="N93" s="68">
        <f t="shared" si="4"/>
        <v>1.7198756927299996E-2</v>
      </c>
    </row>
    <row r="94" spans="3:14">
      <c r="C94" s="45">
        <f>'Market Data'!H72</f>
        <v>44936</v>
      </c>
      <c r="D94" s="57">
        <f>ROUND(_xll.HLV5r3.Financial.Cache.ComputeCapletVolatility($D$5, $D$28, $D$6, C94), 8)</f>
        <v>0.11859512</v>
      </c>
      <c r="E94" s="61">
        <v>11.375</v>
      </c>
      <c r="F94" s="64">
        <f t="shared" si="0"/>
        <v>0.11375</v>
      </c>
      <c r="G94" s="65">
        <f t="shared" si="1"/>
        <v>-4.8451199999999944E-3</v>
      </c>
      <c r="H94" s="46">
        <f>'Market Data'!K72</f>
        <v>44936</v>
      </c>
      <c r="I94" s="57">
        <f>ROUND(_xll.HLV5r3.Financial.Cache.ComputeCapletVolatility($I$5, $I$28, $I$6, C94), 8)</f>
        <v>0.11810465000000001</v>
      </c>
      <c r="J94" s="58">
        <f t="shared" si="2"/>
        <v>4.3546500000000016E-3</v>
      </c>
      <c r="K94" s="58">
        <f t="shared" si="3"/>
        <v>-4.9046999999999286E-4</v>
      </c>
      <c r="M94" s="66">
        <v>11.395643923106901</v>
      </c>
      <c r="N94" s="68">
        <f t="shared" si="4"/>
        <v>2.0643923106900886E-2</v>
      </c>
    </row>
    <row r="95" spans="3:14">
      <c r="C95" s="45">
        <f>'Market Data'!H73</f>
        <v>45027</v>
      </c>
      <c r="D95" s="57">
        <f>ROUND(_xll.HLV5r3.Financial.Cache.ComputeCapletVolatility($D$5, $D$28, $D$6, C95), 8)</f>
        <v>0.11947191</v>
      </c>
      <c r="E95" s="61">
        <v>11.440200000000001</v>
      </c>
      <c r="F95" s="64">
        <f t="shared" si="0"/>
        <v>0.114402</v>
      </c>
      <c r="G95" s="65">
        <f t="shared" si="1"/>
        <v>-5.0699099999999969E-3</v>
      </c>
      <c r="H95" s="46">
        <f>'Market Data'!K73</f>
        <v>45027</v>
      </c>
      <c r="I95" s="57">
        <f>ROUND(_xll.HLV5r3.Financial.Cache.ComputeCapletVolatility($I$5, $I$28, $I$6, C95), 8)</f>
        <v>0.11894013000000001</v>
      </c>
      <c r="J95" s="58">
        <f t="shared" si="2"/>
        <v>4.5381300000000013E-3</v>
      </c>
      <c r="K95" s="58">
        <f t="shared" si="3"/>
        <v>-5.3177999999999559E-4</v>
      </c>
      <c r="M95" s="66">
        <v>11.453031768140901</v>
      </c>
      <c r="N95" s="68">
        <f t="shared" si="4"/>
        <v>1.2831768140900479E-2</v>
      </c>
    </row>
    <row r="96" spans="3:14">
      <c r="C96" s="45">
        <f>'Market Data'!H74</f>
        <v>45117</v>
      </c>
      <c r="D96" s="57">
        <f>ROUND(_xll.HLV5r3.Financial.Cache.ComputeCapletVolatility($D$5, $D$28, $D$6, C96), 8)</f>
        <v>0.12088280999999999</v>
      </c>
      <c r="E96" s="61">
        <v>11.511699999999999</v>
      </c>
      <c r="F96" s="64">
        <f t="shared" ref="F96:F156" si="5">E96/100</f>
        <v>0.115117</v>
      </c>
      <c r="G96" s="65">
        <f t="shared" ref="G96:G156" si="6">F96-D96</f>
        <v>-5.7658099999999962E-3</v>
      </c>
      <c r="H96" s="46">
        <f>'Market Data'!K74</f>
        <v>45117</v>
      </c>
      <c r="I96" s="57">
        <f>ROUND(_xll.HLV5r3.Financial.Cache.ComputeCapletVolatility($I$5, $I$28, $I$6, C96), 8)</f>
        <v>0.12032472</v>
      </c>
      <c r="J96" s="58">
        <f t="shared" ref="J96:J156" si="7">I96-F96</f>
        <v>5.207719999999999E-3</v>
      </c>
      <c r="K96" s="58">
        <f t="shared" ref="K96:K156" si="8">I96-D96</f>
        <v>-5.580899999999972E-4</v>
      </c>
      <c r="M96" s="66">
        <v>11.3264754832897</v>
      </c>
      <c r="N96" s="68">
        <f t="shared" ref="N96:N156" si="9">M96-F96*100</f>
        <v>-0.18522451671029927</v>
      </c>
    </row>
    <row r="97" spans="3:14">
      <c r="C97" s="45">
        <f>'Market Data'!H75</f>
        <v>45209</v>
      </c>
      <c r="D97" s="57">
        <f>ROUND(_xll.HLV5r3.Financial.Cache.ComputeCapletVolatility($D$5, $D$28, $D$6, C97), 8)</f>
        <v>0.12232506</v>
      </c>
      <c r="E97" s="61">
        <v>11.8369</v>
      </c>
      <c r="F97" s="64">
        <f t="shared" si="5"/>
        <v>0.118369</v>
      </c>
      <c r="G97" s="65">
        <f t="shared" si="6"/>
        <v>-3.9560599999999974E-3</v>
      </c>
      <c r="H97" s="46">
        <f>'Market Data'!K75</f>
        <v>45209</v>
      </c>
      <c r="I97" s="57">
        <f>ROUND(_xll.HLV5r3.Financial.Cache.ComputeCapletVolatility($I$5, $I$28, $I$6, C97), 8)</f>
        <v>0.12174008</v>
      </c>
      <c r="J97" s="58">
        <f t="shared" si="7"/>
        <v>3.3710799999999985E-3</v>
      </c>
      <c r="K97" s="58">
        <f t="shared" si="8"/>
        <v>-5.8497999999999883E-4</v>
      </c>
      <c r="M97" s="66">
        <v>11.7065782486027</v>
      </c>
      <c r="N97" s="68">
        <f t="shared" si="9"/>
        <v>-0.13032175139730029</v>
      </c>
    </row>
    <row r="98" spans="3:14">
      <c r="C98" s="45">
        <f>'Market Data'!H76</f>
        <v>45301</v>
      </c>
      <c r="D98" s="57">
        <f>ROUND(_xll.HLV5r3.Financial.Cache.ComputeCapletVolatility($D$5, $D$28, $D$6, C98), 8)</f>
        <v>0.12376732</v>
      </c>
      <c r="E98" s="61">
        <v>12.143599999999999</v>
      </c>
      <c r="F98" s="64">
        <f t="shared" si="5"/>
        <v>0.12143599999999999</v>
      </c>
      <c r="G98" s="65">
        <f t="shared" si="6"/>
        <v>-2.3313200000000117E-3</v>
      </c>
      <c r="H98" s="46">
        <f>'Market Data'!K76</f>
        <v>45301</v>
      </c>
      <c r="I98" s="57">
        <f>ROUND(_xll.HLV5r3.Financial.Cache.ComputeCapletVolatility($I$5, $I$28, $I$6, C98), 8)</f>
        <v>0.12315545</v>
      </c>
      <c r="J98" s="58">
        <f t="shared" si="7"/>
        <v>1.7194500000000112E-3</v>
      </c>
      <c r="K98" s="58">
        <f t="shared" si="8"/>
        <v>-6.1187000000000047E-4</v>
      </c>
      <c r="M98" s="66">
        <v>12.072212881275799</v>
      </c>
      <c r="N98" s="68">
        <f t="shared" si="9"/>
        <v>-7.1387118724199894E-2</v>
      </c>
    </row>
    <row r="99" spans="3:14">
      <c r="C99" s="45">
        <f>'Market Data'!H77</f>
        <v>45392</v>
      </c>
      <c r="D99" s="57">
        <f>ROUND(_xll.HLV5r3.Financial.Cache.ComputeCapletVolatility($D$5, $D$28, $D$6, C99), 8)</f>
        <v>0.12519389</v>
      </c>
      <c r="E99" s="61">
        <v>12.443199999999999</v>
      </c>
      <c r="F99" s="64">
        <f t="shared" si="5"/>
        <v>0.12443199999999999</v>
      </c>
      <c r="G99" s="65">
        <f t="shared" si="6"/>
        <v>-7.6189000000001506E-4</v>
      </c>
      <c r="H99" s="46">
        <f>'Market Data'!K77</f>
        <v>45392</v>
      </c>
      <c r="I99" s="57">
        <f>ROUND(_xll.HLV5r3.Financial.Cache.ComputeCapletVolatility($I$5, $I$28, $I$6, C99), 8)</f>
        <v>0.12455542</v>
      </c>
      <c r="J99" s="58">
        <f t="shared" si="7"/>
        <v>1.2342000000001296E-4</v>
      </c>
      <c r="K99" s="58">
        <f t="shared" si="8"/>
        <v>-6.3847000000000209E-4</v>
      </c>
      <c r="M99" s="66">
        <v>12.4080235710216</v>
      </c>
      <c r="N99" s="68">
        <f t="shared" si="9"/>
        <v>-3.5176428978399343E-2</v>
      </c>
    </row>
    <row r="100" spans="3:14">
      <c r="C100" s="45">
        <f>'Market Data'!H78</f>
        <v>45483</v>
      </c>
      <c r="D100" s="57">
        <f>ROUND(_xll.HLV5r3.Financial.Cache.ComputeCapletVolatility($D$5, $D$28, $D$6, C100), 8)</f>
        <v>0.12662047000000001</v>
      </c>
      <c r="E100" s="61">
        <v>12.7354</v>
      </c>
      <c r="F100" s="64">
        <f t="shared" si="5"/>
        <v>0.12735399999999999</v>
      </c>
      <c r="G100" s="65">
        <f t="shared" si="6"/>
        <v>7.3352999999998225E-4</v>
      </c>
      <c r="H100" s="46">
        <f>'Market Data'!K78</f>
        <v>45483</v>
      </c>
      <c r="I100" s="57">
        <f>ROUND(_xll.HLV5r3.Financial.Cache.ComputeCapletVolatility($I$5, $I$28, $I$6, C100), 8)</f>
        <v>0.1259554</v>
      </c>
      <c r="J100" s="58">
        <f t="shared" si="7"/>
        <v>-1.3985999999999998E-3</v>
      </c>
      <c r="K100" s="58">
        <f t="shared" si="8"/>
        <v>-6.6507000000001759E-4</v>
      </c>
      <c r="M100" s="66">
        <v>12.7181691164415</v>
      </c>
      <c r="N100" s="68">
        <f t="shared" si="9"/>
        <v>-1.7230883558500665E-2</v>
      </c>
    </row>
    <row r="101" spans="3:14">
      <c r="C101" s="45">
        <f>'Market Data'!H79</f>
        <v>45575</v>
      </c>
      <c r="D101" s="57">
        <f>ROUND(_xll.HLV5r3.Financial.Cache.ComputeCapletVolatility($D$5, $D$28, $D$6, C101), 8)</f>
        <v>0.12806271999999999</v>
      </c>
      <c r="E101" s="61">
        <v>13.0076</v>
      </c>
      <c r="F101" s="64">
        <f t="shared" si="5"/>
        <v>0.130076</v>
      </c>
      <c r="G101" s="65">
        <f t="shared" si="6"/>
        <v>2.0132800000000062E-3</v>
      </c>
      <c r="H101" s="46">
        <f>'Market Data'!K79</f>
        <v>45575</v>
      </c>
      <c r="I101" s="57">
        <f>ROUND(_xll.HLV5r3.Financial.Cache.ComputeCapletVolatility($I$5, $I$28, $I$6, C101), 8)</f>
        <v>0.12737076</v>
      </c>
      <c r="J101" s="58">
        <f t="shared" si="7"/>
        <v>-2.7052399999999976E-3</v>
      </c>
      <c r="K101" s="58">
        <f t="shared" si="8"/>
        <v>-6.9195999999999147E-4</v>
      </c>
      <c r="M101" s="66">
        <v>13.002444763127899</v>
      </c>
      <c r="N101" s="68">
        <f t="shared" si="9"/>
        <v>-5.1552368721008435E-3</v>
      </c>
    </row>
    <row r="102" spans="3:14">
      <c r="C102" s="45">
        <f>'Market Data'!H80</f>
        <v>45667</v>
      </c>
      <c r="D102" s="57">
        <f>ROUND(_xll.HLV5r3.Financial.Cache.ComputeCapletVolatility($D$5, $D$28, $D$6, C102), 8)</f>
        <v>0.12950497999999999</v>
      </c>
      <c r="E102" s="61">
        <v>13.252000000000001</v>
      </c>
      <c r="F102" s="64">
        <f t="shared" si="5"/>
        <v>0.13252</v>
      </c>
      <c r="G102" s="65">
        <f t="shared" si="6"/>
        <v>3.0150200000000071E-3</v>
      </c>
      <c r="H102" s="46">
        <f>'Market Data'!K80</f>
        <v>45667</v>
      </c>
      <c r="I102" s="57">
        <f>ROUND(_xll.HLV5r3.Financial.Cache.ComputeCapletVolatility($I$5, $I$28, $I$6, C102), 8)</f>
        <v>0.12878612</v>
      </c>
      <c r="J102" s="58">
        <f t="shared" si="7"/>
        <v>-3.733879999999995E-3</v>
      </c>
      <c r="K102" s="58">
        <f t="shared" si="8"/>
        <v>-7.1885999999998784E-4</v>
      </c>
      <c r="M102" s="66">
        <v>13.2561291285234</v>
      </c>
      <c r="N102" s="68">
        <f t="shared" si="9"/>
        <v>4.1291285233988617E-3</v>
      </c>
    </row>
    <row r="103" spans="3:14">
      <c r="C103" s="45">
        <f>'Market Data'!H81</f>
        <v>45757</v>
      </c>
      <c r="D103" s="57">
        <f>ROUND(_xll.HLV5r3.Financial.Cache.ComputeCapletVolatility($D$5, $D$28, $D$6, C103), 8)</f>
        <v>0.13091588000000001</v>
      </c>
      <c r="E103" s="61">
        <v>13.485300000000001</v>
      </c>
      <c r="F103" s="64">
        <f t="shared" si="5"/>
        <v>0.134853</v>
      </c>
      <c r="G103" s="65">
        <f t="shared" si="6"/>
        <v>3.9371199999999884E-3</v>
      </c>
      <c r="H103" s="46">
        <f>'Market Data'!K81</f>
        <v>45757</v>
      </c>
      <c r="I103" s="57">
        <f>ROUND(_xll.HLV5r3.Financial.Cache.ComputeCapletVolatility($I$5, $I$28, $I$6, C103), 8)</f>
        <v>0.13017071</v>
      </c>
      <c r="J103" s="58">
        <f t="shared" si="7"/>
        <v>-4.6822900000000056E-3</v>
      </c>
      <c r="K103" s="58">
        <f t="shared" si="8"/>
        <v>-7.4517000000001721E-4</v>
      </c>
      <c r="M103" s="66">
        <v>13.480039438963201</v>
      </c>
      <c r="N103" s="68">
        <f t="shared" si="9"/>
        <v>-5.2605610367990607E-3</v>
      </c>
    </row>
    <row r="104" spans="3:14">
      <c r="C104" s="45">
        <f>'Market Data'!H82</f>
        <v>45848</v>
      </c>
      <c r="D104" s="57">
        <f>ROUND(_xll.HLV5r3.Financial.Cache.ComputeCapletVolatility($D$5, $D$28, $D$6, C104), 8)</f>
        <v>0.13234246</v>
      </c>
      <c r="E104" s="61">
        <v>13.6991</v>
      </c>
      <c r="F104" s="64">
        <f t="shared" si="5"/>
        <v>0.136991</v>
      </c>
      <c r="G104" s="65">
        <f t="shared" si="6"/>
        <v>4.6485400000000066E-3</v>
      </c>
      <c r="H104" s="46">
        <f>'Market Data'!K82</f>
        <v>45848</v>
      </c>
      <c r="I104" s="57">
        <f>ROUND(_xll.HLV5r3.Financial.Cache.ComputeCapletVolatility($I$5, $I$28, $I$6, C104), 8)</f>
        <v>0.13157068999999999</v>
      </c>
      <c r="J104" s="58">
        <f t="shared" si="7"/>
        <v>-5.4203100000000115E-3</v>
      </c>
      <c r="K104" s="58">
        <f t="shared" si="8"/>
        <v>-7.7177000000000495E-4</v>
      </c>
      <c r="M104" s="66">
        <v>13.677140851964101</v>
      </c>
      <c r="N104" s="68">
        <f t="shared" si="9"/>
        <v>-2.1959148035898934E-2</v>
      </c>
    </row>
    <row r="105" spans="3:14">
      <c r="C105" s="45">
        <f>'Market Data'!H83</f>
        <v>45940</v>
      </c>
      <c r="D105" s="57">
        <f>ROUND(_xll.HLV5r3.Financial.Cache.ComputeCapletVolatility($D$5, $D$28, $D$6, C105), 8)</f>
        <v>0.13378471</v>
      </c>
      <c r="E105" s="61">
        <v>13.8812</v>
      </c>
      <c r="F105" s="64">
        <f t="shared" si="5"/>
        <v>0.13881199999999999</v>
      </c>
      <c r="G105" s="65">
        <f t="shared" si="6"/>
        <v>5.0272899999999898E-3</v>
      </c>
      <c r="H105" s="46">
        <f>'Market Data'!K83</f>
        <v>45940</v>
      </c>
      <c r="I105" s="57">
        <f>ROUND(_xll.HLV5r3.Financial.Cache.ComputeCapletVolatility($I$5, $I$28, $I$6, C105), 8)</f>
        <v>0.13298604999999999</v>
      </c>
      <c r="J105" s="58">
        <f t="shared" si="7"/>
        <v>-5.8259499999999964E-3</v>
      </c>
      <c r="K105" s="58">
        <f t="shared" si="8"/>
        <v>-7.9866000000000659E-4</v>
      </c>
      <c r="M105" s="66">
        <v>13.844525873600899</v>
      </c>
      <c r="N105" s="68">
        <f t="shared" si="9"/>
        <v>-3.6674126399100615E-2</v>
      </c>
    </row>
    <row r="106" spans="3:14">
      <c r="C106" s="45">
        <f>'Market Data'!H84</f>
        <v>46034</v>
      </c>
      <c r="D106" s="57">
        <f>ROUND(_xll.HLV5r3.Financial.Cache.ComputeCapletVolatility($D$5, $D$28, $D$6, C106), 8)</f>
        <v>0.13525831999999999</v>
      </c>
      <c r="E106" s="61">
        <v>14.0336</v>
      </c>
      <c r="F106" s="64">
        <f t="shared" si="5"/>
        <v>0.14033599999999999</v>
      </c>
      <c r="G106" s="65">
        <f t="shared" si="6"/>
        <v>5.0776800000000011E-3</v>
      </c>
      <c r="H106" s="46">
        <f>'Market Data'!K84</f>
        <v>46034</v>
      </c>
      <c r="I106" s="57">
        <f>ROUND(_xll.HLV5r3.Financial.Cache.ComputeCapletVolatility($I$5, $I$28, $I$6, C106), 8)</f>
        <v>0.13443218000000001</v>
      </c>
      <c r="J106" s="58">
        <f t="shared" si="7"/>
        <v>-5.9038199999999763E-3</v>
      </c>
      <c r="K106" s="58">
        <f t="shared" si="8"/>
        <v>-8.2613999999997523E-4</v>
      </c>
      <c r="M106" s="66">
        <v>13.978454807917002</v>
      </c>
      <c r="N106" s="68">
        <f t="shared" si="9"/>
        <v>-5.5145192082996175E-2</v>
      </c>
    </row>
    <row r="107" spans="3:14">
      <c r="C107" s="45">
        <f>'Market Data'!H85</f>
        <v>46122</v>
      </c>
      <c r="D107" s="57">
        <f>ROUND(_xll.HLV5r3.Financial.Cache.ComputeCapletVolatility($D$5, $D$28, $D$6, C107), 8)</f>
        <v>0.13663786999999999</v>
      </c>
      <c r="E107" s="61">
        <v>14.153499999999999</v>
      </c>
      <c r="F107" s="64">
        <f t="shared" si="5"/>
        <v>0.14153499999999999</v>
      </c>
      <c r="G107" s="65">
        <f t="shared" si="6"/>
        <v>4.8971299999999995E-3</v>
      </c>
      <c r="H107" s="46">
        <f>'Market Data'!K85</f>
        <v>46122</v>
      </c>
      <c r="I107" s="57">
        <f>ROUND(_xll.HLV5r3.Financial.Cache.ComputeCapletVolatility($I$5, $I$28, $I$6, C107), 8)</f>
        <v>0.13578601000000001</v>
      </c>
      <c r="J107" s="58">
        <f t="shared" si="7"/>
        <v>-5.7489899999999816E-3</v>
      </c>
      <c r="K107" s="58">
        <f t="shared" si="8"/>
        <v>-8.5185999999998208E-4</v>
      </c>
      <c r="M107" s="66">
        <v>14.0785048570133</v>
      </c>
      <c r="N107" s="68">
        <f t="shared" si="9"/>
        <v>-7.4995142986699292E-2</v>
      </c>
    </row>
    <row r="108" spans="3:14">
      <c r="C108" s="45">
        <f>'Market Data'!H86</f>
        <v>46213</v>
      </c>
      <c r="D108" s="57">
        <f>ROUND(_xll.HLV5r3.Financial.Cache.ComputeCapletVolatility($D$5, $D$28, $D$6, C108), 8)</f>
        <v>0.13806444000000001</v>
      </c>
      <c r="E108" s="61">
        <v>14.244999999999999</v>
      </c>
      <c r="F108" s="64">
        <f t="shared" si="5"/>
        <v>0.14244999999999999</v>
      </c>
      <c r="G108" s="65">
        <f t="shared" si="6"/>
        <v>4.3855599999999828E-3</v>
      </c>
      <c r="H108" s="46">
        <f>'Market Data'!K86</f>
        <v>46213</v>
      </c>
      <c r="I108" s="57">
        <f>ROUND(_xll.HLV5r3.Financial.Cache.ComputeCapletVolatility($I$5, $I$28, $I$6, C108), 8)</f>
        <v>0.13718598000000001</v>
      </c>
      <c r="J108" s="58">
        <f t="shared" si="7"/>
        <v>-5.2640199999999804E-3</v>
      </c>
      <c r="K108" s="58">
        <f t="shared" si="8"/>
        <v>-8.7845999999999758E-4</v>
      </c>
      <c r="M108" s="66">
        <v>14.1447540717819</v>
      </c>
      <c r="N108" s="68">
        <f t="shared" si="9"/>
        <v>-0.10024592821809897</v>
      </c>
    </row>
    <row r="109" spans="3:14">
      <c r="C109" s="45">
        <f>'Market Data'!H87</f>
        <v>46307</v>
      </c>
      <c r="D109" s="57">
        <f>ROUND(_xll.HLV5r3.Financial.Cache.ComputeCapletVolatility($D$5, $D$28, $D$6, C109), 8)</f>
        <v>0.13953805</v>
      </c>
      <c r="E109" s="61">
        <v>14.2934</v>
      </c>
      <c r="F109" s="64">
        <f t="shared" si="5"/>
        <v>0.14293400000000001</v>
      </c>
      <c r="G109" s="65">
        <f t="shared" si="6"/>
        <v>3.3959500000000087E-3</v>
      </c>
      <c r="H109" s="46">
        <f>'Market Data'!K87</f>
        <v>46307</v>
      </c>
      <c r="I109" s="57">
        <f>ROUND(_xll.HLV5r3.Financial.Cache.ComputeCapletVolatility($I$5, $I$28, $I$6, C109), 8)</f>
        <v>0.13863211</v>
      </c>
      <c r="J109" s="58">
        <f t="shared" si="7"/>
        <v>-4.3018900000000027E-3</v>
      </c>
      <c r="K109" s="58">
        <f t="shared" si="8"/>
        <v>-9.0593999999999397E-4</v>
      </c>
      <c r="M109" s="66">
        <v>14.1742922079787</v>
      </c>
      <c r="N109" s="68">
        <f t="shared" si="9"/>
        <v>-0.11910779202129973</v>
      </c>
    </row>
    <row r="110" spans="3:14">
      <c r="C110" s="45">
        <f>'Market Data'!H88</f>
        <v>46398</v>
      </c>
      <c r="D110" s="57">
        <f>ROUND(_xll.HLV5r3.Financial.Cache.ComputeCapletVolatility($D$5, $D$28, $D$6, C110), 8)</f>
        <v>0.14096463000000001</v>
      </c>
      <c r="E110" s="61">
        <v>14.3048</v>
      </c>
      <c r="F110" s="64">
        <f t="shared" si="5"/>
        <v>0.14304800000000001</v>
      </c>
      <c r="G110" s="65">
        <f t="shared" si="6"/>
        <v>2.0833700000000011E-3</v>
      </c>
      <c r="H110" s="46">
        <f>'Market Data'!K88</f>
        <v>46398</v>
      </c>
      <c r="I110" s="57">
        <f>ROUND(_xll.HLV5r3.Financial.Cache.ComputeCapletVolatility($I$5, $I$28, $I$6, C110), 8)</f>
        <v>0.14003209</v>
      </c>
      <c r="J110" s="58">
        <f t="shared" si="7"/>
        <v>-3.0159100000000105E-3</v>
      </c>
      <c r="K110" s="58">
        <f t="shared" si="8"/>
        <v>-9.3254000000000947E-4</v>
      </c>
      <c r="M110" s="66">
        <v>14.1649970173409</v>
      </c>
      <c r="N110" s="68">
        <f t="shared" si="9"/>
        <v>-0.13980298265910029</v>
      </c>
    </row>
    <row r="111" spans="3:14">
      <c r="C111" s="45">
        <f>'Market Data'!H89</f>
        <v>46489</v>
      </c>
      <c r="D111" s="57">
        <f>ROUND(_xll.HLV5r3.Financial.Cache.ComputeCapletVolatility($D$5, $D$28, $D$6, C111), 8)</f>
        <v>0.14239120999999999</v>
      </c>
      <c r="E111" s="61">
        <v>14.267300000000001</v>
      </c>
      <c r="F111" s="64">
        <f t="shared" si="5"/>
        <v>0.14267299999999999</v>
      </c>
      <c r="G111" s="65">
        <f t="shared" si="6"/>
        <v>2.8179000000000398E-4</v>
      </c>
      <c r="H111" s="46">
        <f>'Market Data'!K89</f>
        <v>46489</v>
      </c>
      <c r="I111" s="57">
        <f>ROUND(_xll.HLV5r3.Financial.Cache.ComputeCapletVolatility($I$5, $I$28, $I$6, C111), 8)</f>
        <v>0.14143206999999999</v>
      </c>
      <c r="J111" s="58">
        <f t="shared" si="7"/>
        <v>-1.2409300000000012E-3</v>
      </c>
      <c r="K111" s="58">
        <f t="shared" si="8"/>
        <v>-9.5913999999999722E-4</v>
      </c>
      <c r="M111" s="66">
        <v>14.115676935099</v>
      </c>
      <c r="N111" s="68">
        <f t="shared" si="9"/>
        <v>-0.15162306490099908</v>
      </c>
    </row>
    <row r="112" spans="3:14">
      <c r="C112" s="45">
        <f>'Market Data'!H90</f>
        <v>46580</v>
      </c>
      <c r="D112" s="57">
        <f>ROUND(_xll.HLV5r3.Financial.Cache.ComputeCapletVolatility($D$5, $D$28, $D$6, C112), 8)</f>
        <v>0.14381778000000001</v>
      </c>
      <c r="E112" s="61">
        <v>14.1835</v>
      </c>
      <c r="F112" s="64">
        <f t="shared" si="5"/>
        <v>0.14183500000000002</v>
      </c>
      <c r="G112" s="65">
        <f t="shared" si="6"/>
        <v>-1.9827799999999896E-3</v>
      </c>
      <c r="H112" s="46">
        <f>'Market Data'!K90</f>
        <v>46580</v>
      </c>
      <c r="I112" s="57">
        <f>ROUND(_xll.HLV5r3.Financial.Cache.ComputeCapletVolatility($I$5, $I$28, $I$6, C112), 8)</f>
        <v>0.14283204999999999</v>
      </c>
      <c r="J112" s="58">
        <f t="shared" si="7"/>
        <v>9.9704999999997157E-4</v>
      </c>
      <c r="K112" s="58">
        <f t="shared" si="8"/>
        <v>-9.8573000000001798E-4</v>
      </c>
      <c r="M112" s="66">
        <v>14.021792925262</v>
      </c>
      <c r="N112" s="68">
        <f t="shared" si="9"/>
        <v>-0.16170707473800228</v>
      </c>
    </row>
    <row r="113" spans="3:14">
      <c r="C113" s="45">
        <f>'Market Data'!H91</f>
        <v>46671</v>
      </c>
      <c r="D113" s="57">
        <f>ROUND(_xll.HLV5r3.Financial.Cache.ComputeCapletVolatility($D$5, $D$28, $D$6, C113), 8)</f>
        <v>0.14524435999999999</v>
      </c>
      <c r="E113" s="61">
        <v>14.0494</v>
      </c>
      <c r="F113" s="64">
        <f t="shared" si="5"/>
        <v>0.14049400000000001</v>
      </c>
      <c r="G113" s="65">
        <f t="shared" si="6"/>
        <v>-4.7503599999999813E-3</v>
      </c>
      <c r="H113" s="46">
        <f>'Market Data'!K91</f>
        <v>46671</v>
      </c>
      <c r="I113" s="57">
        <f>ROUND(_xll.HLV5r3.Financial.Cache.ComputeCapletVolatility($I$5, $I$28, $I$6, C113), 8)</f>
        <v>0.14423201999999999</v>
      </c>
      <c r="J113" s="58">
        <f t="shared" si="7"/>
        <v>3.7380199999999808E-3</v>
      </c>
      <c r="K113" s="58">
        <f t="shared" si="8"/>
        <v>-1.0123400000000005E-3</v>
      </c>
      <c r="M113" s="66">
        <v>13.8851551226394</v>
      </c>
      <c r="N113" s="68">
        <f t="shared" si="9"/>
        <v>-0.16424487736060023</v>
      </c>
    </row>
    <row r="114" spans="3:14">
      <c r="C114" s="45">
        <f>'Market Data'!H92</f>
        <v>46762</v>
      </c>
      <c r="D114" s="57">
        <f>ROUND(_xll.HLV5r3.Financial.Cache.ComputeCapletVolatility($D$5, $D$28, $D$6, C114), 8)</f>
        <v>0.14667094</v>
      </c>
      <c r="E114" s="61">
        <v>13.8637</v>
      </c>
      <c r="F114" s="64">
        <f t="shared" si="5"/>
        <v>0.13863700000000001</v>
      </c>
      <c r="G114" s="65">
        <f t="shared" si="6"/>
        <v>-8.0339399999999894E-3</v>
      </c>
      <c r="H114" s="46">
        <f>'Market Data'!K92</f>
        <v>46762</v>
      </c>
      <c r="I114" s="57">
        <f>ROUND(_xll.HLV5r3.Financial.Cache.ComputeCapletVolatility($I$5, $I$28, $I$6, C114), 8)</f>
        <v>0.14563200000000001</v>
      </c>
      <c r="J114" s="58">
        <f t="shared" si="7"/>
        <v>6.9950000000000012E-3</v>
      </c>
      <c r="K114" s="58">
        <f t="shared" si="8"/>
        <v>-1.0389399999999882E-3</v>
      </c>
      <c r="M114" s="66">
        <v>13.699630066662799</v>
      </c>
      <c r="N114" s="68">
        <f t="shared" si="9"/>
        <v>-0.16406993333720266</v>
      </c>
    </row>
    <row r="115" spans="3:14">
      <c r="C115" s="45">
        <f>'Market Data'!H93</f>
        <v>46853</v>
      </c>
      <c r="D115" s="57">
        <f>ROUND(_xll.HLV5r3.Financial.Cache.ComputeCapletVolatility($D$5, $D$28, $D$6, C115), 8)</f>
        <v>0.14802589999999999</v>
      </c>
      <c r="E115" s="61">
        <v>13.6122</v>
      </c>
      <c r="F115" s="64">
        <f t="shared" si="5"/>
        <v>0.13612199999999999</v>
      </c>
      <c r="G115" s="65">
        <f t="shared" si="6"/>
        <v>-1.1903899999999995E-2</v>
      </c>
      <c r="H115" s="46">
        <f>'Market Data'!K93</f>
        <v>46853</v>
      </c>
      <c r="I115" s="57">
        <f>ROUND(_xll.HLV5r3.Financial.Cache.ComputeCapletVolatility($I$5, $I$28, $I$6, C115), 8)</f>
        <v>0.14696360999999999</v>
      </c>
      <c r="J115" s="58">
        <f t="shared" si="7"/>
        <v>1.0841610000000002E-2</v>
      </c>
      <c r="K115" s="58">
        <f t="shared" si="8"/>
        <v>-1.0622899999999935E-3</v>
      </c>
      <c r="M115" s="66">
        <v>13.467499746567901</v>
      </c>
      <c r="N115" s="68">
        <f t="shared" si="9"/>
        <v>-0.14470025343209869</v>
      </c>
    </row>
    <row r="116" spans="3:14">
      <c r="C116" s="45">
        <f>'Market Data'!H94</f>
        <v>46944</v>
      </c>
      <c r="D116" s="57">
        <f>ROUND(_xll.HLV5r3.Financial.Cache.ComputeCapletVolatility($D$5, $D$28, $D$6, C116), 8)</f>
        <v>0.14728019000000001</v>
      </c>
      <c r="E116" s="61">
        <v>13.362299999999999</v>
      </c>
      <c r="F116" s="64">
        <f t="shared" si="5"/>
        <v>0.13362299999999999</v>
      </c>
      <c r="G116" s="65">
        <f t="shared" si="6"/>
        <v>-1.3657190000000013E-2</v>
      </c>
      <c r="H116" s="46">
        <f>'Market Data'!K94</f>
        <v>46944</v>
      </c>
      <c r="I116" s="57">
        <f>ROUND(_xll.HLV5r3.Financial.Cache.ComputeCapletVolatility($I$5, $I$28, $I$6, C116), 8)</f>
        <v>0.14628981999999999</v>
      </c>
      <c r="J116" s="58">
        <f t="shared" si="7"/>
        <v>1.2666819999999995E-2</v>
      </c>
      <c r="K116" s="58">
        <f t="shared" si="8"/>
        <v>-9.9037000000001818E-4</v>
      </c>
      <c r="M116" s="66">
        <v>13.433884417433999</v>
      </c>
      <c r="N116" s="68">
        <f t="shared" si="9"/>
        <v>7.1584417433999903E-2</v>
      </c>
    </row>
    <row r="117" spans="3:14">
      <c r="C117" s="45">
        <f>'Market Data'!H95</f>
        <v>47036</v>
      </c>
      <c r="D117" s="57">
        <f>ROUND(_xll.HLV5r3.Financial.Cache.ComputeCapletVolatility($D$5, $D$28, $D$6, C117), 8)</f>
        <v>0.14652629</v>
      </c>
      <c r="E117" s="61">
        <v>13.366099999999999</v>
      </c>
      <c r="F117" s="64">
        <f t="shared" si="5"/>
        <v>0.133661</v>
      </c>
      <c r="G117" s="65">
        <f t="shared" si="6"/>
        <v>-1.2865290000000001E-2</v>
      </c>
      <c r="H117" s="46">
        <f>'Market Data'!K95</f>
        <v>47036</v>
      </c>
      <c r="I117" s="57">
        <f>ROUND(_xll.HLV5r3.Financial.Cache.ComputeCapletVolatility($I$5, $I$28, $I$6, C117), 8)</f>
        <v>0.14560862999999999</v>
      </c>
      <c r="J117" s="58">
        <f t="shared" si="7"/>
        <v>1.1947629999999987E-2</v>
      </c>
      <c r="K117" s="58">
        <f t="shared" si="8"/>
        <v>-9.1766000000001458E-4</v>
      </c>
      <c r="M117" s="66">
        <v>13.430863486484098</v>
      </c>
      <c r="N117" s="68">
        <f t="shared" si="9"/>
        <v>6.4763486484098465E-2</v>
      </c>
    </row>
    <row r="118" spans="3:14">
      <c r="C118" s="45">
        <f>'Market Data'!H96</f>
        <v>47128</v>
      </c>
      <c r="D118" s="57">
        <f>ROUND(_xll.HLV5r3.Financial.Cache.ComputeCapletVolatility($D$5, $D$28, $D$6, C118), 8)</f>
        <v>0.14577239</v>
      </c>
      <c r="E118" s="61">
        <v>13.370100000000001</v>
      </c>
      <c r="F118" s="64">
        <f t="shared" si="5"/>
        <v>0.13370100000000001</v>
      </c>
      <c r="G118" s="65">
        <f t="shared" si="6"/>
        <v>-1.2071389999999987E-2</v>
      </c>
      <c r="H118" s="46">
        <f>'Market Data'!K96</f>
        <v>47128</v>
      </c>
      <c r="I118" s="57">
        <f>ROUND(_xll.HLV5r3.Financial.Cache.ComputeCapletVolatility($I$5, $I$28, $I$6, C118), 8)</f>
        <v>0.14492743</v>
      </c>
      <c r="J118" s="58">
        <f t="shared" si="7"/>
        <v>1.1226429999999982E-2</v>
      </c>
      <c r="K118" s="58">
        <f t="shared" si="8"/>
        <v>-8.4496000000000571E-4</v>
      </c>
      <c r="M118" s="66">
        <v>13.427320017177898</v>
      </c>
      <c r="N118" s="68">
        <f t="shared" si="9"/>
        <v>5.7220017177897375E-2</v>
      </c>
    </row>
    <row r="119" spans="3:14">
      <c r="C119" s="45">
        <f>'Market Data'!H97</f>
        <v>47218</v>
      </c>
      <c r="D119" s="57">
        <f>ROUND(_xll.HLV5r3.Financial.Cache.ComputeCapletVolatility($D$5, $D$28, $D$6, C119), 8)</f>
        <v>0.14503488</v>
      </c>
      <c r="E119" s="61">
        <v>13.3758</v>
      </c>
      <c r="F119" s="64">
        <f t="shared" si="5"/>
        <v>0.13375799999999999</v>
      </c>
      <c r="G119" s="65">
        <f t="shared" si="6"/>
        <v>-1.1276880000000017E-2</v>
      </c>
      <c r="H119" s="46">
        <f>'Market Data'!K97</f>
        <v>47218</v>
      </c>
      <c r="I119" s="57">
        <f>ROUND(_xll.HLV5r3.Financial.Cache.ComputeCapletVolatility($I$5, $I$28, $I$6, C119), 8)</f>
        <v>0.14426104000000001</v>
      </c>
      <c r="J119" s="58">
        <f t="shared" si="7"/>
        <v>1.0503040000000019E-2</v>
      </c>
      <c r="K119" s="58">
        <f t="shared" si="8"/>
        <v>-7.7383999999999786E-4</v>
      </c>
      <c r="M119" s="66">
        <v>13.423621281533499</v>
      </c>
      <c r="N119" s="68">
        <f t="shared" si="9"/>
        <v>4.7821281533501292E-2</v>
      </c>
    </row>
    <row r="120" spans="3:14">
      <c r="C120" s="45">
        <f>'Market Data'!H98</f>
        <v>47309</v>
      </c>
      <c r="D120" s="57">
        <f>ROUND(_xll.HLV5r3.Financial.Cache.ComputeCapletVolatility($D$5, $D$28, $D$6, C120), 8)</f>
        <v>0.14428916999999999</v>
      </c>
      <c r="E120" s="61">
        <v>13.384399999999999</v>
      </c>
      <c r="F120" s="64">
        <f t="shared" si="5"/>
        <v>0.13384399999999999</v>
      </c>
      <c r="G120" s="65">
        <f t="shared" si="6"/>
        <v>-1.0445170000000004E-2</v>
      </c>
      <c r="H120" s="46">
        <f>'Market Data'!K98</f>
        <v>47309</v>
      </c>
      <c r="I120" s="57">
        <f>ROUND(_xll.HLV5r3.Financial.Cache.ComputeCapletVolatility($I$5, $I$28, $I$6, C120), 8)</f>
        <v>0.14358725</v>
      </c>
      <c r="J120" s="58">
        <f t="shared" si="7"/>
        <v>9.7432500000000088E-3</v>
      </c>
      <c r="K120" s="58">
        <f t="shared" si="8"/>
        <v>-7.0191999999999477E-4</v>
      </c>
      <c r="M120" s="66">
        <v>13.419911336980499</v>
      </c>
      <c r="N120" s="68">
        <f t="shared" si="9"/>
        <v>3.5511336980500019E-2</v>
      </c>
    </row>
    <row r="121" spans="3:14">
      <c r="C121" s="45">
        <f>'Market Data'!H99</f>
        <v>47401</v>
      </c>
      <c r="D121" s="57">
        <f>ROUND(_xll.HLV5r3.Financial.Cache.ComputeCapletVolatility($D$5, $D$28, $D$6, C121), 8)</f>
        <v>0.14353526999999999</v>
      </c>
      <c r="E121" s="61">
        <v>13.3886</v>
      </c>
      <c r="F121" s="64">
        <f t="shared" si="5"/>
        <v>0.13388600000000001</v>
      </c>
      <c r="G121" s="65">
        <f t="shared" si="6"/>
        <v>-9.6492699999999876E-3</v>
      </c>
      <c r="H121" s="46">
        <f>'Market Data'!K99</f>
        <v>47401</v>
      </c>
      <c r="I121" s="57">
        <f>ROUND(_xll.HLV5r3.Financial.Cache.ComputeCapletVolatility($I$5, $I$28, $I$6, C121), 8)</f>
        <v>0.14290606</v>
      </c>
      <c r="J121" s="58">
        <f t="shared" si="7"/>
        <v>9.0200599999999964E-3</v>
      </c>
      <c r="K121" s="58">
        <f t="shared" si="8"/>
        <v>-6.2920999999999117E-4</v>
      </c>
      <c r="M121" s="66">
        <v>13.4162784491207</v>
      </c>
      <c r="N121" s="68">
        <f t="shared" si="9"/>
        <v>2.7678449120699611E-2</v>
      </c>
    </row>
    <row r="122" spans="3:14">
      <c r="C122" s="45">
        <f>'Market Data'!H100</f>
        <v>47493</v>
      </c>
      <c r="D122" s="57">
        <f>ROUND(_xll.HLV5r3.Financial.Cache.ComputeCapletVolatility($D$5, $D$28, $D$6, C122), 8)</f>
        <v>0.14278136999999999</v>
      </c>
      <c r="E122" s="61">
        <v>13.3934</v>
      </c>
      <c r="F122" s="64">
        <f t="shared" si="5"/>
        <v>0.133934</v>
      </c>
      <c r="G122" s="65">
        <f t="shared" si="6"/>
        <v>-8.8473699999999933E-3</v>
      </c>
      <c r="H122" s="46">
        <f>'Market Data'!K100</f>
        <v>47493</v>
      </c>
      <c r="I122" s="57">
        <f>ROUND(_xll.HLV5r3.Financial.Cache.ComputeCapletVolatility($I$5, $I$28, $I$6, C122), 8)</f>
        <v>0.14222486000000001</v>
      </c>
      <c r="J122" s="58">
        <f t="shared" si="7"/>
        <v>8.290860000000011E-3</v>
      </c>
      <c r="K122" s="58">
        <f t="shared" si="8"/>
        <v>-5.565099999999823E-4</v>
      </c>
      <c r="M122" s="66">
        <v>13.412844585980398</v>
      </c>
      <c r="N122" s="68">
        <f t="shared" si="9"/>
        <v>1.9444585980398443E-2</v>
      </c>
    </row>
    <row r="123" spans="3:14">
      <c r="C123" s="45">
        <f>'Market Data'!H101</f>
        <v>47583</v>
      </c>
      <c r="D123" s="57">
        <f>ROUND(_xll.HLV5r3.Financial.Cache.ComputeCapletVolatility($D$5, $D$28, $D$6, C123), 8)</f>
        <v>0.14204385</v>
      </c>
      <c r="E123" s="61">
        <v>13.3994</v>
      </c>
      <c r="F123" s="64">
        <f t="shared" si="5"/>
        <v>0.133994</v>
      </c>
      <c r="G123" s="65">
        <f t="shared" si="6"/>
        <v>-8.0498499999999973E-3</v>
      </c>
      <c r="H123" s="46">
        <f>'Market Data'!K101</f>
        <v>47583</v>
      </c>
      <c r="I123" s="57">
        <f>ROUND(_xll.HLV5r3.Financial.Cache.ComputeCapletVolatility($I$5, $I$28, $I$6, C123), 8)</f>
        <v>0.14155847999999999</v>
      </c>
      <c r="J123" s="58">
        <f t="shared" si="7"/>
        <v>7.5644799999999845E-3</v>
      </c>
      <c r="K123" s="58">
        <f t="shared" si="8"/>
        <v>-4.8537000000001274E-4</v>
      </c>
      <c r="M123" s="66">
        <v>13.409287051744901</v>
      </c>
      <c r="N123" s="68">
        <f t="shared" si="9"/>
        <v>9.8870517449007878E-3</v>
      </c>
    </row>
    <row r="124" spans="3:14">
      <c r="C124" s="45">
        <f>'Market Data'!H102</f>
        <v>47674</v>
      </c>
      <c r="D124" s="57">
        <f>ROUND(_xll.HLV5r3.Financial.Cache.ComputeCapletVolatility($D$5, $D$28, $D$6, C124), 8)</f>
        <v>0.14129815000000001</v>
      </c>
      <c r="E124" s="61">
        <v>13.4085</v>
      </c>
      <c r="F124" s="64">
        <f t="shared" si="5"/>
        <v>0.13408500000000001</v>
      </c>
      <c r="G124" s="65">
        <f t="shared" si="6"/>
        <v>-7.2131500000000015E-3</v>
      </c>
      <c r="H124" s="46">
        <f>'Market Data'!K102</f>
        <v>47674</v>
      </c>
      <c r="I124" s="57">
        <f>ROUND(_xll.HLV5r3.Financial.Cache.ComputeCapletVolatility($I$5, $I$28, $I$6, C124), 8)</f>
        <v>0.14088469000000001</v>
      </c>
      <c r="J124" s="58">
        <f t="shared" si="7"/>
        <v>6.7996899999999971E-3</v>
      </c>
      <c r="K124" s="58">
        <f t="shared" si="8"/>
        <v>-4.1346000000000438E-4</v>
      </c>
      <c r="M124" s="66">
        <v>13.4057304372391</v>
      </c>
      <c r="N124" s="68">
        <f t="shared" si="9"/>
        <v>-2.7695627608999018E-3</v>
      </c>
    </row>
    <row r="125" spans="3:14">
      <c r="C125" s="45">
        <f>'Market Data'!H103</f>
        <v>47766</v>
      </c>
      <c r="D125" s="57">
        <f>ROUND(_xll.HLV5r3.Financial.Cache.ComputeCapletVolatility($D$5, $D$28, $D$6, C125), 8)</f>
        <v>0.14054423999999999</v>
      </c>
      <c r="E125" s="61">
        <v>13.4131</v>
      </c>
      <c r="F125" s="64">
        <f t="shared" si="5"/>
        <v>0.134131</v>
      </c>
      <c r="G125" s="65">
        <f t="shared" si="6"/>
        <v>-6.4132399999999867E-3</v>
      </c>
      <c r="H125" s="46">
        <f>'Market Data'!K103</f>
        <v>47766</v>
      </c>
      <c r="I125" s="57">
        <f>ROUND(_xll.HLV5r3.Financial.Cache.ComputeCapletVolatility($I$5, $I$28, $I$6, C125), 8)</f>
        <v>0.14020348999999999</v>
      </c>
      <c r="J125" s="58">
        <f t="shared" si="7"/>
        <v>6.072489999999986E-3</v>
      </c>
      <c r="K125" s="58">
        <f t="shared" si="8"/>
        <v>-3.4075000000000077E-4</v>
      </c>
      <c r="M125" s="66">
        <v>13.402258766818601</v>
      </c>
      <c r="N125" s="68">
        <f t="shared" si="9"/>
        <v>-1.0841233181398735E-2</v>
      </c>
    </row>
    <row r="126" spans="3:14">
      <c r="C126" s="45">
        <f>'Market Data'!H104</f>
        <v>47858</v>
      </c>
      <c r="D126" s="57">
        <f>ROUND(_xll.HLV5r3.Financial.Cache.ComputeCapletVolatility($D$5, $D$28, $D$6, C126), 8)</f>
        <v>0.13979034000000001</v>
      </c>
      <c r="E126" s="61">
        <v>13.4186</v>
      </c>
      <c r="F126" s="64">
        <f t="shared" si="5"/>
        <v>0.134186</v>
      </c>
      <c r="G126" s="65">
        <f t="shared" si="6"/>
        <v>-5.6043400000000132E-3</v>
      </c>
      <c r="H126" s="46">
        <f>'Market Data'!K104</f>
        <v>47858</v>
      </c>
      <c r="I126" s="57">
        <f>ROUND(_xll.HLV5r3.Financial.Cache.ComputeCapletVolatility($I$5, $I$28, $I$6, C126), 8)</f>
        <v>0.13952229999999999</v>
      </c>
      <c r="J126" s="58">
        <f t="shared" si="7"/>
        <v>5.3362999999999883E-3</v>
      </c>
      <c r="K126" s="58">
        <f t="shared" si="8"/>
        <v>-2.6804000000002492E-4</v>
      </c>
      <c r="M126" s="66">
        <v>13.398987877243199</v>
      </c>
      <c r="N126" s="68">
        <f t="shared" si="9"/>
        <v>-1.9612122756800687E-2</v>
      </c>
    </row>
    <row r="127" spans="3:14">
      <c r="C127" s="45">
        <f>'Market Data'!H105</f>
        <v>47948</v>
      </c>
      <c r="D127" s="57">
        <f>ROUND(_xll.HLV5r3.Financial.Cache.ComputeCapletVolatility($D$5, $D$28, $D$6, C127), 8)</f>
        <v>0.13905282999999999</v>
      </c>
      <c r="E127" s="61">
        <v>13.424899999999999</v>
      </c>
      <c r="F127" s="64">
        <f t="shared" si="5"/>
        <v>0.13424899999999998</v>
      </c>
      <c r="G127" s="65">
        <f t="shared" si="6"/>
        <v>-4.8038300000000089E-3</v>
      </c>
      <c r="H127" s="46">
        <f>'Market Data'!K105</f>
        <v>47948</v>
      </c>
      <c r="I127" s="57">
        <f>ROUND(_xll.HLV5r3.Financial.Cache.ComputeCapletVolatility($I$5, $I$28, $I$6, C127), 8)</f>
        <v>0.13885591</v>
      </c>
      <c r="J127" s="58">
        <f t="shared" si="7"/>
        <v>4.6069100000000196E-3</v>
      </c>
      <c r="K127" s="58">
        <f t="shared" si="8"/>
        <v>-1.9691999999998933E-4</v>
      </c>
      <c r="M127" s="66">
        <v>13.395604810112799</v>
      </c>
      <c r="N127" s="68">
        <f t="shared" si="9"/>
        <v>-2.9295189887198703E-2</v>
      </c>
    </row>
    <row r="128" spans="3:14">
      <c r="C128" s="45">
        <f>'Market Data'!H106</f>
        <v>48039</v>
      </c>
      <c r="D128" s="57">
        <f>ROUND(_xll.HLV5r3.Financial.Cache.ComputeCapletVolatility($D$5, $D$28, $D$6, C128), 8)</f>
        <v>0.13830712000000001</v>
      </c>
      <c r="E128" s="61">
        <v>13.4345</v>
      </c>
      <c r="F128" s="64">
        <f t="shared" si="5"/>
        <v>0.13434499999999999</v>
      </c>
      <c r="G128" s="65">
        <f t="shared" si="6"/>
        <v>-3.9621200000000134E-3</v>
      </c>
      <c r="H128" s="46">
        <f>'Market Data'!K106</f>
        <v>48039</v>
      </c>
      <c r="I128" s="57">
        <f>ROUND(_xll.HLV5r3.Financial.Cache.ComputeCapletVolatility($I$5, $I$28, $I$6, C128), 8)</f>
        <v>0.13818211999999999</v>
      </c>
      <c r="J128" s="58">
        <f t="shared" si="7"/>
        <v>3.8371199999999994E-3</v>
      </c>
      <c r="K128" s="58">
        <f t="shared" si="8"/>
        <v>-1.2500000000001399E-4</v>
      </c>
      <c r="M128" s="66">
        <v>13.392230085732102</v>
      </c>
      <c r="N128" s="68">
        <f t="shared" si="9"/>
        <v>-4.2269914267897946E-2</v>
      </c>
    </row>
    <row r="129" spans="3:14">
      <c r="C129" s="45">
        <f>'Market Data'!H107</f>
        <v>48131</v>
      </c>
      <c r="D129" s="57">
        <f>ROUND(_xll.HLV5r3.Financial.Cache.ComputeCapletVolatility($D$5, $D$28, $D$6, C129), 8)</f>
        <v>0.13755322</v>
      </c>
      <c r="E129" s="61">
        <v>13.439500000000001</v>
      </c>
      <c r="F129" s="64">
        <f t="shared" si="5"/>
        <v>0.13439500000000001</v>
      </c>
      <c r="G129" s="65">
        <f t="shared" si="6"/>
        <v>-3.1582199999999894E-3</v>
      </c>
      <c r="H129" s="46">
        <f>'Market Data'!K107</f>
        <v>48131</v>
      </c>
      <c r="I129" s="57">
        <f>ROUND(_xll.HLV5r3.Financial.Cache.ComputeCapletVolatility($I$5, $I$28, $I$6, C129), 8)</f>
        <v>0.13750092999999999</v>
      </c>
      <c r="J129" s="58">
        <f t="shared" si="7"/>
        <v>3.105929999999979E-3</v>
      </c>
      <c r="K129" s="58">
        <f t="shared" si="8"/>
        <v>-5.2290000000010384E-5</v>
      </c>
      <c r="M129" s="66">
        <v>13.3889437911889</v>
      </c>
      <c r="N129" s="68">
        <f t="shared" si="9"/>
        <v>-5.0556208811100234E-2</v>
      </c>
    </row>
    <row r="130" spans="3:14">
      <c r="C130" s="45">
        <f>'Market Data'!H108</f>
        <v>48225</v>
      </c>
      <c r="D130" s="57">
        <f>ROUND(_xll.HLV5r3.Financial.Cache.ComputeCapletVolatility($D$5, $D$28, $D$6, C130), 8)</f>
        <v>0.13678293</v>
      </c>
      <c r="E130" s="61">
        <v>13.4473</v>
      </c>
      <c r="F130" s="64">
        <f t="shared" si="5"/>
        <v>0.13447300000000001</v>
      </c>
      <c r="G130" s="65">
        <f t="shared" si="6"/>
        <v>-2.3099299999999878E-3</v>
      </c>
      <c r="H130" s="46">
        <f>'Market Data'!K108</f>
        <v>48225</v>
      </c>
      <c r="I130" s="57">
        <f>ROUND(_xll.HLV5r3.Financial.Cache.ComputeCapletVolatility($I$5, $I$28, $I$6, C130), 8)</f>
        <v>0.13680492</v>
      </c>
      <c r="J130" s="58">
        <f t="shared" si="7"/>
        <v>2.3319199999999873E-3</v>
      </c>
      <c r="K130" s="58">
        <f t="shared" si="8"/>
        <v>2.198999999999951E-5</v>
      </c>
      <c r="M130" s="66">
        <v>13.3857814644131</v>
      </c>
      <c r="N130" s="68">
        <f t="shared" si="9"/>
        <v>-6.1518535586900569E-2</v>
      </c>
    </row>
    <row r="131" spans="3:14">
      <c r="C131" s="45">
        <f>'Market Data'!H109</f>
        <v>48316</v>
      </c>
      <c r="D131" s="57">
        <f>ROUND(_xll.HLV5r3.Financial.Cache.ComputeCapletVolatility($D$5, $D$28, $D$6, C131), 8)</f>
        <v>0.13603721999999999</v>
      </c>
      <c r="E131" s="61">
        <v>13.452500000000001</v>
      </c>
      <c r="F131" s="64">
        <f t="shared" si="5"/>
        <v>0.13452500000000001</v>
      </c>
      <c r="G131" s="65">
        <f t="shared" si="6"/>
        <v>-1.5122199999999808E-3</v>
      </c>
      <c r="H131" s="46">
        <f>'Market Data'!K109</f>
        <v>48316</v>
      </c>
      <c r="I131" s="57">
        <f>ROUND(_xll.HLV5r3.Financial.Cache.ComputeCapletVolatility($I$5, $I$28, $I$6, C131), 8)</f>
        <v>0.13613112999999999</v>
      </c>
      <c r="J131" s="58">
        <f t="shared" si="7"/>
        <v>1.6061299999999834E-3</v>
      </c>
      <c r="K131" s="58">
        <f t="shared" si="8"/>
        <v>9.3910000000002603E-5</v>
      </c>
      <c r="M131" s="66">
        <v>13.3826282762841</v>
      </c>
      <c r="N131" s="68">
        <f t="shared" si="9"/>
        <v>-6.9871723715900558E-2</v>
      </c>
    </row>
    <row r="132" spans="3:14">
      <c r="C132" s="45">
        <f>'Market Data'!H110</f>
        <v>48407</v>
      </c>
      <c r="D132" s="57">
        <f>ROUND(_xll.HLV5r3.Financial.Cache.ComputeCapletVolatility($D$5, $D$28, $D$6, C132), 8)</f>
        <v>0.13529151</v>
      </c>
      <c r="E132" s="61">
        <v>13.4626</v>
      </c>
      <c r="F132" s="64">
        <f t="shared" si="5"/>
        <v>0.134626</v>
      </c>
      <c r="G132" s="65">
        <f t="shared" si="6"/>
        <v>-6.6551000000000804E-4</v>
      </c>
      <c r="H132" s="46">
        <f>'Market Data'!K110</f>
        <v>48407</v>
      </c>
      <c r="I132" s="57">
        <f>ROUND(_xll.HLV5r3.Financial.Cache.ComputeCapletVolatility($I$5, $I$28, $I$6, C132), 8)</f>
        <v>0.13545734000000001</v>
      </c>
      <c r="J132" s="58">
        <f t="shared" si="7"/>
        <v>8.3134000000001373E-4</v>
      </c>
      <c r="K132" s="58">
        <f t="shared" si="8"/>
        <v>1.658300000000057E-4</v>
      </c>
      <c r="M132" s="66">
        <v>13.379344365343401</v>
      </c>
      <c r="N132" s="68">
        <f t="shared" si="9"/>
        <v>-8.3255634656598687E-2</v>
      </c>
    </row>
    <row r="133" spans="3:14">
      <c r="C133" s="45">
        <f>'Market Data'!H111</f>
        <v>48498</v>
      </c>
      <c r="D133" s="57">
        <f>ROUND(_xll.HLV5r3.Financial.Cache.ComputeCapletVolatility($D$5, $D$28, $D$6, C133), 8)</f>
        <v>0.13454580999999999</v>
      </c>
      <c r="E133" s="61">
        <v>13.468</v>
      </c>
      <c r="F133" s="64">
        <f t="shared" si="5"/>
        <v>0.13467999999999999</v>
      </c>
      <c r="G133" s="65">
        <f t="shared" si="6"/>
        <v>1.3419000000000625E-4</v>
      </c>
      <c r="H133" s="46">
        <f>'Market Data'!K111</f>
        <v>48498</v>
      </c>
      <c r="I133" s="57">
        <f>ROUND(_xll.HLV5r3.Financial.Cache.ComputeCapletVolatility($I$5, $I$28, $I$6, C133), 8)</f>
        <v>0.13478355</v>
      </c>
      <c r="J133" s="58">
        <f t="shared" si="7"/>
        <v>1.035500000000078E-4</v>
      </c>
      <c r="K133" s="58">
        <f t="shared" si="8"/>
        <v>2.3774000000001405E-4</v>
      </c>
      <c r="M133" s="66">
        <v>13.3764082052058</v>
      </c>
      <c r="N133" s="68">
        <f t="shared" si="9"/>
        <v>-9.1591794794199544E-2</v>
      </c>
    </row>
    <row r="134" spans="3:14">
      <c r="C134" s="45">
        <f>'Market Data'!H112</f>
        <v>48589</v>
      </c>
      <c r="D134" s="57">
        <f>ROUND(_xll.HLV5r3.Financial.Cache.ComputeCapletVolatility($D$5, $D$28, $D$6, C134), 8)</f>
        <v>0.13380010000000001</v>
      </c>
      <c r="E134" s="61">
        <v>13.475199999999999</v>
      </c>
      <c r="F134" s="64">
        <f t="shared" si="5"/>
        <v>0.13475199999999998</v>
      </c>
      <c r="G134" s="65">
        <f t="shared" si="6"/>
        <v>9.5189999999997776E-4</v>
      </c>
      <c r="H134" s="46">
        <f>'Market Data'!K112</f>
        <v>48589</v>
      </c>
      <c r="I134" s="57">
        <f>ROUND(_xll.HLV5r3.Financial.Cache.ComputeCapletVolatility($I$5, $I$28, $I$6, C134), 8)</f>
        <v>0.13410975999999999</v>
      </c>
      <c r="J134" s="58">
        <f t="shared" si="7"/>
        <v>-6.4223999999998838E-4</v>
      </c>
      <c r="K134" s="58">
        <f t="shared" si="8"/>
        <v>3.0965999999998939E-4</v>
      </c>
      <c r="M134" s="66">
        <v>13.373410181841299</v>
      </c>
      <c r="N134" s="68">
        <f t="shared" si="9"/>
        <v>-0.10178981815869825</v>
      </c>
    </row>
    <row r="135" spans="3:14">
      <c r="C135" s="45">
        <f>'Market Data'!H113</f>
        <v>48680</v>
      </c>
      <c r="D135" s="57">
        <f>ROUND(_xll.HLV5r3.Financial.Cache.ComputeCapletVolatility($D$5, $D$28, $D$6, C135), 8)</f>
        <v>0.13305438999999999</v>
      </c>
      <c r="E135" s="61">
        <v>13.4823</v>
      </c>
      <c r="F135" s="64">
        <f t="shared" si="5"/>
        <v>0.134823</v>
      </c>
      <c r="G135" s="65">
        <f t="shared" si="6"/>
        <v>1.7686100000000038E-3</v>
      </c>
      <c r="H135" s="46">
        <f>'Market Data'!K113</f>
        <v>48680</v>
      </c>
      <c r="I135" s="57">
        <f>ROUND(_xll.HLV5r3.Financial.Cache.ComputeCapletVolatility($I$5, $I$28, $I$6, C135), 8)</f>
        <v>0.13343596999999999</v>
      </c>
      <c r="J135" s="58">
        <f t="shared" si="7"/>
        <v>-1.3870300000000113E-3</v>
      </c>
      <c r="K135" s="58">
        <f t="shared" si="8"/>
        <v>3.8157999999999248E-4</v>
      </c>
      <c r="M135" s="66">
        <v>13.372957649485</v>
      </c>
      <c r="N135" s="68">
        <f t="shared" si="9"/>
        <v>-0.10934235051499996</v>
      </c>
    </row>
    <row r="136" spans="3:14">
      <c r="C136" s="45">
        <f>'Market Data'!H114</f>
        <v>48771</v>
      </c>
      <c r="D136" s="57">
        <f>ROUND(_xll.HLV5r3.Financial.Cache.ComputeCapletVolatility($D$5, $D$28, $D$6, C136), 8)</f>
        <v>0.13230868000000001</v>
      </c>
      <c r="E136" s="61">
        <v>13.4215</v>
      </c>
      <c r="F136" s="64">
        <f t="shared" si="5"/>
        <v>0.134215</v>
      </c>
      <c r="G136" s="65">
        <f t="shared" si="6"/>
        <v>1.9063199999999891E-3</v>
      </c>
      <c r="H136" s="46">
        <f>'Market Data'!K114</f>
        <v>48771</v>
      </c>
      <c r="I136" s="57">
        <f>ROUND(_xll.HLV5r3.Financial.Cache.ComputeCapletVolatility($I$5, $I$28, $I$6, C136), 8)</f>
        <v>0.13276218000000001</v>
      </c>
      <c r="J136" s="58">
        <f t="shared" si="7"/>
        <v>-1.4528199999999936E-3</v>
      </c>
      <c r="K136" s="58">
        <f t="shared" si="8"/>
        <v>4.5349999999999557E-4</v>
      </c>
      <c r="M136" s="66">
        <v>13.5115274315846</v>
      </c>
      <c r="N136" s="68">
        <f t="shared" si="9"/>
        <v>9.0027431584600137E-2</v>
      </c>
    </row>
    <row r="137" spans="3:14">
      <c r="C137" s="45">
        <f>'Market Data'!H115</f>
        <v>48862</v>
      </c>
      <c r="D137" s="57">
        <f>ROUND(_xll.HLV5r3.Financial.Cache.ComputeCapletVolatility($D$5, $D$28, $D$6, C137), 8)</f>
        <v>0.13156298</v>
      </c>
      <c r="E137" s="61">
        <v>13.4252</v>
      </c>
      <c r="F137" s="64">
        <f t="shared" si="5"/>
        <v>0.13425200000000001</v>
      </c>
      <c r="G137" s="65">
        <f t="shared" si="6"/>
        <v>2.6890200000000142E-3</v>
      </c>
      <c r="H137" s="46">
        <f>'Market Data'!K115</f>
        <v>48862</v>
      </c>
      <c r="I137" s="57">
        <f>ROUND(_xll.HLV5r3.Financial.Cache.ComputeCapletVolatility($I$5, $I$28, $I$6, C137), 8)</f>
        <v>0.13208839</v>
      </c>
      <c r="J137" s="58">
        <f t="shared" si="7"/>
        <v>-2.1636100000000102E-3</v>
      </c>
      <c r="K137" s="58">
        <f t="shared" si="8"/>
        <v>5.2541000000000393E-4</v>
      </c>
      <c r="M137" s="66">
        <v>13.515217133297799</v>
      </c>
      <c r="N137" s="68">
        <f t="shared" si="9"/>
        <v>9.0017133297799035E-2</v>
      </c>
    </row>
    <row r="138" spans="3:14">
      <c r="C138" s="45">
        <f>'Market Data'!H116</f>
        <v>48954</v>
      </c>
      <c r="D138" s="57">
        <f>ROUND(_xll.HLV5r3.Financial.Cache.ComputeCapletVolatility($D$5, $D$28, $D$6, C138), 8)</f>
        <v>0.13080907</v>
      </c>
      <c r="E138" s="61">
        <v>13.430199999999999</v>
      </c>
      <c r="F138" s="64">
        <f t="shared" si="5"/>
        <v>0.134302</v>
      </c>
      <c r="G138" s="65">
        <f t="shared" si="6"/>
        <v>3.4929300000000052E-3</v>
      </c>
      <c r="H138" s="46">
        <f>'Market Data'!K116</f>
        <v>48954</v>
      </c>
      <c r="I138" s="57">
        <f>ROUND(_xll.HLV5r3.Financial.Cache.ComputeCapletVolatility($I$5, $I$28, $I$6, C138), 8)</f>
        <v>0.1314072</v>
      </c>
      <c r="J138" s="58">
        <f t="shared" si="7"/>
        <v>-2.8948000000000029E-3</v>
      </c>
      <c r="K138" s="58">
        <f t="shared" si="8"/>
        <v>5.9813000000000227E-4</v>
      </c>
      <c r="M138" s="66">
        <v>13.510366017992901</v>
      </c>
      <c r="N138" s="68">
        <f t="shared" si="9"/>
        <v>8.0166017992899796E-2</v>
      </c>
    </row>
    <row r="139" spans="3:14">
      <c r="C139" s="45">
        <f>'Market Data'!H117</f>
        <v>49045</v>
      </c>
      <c r="D139" s="57">
        <f>ROUND(_xll.HLV5r3.Financial.Cache.ComputeCapletVolatility($D$5, $D$28, $D$6, C139), 8)</f>
        <v>0.13006337000000001</v>
      </c>
      <c r="E139" s="61">
        <v>13.4358</v>
      </c>
      <c r="F139" s="64">
        <f t="shared" si="5"/>
        <v>0.13435800000000001</v>
      </c>
      <c r="G139" s="65">
        <f t="shared" si="6"/>
        <v>4.2946299999999937E-3</v>
      </c>
      <c r="H139" s="46">
        <f>'Market Data'!K117</f>
        <v>49045</v>
      </c>
      <c r="I139" s="57">
        <f>ROUND(_xll.HLV5r3.Financial.Cache.ComputeCapletVolatility($I$5, $I$28, $I$6, C139), 8)</f>
        <v>0.13073340999999999</v>
      </c>
      <c r="J139" s="58">
        <f t="shared" si="7"/>
        <v>-3.6245900000000109E-3</v>
      </c>
      <c r="K139" s="58">
        <f t="shared" si="8"/>
        <v>6.7003999999998287E-4</v>
      </c>
      <c r="M139" s="66">
        <v>13.5057185793399</v>
      </c>
      <c r="N139" s="68">
        <f t="shared" si="9"/>
        <v>6.9918579339899978E-2</v>
      </c>
    </row>
    <row r="140" spans="3:14">
      <c r="C140" s="45">
        <f>'Market Data'!H118</f>
        <v>49135</v>
      </c>
      <c r="D140" s="57">
        <f>ROUND(_xll.HLV5r3.Financial.Cache.ComputeCapletVolatility($D$5, $D$28, $D$6, C140), 8)</f>
        <v>0.12932584999999999</v>
      </c>
      <c r="E140" s="61">
        <v>13.445499999999999</v>
      </c>
      <c r="F140" s="64">
        <f t="shared" si="5"/>
        <v>0.13445499999999999</v>
      </c>
      <c r="G140" s="65">
        <f t="shared" si="6"/>
        <v>5.129149999999999E-3</v>
      </c>
      <c r="H140" s="46">
        <f>'Market Data'!K118</f>
        <v>49135</v>
      </c>
      <c r="I140" s="57">
        <f>ROUND(_xll.HLV5r3.Financial.Cache.ComputeCapletVolatility($I$5, $I$28, $I$6, C140), 8)</f>
        <v>0.13006702000000001</v>
      </c>
      <c r="J140" s="58">
        <f t="shared" si="7"/>
        <v>-4.3879799999999858E-3</v>
      </c>
      <c r="K140" s="58">
        <f t="shared" si="8"/>
        <v>7.4117000000001321E-4</v>
      </c>
      <c r="M140" s="66">
        <v>13.500904695864799</v>
      </c>
      <c r="N140" s="68">
        <f t="shared" si="9"/>
        <v>5.5404695864799791E-2</v>
      </c>
    </row>
    <row r="141" spans="3:14">
      <c r="C141" s="45">
        <f>'Market Data'!H119</f>
        <v>49227</v>
      </c>
      <c r="D141" s="57">
        <f>ROUND(_xll.HLV5r3.Financial.Cache.ComputeCapletVolatility($D$5, $D$28, $D$6, C141), 8)</f>
        <v>0.12857194999999999</v>
      </c>
      <c r="E141" s="61">
        <v>13.4497</v>
      </c>
      <c r="F141" s="64">
        <f t="shared" si="5"/>
        <v>0.13449700000000001</v>
      </c>
      <c r="G141" s="65">
        <f t="shared" si="6"/>
        <v>5.925050000000015E-3</v>
      </c>
      <c r="H141" s="46">
        <f>'Market Data'!K119</f>
        <v>49227</v>
      </c>
      <c r="I141" s="57">
        <f>ROUND(_xll.HLV5r3.Financial.Cache.ComputeCapletVolatility($I$5, $I$28, $I$6, C141), 8)</f>
        <v>0.12938583000000001</v>
      </c>
      <c r="J141" s="58">
        <f t="shared" si="7"/>
        <v>-5.1111699999999982E-3</v>
      </c>
      <c r="K141" s="58">
        <f t="shared" si="8"/>
        <v>8.1388000000001681E-4</v>
      </c>
      <c r="M141" s="66">
        <v>13.496129076240098</v>
      </c>
      <c r="N141" s="68">
        <f t="shared" si="9"/>
        <v>4.642907624009851E-2</v>
      </c>
    </row>
    <row r="142" spans="3:14">
      <c r="C142" s="45">
        <f>'Market Data'!H120</f>
        <v>49319</v>
      </c>
      <c r="D142" s="57">
        <f>ROUND(_xll.HLV5r3.Financial.Cache.ComputeCapletVolatility($D$5, $D$28, $D$6, C142), 8)</f>
        <v>0.12781804999999999</v>
      </c>
      <c r="E142" s="61">
        <v>13.4559</v>
      </c>
      <c r="F142" s="64">
        <f t="shared" si="5"/>
        <v>0.13455899999999998</v>
      </c>
      <c r="G142" s="65">
        <f t="shared" si="6"/>
        <v>6.7409499999999956E-3</v>
      </c>
      <c r="H142" s="46">
        <f>'Market Data'!K120</f>
        <v>49319</v>
      </c>
      <c r="I142" s="57">
        <f>ROUND(_xll.HLV5r3.Financial.Cache.ComputeCapletVolatility($I$5, $I$28, $I$6, C142), 8)</f>
        <v>0.12870462999999999</v>
      </c>
      <c r="J142" s="58">
        <f t="shared" si="7"/>
        <v>-5.8543699999999976E-3</v>
      </c>
      <c r="K142" s="58">
        <f t="shared" si="8"/>
        <v>8.8657999999999793E-4</v>
      </c>
      <c r="M142" s="66">
        <v>13.491641905581201</v>
      </c>
      <c r="N142" s="68">
        <f t="shared" si="9"/>
        <v>3.5741905581202715E-2</v>
      </c>
    </row>
    <row r="143" spans="3:14">
      <c r="C143" s="45">
        <f>'Market Data'!H121</f>
        <v>49409</v>
      </c>
      <c r="D143" s="57">
        <f>ROUND(_xll.HLV5r3.Financial.Cache.ComputeCapletVolatility($D$5, $D$28, $D$6, C143), 8)</f>
        <v>0.12708053999999999</v>
      </c>
      <c r="E143" s="61">
        <v>13.4617</v>
      </c>
      <c r="F143" s="64">
        <f t="shared" si="5"/>
        <v>0.13461700000000001</v>
      </c>
      <c r="G143" s="65">
        <f t="shared" si="6"/>
        <v>7.5364600000000226E-3</v>
      </c>
      <c r="H143" s="46">
        <f>'Market Data'!K121</f>
        <v>49409</v>
      </c>
      <c r="I143" s="57">
        <f>ROUND(_xll.HLV5r3.Financial.Cache.ComputeCapletVolatility($I$5, $I$28, $I$6, C143), 8)</f>
        <v>0.12803824999999999</v>
      </c>
      <c r="J143" s="58">
        <f t="shared" si="7"/>
        <v>-6.5787500000000221E-3</v>
      </c>
      <c r="K143" s="58">
        <f t="shared" si="8"/>
        <v>9.5771000000000051E-4</v>
      </c>
      <c r="M143" s="66">
        <v>13.487086603827999</v>
      </c>
      <c r="N143" s="68">
        <f t="shared" si="9"/>
        <v>2.5386603827996623E-2</v>
      </c>
    </row>
    <row r="144" spans="3:14">
      <c r="C144" s="45">
        <f>'Market Data'!H122</f>
        <v>49500</v>
      </c>
      <c r="D144" s="57">
        <f>ROUND(_xll.HLV5r3.Financial.Cache.ComputeCapletVolatility($D$5, $D$28, $D$6, C144), 8)</f>
        <v>0.12633483000000001</v>
      </c>
      <c r="E144" s="61">
        <v>13.471500000000001</v>
      </c>
      <c r="F144" s="64">
        <f t="shared" si="5"/>
        <v>0.134715</v>
      </c>
      <c r="G144" s="65">
        <f t="shared" si="6"/>
        <v>8.3801699999999923E-3</v>
      </c>
      <c r="H144" s="46">
        <f>'Market Data'!K122</f>
        <v>49500</v>
      </c>
      <c r="I144" s="57">
        <f>ROUND(_xll.HLV5r3.Financial.Cache.ComputeCapletVolatility($I$5, $I$28, $I$6, C144), 8)</f>
        <v>0.12736446000000001</v>
      </c>
      <c r="J144" s="58">
        <f t="shared" si="7"/>
        <v>-7.3505399999999887E-3</v>
      </c>
      <c r="K144" s="58">
        <f t="shared" si="8"/>
        <v>1.0296300000000036E-3</v>
      </c>
      <c r="M144" s="66">
        <v>13.482549140521998</v>
      </c>
      <c r="N144" s="68">
        <f t="shared" si="9"/>
        <v>1.1049140521997458E-2</v>
      </c>
    </row>
    <row r="145" spans="3:14">
      <c r="C145" s="45">
        <f>'Market Data'!H123</f>
        <v>49592</v>
      </c>
      <c r="D145" s="57">
        <f>ROUND(_xll.HLV5r3.Financial.Cache.ComputeCapletVolatility($D$5, $D$28, $D$6, C145), 8)</f>
        <v>0.12558093000000001</v>
      </c>
      <c r="E145" s="61">
        <v>13.476100000000001</v>
      </c>
      <c r="F145" s="64">
        <f t="shared" si="5"/>
        <v>0.13476100000000002</v>
      </c>
      <c r="G145" s="65">
        <f t="shared" si="6"/>
        <v>9.1800700000000124E-3</v>
      </c>
      <c r="H145" s="46">
        <f>'Market Data'!K123</f>
        <v>49592</v>
      </c>
      <c r="I145" s="57">
        <f>ROUND(_xll.HLV5r3.Financial.Cache.ComputeCapletVolatility($I$5, $I$28, $I$6, C145), 8)</f>
        <v>0.12668325999999999</v>
      </c>
      <c r="J145" s="58">
        <f t="shared" si="7"/>
        <v>-8.0777400000000277E-3</v>
      </c>
      <c r="K145" s="58">
        <f t="shared" si="8"/>
        <v>1.1023299999999847E-3</v>
      </c>
      <c r="M145" s="66">
        <v>13.4781110073689</v>
      </c>
      <c r="N145" s="68">
        <f t="shared" si="9"/>
        <v>2.0110073688979213E-3</v>
      </c>
    </row>
    <row r="146" spans="3:14">
      <c r="C146" s="45">
        <f>'Market Data'!H124</f>
        <v>49684</v>
      </c>
      <c r="D146" s="57">
        <f>ROUND(_xll.HLV5r3.Financial.Cache.ComputeCapletVolatility($D$5, $D$28, $D$6, C146), 8)</f>
        <v>0.12482703000000001</v>
      </c>
      <c r="E146" s="61">
        <v>13.4846</v>
      </c>
      <c r="F146" s="64">
        <f t="shared" si="5"/>
        <v>0.13484599999999999</v>
      </c>
      <c r="G146" s="65">
        <f t="shared" si="6"/>
        <v>1.0018969999999988E-2</v>
      </c>
      <c r="H146" s="46">
        <f>'Market Data'!K124</f>
        <v>49684</v>
      </c>
      <c r="I146" s="57">
        <f>ROUND(_xll.HLV5r3.Financial.Cache.ComputeCapletVolatility($I$5, $I$28, $I$6, C146), 8)</f>
        <v>0.12600206999999999</v>
      </c>
      <c r="J146" s="58">
        <f t="shared" si="7"/>
        <v>-8.8439299999999998E-3</v>
      </c>
      <c r="K146" s="58">
        <f t="shared" si="8"/>
        <v>1.1750399999999883E-3</v>
      </c>
      <c r="M146" s="66">
        <v>13.473819341881299</v>
      </c>
      <c r="N146" s="68">
        <f t="shared" si="9"/>
        <v>-1.0780658118699549E-2</v>
      </c>
    </row>
    <row r="147" spans="3:14">
      <c r="C147" s="45">
        <f>'Market Data'!H125</f>
        <v>49775</v>
      </c>
      <c r="D147" s="57">
        <f>ROUND(_xll.HLV5r3.Financial.Cache.ComputeCapletVolatility($D$5, $D$28, $D$6, C147), 8)</f>
        <v>0.12408131999999999</v>
      </c>
      <c r="E147" s="61">
        <v>13.4894</v>
      </c>
      <c r="F147" s="64">
        <f t="shared" si="5"/>
        <v>0.13489399999999999</v>
      </c>
      <c r="G147" s="65">
        <f t="shared" si="6"/>
        <v>1.0812679999999991E-2</v>
      </c>
      <c r="H147" s="46">
        <f>'Market Data'!K125</f>
        <v>49775</v>
      </c>
      <c r="I147" s="57">
        <f>ROUND(_xll.HLV5r3.Financial.Cache.ComputeCapletVolatility($I$5, $I$28, $I$6, C147), 8)</f>
        <v>0.12532827999999999</v>
      </c>
      <c r="J147" s="58">
        <f t="shared" si="7"/>
        <v>-9.5657199999999998E-3</v>
      </c>
      <c r="K147" s="58">
        <f t="shared" si="8"/>
        <v>1.2469599999999914E-3</v>
      </c>
      <c r="M147" s="66">
        <v>13.469567726319202</v>
      </c>
      <c r="N147" s="68">
        <f t="shared" si="9"/>
        <v>-1.983227368079632E-2</v>
      </c>
    </row>
    <row r="148" spans="3:14">
      <c r="C148" s="45">
        <f>'Market Data'!H126</f>
        <v>49866</v>
      </c>
      <c r="D148" s="57">
        <f>ROUND(_xll.HLV5r3.Financial.Cache.ComputeCapletVolatility($D$5, $D$28, $D$6, C148), 8)</f>
        <v>0.12333561</v>
      </c>
      <c r="E148" s="61">
        <v>13.5</v>
      </c>
      <c r="F148" s="64">
        <f t="shared" si="5"/>
        <v>0.13500000000000001</v>
      </c>
      <c r="G148" s="65">
        <f t="shared" si="6"/>
        <v>1.1664390000000011E-2</v>
      </c>
      <c r="H148" s="46">
        <f>'Market Data'!K126</f>
        <v>49866</v>
      </c>
      <c r="I148" s="57">
        <f>ROUND(_xll.HLV5r3.Financial.Cache.ComputeCapletVolatility($I$5, $I$28, $I$6, C148), 8)</f>
        <v>0.12465449000000001</v>
      </c>
      <c r="J148" s="58">
        <f t="shared" si="7"/>
        <v>-1.0345510000000002E-2</v>
      </c>
      <c r="K148" s="58">
        <f t="shared" si="8"/>
        <v>1.3188800000000084E-3</v>
      </c>
      <c r="M148" s="66">
        <v>13.465309199151198</v>
      </c>
      <c r="N148" s="68">
        <f t="shared" si="9"/>
        <v>-3.4690800848801828E-2</v>
      </c>
    </row>
    <row r="149" spans="3:14">
      <c r="C149" s="45">
        <f>'Market Data'!H127</f>
        <v>49958</v>
      </c>
      <c r="D149" s="57">
        <f>ROUND(_xll.HLV5r3.Financial.Cache.ComputeCapletVolatility($D$5, $D$28, $D$6, C149), 8)</f>
        <v>0.12258171</v>
      </c>
      <c r="E149" s="61">
        <v>13.505100000000001</v>
      </c>
      <c r="F149" s="64">
        <f t="shared" si="5"/>
        <v>0.135051</v>
      </c>
      <c r="G149" s="65">
        <f t="shared" si="6"/>
        <v>1.2469290000000008E-2</v>
      </c>
      <c r="H149" s="46">
        <f>'Market Data'!K127</f>
        <v>49958</v>
      </c>
      <c r="I149" s="57">
        <f>ROUND(_xll.HLV5r3.Financial.Cache.ComputeCapletVolatility($I$5, $I$28, $I$6, C149), 8)</f>
        <v>0.12397329</v>
      </c>
      <c r="J149" s="58">
        <f t="shared" si="7"/>
        <v>-1.1077710000000004E-2</v>
      </c>
      <c r="K149" s="58">
        <f t="shared" si="8"/>
        <v>1.3915800000000034E-3</v>
      </c>
      <c r="M149" s="66">
        <v>13.461147436701602</v>
      </c>
      <c r="N149" s="68">
        <f t="shared" si="9"/>
        <v>-4.3952563298399028E-2</v>
      </c>
    </row>
    <row r="150" spans="3:14">
      <c r="C150" s="45">
        <f>'Market Data'!H128</f>
        <v>50052</v>
      </c>
      <c r="D150" s="57">
        <f>ROUND(_xll.HLV5r3.Financial.Cache.ComputeCapletVolatility($D$5, $D$28, $D$6, C150), 8)</f>
        <v>0.12181142</v>
      </c>
      <c r="E150" s="61">
        <v>13.513400000000001</v>
      </c>
      <c r="F150" s="64">
        <f t="shared" si="5"/>
        <v>0.135134</v>
      </c>
      <c r="G150" s="65">
        <f t="shared" si="6"/>
        <v>1.3322580000000001E-2</v>
      </c>
      <c r="H150" s="46">
        <f>'Market Data'!K128</f>
        <v>50052</v>
      </c>
      <c r="I150" s="57">
        <f>ROUND(_xll.HLV5r3.Financial.Cache.ComputeCapletVolatility($I$5, $I$28, $I$6, C150), 8)</f>
        <v>0.12327729</v>
      </c>
      <c r="J150" s="58">
        <f t="shared" si="7"/>
        <v>-1.1856710000000006E-2</v>
      </c>
      <c r="K150" s="58">
        <f t="shared" si="8"/>
        <v>1.4658699999999941E-3</v>
      </c>
      <c r="M150" s="66">
        <v>13.457199300778001</v>
      </c>
      <c r="N150" s="68">
        <f t="shared" si="9"/>
        <v>-5.6200699221999884E-2</v>
      </c>
    </row>
    <row r="151" spans="3:14">
      <c r="C151" s="45">
        <f>'Market Data'!H129</f>
        <v>50140</v>
      </c>
      <c r="D151" s="57">
        <f>ROUND(_xll.HLV5r3.Financial.Cache.ComputeCapletVolatility($D$5, $D$28, $D$6, C151), 8)</f>
        <v>0.12109029</v>
      </c>
      <c r="E151" s="61">
        <v>13.5199</v>
      </c>
      <c r="F151" s="64">
        <f t="shared" si="5"/>
        <v>0.13519899999999999</v>
      </c>
      <c r="G151" s="65">
        <f t="shared" si="6"/>
        <v>1.4108709999999983E-2</v>
      </c>
      <c r="H151" s="46">
        <f>'Market Data'!K129</f>
        <v>50140</v>
      </c>
      <c r="I151" s="57">
        <f>ROUND(_xll.HLV5r3.Financial.Cache.ComputeCapletVolatility($I$5, $I$28, $I$6, C151), 8)</f>
        <v>0.12262571</v>
      </c>
      <c r="J151" s="58">
        <f t="shared" si="7"/>
        <v>-1.2573289999999987E-2</v>
      </c>
      <c r="K151" s="58">
        <f t="shared" si="8"/>
        <v>1.5354199999999957E-3</v>
      </c>
      <c r="M151" s="66">
        <v>13.453189538983501</v>
      </c>
      <c r="N151" s="68">
        <f t="shared" si="9"/>
        <v>-6.6710461016496581E-2</v>
      </c>
    </row>
    <row r="152" spans="3:14">
      <c r="C152" s="45">
        <f>'Market Data'!H130</f>
        <v>50231</v>
      </c>
      <c r="D152" s="57">
        <f>ROUND(_xll.HLV5r3.Financial.Cache.ComputeCapletVolatility($D$5, $D$28, $D$6, C152), 8)</f>
        <v>0.12034459</v>
      </c>
      <c r="E152" s="61">
        <v>13.5303</v>
      </c>
      <c r="F152" s="64">
        <f t="shared" si="5"/>
        <v>0.13530300000000001</v>
      </c>
      <c r="G152" s="65">
        <f t="shared" si="6"/>
        <v>1.4958410000000005E-2</v>
      </c>
      <c r="H152" s="46">
        <f>'Market Data'!K130</f>
        <v>50231</v>
      </c>
      <c r="I152" s="57">
        <f>ROUND(_xll.HLV5r3.Financial.Cache.ComputeCapletVolatility($I$5, $I$28, $I$6, C152), 8)</f>
        <v>0.12195192000000001</v>
      </c>
      <c r="J152" s="58">
        <f t="shared" si="7"/>
        <v>-1.3351080000000001E-2</v>
      </c>
      <c r="K152" s="58">
        <f t="shared" si="8"/>
        <v>1.607330000000004E-3</v>
      </c>
      <c r="M152" s="66">
        <v>13.449200954794099</v>
      </c>
      <c r="N152" s="68">
        <f t="shared" si="9"/>
        <v>-8.1099045205901277E-2</v>
      </c>
    </row>
    <row r="153" spans="3:14">
      <c r="C153" s="45">
        <f>'Market Data'!H131</f>
        <v>50325</v>
      </c>
      <c r="D153" s="57">
        <f>ROUND(_xll.HLV5r3.Financial.Cache.ComputeCapletVolatility($D$5, $D$28, $D$6, C153), 8)</f>
        <v>0.11957429999999999</v>
      </c>
      <c r="E153" s="61">
        <v>13.536300000000001</v>
      </c>
      <c r="F153" s="64">
        <f t="shared" si="5"/>
        <v>0.13536300000000001</v>
      </c>
      <c r="G153" s="65">
        <f t="shared" si="6"/>
        <v>1.5788700000000017E-2</v>
      </c>
      <c r="H153" s="46">
        <f>'Market Data'!K131</f>
        <v>50325</v>
      </c>
      <c r="I153" s="57">
        <f>ROUND(_xll.HLV5r3.Financial.Cache.ComputeCapletVolatility($I$5, $I$28, $I$6, C153), 8)</f>
        <v>0.12125592</v>
      </c>
      <c r="J153" s="58">
        <f t="shared" si="7"/>
        <v>-1.4107080000000008E-2</v>
      </c>
      <c r="K153" s="58">
        <f t="shared" si="8"/>
        <v>1.6816200000000087E-3</v>
      </c>
      <c r="M153" s="66">
        <v>13.4452040937317</v>
      </c>
      <c r="N153" s="68">
        <f t="shared" si="9"/>
        <v>-9.1095906268300553E-2</v>
      </c>
    </row>
    <row r="154" spans="3:14">
      <c r="C154" s="45">
        <f>'Market Data'!H132</f>
        <v>50416</v>
      </c>
      <c r="D154" s="57">
        <f>ROUND(_xll.HLV5r3.Financial.Cache.ComputeCapletVolatility($D$5, $D$28, $D$6, C154), 8)</f>
        <v>0.11882859</v>
      </c>
      <c r="E154" s="61">
        <v>13.5465</v>
      </c>
      <c r="F154" s="64">
        <f t="shared" si="5"/>
        <v>0.135465</v>
      </c>
      <c r="G154" s="65">
        <f t="shared" si="6"/>
        <v>1.6636410000000004E-2</v>
      </c>
      <c r="H154" s="46">
        <f>'Market Data'!K132</f>
        <v>50416</v>
      </c>
      <c r="I154" s="57">
        <f>ROUND(_xll.HLV5r3.Financial.Cache.ComputeCapletVolatility($I$5, $I$28, $I$6, C154), 8)</f>
        <v>0.12058213</v>
      </c>
      <c r="J154" s="58">
        <f t="shared" si="7"/>
        <v>-1.4882870000000006E-2</v>
      </c>
      <c r="K154" s="58">
        <f t="shared" si="8"/>
        <v>1.7535399999999979E-3</v>
      </c>
      <c r="M154" s="66">
        <v>13.4417098528744</v>
      </c>
      <c r="N154" s="68">
        <f t="shared" si="9"/>
        <v>-0.10479014712560009</v>
      </c>
    </row>
    <row r="155" spans="3:14">
      <c r="C155" s="45">
        <f>'Market Data'!H133</f>
        <v>50507</v>
      </c>
      <c r="D155" s="57">
        <f>ROUND(_xll.HLV5r3.Financial.Cache.ComputeCapletVolatility($D$5, $D$28, $D$6, C155), 8)</f>
        <v>0.11808288</v>
      </c>
      <c r="E155" s="61">
        <v>13.5535</v>
      </c>
      <c r="F155" s="64">
        <f t="shared" si="5"/>
        <v>0.13553499999999999</v>
      </c>
      <c r="G155" s="65">
        <f t="shared" si="6"/>
        <v>1.7452119999999988E-2</v>
      </c>
      <c r="H155" s="46">
        <f>'Market Data'!K133</f>
        <v>50507</v>
      </c>
      <c r="I155" s="57">
        <f>ROUND(_xll.HLV5r3.Financial.Cache.ComputeCapletVolatility($I$5, $I$28, $I$6, C155), 8)</f>
        <v>0.11990834</v>
      </c>
      <c r="J155" s="58">
        <f t="shared" si="7"/>
        <v>-1.5626659999999987E-2</v>
      </c>
      <c r="K155" s="58">
        <f t="shared" si="8"/>
        <v>1.825460000000001E-3</v>
      </c>
      <c r="M155" s="66">
        <v>13.437869414293898</v>
      </c>
      <c r="N155" s="68">
        <f t="shared" si="9"/>
        <v>-0.11563058570610174</v>
      </c>
    </row>
    <row r="156" spans="3:14" ht="13.5" thickBot="1">
      <c r="C156" s="45">
        <f>'Market Data'!H134</f>
        <v>50598</v>
      </c>
      <c r="D156" s="57">
        <f>ROUND(_xll.HLV5r3.Financial.Cache.ComputeCapletVolatility($D$5, $D$28, $D$6, C156), 8)</f>
        <v>0.11733717</v>
      </c>
      <c r="E156" s="63">
        <v>13.5557</v>
      </c>
      <c r="F156" s="64">
        <f t="shared" si="5"/>
        <v>0.13555700000000001</v>
      </c>
      <c r="G156" s="65">
        <f t="shared" si="6"/>
        <v>1.8219830000000006E-2</v>
      </c>
      <c r="H156" s="46">
        <f>'Market Data'!K134</f>
        <v>50598</v>
      </c>
      <c r="I156" s="57">
        <f>ROUND(_xll.HLV5r3.Financial.Cache.ComputeCapletVolatility($I$5, $I$28, $I$6, C156), 8)</f>
        <v>0.11923454999999999</v>
      </c>
      <c r="J156" s="58">
        <f t="shared" si="7"/>
        <v>-1.6322450000000016E-2</v>
      </c>
      <c r="K156" s="58">
        <f t="shared" si="8"/>
        <v>1.8973799999999902E-3</v>
      </c>
      <c r="M156" s="67">
        <v>13.4378265789386</v>
      </c>
      <c r="N156" s="68">
        <f t="shared" si="9"/>
        <v>-0.11787342106140208</v>
      </c>
    </row>
  </sheetData>
  <mergeCells count="1">
    <mergeCell ref="E1:J1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C1:J74"/>
  <sheetViews>
    <sheetView tabSelected="1" workbookViewId="0">
      <selection activeCell="D32" sqref="D32:D72"/>
    </sheetView>
  </sheetViews>
  <sheetFormatPr defaultRowHeight="12.75"/>
  <cols>
    <col min="1" max="1" width="4.5703125" customWidth="1"/>
    <col min="2" max="2" width="4" customWidth="1"/>
    <col min="3" max="3" width="22.5703125" bestFit="1" customWidth="1"/>
    <col min="4" max="4" width="43.140625" bestFit="1" customWidth="1"/>
    <col min="5" max="5" width="6.5703125" customWidth="1"/>
    <col min="6" max="6" width="10.28515625" bestFit="1" customWidth="1"/>
    <col min="7" max="7" width="12.28515625" bestFit="1" customWidth="1"/>
    <col min="8" max="8" width="15.28515625" bestFit="1" customWidth="1"/>
  </cols>
  <sheetData>
    <row r="1" spans="3:10" ht="13.5" thickBot="1">
      <c r="E1" s="80" t="s">
        <v>8</v>
      </c>
      <c r="F1" s="81"/>
      <c r="G1" s="81"/>
      <c r="H1" s="81"/>
      <c r="I1" s="81"/>
      <c r="J1" s="82"/>
    </row>
    <row r="2" spans="3:10" ht="13.5" thickBot="1"/>
    <row r="3" spans="3:10" ht="13.5" thickBot="1">
      <c r="C3" s="38" t="s">
        <v>37</v>
      </c>
      <c r="D3" s="39" t="s">
        <v>38</v>
      </c>
    </row>
    <row r="4" spans="3:10" ht="13.5" thickBot="1">
      <c r="C4" s="30"/>
      <c r="D4" s="30"/>
    </row>
    <row r="5" spans="3:10" ht="13.5" thickBot="1">
      <c r="C5" s="5" t="s">
        <v>31</v>
      </c>
      <c r="D5" s="24" t="s">
        <v>32</v>
      </c>
    </row>
    <row r="6" spans="3:10">
      <c r="C6" s="69" t="s">
        <v>56</v>
      </c>
      <c r="D6" s="70" t="s">
        <v>43</v>
      </c>
    </row>
    <row r="7" spans="3:10">
      <c r="C7" s="69" t="s">
        <v>57</v>
      </c>
      <c r="D7" s="71">
        <v>39405</v>
      </c>
    </row>
    <row r="8" spans="3:10">
      <c r="C8" s="69" t="s">
        <v>58</v>
      </c>
      <c r="D8" s="71">
        <f>D7</f>
        <v>39405</v>
      </c>
    </row>
    <row r="9" spans="3:10">
      <c r="C9" s="69" t="s">
        <v>59</v>
      </c>
      <c r="D9" s="72" t="s">
        <v>60</v>
      </c>
    </row>
    <row r="10" spans="3:10">
      <c r="C10" s="69" t="s">
        <v>61</v>
      </c>
      <c r="D10" s="72" t="s">
        <v>62</v>
      </c>
    </row>
    <row r="11" spans="3:10">
      <c r="C11" s="69" t="s">
        <v>63</v>
      </c>
      <c r="D11" s="72" t="s">
        <v>64</v>
      </c>
    </row>
    <row r="12" spans="3:10">
      <c r="C12" s="69" t="s">
        <v>65</v>
      </c>
      <c r="D12" s="72" t="s">
        <v>33</v>
      </c>
    </row>
    <row r="13" spans="3:10">
      <c r="C13" s="69" t="s">
        <v>66</v>
      </c>
      <c r="D13" s="72" t="s">
        <v>67</v>
      </c>
    </row>
    <row r="14" spans="3:10">
      <c r="C14" s="69" t="s">
        <v>68</v>
      </c>
      <c r="D14" s="72" t="s">
        <v>67</v>
      </c>
    </row>
    <row r="15" spans="3:10">
      <c r="C15" s="69" t="s">
        <v>69</v>
      </c>
      <c r="D15" s="72" t="s">
        <v>70</v>
      </c>
    </row>
    <row r="16" spans="3:10">
      <c r="C16" s="69" t="s">
        <v>29</v>
      </c>
      <c r="D16" s="72" t="s">
        <v>2</v>
      </c>
    </row>
    <row r="17" spans="3:8">
      <c r="C17" s="69" t="s">
        <v>71</v>
      </c>
      <c r="D17" s="72" t="s">
        <v>104</v>
      </c>
    </row>
    <row r="18" spans="3:8">
      <c r="C18" s="69" t="s">
        <v>73</v>
      </c>
      <c r="D18" s="72" t="s">
        <v>74</v>
      </c>
    </row>
    <row r="19" spans="3:8">
      <c r="C19" s="69" t="s">
        <v>75</v>
      </c>
      <c r="D19" s="72" t="s">
        <v>76</v>
      </c>
    </row>
    <row r="20" spans="3:8">
      <c r="C20" s="69" t="s">
        <v>77</v>
      </c>
      <c r="D20" s="72" t="s">
        <v>78</v>
      </c>
    </row>
    <row r="21" spans="3:8">
      <c r="C21" s="69" t="s">
        <v>79</v>
      </c>
      <c r="D21" s="72" t="s">
        <v>80</v>
      </c>
    </row>
    <row r="22" spans="3:8">
      <c r="C22" s="69" t="s">
        <v>81</v>
      </c>
      <c r="D22" s="72" t="s">
        <v>82</v>
      </c>
    </row>
    <row r="23" spans="3:8">
      <c r="C23" s="69" t="s">
        <v>83</v>
      </c>
      <c r="D23" s="73">
        <f>D7</f>
        <v>39405</v>
      </c>
    </row>
    <row r="24" spans="3:8" ht="13.5" thickBot="1">
      <c r="C24" s="69" t="s">
        <v>55</v>
      </c>
      <c r="D24" s="72" t="s">
        <v>84</v>
      </c>
    </row>
    <row r="25" spans="3:8" ht="13.5" thickBot="1">
      <c r="C25" s="1" t="s">
        <v>34</v>
      </c>
      <c r="D25" s="7" t="str">
        <f>_xll.HLV5r3.Financial.Cache.CreateCapFloorEnginesWithStrikes(C6:D24,'Market Data'!Y10:Y20,'Market Data'!P9:X9,'Market Data'!P10:X20,'Market Data'!AB9:AB49,'Market Data'!AC9:AC49)</f>
        <v>Fixed Strike Bootstrap Engine</v>
      </c>
    </row>
    <row r="26" spans="3:8" ht="13.5" thickBot="1"/>
    <row r="27" spans="3:8" ht="13.5" thickBot="1">
      <c r="C27" s="38" t="s">
        <v>40</v>
      </c>
      <c r="D27" s="39" t="s">
        <v>42</v>
      </c>
    </row>
    <row r="29" spans="3:8">
      <c r="C29" s="40" t="s">
        <v>0</v>
      </c>
      <c r="D29" s="47">
        <v>7.5</v>
      </c>
    </row>
    <row r="30" spans="3:8" ht="13.5" thickBot="1"/>
    <row r="31" spans="3:8">
      <c r="C31" s="43" t="s">
        <v>7</v>
      </c>
      <c r="D31" s="44" t="s">
        <v>44</v>
      </c>
    </row>
    <row r="32" spans="3:8">
      <c r="C32" s="45">
        <f>'Market Data'!AB9</f>
        <v>39416</v>
      </c>
      <c r="D32" s="97">
        <f>ROUND(_xll.HLV5r3.Financial.Cache.ComputeCapletVolatility($D$6,$D$29,$D$7, C32), 8)</f>
        <v>8.82989E-2</v>
      </c>
      <c r="F32" s="48"/>
      <c r="G32" s="50"/>
      <c r="H32" s="50"/>
    </row>
    <row r="33" spans="3:8">
      <c r="C33" s="45">
        <f>'Market Data'!AB10</f>
        <v>39507</v>
      </c>
      <c r="D33" s="97">
        <f>ROUND(_xll.HLV5r3.Financial.Cache.ComputeCapletVolatility($D$6,$D$29,$D$7, C33), 8)</f>
        <v>9.13022E-2</v>
      </c>
      <c r="F33" s="48"/>
      <c r="G33" s="50"/>
      <c r="H33" s="50"/>
    </row>
    <row r="34" spans="3:8">
      <c r="C34" s="45">
        <f>'Market Data'!AB11</f>
        <v>39598</v>
      </c>
      <c r="D34" s="97">
        <f>ROUND(_xll.HLV5r3.Financial.Cache.ComputeCapletVolatility($D$6,$D$29,$D$7, C34), 8)</f>
        <v>9.4392309999999993E-2</v>
      </c>
      <c r="F34" s="48"/>
      <c r="G34" s="50"/>
      <c r="H34" s="50"/>
    </row>
    <row r="35" spans="3:8">
      <c r="C35" s="45">
        <f>'Market Data'!AB12</f>
        <v>39689</v>
      </c>
      <c r="D35" s="97">
        <f>ROUND(_xll.HLV5r3.Financial.Cache.ComputeCapletVolatility($D$6,$D$29,$D$7, C35), 8)</f>
        <v>9.723772E-2</v>
      </c>
      <c r="F35" s="48"/>
      <c r="G35" s="50"/>
      <c r="H35" s="50"/>
    </row>
    <row r="36" spans="3:8">
      <c r="C36" s="45">
        <f>'Market Data'!AB13</f>
        <v>39780</v>
      </c>
      <c r="D36" s="97">
        <f>ROUND(_xll.HLV5r3.Financial.Cache.ComputeCapletVolatility($D$6,$D$29,$D$7, C36), 8)</f>
        <v>0.10141534000000001</v>
      </c>
      <c r="F36" s="49"/>
      <c r="G36" s="50"/>
      <c r="H36" s="50"/>
    </row>
    <row r="37" spans="3:8">
      <c r="C37" s="45">
        <f>'Market Data'!AB14</f>
        <v>39871</v>
      </c>
      <c r="D37" s="97">
        <f>ROUND(_xll.HLV5r3.Financial.Cache.ComputeCapletVolatility($D$6,$D$29,$D$7, C37), 8)</f>
        <v>0.10559296</v>
      </c>
      <c r="F37" s="49"/>
      <c r="G37" s="50"/>
      <c r="H37" s="50"/>
    </row>
    <row r="38" spans="3:8">
      <c r="C38" s="45">
        <f>'Market Data'!AB15</f>
        <v>39962</v>
      </c>
      <c r="D38" s="97">
        <f>ROUND(_xll.HLV5r3.Financial.Cache.ComputeCapletVolatility($D$6,$D$29,$D$7, C38), 8)</f>
        <v>0.10977058000000001</v>
      </c>
      <c r="F38" s="49"/>
      <c r="G38" s="50"/>
      <c r="H38" s="50"/>
    </row>
    <row r="39" spans="3:8">
      <c r="C39" s="45">
        <f>'Market Data'!AB16</f>
        <v>40056</v>
      </c>
      <c r="D39" s="97">
        <f>ROUND(_xll.HLV5r3.Financial.Cache.ComputeCapletVolatility($D$6,$D$29,$D$7, C39), 8)</f>
        <v>0.1133807</v>
      </c>
      <c r="F39" s="49"/>
      <c r="G39" s="50"/>
      <c r="H39" s="50"/>
    </row>
    <row r="40" spans="3:8">
      <c r="C40" s="45">
        <f>'Market Data'!AB17</f>
        <v>40147</v>
      </c>
      <c r="D40" s="97">
        <f>ROUND(_xll.HLV5r3.Financial.Cache.ComputeCapletVolatility($D$6,$D$29,$D$7, C40), 8)</f>
        <v>0.11297429</v>
      </c>
      <c r="F40" s="49"/>
      <c r="G40" s="50"/>
      <c r="H40" s="50"/>
    </row>
    <row r="41" spans="3:8">
      <c r="C41" s="45">
        <f>'Market Data'!AB18</f>
        <v>40235</v>
      </c>
      <c r="D41" s="97">
        <f>ROUND(_xll.HLV5r3.Financial.Cache.ComputeCapletVolatility($D$6,$D$29,$D$7, C41), 8)</f>
        <v>0.11258129</v>
      </c>
      <c r="F41" s="49"/>
      <c r="G41" s="50"/>
      <c r="H41" s="50"/>
    </row>
    <row r="42" spans="3:8">
      <c r="C42" s="45">
        <f>'Market Data'!AB19</f>
        <v>40329</v>
      </c>
      <c r="D42" s="97">
        <f>ROUND(_xll.HLV5r3.Financial.Cache.ComputeCapletVolatility($D$6,$D$29,$D$7, C42), 8)</f>
        <v>0.11216149</v>
      </c>
      <c r="F42" s="49"/>
      <c r="G42" s="50"/>
      <c r="H42" s="50"/>
    </row>
    <row r="43" spans="3:8">
      <c r="C43" s="45">
        <f>'Market Data'!AB20</f>
        <v>40420</v>
      </c>
      <c r="D43" s="97">
        <f>ROUND(_xll.HLV5r3.Financial.Cache.ComputeCapletVolatility($D$6,$D$29,$D$7, C43), 8)</f>
        <v>0.11171635000000001</v>
      </c>
      <c r="F43" s="49"/>
      <c r="G43" s="50"/>
      <c r="H43" s="50"/>
    </row>
    <row r="44" spans="3:8">
      <c r="C44" s="45">
        <f>'Market Data'!AB21</f>
        <v>40512</v>
      </c>
      <c r="D44" s="97">
        <f>ROUND(_xll.HLV5r3.Financial.Cache.ComputeCapletVolatility($D$6,$D$29,$D$7, C44), 8)</f>
        <v>0.11105087</v>
      </c>
      <c r="F44" s="49"/>
      <c r="G44" s="50"/>
      <c r="H44" s="50"/>
    </row>
    <row r="45" spans="3:8">
      <c r="C45" s="45">
        <f>'Market Data'!AB22</f>
        <v>40602</v>
      </c>
      <c r="D45" s="97">
        <f>ROUND(_xll.HLV5r3.Financial.Cache.ComputeCapletVolatility($D$6,$D$29,$D$7, C45), 8)</f>
        <v>0.11039986</v>
      </c>
      <c r="F45" s="49"/>
      <c r="G45" s="50"/>
      <c r="H45" s="50"/>
    </row>
    <row r="46" spans="3:8">
      <c r="C46" s="45">
        <f>'Market Data'!AB23</f>
        <v>40693</v>
      </c>
      <c r="D46" s="97">
        <f>ROUND(_xll.HLV5r3.Financial.Cache.ComputeCapletVolatility($D$6,$D$29,$D$7, C46), 8)</f>
        <v>0.10974161</v>
      </c>
      <c r="F46" s="49"/>
      <c r="G46" s="50"/>
      <c r="H46" s="50"/>
    </row>
    <row r="47" spans="3:8">
      <c r="C47" s="45">
        <f>'Market Data'!AB24</f>
        <v>40785</v>
      </c>
      <c r="D47" s="97">
        <f>ROUND(_xll.HLV5r3.Financial.Cache.ComputeCapletVolatility($D$6,$D$29,$D$7, C47), 8)</f>
        <v>0.1093316</v>
      </c>
      <c r="F47" s="49"/>
      <c r="G47" s="50"/>
      <c r="H47" s="50"/>
    </row>
    <row r="48" spans="3:8">
      <c r="C48" s="45">
        <f>'Market Data'!AB25</f>
        <v>40877</v>
      </c>
      <c r="D48" s="97">
        <f>ROUND(_xll.HLV5r3.Financial.Cache.ComputeCapletVolatility($D$6,$D$29,$D$7, C48), 8)</f>
        <v>0.11034486</v>
      </c>
      <c r="F48" s="49"/>
      <c r="G48" s="50"/>
      <c r="H48" s="50"/>
    </row>
    <row r="49" spans="3:8">
      <c r="C49" s="45">
        <f>'Market Data'!AB26</f>
        <v>40968</v>
      </c>
      <c r="D49" s="97">
        <f>ROUND(_xll.HLV5r3.Financial.Cache.ComputeCapletVolatility($D$6,$D$29,$D$7, C49), 8)</f>
        <v>0.11134711</v>
      </c>
      <c r="F49" s="49"/>
      <c r="G49" s="50"/>
      <c r="H49" s="50"/>
    </row>
    <row r="50" spans="3:8">
      <c r="C50" s="45">
        <f>'Market Data'!AB27</f>
        <v>41059</v>
      </c>
      <c r="D50" s="97">
        <f>ROUND(_xll.HLV5r3.Financial.Cache.ComputeCapletVolatility($D$6,$D$29,$D$7, C50), 8)</f>
        <v>0.11234936</v>
      </c>
      <c r="F50" s="49"/>
      <c r="G50" s="50"/>
      <c r="H50" s="50"/>
    </row>
    <row r="51" spans="3:8">
      <c r="C51" s="45">
        <f>'Market Data'!AB28</f>
        <v>41151</v>
      </c>
      <c r="D51" s="97">
        <f>ROUND(_xll.HLV5r3.Financial.Cache.ComputeCapletVolatility($D$6,$D$29,$D$7, C51), 8)</f>
        <v>0.11307459</v>
      </c>
      <c r="F51" s="49"/>
      <c r="G51" s="50"/>
      <c r="H51" s="50"/>
    </row>
    <row r="52" spans="3:8">
      <c r="C52" s="45">
        <f>'Market Data'!AB29</f>
        <v>41243</v>
      </c>
      <c r="D52" s="97">
        <f>ROUND(_xll.HLV5r3.Financial.Cache.ComputeCapletVolatility($D$6,$D$29,$D$7, C52), 8)</f>
        <v>0.11219505</v>
      </c>
      <c r="F52" s="49"/>
      <c r="G52" s="50"/>
      <c r="H52" s="50"/>
    </row>
    <row r="53" spans="3:8">
      <c r="C53" s="45">
        <f>'Market Data'!AB30</f>
        <v>41333</v>
      </c>
      <c r="D53" s="97">
        <f>ROUND(_xll.HLV5r3.Financial.Cache.ComputeCapletVolatility($D$6,$D$29,$D$7, C53), 8)</f>
        <v>0.11133463</v>
      </c>
      <c r="F53" s="49"/>
      <c r="G53" s="50"/>
      <c r="H53" s="50"/>
    </row>
    <row r="54" spans="3:8">
      <c r="C54" s="45">
        <f>'Market Data'!AB31</f>
        <v>41424</v>
      </c>
      <c r="D54" s="97">
        <f>ROUND(_xll.HLV5r3.Financial.Cache.ComputeCapletVolatility($D$6,$D$29,$D$7, C54), 8)</f>
        <v>0.11046465</v>
      </c>
      <c r="F54" s="49"/>
      <c r="G54" s="50"/>
      <c r="H54" s="50"/>
    </row>
    <row r="55" spans="3:8">
      <c r="C55" s="45">
        <f>'Market Data'!AB32</f>
        <v>41516</v>
      </c>
      <c r="D55" s="97">
        <f>ROUND(_xll.HLV5r3.Financial.Cache.ComputeCapletVolatility($D$6,$D$29,$D$7, C55), 8)</f>
        <v>0.10958511</v>
      </c>
      <c r="F55" s="49"/>
      <c r="G55" s="50"/>
      <c r="H55" s="50"/>
    </row>
    <row r="56" spans="3:8">
      <c r="C56" s="45">
        <f>'Market Data'!AB33</f>
        <v>41607</v>
      </c>
      <c r="D56" s="97">
        <f>ROUND(_xll.HLV5r3.Financial.Cache.ComputeCapletVolatility($D$6,$D$29,$D$7, C56), 8)</f>
        <v>0.10871512999999999</v>
      </c>
      <c r="F56" s="49"/>
      <c r="G56" s="50"/>
      <c r="H56" s="50"/>
    </row>
    <row r="57" spans="3:8">
      <c r="C57" s="45">
        <f>'Market Data'!AB34</f>
        <v>41698</v>
      </c>
      <c r="D57" s="97">
        <f>ROUND(_xll.HLV5r3.Financial.Cache.ComputeCapletVolatility($D$6,$D$29,$D$7, C57), 8)</f>
        <v>0.10784516</v>
      </c>
      <c r="F57" s="49"/>
      <c r="G57" s="50"/>
      <c r="H57" s="50"/>
    </row>
    <row r="58" spans="3:8">
      <c r="C58" s="45">
        <f>'Market Data'!AB35</f>
        <v>41789</v>
      </c>
      <c r="D58" s="97">
        <f>ROUND(_xll.HLV5r3.Financial.Cache.ComputeCapletVolatility($D$6,$D$29,$D$7, C58), 8)</f>
        <v>0.10697518</v>
      </c>
      <c r="F58" s="49"/>
      <c r="G58" s="50"/>
      <c r="H58" s="50"/>
    </row>
    <row r="59" spans="3:8">
      <c r="C59" s="45">
        <f>'Market Data'!AB36</f>
        <v>41880</v>
      </c>
      <c r="D59" s="97">
        <f>ROUND(_xll.HLV5r3.Financial.Cache.ComputeCapletVolatility($D$6,$D$29,$D$7, C59), 8)</f>
        <v>0.10628565</v>
      </c>
      <c r="F59" s="49"/>
      <c r="G59" s="50"/>
      <c r="H59" s="50"/>
    </row>
    <row r="60" spans="3:8">
      <c r="C60" s="45">
        <f>'Market Data'!AB37</f>
        <v>41971</v>
      </c>
      <c r="D60" s="97">
        <f>ROUND(_xll.HLV5r3.Financial.Cache.ComputeCapletVolatility($D$6,$D$29,$D$7, C60), 8)</f>
        <v>0.10690852000000001</v>
      </c>
      <c r="F60" s="49"/>
      <c r="G60" s="50"/>
      <c r="H60" s="50"/>
    </row>
    <row r="61" spans="3:8">
      <c r="C61" s="45">
        <f>'Market Data'!AB38</f>
        <v>42062</v>
      </c>
      <c r="D61" s="97">
        <f>ROUND(_xll.HLV5r3.Financial.Cache.ComputeCapletVolatility($D$6,$D$29,$D$7, C61), 8)</f>
        <v>0.10753139</v>
      </c>
      <c r="F61" s="49"/>
      <c r="G61" s="50"/>
      <c r="H61" s="50"/>
    </row>
    <row r="62" spans="3:8">
      <c r="C62" s="45">
        <f>'Market Data'!AB39</f>
        <v>42153</v>
      </c>
      <c r="D62" s="97">
        <f>ROUND(_xll.HLV5r3.Financial.Cache.ComputeCapletVolatility($D$6,$D$29,$D$7, C62), 8)</f>
        <v>0.10815426</v>
      </c>
      <c r="F62" s="49"/>
      <c r="G62" s="50"/>
      <c r="H62" s="50"/>
    </row>
    <row r="63" spans="3:8">
      <c r="C63" s="45">
        <f>'Market Data'!AB40</f>
        <v>42247</v>
      </c>
      <c r="D63" s="97">
        <f>ROUND(_xll.HLV5r3.Financial.Cache.ComputeCapletVolatility($D$6,$D$29,$D$7, C63), 8)</f>
        <v>0.10879766</v>
      </c>
      <c r="F63" s="49"/>
      <c r="G63" s="50"/>
      <c r="H63" s="50"/>
    </row>
    <row r="64" spans="3:8">
      <c r="C64" s="45">
        <f>'Market Data'!AB41</f>
        <v>42338</v>
      </c>
      <c r="D64" s="97">
        <f>ROUND(_xll.HLV5r3.Financial.Cache.ComputeCapletVolatility($D$6,$D$29,$D$7, C64), 8)</f>
        <v>0.10942053</v>
      </c>
      <c r="F64" s="49"/>
      <c r="G64" s="50"/>
      <c r="H64" s="50"/>
    </row>
    <row r="65" spans="3:8">
      <c r="C65" s="45">
        <f>'Market Data'!AB42</f>
        <v>42429</v>
      </c>
      <c r="D65" s="97">
        <f>ROUND(_xll.HLV5r3.Financial.Cache.ComputeCapletVolatility($D$6,$D$29,$D$7, C65), 8)</f>
        <v>0.1100434</v>
      </c>
      <c r="F65" s="49"/>
      <c r="G65" s="50"/>
      <c r="H65" s="50"/>
    </row>
    <row r="66" spans="3:8">
      <c r="C66" s="45">
        <f>'Market Data'!AB43</f>
        <v>42520</v>
      </c>
      <c r="D66" s="97">
        <f>ROUND(_xll.HLV5r3.Financial.Cache.ComputeCapletVolatility($D$6,$D$29,$D$7, C66), 8)</f>
        <v>0.11066627</v>
      </c>
      <c r="F66" s="49"/>
      <c r="G66" s="50"/>
      <c r="H66" s="50"/>
    </row>
    <row r="67" spans="3:8">
      <c r="C67" s="45">
        <f>'Market Data'!AB44</f>
        <v>42612</v>
      </c>
      <c r="D67" s="97">
        <f>ROUND(_xll.HLV5r3.Financial.Cache.ComputeCapletVolatility($D$6,$D$29,$D$7, C67), 8)</f>
        <v>0.11129598</v>
      </c>
      <c r="F67" s="49"/>
      <c r="G67" s="50"/>
      <c r="H67" s="50"/>
    </row>
    <row r="68" spans="3:8">
      <c r="C68" s="45">
        <f>'Market Data'!AB45</f>
        <v>42704</v>
      </c>
      <c r="D68" s="97">
        <f>ROUND(_xll.HLV5r3.Financial.Cache.ComputeCapletVolatility($D$6,$D$29,$D$7, C68), 8)</f>
        <v>0.11192568999999999</v>
      </c>
      <c r="F68" s="49"/>
      <c r="G68" s="50"/>
      <c r="H68" s="50"/>
    </row>
    <row r="69" spans="3:8">
      <c r="C69" s="45">
        <f>'Market Data'!AB46</f>
        <v>42794</v>
      </c>
      <c r="D69" s="97">
        <f>ROUND(_xll.HLV5r3.Financial.Cache.ComputeCapletVolatility($D$6,$D$29,$D$7, C69), 8)</f>
        <v>0.11254172</v>
      </c>
      <c r="F69" s="49"/>
      <c r="G69" s="50"/>
      <c r="H69" s="50"/>
    </row>
    <row r="70" spans="3:8">
      <c r="C70" s="45">
        <f>'Market Data'!AB47</f>
        <v>42885</v>
      </c>
      <c r="D70" s="97">
        <f>ROUND(_xll.HLV5r3.Financial.Cache.ComputeCapletVolatility($D$6,$D$29,$D$7, C70), 8)</f>
        <v>0.11316459</v>
      </c>
      <c r="F70" s="49"/>
      <c r="G70" s="50"/>
      <c r="H70" s="50"/>
    </row>
    <row r="71" spans="3:8">
      <c r="C71" s="45">
        <f>'Market Data'!AB48</f>
        <v>42977</v>
      </c>
      <c r="D71" s="97">
        <f>ROUND(_xll.HLV5r3.Financial.Cache.ComputeCapletVolatility($D$6,$D$29,$D$7, C71), 8)</f>
        <v>0.1137943</v>
      </c>
      <c r="F71" s="49"/>
      <c r="G71" s="50"/>
      <c r="H71" s="50"/>
    </row>
    <row r="72" spans="3:8">
      <c r="C72" s="45">
        <f>'Market Data'!AB49</f>
        <v>43069</v>
      </c>
      <c r="D72" s="97">
        <f>ROUND(_xll.HLV5r3.Financial.Cache.ComputeCapletVolatility($D$6,$D$29,$D$7, C72), 8)</f>
        <v>0.11442402</v>
      </c>
    </row>
    <row r="73" spans="3:8">
      <c r="C73" s="41"/>
    </row>
    <row r="74" spans="3:8">
      <c r="C74" s="41"/>
    </row>
  </sheetData>
  <mergeCells count="1">
    <mergeCell ref="E1:J1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H33"/>
  <sheetViews>
    <sheetView workbookViewId="0"/>
  </sheetViews>
  <sheetFormatPr defaultRowHeight="12.75"/>
  <cols>
    <col min="1" max="1" width="2" customWidth="1"/>
    <col min="2" max="2" width="2.42578125" customWidth="1"/>
  </cols>
  <sheetData>
    <row r="2" spans="3:8" ht="13.5" thickBot="1"/>
    <row r="3" spans="3:8" ht="13.5" thickBot="1">
      <c r="C3" s="1" t="s">
        <v>7</v>
      </c>
      <c r="D3" s="6" t="s">
        <v>6</v>
      </c>
      <c r="E3" s="1" t="s">
        <v>11</v>
      </c>
      <c r="F3" s="1" t="s">
        <v>3</v>
      </c>
      <c r="G3" s="1" t="s">
        <v>4</v>
      </c>
      <c r="H3" s="1" t="s">
        <v>5</v>
      </c>
    </row>
    <row r="4" spans="3:8">
      <c r="C4" s="7" t="e">
        <f>'ATM Bootstrap'!#REF!</f>
        <v>#REF!</v>
      </c>
      <c r="D4" s="7">
        <f>'ATM Bootstrap'!C31</f>
        <v>39637</v>
      </c>
      <c r="E4" s="4" t="e">
        <f>'ATM Bootstrap'!#REF!*'ATM Bootstrap'!D31/SQRT(250)</f>
        <v>#REF!</v>
      </c>
      <c r="F4" s="4">
        <f>'ATM Bootstrap'!F31</f>
        <v>0.16399999999999998</v>
      </c>
      <c r="G4" s="7">
        <f>'ATM Bootstrap'!H31</f>
        <v>39637</v>
      </c>
      <c r="H4" s="7">
        <f>'ATM Bootstrap'!I31</f>
        <v>0.16400000000000001</v>
      </c>
    </row>
    <row r="5" spans="3:8">
      <c r="C5" s="2" t="e">
        <f>'ATM Bootstrap'!#REF!</f>
        <v>#REF!</v>
      </c>
      <c r="D5" s="2">
        <f>'ATM Bootstrap'!C32</f>
        <v>39639</v>
      </c>
      <c r="E5" s="3" t="e">
        <f>'ATM Bootstrap'!#REF!*'ATM Bootstrap'!D32/SQRT(250)</f>
        <v>#REF!</v>
      </c>
      <c r="F5" s="3">
        <f>'ATM Bootstrap'!F32</f>
        <v>0.164132</v>
      </c>
      <c r="G5" s="2">
        <f>'ATM Bootstrap'!H32</f>
        <v>39639</v>
      </c>
      <c r="H5" s="2">
        <f>'ATM Bootstrap'!I32</f>
        <v>0.16400000000000001</v>
      </c>
    </row>
    <row r="6" spans="3:8">
      <c r="C6" s="2" t="e">
        <f>'ATM Bootstrap'!#REF!</f>
        <v>#REF!</v>
      </c>
      <c r="D6" s="2">
        <f>'ATM Bootstrap'!C33</f>
        <v>39671</v>
      </c>
      <c r="E6" s="3" t="e">
        <f>'ATM Bootstrap'!#REF!*'ATM Bootstrap'!D33/SQRT(250)</f>
        <v>#REF!</v>
      </c>
      <c r="F6" s="3">
        <f>'ATM Bootstrap'!F33</f>
        <v>0.16517700000000002</v>
      </c>
      <c r="G6" s="2">
        <f>'ATM Bootstrap'!H33</f>
        <v>39671</v>
      </c>
      <c r="H6" s="2">
        <f>'ATM Bootstrap'!I33</f>
        <v>0.16400000000000001</v>
      </c>
    </row>
    <row r="7" spans="3:8">
      <c r="C7" s="2" t="e">
        <f>'ATM Bootstrap'!#REF!</f>
        <v>#REF!</v>
      </c>
      <c r="D7" s="2">
        <f>'ATM Bootstrap'!C35</f>
        <v>39731</v>
      </c>
      <c r="E7" s="3" t="e">
        <f>'ATM Bootstrap'!#REF!*'ATM Bootstrap'!D35/SQRT(250)</f>
        <v>#REF!</v>
      </c>
      <c r="F7" s="3">
        <f>'ATM Bootstrap'!F35</f>
        <v>0.167101</v>
      </c>
      <c r="G7" s="2">
        <f>'ATM Bootstrap'!H35</f>
        <v>39731</v>
      </c>
      <c r="H7" s="2">
        <f>'ATM Bootstrap'!I35</f>
        <v>0.16667692000000001</v>
      </c>
    </row>
    <row r="8" spans="3:8">
      <c r="C8" s="2" t="e">
        <f>'ATM Bootstrap'!#REF!</f>
        <v>#REF!</v>
      </c>
      <c r="D8" s="2">
        <f>'ATM Bootstrap'!C36</f>
        <v>39762</v>
      </c>
      <c r="E8" s="3" t="e">
        <f>'ATM Bootstrap'!#REF!*'ATM Bootstrap'!D36/SQRT(250)</f>
        <v>#REF!</v>
      </c>
      <c r="F8" s="3">
        <f>'ATM Bootstrap'!F36</f>
        <v>0.16678000000000001</v>
      </c>
      <c r="G8" s="2">
        <f>'ATM Bootstrap'!H36</f>
        <v>39762</v>
      </c>
      <c r="H8" s="2">
        <f>'ATM Bootstrap'!I36</f>
        <v>0.16964066</v>
      </c>
    </row>
    <row r="9" spans="3:8">
      <c r="C9" s="2" t="e">
        <f>'ATM Bootstrap'!#REF!</f>
        <v>#REF!</v>
      </c>
      <c r="D9" s="2">
        <f>'ATM Bootstrap'!C37</f>
        <v>39792</v>
      </c>
      <c r="E9" s="3" t="e">
        <f>'ATM Bootstrap'!#REF!*'ATM Bootstrap'!D37/SQRT(250)</f>
        <v>#REF!</v>
      </c>
      <c r="F9" s="3">
        <f>'ATM Bootstrap'!F37</f>
        <v>0.16680700000000001</v>
      </c>
      <c r="G9" s="2">
        <f>'ATM Bootstrap'!H37</f>
        <v>39792</v>
      </c>
      <c r="H9" s="2">
        <f>'ATM Bootstrap'!I37</f>
        <v>0.17250879</v>
      </c>
    </row>
    <row r="10" spans="3:8">
      <c r="C10" s="2">
        <f>'ATM Bootstrap'!$O$19</f>
        <v>0</v>
      </c>
      <c r="D10" s="2">
        <f>'ATM Bootstrap'!N31</f>
        <v>-7.1330184997719925E-5</v>
      </c>
      <c r="E10" s="3">
        <f>'ATM Bootstrap'!P31*'ATM Bootstrap'!O31/SQRT(250)</f>
        <v>0</v>
      </c>
      <c r="F10" s="3">
        <f>'ATM Bootstrap'!R31</f>
        <v>0</v>
      </c>
      <c r="G10" s="2">
        <f>'ATM Bootstrap'!S31</f>
        <v>0</v>
      </c>
      <c r="H10" s="2">
        <f>'ATM Bootstrap'!T31</f>
        <v>0</v>
      </c>
    </row>
    <row r="11" spans="3:8">
      <c r="C11" s="2">
        <f>'ATM Bootstrap'!$O$19</f>
        <v>0</v>
      </c>
      <c r="D11" s="2">
        <f>'ATM Bootstrap'!N32</f>
        <v>-1.3271330184998931E-2</v>
      </c>
      <c r="E11" s="3">
        <f>'ATM Bootstrap'!P32*'ATM Bootstrap'!O32/SQRT(250)</f>
        <v>0</v>
      </c>
      <c r="F11" s="3">
        <f>'ATM Bootstrap'!R32</f>
        <v>0</v>
      </c>
      <c r="G11" s="2">
        <f>'ATM Bootstrap'!S32</f>
        <v>0</v>
      </c>
      <c r="H11" s="2">
        <f>'ATM Bootstrap'!T32</f>
        <v>0</v>
      </c>
    </row>
    <row r="12" spans="3:8">
      <c r="C12" s="2">
        <f>'ATM Bootstrap'!$O$19</f>
        <v>0</v>
      </c>
      <c r="D12" s="2">
        <f>'ATM Bootstrap'!N33</f>
        <v>-1.7344849630500647E-2</v>
      </c>
      <c r="E12" s="3">
        <f>'ATM Bootstrap'!P33*'ATM Bootstrap'!O33/SQRT(250)</f>
        <v>0</v>
      </c>
      <c r="F12" s="3">
        <f>'ATM Bootstrap'!R33</f>
        <v>0</v>
      </c>
      <c r="G12" s="2">
        <f>'ATM Bootstrap'!S33</f>
        <v>0</v>
      </c>
      <c r="H12" s="2">
        <f>'ATM Bootstrap'!T33</f>
        <v>0</v>
      </c>
    </row>
    <row r="13" spans="3:8">
      <c r="C13" s="2">
        <f>'ATM Bootstrap'!$O$19</f>
        <v>0</v>
      </c>
      <c r="D13" s="2">
        <f>'ATM Bootstrap'!N34</f>
        <v>-7.770819724296274E-3</v>
      </c>
      <c r="E13" s="3">
        <f>'ATM Bootstrap'!P34*'ATM Bootstrap'!O34/SQRT(250)</f>
        <v>0</v>
      </c>
      <c r="F13" s="3">
        <f>'ATM Bootstrap'!R34</f>
        <v>0</v>
      </c>
      <c r="G13" s="2">
        <f>'ATM Bootstrap'!S34</f>
        <v>0</v>
      </c>
      <c r="H13" s="2">
        <f>'ATM Bootstrap'!T34</f>
        <v>0</v>
      </c>
    </row>
    <row r="14" spans="3:8">
      <c r="C14" s="2">
        <f>'ATM Bootstrap'!$O$19</f>
        <v>0</v>
      </c>
      <c r="D14" s="2">
        <f>'ATM Bootstrap'!N35</f>
        <v>-5.544339169901491E-3</v>
      </c>
      <c r="E14" s="3">
        <f>'ATM Bootstrap'!P35*'ATM Bootstrap'!O35/SQRT(250)</f>
        <v>0</v>
      </c>
      <c r="F14" s="3">
        <f>'ATM Bootstrap'!R35</f>
        <v>0</v>
      </c>
      <c r="G14" s="2">
        <f>'ATM Bootstrap'!S35</f>
        <v>0</v>
      </c>
      <c r="H14" s="2">
        <f>'ATM Bootstrap'!T35</f>
        <v>0</v>
      </c>
    </row>
    <row r="15" spans="3:8">
      <c r="C15" s="2">
        <f>'ATM Bootstrap'!$O$19</f>
        <v>0</v>
      </c>
      <c r="D15" s="2">
        <f>'ATM Bootstrap'!N36</f>
        <v>8.5341467204003152E-3</v>
      </c>
      <c r="E15" s="3">
        <f>'ATM Bootstrap'!P36*'ATM Bootstrap'!O36/SQRT(250)</f>
        <v>0</v>
      </c>
      <c r="F15" s="3">
        <f>'ATM Bootstrap'!R36</f>
        <v>0</v>
      </c>
      <c r="G15" s="2">
        <f>'ATM Bootstrap'!S36</f>
        <v>0</v>
      </c>
      <c r="H15" s="2">
        <f>'ATM Bootstrap'!T36</f>
        <v>0</v>
      </c>
    </row>
    <row r="16" spans="3:8">
      <c r="C16" s="2">
        <f>'ATM Bootstrap'!$O$19</f>
        <v>0</v>
      </c>
      <c r="D16" s="2">
        <f>'ATM Bootstrap'!N37</f>
        <v>-1.5534916741099636E-2</v>
      </c>
      <c r="E16" s="3">
        <f>'ATM Bootstrap'!P37*'ATM Bootstrap'!O37/SQRT(250)</f>
        <v>0</v>
      </c>
      <c r="F16" s="3">
        <f>'ATM Bootstrap'!R37</f>
        <v>0</v>
      </c>
      <c r="G16" s="2">
        <f>'ATM Bootstrap'!S37</f>
        <v>0</v>
      </c>
      <c r="H16" s="2">
        <f>'ATM Bootstrap'!T37</f>
        <v>0</v>
      </c>
    </row>
    <row r="17" spans="3:8">
      <c r="C17" s="2">
        <f>'ATM Bootstrap'!$Z$19</f>
        <v>0</v>
      </c>
      <c r="D17" s="2">
        <f>'ATM Bootstrap'!Y33</f>
        <v>0</v>
      </c>
      <c r="E17" s="3">
        <f>'ATM Bootstrap'!AA33*'ATM Bootstrap'!Z33/SQRT(250)</f>
        <v>0</v>
      </c>
      <c r="F17" s="3">
        <f>'ATM Bootstrap'!AC33</f>
        <v>0</v>
      </c>
      <c r="G17" s="2">
        <f>'ATM Bootstrap'!AD33</f>
        <v>0</v>
      </c>
      <c r="H17" s="2">
        <f>'ATM Bootstrap'!AE33</f>
        <v>0</v>
      </c>
    </row>
    <row r="18" spans="3:8">
      <c r="C18" s="2">
        <f>'ATM Bootstrap'!$AK$19</f>
        <v>0</v>
      </c>
      <c r="D18" s="2">
        <f>'ATM Bootstrap'!AJ31</f>
        <v>0</v>
      </c>
      <c r="E18" s="3">
        <f>'ATM Bootstrap'!AL31*'ATM Bootstrap'!AK31/SQRT(250)</f>
        <v>0</v>
      </c>
      <c r="F18" s="3">
        <f>'ATM Bootstrap'!AN31</f>
        <v>0</v>
      </c>
      <c r="G18" s="2">
        <f>'ATM Bootstrap'!AO31</f>
        <v>0</v>
      </c>
      <c r="H18" s="2">
        <f>'ATM Bootstrap'!AP31</f>
        <v>0</v>
      </c>
    </row>
    <row r="19" spans="3:8">
      <c r="C19" s="2">
        <f>'ATM Bootstrap'!$AK$19</f>
        <v>0</v>
      </c>
      <c r="D19" s="2">
        <f>'ATM Bootstrap'!AJ32</f>
        <v>0</v>
      </c>
      <c r="E19" s="3">
        <f>'ATM Bootstrap'!AL32*'ATM Bootstrap'!AK32/SQRT(250)</f>
        <v>0</v>
      </c>
      <c r="F19" s="3">
        <f>'ATM Bootstrap'!AN32</f>
        <v>0</v>
      </c>
      <c r="G19" s="2">
        <f>'ATM Bootstrap'!AO32</f>
        <v>0</v>
      </c>
      <c r="H19" s="2">
        <f>'ATM Bootstrap'!AP32</f>
        <v>0</v>
      </c>
    </row>
    <row r="20" spans="3:8">
      <c r="C20" s="2">
        <f>'ATM Bootstrap'!$AK$19</f>
        <v>0</v>
      </c>
      <c r="D20" s="2">
        <f>'ATM Bootstrap'!AJ33</f>
        <v>0</v>
      </c>
      <c r="E20" s="3">
        <f>'ATM Bootstrap'!AL33*'ATM Bootstrap'!AK33/SQRT(250)</f>
        <v>0</v>
      </c>
      <c r="F20" s="3">
        <f>'ATM Bootstrap'!AN33</f>
        <v>0</v>
      </c>
      <c r="G20" s="2">
        <f>'ATM Bootstrap'!AO33</f>
        <v>0</v>
      </c>
      <c r="H20" s="2">
        <f>'ATM Bootstrap'!AP33</f>
        <v>0</v>
      </c>
    </row>
    <row r="21" spans="3:8">
      <c r="C21" s="2">
        <f>'ATM Bootstrap'!$AK$19</f>
        <v>0</v>
      </c>
      <c r="D21" s="2">
        <f>'ATM Bootstrap'!AJ35</f>
        <v>0</v>
      </c>
      <c r="E21" s="3">
        <f>'ATM Bootstrap'!AL35*'ATM Bootstrap'!AK35/SQRT(250)</f>
        <v>0</v>
      </c>
      <c r="F21" s="3">
        <f>'ATM Bootstrap'!AN35</f>
        <v>0</v>
      </c>
      <c r="G21" s="2">
        <f>'ATM Bootstrap'!AO35</f>
        <v>0</v>
      </c>
      <c r="H21" s="2">
        <f>'ATM Bootstrap'!AP35</f>
        <v>0</v>
      </c>
    </row>
    <row r="22" spans="3:8">
      <c r="C22" s="2">
        <f>'ATM Bootstrap'!$AK$19</f>
        <v>0</v>
      </c>
      <c r="D22" s="2">
        <f>'ATM Bootstrap'!AJ36</f>
        <v>0</v>
      </c>
      <c r="E22" s="3">
        <f>'ATM Bootstrap'!AL36*'ATM Bootstrap'!AK36/SQRT(250)</f>
        <v>0</v>
      </c>
      <c r="F22" s="3">
        <f>'ATM Bootstrap'!AN36</f>
        <v>0</v>
      </c>
      <c r="G22" s="2">
        <f>'ATM Bootstrap'!AO36</f>
        <v>0</v>
      </c>
      <c r="H22" s="2">
        <f>'ATM Bootstrap'!AP36</f>
        <v>0</v>
      </c>
    </row>
    <row r="23" spans="3:8">
      <c r="C23" s="2">
        <f>'ATM Bootstrap'!$AK$19</f>
        <v>0</v>
      </c>
      <c r="D23" s="2">
        <f>'ATM Bootstrap'!AJ37</f>
        <v>0</v>
      </c>
      <c r="E23" s="3">
        <f>'ATM Bootstrap'!AL37*'ATM Bootstrap'!AK37/SQRT(250)</f>
        <v>0</v>
      </c>
      <c r="F23" s="3">
        <f>'ATM Bootstrap'!AN37</f>
        <v>0</v>
      </c>
      <c r="G23" s="25">
        <f>'ATM Bootstrap'!AO37</f>
        <v>0</v>
      </c>
      <c r="H23" s="2">
        <f>'ATM Bootstrap'!AP37</f>
        <v>0</v>
      </c>
    </row>
    <row r="24" spans="3:8">
      <c r="C24" s="2">
        <f>'ATM Bootstrap'!$AV$19</f>
        <v>0</v>
      </c>
      <c r="D24" s="2">
        <f>'ATM Bootstrap'!AU31</f>
        <v>0</v>
      </c>
      <c r="E24" s="3">
        <f>'ATM Bootstrap'!AW31*'ATM Bootstrap'!AV31/SQRT(250)</f>
        <v>0</v>
      </c>
      <c r="F24" s="3">
        <f>'ATM Bootstrap'!AY31</f>
        <v>0</v>
      </c>
      <c r="G24" s="25">
        <f>'ATM Bootstrap'!AZ31</f>
        <v>0</v>
      </c>
      <c r="H24" s="25">
        <f>'ATM Bootstrap'!BA31</f>
        <v>0</v>
      </c>
    </row>
    <row r="25" spans="3:8">
      <c r="C25" s="2">
        <f>'ATM Bootstrap'!$AV$19</f>
        <v>0</v>
      </c>
      <c r="D25" s="2">
        <f>'ATM Bootstrap'!AU32</f>
        <v>0</v>
      </c>
      <c r="E25" s="3">
        <f>'ATM Bootstrap'!AW32*'ATM Bootstrap'!AV32/SQRT(250)</f>
        <v>0</v>
      </c>
      <c r="F25" s="3">
        <f>'ATM Bootstrap'!AY32</f>
        <v>0</v>
      </c>
      <c r="G25" s="25">
        <f>'ATM Bootstrap'!AZ32</f>
        <v>0</v>
      </c>
      <c r="H25" s="25">
        <f>'ATM Bootstrap'!BA32</f>
        <v>0</v>
      </c>
    </row>
    <row r="26" spans="3:8">
      <c r="C26" s="2">
        <f>'ATM Bootstrap'!$AV$19</f>
        <v>0</v>
      </c>
      <c r="D26" s="2">
        <f>'ATM Bootstrap'!AU33</f>
        <v>0</v>
      </c>
      <c r="E26" s="3">
        <f>'ATM Bootstrap'!AW33*'ATM Bootstrap'!AV33/SQRT(250)</f>
        <v>0</v>
      </c>
      <c r="F26" s="3">
        <f>'ATM Bootstrap'!AY33</f>
        <v>0</v>
      </c>
      <c r="G26" s="25">
        <f>'ATM Bootstrap'!AZ33</f>
        <v>0</v>
      </c>
      <c r="H26" s="25">
        <f>'ATM Bootstrap'!BA33</f>
        <v>0</v>
      </c>
    </row>
    <row r="27" spans="3:8">
      <c r="C27" s="2">
        <f>'ATM Bootstrap'!$AV$19</f>
        <v>0</v>
      </c>
      <c r="D27" s="2">
        <f>'ATM Bootstrap'!AU34</f>
        <v>0</v>
      </c>
      <c r="E27" s="3">
        <f>'ATM Bootstrap'!AW34*'ATM Bootstrap'!AV34/SQRT(250)</f>
        <v>0</v>
      </c>
      <c r="F27" s="3">
        <f>'ATM Bootstrap'!AY34</f>
        <v>0</v>
      </c>
      <c r="G27" s="25">
        <f>'ATM Bootstrap'!AZ34</f>
        <v>0</v>
      </c>
      <c r="H27" s="25">
        <f>'ATM Bootstrap'!BA34</f>
        <v>0</v>
      </c>
    </row>
    <row r="28" spans="3:8">
      <c r="C28" s="2">
        <f>'ATM Bootstrap'!$AV$19</f>
        <v>0</v>
      </c>
      <c r="D28" s="2">
        <f>'ATM Bootstrap'!AU35</f>
        <v>0</v>
      </c>
      <c r="E28" s="3">
        <f>'ATM Bootstrap'!AW35*'ATM Bootstrap'!AV35/SQRT(250)</f>
        <v>0</v>
      </c>
      <c r="F28" s="3">
        <f>'ATM Bootstrap'!AY35</f>
        <v>0</v>
      </c>
      <c r="G28" s="25">
        <f>'ATM Bootstrap'!AZ35</f>
        <v>0</v>
      </c>
      <c r="H28" s="25">
        <f>'ATM Bootstrap'!BA35</f>
        <v>0</v>
      </c>
    </row>
    <row r="29" spans="3:8">
      <c r="C29" s="2">
        <f>'ATM Bootstrap'!$AV$19</f>
        <v>0</v>
      </c>
      <c r="D29" s="2">
        <f>'ATM Bootstrap'!AU36</f>
        <v>0</v>
      </c>
      <c r="E29" s="3">
        <f>'ATM Bootstrap'!AW36*'ATM Bootstrap'!AV36/SQRT(250)</f>
        <v>0</v>
      </c>
      <c r="F29" s="3">
        <f>'ATM Bootstrap'!AY36</f>
        <v>0</v>
      </c>
      <c r="G29" s="25">
        <f>'ATM Bootstrap'!AZ36</f>
        <v>0</v>
      </c>
      <c r="H29" s="25">
        <f>'ATM Bootstrap'!BA36</f>
        <v>0</v>
      </c>
    </row>
    <row r="30" spans="3:8">
      <c r="C30" s="2">
        <f>'ATM Bootstrap'!$AV$19</f>
        <v>0</v>
      </c>
      <c r="D30" s="2">
        <f>'ATM Bootstrap'!AU37</f>
        <v>0</v>
      </c>
      <c r="E30" s="3">
        <f>'ATM Bootstrap'!AW37*'ATM Bootstrap'!AV37/SQRT(250)</f>
        <v>0</v>
      </c>
      <c r="F30" s="3">
        <f>'ATM Bootstrap'!AY37</f>
        <v>0</v>
      </c>
      <c r="G30" s="25">
        <f>'ATM Bootstrap'!AZ37</f>
        <v>0</v>
      </c>
      <c r="H30" s="25">
        <f>'ATM Bootstrap'!BA37</f>
        <v>0</v>
      </c>
    </row>
    <row r="31" spans="3:8">
      <c r="C31" s="2">
        <f>'ATM Bootstrap'!$BG$19</f>
        <v>0</v>
      </c>
      <c r="D31" s="2">
        <f>'ATM Bootstrap'!BF33</f>
        <v>0</v>
      </c>
      <c r="E31" s="3">
        <f>'ATM Bootstrap'!BH33*'ATM Bootstrap'!BG33/SQRT(250)</f>
        <v>0</v>
      </c>
      <c r="F31" s="3">
        <f>'ATM Bootstrap'!BJ33</f>
        <v>0</v>
      </c>
      <c r="G31" s="25">
        <f>'ATM Bootstrap'!BK33</f>
        <v>0</v>
      </c>
      <c r="H31" s="25">
        <f>'ATM Bootstrap'!BL33</f>
        <v>0</v>
      </c>
    </row>
    <row r="32" spans="3:8">
      <c r="C32" s="2">
        <f>'ATM Bootstrap'!$BR$19</f>
        <v>0</v>
      </c>
      <c r="D32" s="2">
        <f>'ATM Bootstrap'!BQ35</f>
        <v>0</v>
      </c>
      <c r="E32" s="3">
        <f>'ATM Bootstrap'!BS35*'ATM Bootstrap'!BR35/SQRT(250)</f>
        <v>0</v>
      </c>
      <c r="F32" s="3">
        <f>'ATM Bootstrap'!BU35</f>
        <v>0</v>
      </c>
      <c r="G32" s="25">
        <f>'ATM Bootstrap'!BV35</f>
        <v>0</v>
      </c>
      <c r="H32" s="25">
        <f>'ATM Bootstrap'!BW35</f>
        <v>0</v>
      </c>
    </row>
    <row r="33" spans="3:8">
      <c r="C33" s="2">
        <f>'ATM Bootstrap'!$BR$19</f>
        <v>0</v>
      </c>
      <c r="D33" s="2">
        <f>'ATM Bootstrap'!BQ37</f>
        <v>0</v>
      </c>
      <c r="E33" s="3">
        <f>'ATM Bootstrap'!BS37*'ATM Bootstrap'!BR37/SQRT(250)</f>
        <v>0</v>
      </c>
      <c r="F33" s="3">
        <f>'ATM Bootstrap'!BU37</f>
        <v>0</v>
      </c>
      <c r="G33" s="25">
        <f>'ATM Bootstrap'!BV37</f>
        <v>0</v>
      </c>
      <c r="H33" s="25">
        <f>'ATM Bootstrap'!BW37</f>
        <v>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4C1715C7-886F-4D25-AD88-CA5B2DE3B2EC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87590ABE-535B-407A-BFF6-6FF780A0BBE2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of Contents</vt:lpstr>
      <vt:lpstr>Market Data</vt:lpstr>
      <vt:lpstr>ATM Bootstrap</vt:lpstr>
      <vt:lpstr>Fixed Strike Bootstrap</vt:lpstr>
      <vt:lpstr>Publication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gscoufis</dc:creator>
  <cp:lastModifiedBy>Alex</cp:lastModifiedBy>
  <cp:lastPrinted>2008-01-21T03:34:24Z</cp:lastPrinted>
  <dcterms:created xsi:type="dcterms:W3CDTF">2007-09-27T05:12:14Z</dcterms:created>
  <dcterms:modified xsi:type="dcterms:W3CDTF">2018-02-16T21:47:20Z</dcterms:modified>
</cp:coreProperties>
</file>