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Volatility\"/>
    </mc:Choice>
  </mc:AlternateContent>
  <xr:revisionPtr revIDLastSave="0" documentId="13_ncr:1_{8DFE5F6C-C245-44FB-AA19-A8FF55F0994F}" xr6:coauthVersionLast="28" xr6:coauthVersionMax="28" xr10:uidLastSave="{00000000-0000-0000-0000-000000000000}"/>
  <bookViews>
    <workbookView xWindow="480" yWindow="90" windowWidth="12315" windowHeight="13035" tabRatio="608" activeTab="4" xr2:uid="{00000000-000D-0000-FFFF-FFFF00000000}"/>
  </bookViews>
  <sheets>
    <sheet name="Table of Contents" sheetId="11" r:id="rId1"/>
    <sheet name="OldAUDCurvePublish" sheetId="10" r:id="rId2"/>
    <sheet name="AUDCapVol" sheetId="8" r:id="rId3"/>
    <sheet name="AUDSwaptionVol" sheetId="9" r:id="rId4"/>
    <sheet name="AUDCurveSaveAndPublish" sheetId="14" r:id="rId5"/>
    <sheet name="Configuration" sheetId="12" r:id="rId6"/>
  </sheets>
  <externalReferences>
    <externalReference r:id="rId7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Configuration!$D$2:$D$4</definedName>
  </definedNames>
  <calcPr calcId="171027" calcOnSave="0"/>
</workbook>
</file>

<file path=xl/calcChain.xml><?xml version="1.0" encoding="utf-8"?>
<calcChain xmlns="http://schemas.openxmlformats.org/spreadsheetml/2006/main">
  <c r="C8" i="8" l="1"/>
  <c r="F26" i="14" l="1"/>
  <c r="F25" i="14"/>
  <c r="F24" i="14"/>
  <c r="F23" i="14"/>
  <c r="F22" i="14"/>
  <c r="F21" i="14"/>
  <c r="F20" i="14"/>
  <c r="F19" i="14"/>
  <c r="C72" i="14"/>
  <c r="C70" i="14"/>
  <c r="C8" i="14"/>
  <c r="C9" i="14" s="1"/>
  <c r="C64" i="14"/>
  <c r="C65" i="14" s="1"/>
  <c r="C57" i="14"/>
  <c r="C55" i="14"/>
  <c r="C49" i="14"/>
  <c r="C50" i="14" s="1"/>
  <c r="C42" i="14"/>
  <c r="C35" i="14"/>
  <c r="C36" i="14" s="1"/>
  <c r="C28" i="14"/>
  <c r="C26" i="14"/>
  <c r="C21" i="14"/>
  <c r="C22" i="14" s="1"/>
  <c r="C13" i="14"/>
  <c r="C3" i="14"/>
  <c r="C11" i="14" s="1"/>
  <c r="N18" i="9"/>
  <c r="E30" i="9"/>
  <c r="C3" i="9"/>
  <c r="C17" i="9" s="1"/>
  <c r="C10" i="9"/>
  <c r="C8" i="9"/>
  <c r="M18" i="9"/>
  <c r="L18" i="9"/>
  <c r="K18" i="9"/>
  <c r="J18" i="9"/>
  <c r="I18" i="9"/>
  <c r="H18" i="9"/>
  <c r="G18" i="9"/>
  <c r="F18" i="9"/>
  <c r="E29" i="9"/>
  <c r="E28" i="9"/>
  <c r="E27" i="9"/>
  <c r="E26" i="9"/>
  <c r="E25" i="9"/>
  <c r="E24" i="9"/>
  <c r="E23" i="9"/>
  <c r="E22" i="9"/>
  <c r="E21" i="9"/>
  <c r="E20" i="9"/>
  <c r="E19" i="9"/>
  <c r="N34" i="8"/>
  <c r="C3" i="8"/>
  <c r="E35" i="8" s="1"/>
  <c r="G2" i="8"/>
  <c r="H2" i="8" s="1"/>
  <c r="I2" i="8" s="1"/>
  <c r="J2" i="8" s="1"/>
  <c r="K2" i="8" s="1"/>
  <c r="L2" i="8" s="1"/>
  <c r="M2" i="8" s="1"/>
  <c r="N2" i="8" s="1"/>
  <c r="C10" i="8"/>
  <c r="M34" i="8"/>
  <c r="L34" i="8"/>
  <c r="K34" i="8"/>
  <c r="J34" i="8"/>
  <c r="I34" i="8"/>
  <c r="H34" i="8"/>
  <c r="G34" i="8"/>
  <c r="F34" i="8"/>
  <c r="F26" i="10"/>
  <c r="F25" i="10"/>
  <c r="F24" i="10"/>
  <c r="F23" i="10"/>
  <c r="F22" i="10"/>
  <c r="F21" i="10"/>
  <c r="F20" i="10"/>
  <c r="F19" i="10"/>
  <c r="C12" i="10"/>
  <c r="C3" i="10"/>
  <c r="C10" i="10" s="1"/>
  <c r="C8" i="10"/>
  <c r="A40" i="8"/>
  <c r="A41" i="8" s="1"/>
  <c r="C37" i="8"/>
  <c r="E30" i="8"/>
  <c r="E29" i="8"/>
  <c r="E28" i="8"/>
  <c r="E27" i="8"/>
  <c r="E26" i="8"/>
  <c r="E25" i="8"/>
  <c r="E24" i="8"/>
  <c r="E23" i="8"/>
  <c r="E22" i="8"/>
  <c r="E21" i="8"/>
  <c r="E20" i="8"/>
  <c r="E19" i="8"/>
  <c r="C60" i="10"/>
  <c r="C58" i="10"/>
  <c r="C52" i="10"/>
  <c r="C53" i="10" s="1"/>
  <c r="C48" i="10"/>
  <c r="C45" i="10"/>
  <c r="C46" i="10" s="1"/>
  <c r="C39" i="10"/>
  <c r="C40" i="10" s="1"/>
  <c r="C35" i="10"/>
  <c r="C28" i="10"/>
  <c r="C29" i="10" s="1"/>
  <c r="C24" i="10"/>
  <c r="C22" i="10"/>
  <c r="C17" i="10"/>
  <c r="C18" i="10" s="1"/>
  <c r="C20" i="8"/>
  <c r="B49" i="11"/>
  <c r="C47" i="14"/>
  <c r="C33" i="14"/>
  <c r="C19" i="14"/>
  <c r="E36" i="8" l="1"/>
  <c r="C4" i="10"/>
  <c r="C34" i="8"/>
  <c r="C4" i="14"/>
  <c r="C31" i="14"/>
  <c r="C45" i="14"/>
  <c r="C60" i="14"/>
  <c r="A42" i="8"/>
  <c r="C39" i="8"/>
  <c r="C38" i="8"/>
  <c r="C4" i="8"/>
  <c r="C17" i="8"/>
  <c r="C4" i="9"/>
  <c r="P2" i="10" a="1"/>
  <c r="C1" i="14"/>
  <c r="N2" i="10" a="1"/>
  <c r="P2" i="14" a="1"/>
  <c r="T2" i="10" a="1"/>
  <c r="C1" i="8"/>
  <c r="I19" i="8"/>
  <c r="J30" i="8"/>
  <c r="T2" i="14" a="1"/>
  <c r="F25" i="8"/>
  <c r="F20" i="8"/>
  <c r="M25" i="8"/>
  <c r="G20" i="8"/>
  <c r="H21" i="8"/>
  <c r="H29" i="8"/>
  <c r="M26" i="8"/>
  <c r="G21" i="8"/>
  <c r="I22" i="8"/>
  <c r="I30" i="8"/>
  <c r="M29" i="8"/>
  <c r="J25" i="8"/>
  <c r="K21" i="8"/>
  <c r="K29" i="8"/>
  <c r="N36" i="8"/>
  <c r="J35" i="8"/>
  <c r="F30" i="8"/>
  <c r="G26" i="8"/>
  <c r="N23" i="8"/>
  <c r="L25" i="8"/>
  <c r="K24" i="8"/>
  <c r="C1" i="9"/>
  <c r="L26" i="8"/>
  <c r="I26" i="8"/>
  <c r="L36" i="8"/>
  <c r="M20" i="9"/>
  <c r="N30" i="9"/>
  <c r="H27" i="9"/>
  <c r="R2" i="10" a="1"/>
  <c r="L29" i="8"/>
  <c r="J22" i="8"/>
  <c r="N35" i="8"/>
  <c r="M27" i="9"/>
  <c r="I22" i="9"/>
  <c r="G29" i="9"/>
  <c r="R2" i="14" a="1"/>
  <c r="F24" i="8"/>
  <c r="F19" i="8"/>
  <c r="M28" i="8"/>
  <c r="G22" i="8"/>
  <c r="H22" i="8"/>
  <c r="H30" i="8"/>
  <c r="M30" i="8"/>
  <c r="G23" i="8"/>
  <c r="I23" i="8"/>
  <c r="L20" i="8"/>
  <c r="N20" i="8"/>
  <c r="J26" i="8"/>
  <c r="K22" i="8"/>
  <c r="K30" i="8"/>
  <c r="H36" i="8"/>
  <c r="K35" i="8"/>
  <c r="F21" i="9"/>
  <c r="N22" i="9"/>
  <c r="K28" i="9"/>
  <c r="K20" i="9"/>
  <c r="J29" i="9"/>
  <c r="J21" i="9"/>
  <c r="L29" i="9"/>
  <c r="I26" i="9"/>
  <c r="N29" i="9"/>
  <c r="H30" i="9"/>
  <c r="H22" i="9"/>
  <c r="M19" i="9"/>
  <c r="G25" i="9"/>
  <c r="G24" i="8"/>
  <c r="N21" i="8"/>
  <c r="L22" i="8"/>
  <c r="K23" i="8"/>
  <c r="I35" i="8"/>
  <c r="K27" i="9"/>
  <c r="J20" i="9"/>
  <c r="H29" i="9"/>
  <c r="L26" i="9"/>
  <c r="V2" i="10" a="1"/>
  <c r="L24" i="8"/>
  <c r="N22" i="8"/>
  <c r="H24" i="8"/>
  <c r="G27" i="8"/>
  <c r="J20" i="8"/>
  <c r="G36" i="8"/>
  <c r="M25" i="9"/>
  <c r="J19" i="9"/>
  <c r="H20" i="9"/>
  <c r="G23" i="9"/>
  <c r="F22" i="8"/>
  <c r="L27" i="8"/>
  <c r="N24" i="8"/>
  <c r="H25" i="8"/>
  <c r="G29" i="8"/>
  <c r="J21" i="8"/>
  <c r="G35" i="8"/>
  <c r="K25" i="9"/>
  <c r="J30" i="9"/>
  <c r="H19" i="9"/>
  <c r="L28" i="8"/>
  <c r="N26" i="8"/>
  <c r="H26" i="8"/>
  <c r="I27" i="8"/>
  <c r="K26" i="8"/>
  <c r="F30" i="9"/>
  <c r="J25" i="9"/>
  <c r="M23" i="9"/>
  <c r="G21" i="9"/>
  <c r="K25" i="8"/>
  <c r="L30" i="8"/>
  <c r="N25" i="8"/>
  <c r="G28" i="8"/>
  <c r="F35" i="8"/>
  <c r="F36" i="8"/>
  <c r="J19" i="8"/>
  <c r="G25" i="8"/>
  <c r="H23" i="8"/>
  <c r="M35" i="8"/>
  <c r="I36" i="8"/>
  <c r="K28" i="8"/>
  <c r="K20" i="8"/>
  <c r="J24" i="8"/>
  <c r="M27" i="8"/>
  <c r="I29" i="8"/>
  <c r="I21" i="8"/>
  <c r="G19" i="8"/>
  <c r="M23" i="8"/>
  <c r="H28" i="8"/>
  <c r="H20" i="8"/>
  <c r="N30" i="8"/>
  <c r="M22" i="8"/>
  <c r="F28" i="8"/>
  <c r="F26" i="8"/>
  <c r="K36" i="8"/>
  <c r="M21" i="8"/>
  <c r="N27" i="8"/>
  <c r="G30" i="8"/>
  <c r="F29" i="8"/>
  <c r="J29" i="8"/>
  <c r="L35" i="8"/>
  <c r="J28" i="8"/>
  <c r="I25" i="8"/>
  <c r="L23" i="8"/>
  <c r="M36" i="8"/>
  <c r="J27" i="8"/>
  <c r="I24" i="8"/>
  <c r="L19" i="8"/>
  <c r="N19" i="8"/>
  <c r="L21" i="8"/>
  <c r="F23" i="8"/>
  <c r="H35" i="8"/>
  <c r="J36" i="8"/>
  <c r="K27" i="8"/>
  <c r="K19" i="8"/>
  <c r="J23" i="8"/>
  <c r="M24" i="8"/>
  <c r="I28" i="8"/>
  <c r="I20" i="8"/>
  <c r="N29" i="8"/>
  <c r="M20" i="8"/>
  <c r="H27" i="8"/>
  <c r="H19" i="8"/>
  <c r="N28" i="8"/>
  <c r="M19" i="8"/>
  <c r="F21" i="8"/>
  <c r="F27" i="8"/>
  <c r="L22" i="9"/>
  <c r="N19" i="9"/>
  <c r="J27" i="9"/>
  <c r="N28" i="9"/>
  <c r="F23" i="9"/>
  <c r="J28" i="9"/>
  <c r="G26" i="9"/>
  <c r="M24" i="9"/>
  <c r="H23" i="9"/>
  <c r="L20" i="9"/>
  <c r="I19" i="9"/>
  <c r="I27" i="9"/>
  <c r="M22" i="9"/>
  <c r="J22" i="9"/>
  <c r="L21" i="9"/>
  <c r="K21" i="9"/>
  <c r="K29" i="9"/>
  <c r="N26" i="9"/>
  <c r="F24" i="9"/>
  <c r="N27" i="9"/>
  <c r="I30" i="9"/>
  <c r="K24" i="9"/>
  <c r="F25" i="9"/>
  <c r="G30" i="9"/>
  <c r="I23" i="9"/>
  <c r="N23" i="9"/>
  <c r="F28" i="9"/>
  <c r="I24" i="9"/>
  <c r="H21" i="9"/>
  <c r="I25" i="9"/>
  <c r="K19" i="9"/>
  <c r="F20" i="9"/>
  <c r="G19" i="9"/>
  <c r="G27" i="9"/>
  <c r="M30" i="9"/>
  <c r="H24" i="9"/>
  <c r="L25" i="9"/>
  <c r="I20" i="9"/>
  <c r="I28" i="9"/>
  <c r="M26" i="9"/>
  <c r="J23" i="9"/>
  <c r="L27" i="9"/>
  <c r="K22" i="9"/>
  <c r="K30" i="9"/>
  <c r="F19" i="9"/>
  <c r="F26" i="9"/>
  <c r="H26" i="9"/>
  <c r="N25" i="9"/>
  <c r="L28" i="9"/>
  <c r="G22" i="9"/>
  <c r="M28" i="9"/>
  <c r="J26" i="9"/>
  <c r="F27" i="9"/>
  <c r="H28" i="9"/>
  <c r="L19" i="9"/>
  <c r="K26" i="9"/>
  <c r="G24" i="9"/>
  <c r="N24" i="9"/>
  <c r="L24" i="9"/>
  <c r="M29" i="9"/>
  <c r="G20" i="9"/>
  <c r="G28" i="9"/>
  <c r="N21" i="9"/>
  <c r="H25" i="9"/>
  <c r="L30" i="9"/>
  <c r="I21" i="9"/>
  <c r="I29" i="9"/>
  <c r="N20" i="9"/>
  <c r="J24" i="9"/>
  <c r="M21" i="9"/>
  <c r="K23" i="9"/>
  <c r="L23" i="9"/>
  <c r="F22" i="9"/>
  <c r="F29" i="9"/>
  <c r="V2" i="10" l="1"/>
  <c r="V6" i="10"/>
  <c r="V10" i="10"/>
  <c r="V14" i="10"/>
  <c r="V18" i="10"/>
  <c r="V22" i="10"/>
  <c r="V26" i="10"/>
  <c r="V30" i="10"/>
  <c r="V34" i="10"/>
  <c r="V38" i="10"/>
  <c r="W2" i="10"/>
  <c r="W6" i="10"/>
  <c r="W10" i="10"/>
  <c r="W14" i="10"/>
  <c r="W18" i="10"/>
  <c r="W22" i="10"/>
  <c r="W26" i="10"/>
  <c r="W30" i="10"/>
  <c r="W34" i="10"/>
  <c r="W38" i="10"/>
  <c r="V7" i="10"/>
  <c r="V11" i="10"/>
  <c r="V19" i="10"/>
  <c r="V23" i="10"/>
  <c r="V27" i="10"/>
  <c r="V35" i="10"/>
  <c r="W7" i="10"/>
  <c r="W15" i="10"/>
  <c r="W19" i="10"/>
  <c r="W27" i="10"/>
  <c r="V24" i="10"/>
  <c r="V32" i="10"/>
  <c r="W4" i="10"/>
  <c r="W20" i="10"/>
  <c r="W36" i="10"/>
  <c r="V5" i="10"/>
  <c r="V21" i="10"/>
  <c r="V29" i="10"/>
  <c r="W5" i="10"/>
  <c r="W17" i="10"/>
  <c r="W29" i="10"/>
  <c r="W37" i="10"/>
  <c r="V3" i="10"/>
  <c r="V15" i="10"/>
  <c r="V31" i="10"/>
  <c r="W11" i="10"/>
  <c r="W23" i="10"/>
  <c r="W35" i="10"/>
  <c r="V28" i="10"/>
  <c r="W12" i="10"/>
  <c r="W24" i="10"/>
  <c r="V9" i="10"/>
  <c r="V33" i="10"/>
  <c r="W13" i="10"/>
  <c r="W25" i="10"/>
  <c r="W3" i="10"/>
  <c r="W31" i="10"/>
  <c r="W8" i="10"/>
  <c r="W32" i="10"/>
  <c r="V13" i="10"/>
  <c r="V37" i="10"/>
  <c r="W9" i="10"/>
  <c r="W21" i="10"/>
  <c r="W33" i="10"/>
  <c r="V4" i="10"/>
  <c r="V8" i="10"/>
  <c r="V12" i="10"/>
  <c r="V16" i="10"/>
  <c r="V20" i="10"/>
  <c r="V36" i="10"/>
  <c r="W16" i="10"/>
  <c r="W28" i="10"/>
  <c r="V17" i="10"/>
  <c r="V25" i="10"/>
  <c r="T2" i="10"/>
  <c r="T6" i="10"/>
  <c r="T10" i="10"/>
  <c r="T14" i="10"/>
  <c r="T18" i="10"/>
  <c r="T22" i="10"/>
  <c r="T26" i="10"/>
  <c r="T30" i="10"/>
  <c r="T34" i="10"/>
  <c r="T38" i="10"/>
  <c r="U22" i="10"/>
  <c r="T11" i="10"/>
  <c r="T15" i="10"/>
  <c r="T23" i="10"/>
  <c r="T27" i="10"/>
  <c r="T35" i="10"/>
  <c r="U12" i="10"/>
  <c r="U20" i="10"/>
  <c r="U32" i="10"/>
  <c r="T29" i="10"/>
  <c r="U5" i="10"/>
  <c r="U25" i="10"/>
  <c r="U2" i="10"/>
  <c r="U6" i="10"/>
  <c r="U10" i="10"/>
  <c r="U14" i="10"/>
  <c r="U18" i="10"/>
  <c r="U26" i="10"/>
  <c r="U30" i="10"/>
  <c r="U34" i="10"/>
  <c r="U38" i="10"/>
  <c r="T7" i="10"/>
  <c r="T19" i="10"/>
  <c r="T31" i="10"/>
  <c r="T36" i="10"/>
  <c r="U8" i="10"/>
  <c r="U16" i="10"/>
  <c r="U28" i="10"/>
  <c r="U36" i="10"/>
  <c r="T9" i="10"/>
  <c r="T25" i="10"/>
  <c r="U13" i="10"/>
  <c r="U29" i="10"/>
  <c r="U37" i="10"/>
  <c r="T3" i="10"/>
  <c r="T5" i="10"/>
  <c r="T17" i="10"/>
  <c r="T37" i="10"/>
  <c r="U21" i="10"/>
  <c r="U3" i="10"/>
  <c r="U7" i="10"/>
  <c r="U11" i="10"/>
  <c r="U15" i="10"/>
  <c r="U19" i="10"/>
  <c r="U23" i="10"/>
  <c r="U27" i="10"/>
  <c r="U31" i="10"/>
  <c r="U35" i="10"/>
  <c r="T4" i="10"/>
  <c r="T8" i="10"/>
  <c r="T12" i="10"/>
  <c r="T16" i="10"/>
  <c r="T20" i="10"/>
  <c r="T24" i="10"/>
  <c r="T28" i="10"/>
  <c r="T32" i="10"/>
  <c r="U4" i="10"/>
  <c r="U24" i="10"/>
  <c r="T13" i="10"/>
  <c r="T21" i="10"/>
  <c r="T33" i="10"/>
  <c r="U9" i="10"/>
  <c r="U17" i="10"/>
  <c r="U33" i="10"/>
  <c r="R2" i="10"/>
  <c r="R6" i="10"/>
  <c r="R10" i="10"/>
  <c r="R14" i="10"/>
  <c r="R18" i="10"/>
  <c r="R22" i="10"/>
  <c r="R26" i="10"/>
  <c r="R30" i="10"/>
  <c r="R34" i="10"/>
  <c r="R38" i="10"/>
  <c r="R7" i="10"/>
  <c r="R15" i="10"/>
  <c r="R27" i="10"/>
  <c r="R35" i="10"/>
  <c r="S15" i="10"/>
  <c r="S27" i="10"/>
  <c r="S35" i="10"/>
  <c r="R8" i="10"/>
  <c r="R24" i="10"/>
  <c r="S16" i="10"/>
  <c r="S24" i="10"/>
  <c r="S36" i="10"/>
  <c r="R13" i="10"/>
  <c r="R33" i="10"/>
  <c r="S21" i="10"/>
  <c r="S37" i="10"/>
  <c r="S2" i="10"/>
  <c r="S6" i="10"/>
  <c r="S10" i="10"/>
  <c r="S14" i="10"/>
  <c r="S18" i="10"/>
  <c r="S22" i="10"/>
  <c r="S26" i="10"/>
  <c r="S30" i="10"/>
  <c r="S34" i="10"/>
  <c r="S38" i="10"/>
  <c r="R3" i="10"/>
  <c r="R11" i="10"/>
  <c r="R19" i="10"/>
  <c r="R23" i="10"/>
  <c r="R31" i="10"/>
  <c r="S11" i="10"/>
  <c r="S23" i="10"/>
  <c r="S31" i="10"/>
  <c r="R4" i="10"/>
  <c r="R20" i="10"/>
  <c r="R32" i="10"/>
  <c r="S12" i="10"/>
  <c r="S32" i="10"/>
  <c r="R25" i="10"/>
  <c r="S9" i="10"/>
  <c r="S29" i="10"/>
  <c r="R12" i="10"/>
  <c r="R5" i="10"/>
  <c r="R21" i="10"/>
  <c r="S5" i="10"/>
  <c r="S25" i="10"/>
  <c r="S3" i="10"/>
  <c r="S7" i="10"/>
  <c r="S19" i="10"/>
  <c r="R16" i="10"/>
  <c r="R28" i="10"/>
  <c r="R36" i="10"/>
  <c r="S8" i="10"/>
  <c r="S28" i="10"/>
  <c r="R9" i="10"/>
  <c r="R29" i="10"/>
  <c r="S13" i="10"/>
  <c r="S33" i="10"/>
  <c r="S4" i="10"/>
  <c r="S20" i="10"/>
  <c r="R17" i="10"/>
  <c r="R37" i="10"/>
  <c r="S17" i="10"/>
  <c r="Q21" i="10"/>
  <c r="P2" i="10"/>
  <c r="P6" i="10"/>
  <c r="P10" i="10"/>
  <c r="P14" i="10"/>
  <c r="P18" i="10"/>
  <c r="P22" i="10"/>
  <c r="P26" i="10"/>
  <c r="P30" i="10"/>
  <c r="P34" i="10"/>
  <c r="P38" i="10"/>
  <c r="P11" i="10"/>
  <c r="P19" i="10"/>
  <c r="P27" i="10"/>
  <c r="Q7" i="10"/>
  <c r="Q15" i="10"/>
  <c r="Q27" i="10"/>
  <c r="P4" i="10"/>
  <c r="P16" i="10"/>
  <c r="P24" i="10"/>
  <c r="P36" i="10"/>
  <c r="Q28" i="10"/>
  <c r="Q36" i="10"/>
  <c r="P13" i="10"/>
  <c r="P25" i="10"/>
  <c r="Q2" i="10"/>
  <c r="Q6" i="10"/>
  <c r="Q10" i="10"/>
  <c r="Q14" i="10"/>
  <c r="Q18" i="10"/>
  <c r="Q22" i="10"/>
  <c r="Q26" i="10"/>
  <c r="Q30" i="10"/>
  <c r="Q34" i="10"/>
  <c r="Q38" i="10"/>
  <c r="P7" i="10"/>
  <c r="P15" i="10"/>
  <c r="P23" i="10"/>
  <c r="P31" i="10"/>
  <c r="Q3" i="10"/>
  <c r="Q19" i="10"/>
  <c r="Q31" i="10"/>
  <c r="P12" i="10"/>
  <c r="P20" i="10"/>
  <c r="P32" i="10"/>
  <c r="P5" i="10"/>
  <c r="P17" i="10"/>
  <c r="P33" i="10"/>
  <c r="Q5" i="10"/>
  <c r="Q29" i="10"/>
  <c r="P3" i="10"/>
  <c r="P35" i="10"/>
  <c r="Q11" i="10"/>
  <c r="Q23" i="10"/>
  <c r="Q35" i="10"/>
  <c r="P8" i="10"/>
  <c r="P28" i="10"/>
  <c r="Q32" i="10"/>
  <c r="P9" i="10"/>
  <c r="P29" i="10"/>
  <c r="Q9" i="10"/>
  <c r="Q25" i="10"/>
  <c r="Q13" i="10"/>
  <c r="Q4" i="10"/>
  <c r="Q8" i="10"/>
  <c r="Q12" i="10"/>
  <c r="Q16" i="10"/>
  <c r="Q20" i="10"/>
  <c r="Q24" i="10"/>
  <c r="P21" i="10"/>
  <c r="P37" i="10"/>
  <c r="Q17" i="10"/>
  <c r="Q33" i="10"/>
  <c r="Q37" i="10"/>
  <c r="N2" i="10"/>
  <c r="N6" i="10"/>
  <c r="N10" i="10"/>
  <c r="N14" i="10"/>
  <c r="N18" i="10"/>
  <c r="N22" i="10"/>
  <c r="N26" i="10"/>
  <c r="N30" i="10"/>
  <c r="N34" i="10"/>
  <c r="N38" i="10"/>
  <c r="O6" i="10"/>
  <c r="O10" i="10"/>
  <c r="O18" i="10"/>
  <c r="O26" i="10"/>
  <c r="O34" i="10"/>
  <c r="O9" i="10"/>
  <c r="O37" i="10"/>
  <c r="O2" i="10"/>
  <c r="O14" i="10"/>
  <c r="O22" i="10"/>
  <c r="O30" i="10"/>
  <c r="O38" i="10"/>
  <c r="O29" i="10"/>
  <c r="N3" i="10"/>
  <c r="N7" i="10"/>
  <c r="N11" i="10"/>
  <c r="N15" i="10"/>
  <c r="N19" i="10"/>
  <c r="N23" i="10"/>
  <c r="N27" i="10"/>
  <c r="N31" i="10"/>
  <c r="N35" i="10"/>
  <c r="O20" i="10"/>
  <c r="N13" i="10"/>
  <c r="O13" i="10"/>
  <c r="O25" i="10"/>
  <c r="O3" i="10"/>
  <c r="O7" i="10"/>
  <c r="O11" i="10"/>
  <c r="O15" i="10"/>
  <c r="O19" i="10"/>
  <c r="O23" i="10"/>
  <c r="O27" i="10"/>
  <c r="O31" i="10"/>
  <c r="O35" i="10"/>
  <c r="O8" i="10"/>
  <c r="O12" i="10"/>
  <c r="O24" i="10"/>
  <c r="O32" i="10"/>
  <c r="N9" i="10"/>
  <c r="N17" i="10"/>
  <c r="N25" i="10"/>
  <c r="N33" i="10"/>
  <c r="O17" i="10"/>
  <c r="O33" i="10"/>
  <c r="N4" i="10"/>
  <c r="N8" i="10"/>
  <c r="N12" i="10"/>
  <c r="N16" i="10"/>
  <c r="N20" i="10"/>
  <c r="N24" i="10"/>
  <c r="N28" i="10"/>
  <c r="N32" i="10"/>
  <c r="N36" i="10"/>
  <c r="O4" i="10"/>
  <c r="O16" i="10"/>
  <c r="O28" i="10"/>
  <c r="O36" i="10"/>
  <c r="N5" i="10"/>
  <c r="N21" i="10"/>
  <c r="N29" i="10"/>
  <c r="N37" i="10"/>
  <c r="O5" i="10"/>
  <c r="O21" i="10"/>
  <c r="T2" i="14"/>
  <c r="T6" i="14"/>
  <c r="T10" i="14"/>
  <c r="T14" i="14"/>
  <c r="T18" i="14"/>
  <c r="T22" i="14"/>
  <c r="T26" i="14"/>
  <c r="T30" i="14"/>
  <c r="T34" i="14"/>
  <c r="T38" i="14"/>
  <c r="U27" i="14"/>
  <c r="T36" i="14"/>
  <c r="U4" i="14"/>
  <c r="U16" i="14"/>
  <c r="U32" i="14"/>
  <c r="T17" i="14"/>
  <c r="T37" i="14"/>
  <c r="U21" i="14"/>
  <c r="U2" i="14"/>
  <c r="U6" i="14"/>
  <c r="U10" i="14"/>
  <c r="U14" i="14"/>
  <c r="U18" i="14"/>
  <c r="U22" i="14"/>
  <c r="U26" i="14"/>
  <c r="U30" i="14"/>
  <c r="U34" i="14"/>
  <c r="U38" i="14"/>
  <c r="U19" i="14"/>
  <c r="U35" i="14"/>
  <c r="U8" i="14"/>
  <c r="U24" i="14"/>
  <c r="T9" i="14"/>
  <c r="T29" i="14"/>
  <c r="U13" i="14"/>
  <c r="U33" i="14"/>
  <c r="T3" i="14"/>
  <c r="T7" i="14"/>
  <c r="T11" i="14"/>
  <c r="T15" i="14"/>
  <c r="T19" i="14"/>
  <c r="T23" i="14"/>
  <c r="T27" i="14"/>
  <c r="T31" i="14"/>
  <c r="T35" i="14"/>
  <c r="U23" i="14"/>
  <c r="U12" i="14"/>
  <c r="U36" i="14"/>
  <c r="T21" i="14"/>
  <c r="T33" i="14"/>
  <c r="U17" i="14"/>
  <c r="U37" i="14"/>
  <c r="U3" i="14"/>
  <c r="U7" i="14"/>
  <c r="U11" i="14"/>
  <c r="U15" i="14"/>
  <c r="U31" i="14"/>
  <c r="U28" i="14"/>
  <c r="T13" i="14"/>
  <c r="U5" i="14"/>
  <c r="U29" i="14"/>
  <c r="T4" i="14"/>
  <c r="T8" i="14"/>
  <c r="T12" i="14"/>
  <c r="T16" i="14"/>
  <c r="T20" i="14"/>
  <c r="T24" i="14"/>
  <c r="T28" i="14"/>
  <c r="T32" i="14"/>
  <c r="U20" i="14"/>
  <c r="T5" i="14"/>
  <c r="T25" i="14"/>
  <c r="U9" i="14"/>
  <c r="U25" i="14"/>
  <c r="R2" i="14"/>
  <c r="R6" i="14"/>
  <c r="R10" i="14"/>
  <c r="R14" i="14"/>
  <c r="R18" i="14"/>
  <c r="R22" i="14"/>
  <c r="R26" i="14"/>
  <c r="R30" i="14"/>
  <c r="R34" i="14"/>
  <c r="R38" i="14"/>
  <c r="R31" i="14"/>
  <c r="S3" i="14"/>
  <c r="S19" i="14"/>
  <c r="S31" i="14"/>
  <c r="S36" i="14"/>
  <c r="R5" i="14"/>
  <c r="R25" i="14"/>
  <c r="S5" i="14"/>
  <c r="S21" i="14"/>
  <c r="S2" i="14"/>
  <c r="S6" i="14"/>
  <c r="S10" i="14"/>
  <c r="S14" i="14"/>
  <c r="S18" i="14"/>
  <c r="S22" i="14"/>
  <c r="S26" i="14"/>
  <c r="S30" i="14"/>
  <c r="S34" i="14"/>
  <c r="S38" i="14"/>
  <c r="R27" i="14"/>
  <c r="S11" i="14"/>
  <c r="S23" i="14"/>
  <c r="S35" i="14"/>
  <c r="R17" i="14"/>
  <c r="R37" i="14"/>
  <c r="S9" i="14"/>
  <c r="S25" i="14"/>
  <c r="R3" i="14"/>
  <c r="R7" i="14"/>
  <c r="R11" i="14"/>
  <c r="R15" i="14"/>
  <c r="R19" i="14"/>
  <c r="R23" i="14"/>
  <c r="R35" i="14"/>
  <c r="S7" i="14"/>
  <c r="S15" i="14"/>
  <c r="S27" i="14"/>
  <c r="R13" i="14"/>
  <c r="R29" i="14"/>
  <c r="S17" i="14"/>
  <c r="S37" i="14"/>
  <c r="S29" i="14"/>
  <c r="R4" i="14"/>
  <c r="R8" i="14"/>
  <c r="R12" i="14"/>
  <c r="R16" i="14"/>
  <c r="R20" i="14"/>
  <c r="R24" i="14"/>
  <c r="R28" i="14"/>
  <c r="R32" i="14"/>
  <c r="R36" i="14"/>
  <c r="S4" i="14"/>
  <c r="S8" i="14"/>
  <c r="S12" i="14"/>
  <c r="S16" i="14"/>
  <c r="S20" i="14"/>
  <c r="S24" i="14"/>
  <c r="S28" i="14"/>
  <c r="S32" i="14"/>
  <c r="R9" i="14"/>
  <c r="R21" i="14"/>
  <c r="R33" i="14"/>
  <c r="S13" i="14"/>
  <c r="S33" i="14"/>
  <c r="P2" i="14"/>
  <c r="P6" i="14"/>
  <c r="P10" i="14"/>
  <c r="P14" i="14"/>
  <c r="P18" i="14"/>
  <c r="P22" i="14"/>
  <c r="P26" i="14"/>
  <c r="P30" i="14"/>
  <c r="P34" i="14"/>
  <c r="P38" i="14"/>
  <c r="P27" i="14"/>
  <c r="Q3" i="14"/>
  <c r="Q15" i="14"/>
  <c r="Q23" i="14"/>
  <c r="Q35" i="14"/>
  <c r="P12" i="14"/>
  <c r="P16" i="14"/>
  <c r="P28" i="14"/>
  <c r="Q24" i="14"/>
  <c r="P9" i="14"/>
  <c r="P21" i="14"/>
  <c r="Q13" i="14"/>
  <c r="Q2" i="14"/>
  <c r="Q6" i="14"/>
  <c r="Q10" i="14"/>
  <c r="Q14" i="14"/>
  <c r="Q18" i="14"/>
  <c r="Q22" i="14"/>
  <c r="Q26" i="14"/>
  <c r="Q30" i="14"/>
  <c r="Q34" i="14"/>
  <c r="Q38" i="14"/>
  <c r="P23" i="14"/>
  <c r="P35" i="14"/>
  <c r="Q7" i="14"/>
  <c r="Q27" i="14"/>
  <c r="P4" i="14"/>
  <c r="P20" i="14"/>
  <c r="P32" i="14"/>
  <c r="Q28" i="14"/>
  <c r="Q36" i="14"/>
  <c r="P13" i="14"/>
  <c r="P29" i="14"/>
  <c r="Q5" i="14"/>
  <c r="Q33" i="14"/>
  <c r="P3" i="14"/>
  <c r="P7" i="14"/>
  <c r="P11" i="14"/>
  <c r="P15" i="14"/>
  <c r="P19" i="14"/>
  <c r="P31" i="14"/>
  <c r="Q11" i="14"/>
  <c r="Q19" i="14"/>
  <c r="Q31" i="14"/>
  <c r="P8" i="14"/>
  <c r="P24" i="14"/>
  <c r="Q20" i="14"/>
  <c r="P17" i="14"/>
  <c r="P33" i="14"/>
  <c r="Q21" i="14"/>
  <c r="P36" i="14"/>
  <c r="P37" i="14"/>
  <c r="Q17" i="14"/>
  <c r="Q37" i="14"/>
  <c r="Q4" i="14"/>
  <c r="Q8" i="14"/>
  <c r="Q12" i="14"/>
  <c r="Q16" i="14"/>
  <c r="Q32" i="14"/>
  <c r="P25" i="14"/>
  <c r="Q9" i="14"/>
  <c r="Q29" i="14"/>
  <c r="P5" i="14"/>
  <c r="Q25" i="14"/>
  <c r="E37" i="8"/>
  <c r="C55" i="10"/>
  <c r="G39" i="10"/>
  <c r="C27" i="9"/>
  <c r="A43" i="8"/>
  <c r="C40" i="8"/>
  <c r="F37" i="8"/>
  <c r="H37" i="8"/>
  <c r="J37" i="8"/>
  <c r="N37" i="8"/>
  <c r="I37" i="8"/>
  <c r="K37" i="8"/>
  <c r="L37" i="8"/>
  <c r="N2" i="14" a="1"/>
  <c r="M37" i="8"/>
  <c r="G37" i="8"/>
  <c r="N30" i="14" l="1"/>
  <c r="O2" i="14"/>
  <c r="O37" i="14"/>
  <c r="O9" i="14"/>
  <c r="N2" i="14"/>
  <c r="N32" i="14"/>
  <c r="N28" i="14"/>
  <c r="N12" i="14"/>
  <c r="N29" i="14"/>
  <c r="N3" i="14"/>
  <c r="N6" i="14"/>
  <c r="N38" i="14"/>
  <c r="O16" i="14"/>
  <c r="O10" i="14"/>
  <c r="N15" i="14"/>
  <c r="O12" i="14"/>
  <c r="N7" i="14"/>
  <c r="N24" i="14"/>
  <c r="O19" i="14"/>
  <c r="O5" i="14"/>
  <c r="N10" i="14"/>
  <c r="N19" i="14"/>
  <c r="O20" i="14"/>
  <c r="O14" i="14"/>
  <c r="N31" i="14"/>
  <c r="O24" i="14"/>
  <c r="N11" i="14"/>
  <c r="N36" i="14"/>
  <c r="O32" i="14"/>
  <c r="N14" i="14"/>
  <c r="N9" i="14"/>
  <c r="O18" i="14"/>
  <c r="O3" i="14"/>
  <c r="O36" i="14"/>
  <c r="N23" i="14"/>
  <c r="O8" i="14"/>
  <c r="N17" i="14"/>
  <c r="N18" i="14"/>
  <c r="O7" i="14"/>
  <c r="N33" i="14"/>
  <c r="O22" i="14"/>
  <c r="O15" i="14"/>
  <c r="N21" i="14"/>
  <c r="O28" i="14"/>
  <c r="O25" i="14"/>
  <c r="O31" i="14"/>
  <c r="O21" i="14"/>
  <c r="O26" i="14"/>
  <c r="O27" i="14"/>
  <c r="N37" i="14"/>
  <c r="O11" i="14"/>
  <c r="N13" i="14"/>
  <c r="N5" i="14"/>
  <c r="N35" i="14"/>
  <c r="N27" i="14"/>
  <c r="N34" i="14"/>
  <c r="O6" i="14"/>
  <c r="N22" i="14"/>
  <c r="N26" i="14"/>
  <c r="N8" i="14"/>
  <c r="O33" i="14"/>
  <c r="O30" i="14"/>
  <c r="N4" i="14"/>
  <c r="O17" i="14"/>
  <c r="O23" i="14"/>
  <c r="N25" i="14"/>
  <c r="O13" i="14"/>
  <c r="N20" i="14"/>
  <c r="O34" i="14"/>
  <c r="N16" i="14"/>
  <c r="O35" i="14"/>
  <c r="O4" i="14"/>
  <c r="O38" i="14"/>
  <c r="O29" i="14"/>
  <c r="E38" i="8"/>
  <c r="C17" i="14"/>
  <c r="C30" i="8"/>
  <c r="C67" i="14"/>
  <c r="A44" i="8"/>
  <c r="C41" i="8"/>
  <c r="C62" i="14"/>
  <c r="L38" i="8"/>
  <c r="M38" i="8"/>
  <c r="F38" i="8"/>
  <c r="N38" i="8"/>
  <c r="G38" i="8"/>
  <c r="H38" i="8"/>
  <c r="J38" i="8"/>
  <c r="K38" i="8"/>
  <c r="I38" i="8"/>
  <c r="E39" i="8" l="1"/>
  <c r="C35" i="8"/>
  <c r="C75" i="14"/>
  <c r="A45" i="8"/>
  <c r="C42" i="8"/>
  <c r="V2" i="14" a="1"/>
  <c r="G39" i="8"/>
  <c r="F39" i="8"/>
  <c r="J39" i="8"/>
  <c r="N39" i="8"/>
  <c r="H39" i="8"/>
  <c r="K39" i="8"/>
  <c r="I39" i="8"/>
  <c r="M39" i="8"/>
  <c r="L39" i="8"/>
  <c r="V30" i="14" l="1"/>
  <c r="W9" i="14"/>
  <c r="W22" i="14"/>
  <c r="V21" i="14"/>
  <c r="V23" i="14"/>
  <c r="V25" i="14"/>
  <c r="V16" i="14"/>
  <c r="W12" i="14"/>
  <c r="V29" i="14"/>
  <c r="V11" i="14"/>
  <c r="V2" i="14"/>
  <c r="V34" i="14"/>
  <c r="W21" i="14"/>
  <c r="W26" i="14"/>
  <c r="W13" i="14"/>
  <c r="V27" i="14"/>
  <c r="V37" i="14"/>
  <c r="V20" i="14"/>
  <c r="W16" i="14"/>
  <c r="W5" i="14"/>
  <c r="W10" i="14"/>
  <c r="V36" i="14"/>
  <c r="V6" i="14"/>
  <c r="V38" i="14"/>
  <c r="W37" i="14"/>
  <c r="W30" i="14"/>
  <c r="W29" i="14"/>
  <c r="V31" i="14"/>
  <c r="W17" i="14"/>
  <c r="V24" i="14"/>
  <c r="W20" i="14"/>
  <c r="W25" i="14"/>
  <c r="V10" i="14"/>
  <c r="W38" i="14"/>
  <c r="W2" i="14"/>
  <c r="W34" i="14"/>
  <c r="V3" i="14"/>
  <c r="V35" i="14"/>
  <c r="W33" i="14"/>
  <c r="V28" i="14"/>
  <c r="W24" i="14"/>
  <c r="V14" i="14"/>
  <c r="W7" i="14"/>
  <c r="W6" i="14"/>
  <c r="W11" i="14"/>
  <c r="V7" i="14"/>
  <c r="W3" i="14"/>
  <c r="V33" i="14"/>
  <c r="V32" i="14"/>
  <c r="W28" i="14"/>
  <c r="V18" i="14"/>
  <c r="W19" i="14"/>
  <c r="W23" i="14"/>
  <c r="W15" i="14"/>
  <c r="V4" i="14"/>
  <c r="W32" i="14"/>
  <c r="V22" i="14"/>
  <c r="W31" i="14"/>
  <c r="W14" i="14"/>
  <c r="W35" i="14"/>
  <c r="V15" i="14"/>
  <c r="W27" i="14"/>
  <c r="V8" i="14"/>
  <c r="W4" i="14"/>
  <c r="W36" i="14"/>
  <c r="V26" i="14"/>
  <c r="V17" i="14"/>
  <c r="W18" i="14"/>
  <c r="V5" i="14"/>
  <c r="V19" i="14"/>
  <c r="V13" i="14"/>
  <c r="V12" i="14"/>
  <c r="W8" i="14"/>
  <c r="V9" i="14"/>
  <c r="E40" i="8"/>
  <c r="A46" i="8"/>
  <c r="C43" i="8"/>
  <c r="H40" i="8"/>
  <c r="F40" i="8"/>
  <c r="J40" i="8"/>
  <c r="I40" i="8"/>
  <c r="G40" i="8"/>
  <c r="K40" i="8"/>
  <c r="L40" i="8"/>
  <c r="M40" i="8"/>
  <c r="N40" i="8"/>
  <c r="E41" i="8" l="1"/>
  <c r="A47" i="8"/>
  <c r="C44" i="8"/>
  <c r="K41" i="8"/>
  <c r="J41" i="8"/>
  <c r="I41" i="8"/>
  <c r="F41" i="8"/>
  <c r="H41" i="8"/>
  <c r="L41" i="8"/>
  <c r="G41" i="8"/>
  <c r="M41" i="8"/>
  <c r="N41" i="8"/>
  <c r="E42" i="8" l="1"/>
  <c r="A48" i="8"/>
  <c r="C45" i="8"/>
  <c r="M42" i="8"/>
  <c r="I42" i="8"/>
  <c r="K42" i="8"/>
  <c r="F42" i="8"/>
  <c r="L42" i="8"/>
  <c r="N42" i="8"/>
  <c r="H42" i="8"/>
  <c r="G42" i="8"/>
  <c r="J42" i="8"/>
  <c r="E43" i="8" l="1"/>
  <c r="A49" i="8"/>
  <c r="C46" i="8"/>
  <c r="K43" i="8"/>
  <c r="N43" i="8"/>
  <c r="L43" i="8"/>
  <c r="F43" i="8"/>
  <c r="J43" i="8"/>
  <c r="M43" i="8"/>
  <c r="G43" i="8"/>
  <c r="I43" i="8"/>
  <c r="H43" i="8"/>
  <c r="E44" i="8" l="1"/>
  <c r="A50" i="8"/>
  <c r="C48" i="8" s="1"/>
  <c r="C47" i="8"/>
  <c r="K44" i="8"/>
  <c r="F44" i="8"/>
  <c r="H44" i="8"/>
  <c r="I44" i="8"/>
  <c r="L44" i="8"/>
  <c r="M44" i="8"/>
  <c r="J44" i="8"/>
  <c r="N44" i="8"/>
  <c r="G44" i="8"/>
  <c r="E45" i="8" l="1"/>
  <c r="N45" i="8"/>
  <c r="G45" i="8"/>
  <c r="F45" i="8"/>
  <c r="L45" i="8"/>
  <c r="H45" i="8"/>
  <c r="J45" i="8"/>
  <c r="M45" i="8"/>
  <c r="I45" i="8"/>
  <c r="K45" i="8"/>
  <c r="E46" i="8" l="1"/>
  <c r="M46" i="8"/>
  <c r="G46" i="8"/>
  <c r="F46" i="8"/>
  <c r="K46" i="8"/>
  <c r="N46" i="8"/>
  <c r="H46" i="8"/>
  <c r="J46" i="8"/>
  <c r="L46" i="8"/>
  <c r="I46" i="8"/>
  <c r="P35" i="8" l="1" a="1"/>
  <c r="R41" i="8" l="1"/>
  <c r="S38" i="8"/>
  <c r="W37" i="8"/>
  <c r="X44" i="8"/>
  <c r="W35" i="8"/>
  <c r="U40" i="8"/>
  <c r="T36" i="8"/>
  <c r="R36" i="8"/>
  <c r="S43" i="8"/>
  <c r="T37" i="8"/>
  <c r="Q38" i="8"/>
  <c r="R45" i="8"/>
  <c r="X42" i="8"/>
  <c r="X36" i="8"/>
  <c r="R37" i="8"/>
  <c r="P35" i="8"/>
  <c r="Q42" i="8"/>
  <c r="V43" i="8"/>
  <c r="V38" i="8"/>
  <c r="W45" i="8"/>
  <c r="Q41" i="8"/>
  <c r="T41" i="8"/>
  <c r="X40" i="8"/>
  <c r="Q37" i="8"/>
  <c r="R44" i="8"/>
  <c r="P41" i="8"/>
  <c r="P39" i="8"/>
  <c r="Q46" i="8"/>
  <c r="T44" i="8"/>
  <c r="R38" i="8"/>
  <c r="Q40" i="8"/>
  <c r="P40" i="8"/>
  <c r="P42" i="8"/>
  <c r="Q35" i="8"/>
  <c r="T38" i="8"/>
  <c r="Q43" i="8"/>
  <c r="V42" i="8"/>
  <c r="S40" i="8"/>
  <c r="W46" i="8"/>
  <c r="X35" i="8"/>
  <c r="P43" i="8"/>
  <c r="V36" i="8"/>
  <c r="U39" i="8"/>
  <c r="V46" i="8"/>
  <c r="R35" i="8"/>
  <c r="S42" i="8"/>
  <c r="V35" i="8"/>
  <c r="P38" i="8"/>
  <c r="Q45" i="8"/>
  <c r="U44" i="8"/>
  <c r="X39" i="8"/>
  <c r="U35" i="8"/>
  <c r="T46" i="8"/>
  <c r="T40" i="8"/>
  <c r="R43" i="8"/>
  <c r="P46" i="8"/>
  <c r="W40" i="8"/>
  <c r="V45" i="8"/>
  <c r="S37" i="8"/>
  <c r="P36" i="8"/>
  <c r="U36" i="8"/>
  <c r="U41" i="8"/>
  <c r="T45" i="8"/>
  <c r="U43" i="8"/>
  <c r="S35" i="8"/>
  <c r="S39" i="8"/>
  <c r="W36" i="8"/>
  <c r="X43" i="8"/>
  <c r="R40" i="8"/>
  <c r="Q36" i="8"/>
  <c r="X38" i="8"/>
  <c r="U37" i="8"/>
  <c r="W42" i="8"/>
  <c r="W41" i="8"/>
  <c r="P45" i="8"/>
  <c r="T35" i="8"/>
  <c r="U46" i="8"/>
  <c r="W38" i="8"/>
  <c r="S36" i="8"/>
  <c r="X41" i="8"/>
  <c r="R46" i="8"/>
  <c r="V37" i="8"/>
  <c r="W44" i="8"/>
  <c r="V44" i="8"/>
  <c r="S41" i="8"/>
  <c r="Q39" i="8"/>
  <c r="P37" i="8"/>
  <c r="Q44" i="8"/>
  <c r="S46" i="8"/>
  <c r="W39" i="8"/>
  <c r="X46" i="8"/>
  <c r="W43" i="8"/>
  <c r="V41" i="8"/>
  <c r="S45" i="8"/>
  <c r="R42" i="8"/>
  <c r="V40" i="8"/>
  <c r="U42" i="8"/>
  <c r="T39" i="8"/>
  <c r="X45" i="8"/>
  <c r="T43" i="8"/>
  <c r="V39" i="8"/>
  <c r="S44" i="8"/>
  <c r="U38" i="8"/>
  <c r="X37" i="8"/>
  <c r="R39" i="8"/>
  <c r="U45" i="8"/>
  <c r="P44" i="8"/>
  <c r="T4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K22" authorId="0" shapeId="0" xr:uid="{00000000-0006-0000-0100-000001000000}">
      <text>
        <r>
          <rPr>
            <b/>
            <sz val="9"/>
            <color indexed="16"/>
            <rFont val="Tahoma"/>
            <family val="2"/>
          </rPr>
          <t>ExcelApi:
Cannot deserialise!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P29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Value cannot be null._x000D_
Parameter name: properties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F1" authorId="0" shapeId="0" xr:uid="{00000000-0006-0000-03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"QRLib.PricingStructures.Publish" not found.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K22" authorId="0" shapeId="0" xr:uid="{00000000-0006-0000-0400-000001000000}">
      <text>
        <r>
          <rPr>
            <b/>
            <sz val="9"/>
            <color indexed="16"/>
            <rFont val="Tahoma"/>
            <family val="2"/>
          </rPr>
          <t>ExcelApi:
Cannot deserialise!</t>
        </r>
      </text>
    </comment>
  </commentList>
</comments>
</file>

<file path=xl/sharedStrings.xml><?xml version="1.0" encoding="utf-8"?>
<sst xmlns="http://schemas.openxmlformats.org/spreadsheetml/2006/main" count="541" uniqueCount="245">
  <si>
    <t>Curve Characteristics</t>
  </si>
  <si>
    <t>IndexName</t>
  </si>
  <si>
    <t>AUD-LIBOR-BBA</t>
  </si>
  <si>
    <t>3M</t>
  </si>
  <si>
    <t>Algorithm</t>
  </si>
  <si>
    <t>LIVE</t>
  </si>
  <si>
    <t>Linear</t>
  </si>
  <si>
    <t>1W</t>
  </si>
  <si>
    <t>1M</t>
  </si>
  <si>
    <t>1D</t>
  </si>
  <si>
    <t>2M</t>
  </si>
  <si>
    <t>6M</t>
  </si>
  <si>
    <t>1Y</t>
  </si>
  <si>
    <t>2Y</t>
  </si>
  <si>
    <t>3Y</t>
  </si>
  <si>
    <t>5Y</t>
  </si>
  <si>
    <t>7Y</t>
  </si>
  <si>
    <t>10Y</t>
  </si>
  <si>
    <t>Expiry</t>
  </si>
  <si>
    <t>RateVolatilityMatrix</t>
  </si>
  <si>
    <t>RateATMVolatilityMatrix</t>
  </si>
  <si>
    <t>4Y</t>
  </si>
  <si>
    <t>15Y</t>
  </si>
  <si>
    <t>20Y</t>
  </si>
  <si>
    <t>RateCurve</t>
  </si>
  <si>
    <t>IndexTenor</t>
  </si>
  <si>
    <t>CurveName</t>
  </si>
  <si>
    <t>SimpleGapStep</t>
  </si>
  <si>
    <t>IR Term Structure</t>
  </si>
  <si>
    <t>Instrument</t>
  </si>
  <si>
    <t>AdjRate</t>
  </si>
  <si>
    <t>Additional</t>
  </si>
  <si>
    <t>AUD-Deposit-1D</t>
  </si>
  <si>
    <t>AUD-Deposit-1W</t>
  </si>
  <si>
    <t>AUD-Deposit-2W</t>
  </si>
  <si>
    <t>AUD-Deposit-1M</t>
  </si>
  <si>
    <t>AUD-Deposit-2M</t>
  </si>
  <si>
    <t>AUD-Deposit-3M</t>
  </si>
  <si>
    <t>AUD-IRSwap-3Y</t>
  </si>
  <si>
    <t>AUD-IRSwap-4Y</t>
  </si>
  <si>
    <t>AUD-IRSwap-5Y</t>
  </si>
  <si>
    <t>AUD-IRSwap-6Y</t>
  </si>
  <si>
    <t>AUD-IRSwap-7Y</t>
  </si>
  <si>
    <t>AUD-IRSwap-8Y</t>
  </si>
  <si>
    <t>AUD-IRSwap-9Y</t>
  </si>
  <si>
    <t>AUD-IRSwap-10Y</t>
  </si>
  <si>
    <t>AUD-IRSwap-15Y</t>
  </si>
  <si>
    <t>AUD-IRSwap-20Y</t>
  </si>
  <si>
    <t>Continuous</t>
  </si>
  <si>
    <t>FlatForward</t>
  </si>
  <si>
    <t>LinearZero</t>
  </si>
  <si>
    <t>Base algorithm</t>
  </si>
  <si>
    <t>COE</t>
  </si>
  <si>
    <t>AUD-Caplet-</t>
  </si>
  <si>
    <t>PricingStructureType</t>
  </si>
  <si>
    <t>BuildDateTime</t>
  </si>
  <si>
    <t>MarketEnvironment</t>
  </si>
  <si>
    <t>Identifier</t>
  </si>
  <si>
    <t>FastLinearZero</t>
  </si>
  <si>
    <t>Contiuous</t>
  </si>
  <si>
    <t>Daily</t>
  </si>
  <si>
    <t>Quarterly</t>
  </si>
  <si>
    <t>Semi</t>
  </si>
  <si>
    <t>Annual</t>
  </si>
  <si>
    <t>Days</t>
  </si>
  <si>
    <t>Zero</t>
  </si>
  <si>
    <t>Currency</t>
  </si>
  <si>
    <t>LPMCopy</t>
  </si>
  <si>
    <t>BaseDate</t>
  </si>
  <si>
    <t>Source</t>
  </si>
  <si>
    <t>SydneySwapDesk</t>
  </si>
  <si>
    <t>DiscountCurve</t>
  </si>
  <si>
    <t>AUD-NAB-SEN</t>
  </si>
  <si>
    <t>CreditSeniority</t>
  </si>
  <si>
    <t>SENIOR</t>
  </si>
  <si>
    <t>CreditInstrumentId</t>
  </si>
  <si>
    <t>NAB</t>
  </si>
  <si>
    <t>InflationCurve</t>
  </si>
  <si>
    <t>FORMATS for Curves</t>
  </si>
  <si>
    <t>AUD-CPI</t>
  </si>
  <si>
    <t>InflationLag</t>
  </si>
  <si>
    <t>Publish</t>
  </si>
  <si>
    <t>Calibrating IR Curves</t>
  </si>
  <si>
    <t>nabCapital Toolkit © 2006 nabCapital All rights reserved.</t>
  </si>
  <si>
    <t>This spreadsheet shows examples of creating and using interest rate curves.</t>
  </si>
  <si>
    <t>Select on the link below for examples of individual examples.</t>
  </si>
  <si>
    <t>Page 2. Building a Cap Vol Surface</t>
  </si>
  <si>
    <t>Page 3. Building a Swaption Vol Surface</t>
  </si>
  <si>
    <t>RateSpreadCurve</t>
  </si>
  <si>
    <t>Spreads</t>
  </si>
  <si>
    <t>LPMIdentifier</t>
  </si>
  <si>
    <t>ReferenceCurveName</t>
  </si>
  <si>
    <t>Sydney</t>
  </si>
  <si>
    <t>PriceQuoteUnits</t>
  </si>
  <si>
    <t>ExpiryTime</t>
  </si>
  <si>
    <t>BusinessCenter</t>
  </si>
  <si>
    <t>CashFlowType</t>
  </si>
  <si>
    <t>InformationSource</t>
  </si>
  <si>
    <t>AssetMeasureType</t>
  </si>
  <si>
    <t>QuotationSide</t>
  </si>
  <si>
    <t>Time</t>
  </si>
  <si>
    <t>Timing</t>
  </si>
  <si>
    <t>QuoteTiming</t>
  </si>
  <si>
    <t>ValuationDate</t>
  </si>
  <si>
    <t>Premium</t>
  </si>
  <si>
    <t>TerminationFee</t>
  </si>
  <si>
    <t>PartialTerminationFee</t>
  </si>
  <si>
    <t>AssignmentFee</t>
  </si>
  <si>
    <t>Fee</t>
  </si>
  <si>
    <t>Coupon</t>
  </si>
  <si>
    <t>InterestReturn</t>
  </si>
  <si>
    <t>PriceReturn</t>
  </si>
  <si>
    <t>DividendReturn</t>
  </si>
  <si>
    <t>CreditEvent</t>
  </si>
  <si>
    <t>IncreaseFee</t>
  </si>
  <si>
    <t>AmendmentFee</t>
  </si>
  <si>
    <t>ExerciseFee</t>
  </si>
  <si>
    <t>NPV</t>
  </si>
  <si>
    <t>NPVLocalCurrency</t>
  </si>
  <si>
    <t>Cash</t>
  </si>
  <si>
    <t>PayNPV</t>
  </si>
  <si>
    <t>ReceiveNPV</t>
  </si>
  <si>
    <t>MarketQuote</t>
  </si>
  <si>
    <t>ConvexityAdjustment</t>
  </si>
  <si>
    <t>AccruedInterest</t>
  </si>
  <si>
    <t>Volatility</t>
  </si>
  <si>
    <t>DividendYield</t>
  </si>
  <si>
    <t>CleanNetCurrentMarketPrice</t>
  </si>
  <si>
    <t>CleanGrossCurrentMarketPrice</t>
  </si>
  <si>
    <t>DirtyNetCurrentMarketPrice</t>
  </si>
  <si>
    <t>DirtyGrossCurrentMarketPrice</t>
  </si>
  <si>
    <t>CleanNetResetPrice</t>
  </si>
  <si>
    <t>CleanGrossResetPrice</t>
  </si>
  <si>
    <t>DirtyNetResetPrice</t>
  </si>
  <si>
    <t>DirtyGrossResetPrice</t>
  </si>
  <si>
    <t>AccruedInterestResetPrice</t>
  </si>
  <si>
    <t>NumberOfUnderlyingSecurities</t>
  </si>
  <si>
    <t>ParallelShiftInterestRateSensitivity</t>
  </si>
  <si>
    <t>BucketedInterestRateSensitivity</t>
  </si>
  <si>
    <t>BucketedInterestRateConvexity</t>
  </si>
  <si>
    <t>FXSpotSensitivity</t>
  </si>
  <si>
    <t>ValuationDateChangeSensitivity</t>
  </si>
  <si>
    <t>ParallelShiftInterestRateVolatilitySensitivity</t>
  </si>
  <si>
    <t>BucketedInterestRateVolatilitySensitivity</t>
  </si>
  <si>
    <t>ParallelShiftCreditSpreadSensitivity</t>
  </si>
  <si>
    <t>ParallelShiftDefaultProbabilitySensitivity</t>
  </si>
  <si>
    <t>ParallelShiftRecoveryRateSensitivity</t>
  </si>
  <si>
    <t>BucketedCreditSpreadSensitivity</t>
  </si>
  <si>
    <t>BucketedDefaultProbabilitySensitivity</t>
  </si>
  <si>
    <t>BucketedRecoveryRateSensitivity</t>
  </si>
  <si>
    <t>VAR</t>
  </si>
  <si>
    <t>DE@R</t>
  </si>
  <si>
    <t>EconomicCapital</t>
  </si>
  <si>
    <t>RegulatoryCapital</t>
  </si>
  <si>
    <t>ReturnOnEconomicCapital</t>
  </si>
  <si>
    <t>ReturnOnRegulatoryCapital</t>
  </si>
  <si>
    <t>RiskConcentration</t>
  </si>
  <si>
    <t>EVA</t>
  </si>
  <si>
    <t>MarginalRisk</t>
  </si>
  <si>
    <t>SharpeRatio</t>
  </si>
  <si>
    <t>ModifiedSharpeRatio</t>
  </si>
  <si>
    <t>SortinoRatio</t>
  </si>
  <si>
    <t>TreynorRatio</t>
  </si>
  <si>
    <t>CAPMBeta</t>
  </si>
  <si>
    <t>JensensAlpha</t>
  </si>
  <si>
    <t>RAROC</t>
  </si>
  <si>
    <t>ROA</t>
  </si>
  <si>
    <t>RORAC</t>
  </si>
  <si>
    <t>PeakExposure</t>
  </si>
  <si>
    <t>AverageExposure</t>
  </si>
  <si>
    <t>LoanEquivalent</t>
  </si>
  <si>
    <t>AccruedCoupon</t>
  </si>
  <si>
    <t>CurrentNotional</t>
  </si>
  <si>
    <t>RecoveryRate</t>
  </si>
  <si>
    <t>CreditSpread</t>
  </si>
  <si>
    <t>EquityAccrual</t>
  </si>
  <si>
    <t>RealizedTradingGains</t>
  </si>
  <si>
    <t>FundingOnRealizedGains</t>
  </si>
  <si>
    <t>InterestOnRealizedGains</t>
  </si>
  <si>
    <t>SettlementFxRate</t>
  </si>
  <si>
    <t>ImpliedVolatility</t>
  </si>
  <si>
    <t>CalculatedStrike</t>
  </si>
  <si>
    <t>RealizedVariance</t>
  </si>
  <si>
    <t>CashEquivalentLocalCurrency</t>
  </si>
  <si>
    <t>CashEquivalent</t>
  </si>
  <si>
    <t>TreatedRate</t>
  </si>
  <si>
    <t>TransactedNetPrice</t>
  </si>
  <si>
    <t>TransactedGrossPrice</t>
  </si>
  <si>
    <t>PrincipalExchange</t>
  </si>
  <si>
    <t>QuoteUnits</t>
  </si>
  <si>
    <t>MeasureType</t>
  </si>
  <si>
    <t>Price</t>
  </si>
  <si>
    <t>ParValueDecimal</t>
  </si>
  <si>
    <t>ParValueFraction</t>
  </si>
  <si>
    <t>Rate</t>
  </si>
  <si>
    <t>Discount</t>
  </si>
  <si>
    <t>IRFuturesPrice</t>
  </si>
  <si>
    <t>ExchangeRate</t>
  </si>
  <si>
    <t>LogNormalVolatility</t>
  </si>
  <si>
    <t>BasisPointValue</t>
  </si>
  <si>
    <t>BasisPointValuePerBasisPoint</t>
  </si>
  <si>
    <t>ValuePerPercent</t>
  </si>
  <si>
    <t>ValuePerDay</t>
  </si>
  <si>
    <t>Shares</t>
  </si>
  <si>
    <t>MMBTU</t>
  </si>
  <si>
    <t>BBL</t>
  </si>
  <si>
    <t>GJ</t>
  </si>
  <si>
    <t>KL</t>
  </si>
  <si>
    <t>KWH</t>
  </si>
  <si>
    <t>MWH</t>
  </si>
  <si>
    <t>t</t>
  </si>
  <si>
    <t>gal</t>
  </si>
  <si>
    <t>Mid</t>
  </si>
  <si>
    <t>SwapDesk</t>
  </si>
  <si>
    <t>Open</t>
  </si>
  <si>
    <t>Close</t>
  </si>
  <si>
    <t>High</t>
  </si>
  <si>
    <t>Low</t>
  </si>
  <si>
    <t>AUD-IRSwap</t>
  </si>
  <si>
    <t>RelativeToATM</t>
  </si>
  <si>
    <t>Moneyness</t>
  </si>
  <si>
    <t>Absolute</t>
  </si>
  <si>
    <t>StrikeQuoteUnits</t>
  </si>
  <si>
    <t>StrikePriceQuoteUnits</t>
  </si>
  <si>
    <t>Properties</t>
  </si>
  <si>
    <t>Page 1. Bootstrapping and publishing the AUD Curve in the old way.</t>
  </si>
  <si>
    <t>Page 4. Publishing and saving in the new way.</t>
  </si>
  <si>
    <t>Page 5. Configuration Data</t>
  </si>
  <si>
    <t>MarketName</t>
  </si>
  <si>
    <t>TimeToLive</t>
  </si>
  <si>
    <t>UniqueIdentifier</t>
  </si>
  <si>
    <t>PublushProperties</t>
  </si>
  <si>
    <t>Asset Properties</t>
  </si>
  <si>
    <t>ReferenceVolCurveName</t>
  </si>
  <si>
    <t>DataGroup</t>
  </si>
  <si>
    <t>DecimalRate</t>
  </si>
  <si>
    <t>ReferenceCurveUniqueId</t>
  </si>
  <si>
    <t>Orion.PriceableAssets</t>
  </si>
  <si>
    <t>QR_LIVE</t>
  </si>
  <si>
    <t>AUD-BBR-BBSW-6M</t>
  </si>
  <si>
    <t>=CreateCurve_Old( B2:C13, F3:F26, G3:G26, H3:H26)</t>
  </si>
  <si>
    <t>=CreateCurve_Old( B16:C24, $F$3:$F$26, $G$3:$G$26, $H$3:$H$26)</t>
  </si>
  <si>
    <t>=CreateCurve_Old( B27:C35, $F$3:$F$26, $G$3:$G$26, $H$3:$H$26)</t>
  </si>
  <si>
    <t>=CreateCurve_Old(  B38:C48, $F$3:$F$26, $G$3:$G$26, $H$3:$H$26)</t>
  </si>
  <si>
    <t>=CreateCurve_Old(  B51:C60, $F$3:$F$26, $I$3:$I$26, $H$3:$H$26)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</si>
</sst>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0.0000"/>
    <numFmt numFmtId="171" formatCode="d/mm/yyyy;@"/>
    <numFmt numFmtId="172" formatCode="d/mm/yy;@"/>
    <numFmt numFmtId="173" formatCode="hh:mm:ss;@"/>
  </numFmts>
  <fonts count="60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u/>
      <sz val="10"/>
      <color indexed="12"/>
      <name val="Arial"/>
      <family val="2"/>
    </font>
    <font>
      <b/>
      <i/>
      <sz val="8"/>
      <color indexed="9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8"/>
      <name val="Arial"/>
      <family val="2"/>
    </font>
    <font>
      <sz val="10"/>
      <name val="Arial"/>
      <family val="2"/>
    </font>
    <font>
      <b/>
      <sz val="8"/>
      <color indexed="9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u/>
      <sz val="10"/>
      <color indexed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b/>
      <sz val="10"/>
      <name val="Verdana"/>
      <family val="2"/>
    </font>
    <font>
      <b/>
      <sz val="9"/>
      <color indexed="16"/>
      <name val="Tahoma"/>
      <family val="2"/>
    </font>
    <font>
      <b/>
      <sz val="8"/>
      <name val="Verdana"/>
      <family val="2"/>
    </font>
    <font>
      <b/>
      <sz val="8"/>
      <name val="Times New Roman"/>
      <family val="1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2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0" applyAlignment="0"/>
    <xf numFmtId="0" fontId="10" fillId="3" borderId="0" applyNumberFormat="0" applyBorder="0" applyAlignment="0" applyProtection="0"/>
    <xf numFmtId="0" fontId="11" fillId="21" borderId="1" applyNumberFormat="0" applyAlignment="0" applyProtection="0"/>
    <xf numFmtId="0" fontId="12" fillId="22" borderId="2" applyNumberFormat="0" applyAlignment="0" applyProtection="0"/>
    <xf numFmtId="3" fontId="1" fillId="0" borderId="0" applyFont="0" applyFill="0" applyBorder="0" applyAlignment="0" applyProtection="0"/>
    <xf numFmtId="44" fontId="4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18" fillId="23" borderId="0" applyNumberFormat="0" applyBorder="0">
      <alignment horizontal="right" vertical="center"/>
    </xf>
    <xf numFmtId="19" fontId="18" fillId="23" borderId="6" applyNumberFormat="0" applyBorder="0">
      <alignment horizontal="left" vertical="center"/>
    </xf>
    <xf numFmtId="2" fontId="19" fillId="24" borderId="0">
      <alignment horizontal="center" vertical="center"/>
    </xf>
    <xf numFmtId="2" fontId="19" fillId="24" borderId="7" applyBorder="0">
      <alignment horizontal="left" vertical="center"/>
    </xf>
    <xf numFmtId="0" fontId="18" fillId="23" borderId="0">
      <alignment horizontal="right" vertical="center"/>
    </xf>
    <xf numFmtId="19" fontId="20" fillId="23" borderId="8" applyNumberFormat="0" applyBorder="0">
      <alignment horizontal="left" vertical="center" indent="1"/>
    </xf>
    <xf numFmtId="2" fontId="21" fillId="24" borderId="9" applyBorder="0">
      <alignment horizontal="left" vertical="center" indent="1"/>
    </xf>
    <xf numFmtId="2" fontId="21" fillId="24" borderId="10" applyBorder="0">
      <alignment horizontal="center" vertical="center"/>
    </xf>
    <xf numFmtId="0" fontId="22" fillId="7" borderId="1" applyNumberFormat="0" applyAlignment="0" applyProtection="0"/>
    <xf numFmtId="2" fontId="23" fillId="25" borderId="11" applyBorder="0">
      <alignment horizontal="left" vertical="center" indent="1"/>
    </xf>
    <xf numFmtId="0" fontId="23" fillId="25" borderId="0">
      <alignment horizontal="right" vertical="center"/>
    </xf>
    <xf numFmtId="2" fontId="23" fillId="25" borderId="6" applyNumberFormat="0" applyBorder="0">
      <alignment horizontal="right" vertical="center"/>
    </xf>
    <xf numFmtId="2" fontId="24" fillId="26" borderId="8" applyBorder="0">
      <alignment horizontal="left" vertical="center" indent="1"/>
    </xf>
    <xf numFmtId="2" fontId="24" fillId="26" borderId="0">
      <alignment horizontal="right" vertical="center"/>
    </xf>
    <xf numFmtId="2" fontId="24" fillId="26" borderId="7" applyBorder="0">
      <alignment horizontal="left" vertical="center"/>
    </xf>
    <xf numFmtId="2" fontId="24" fillId="26" borderId="12" applyBorder="0">
      <alignment horizontal="center" vertical="center"/>
    </xf>
    <xf numFmtId="19" fontId="20" fillId="27" borderId="13" applyNumberFormat="0" applyBorder="0">
      <alignment horizontal="left" vertical="center"/>
    </xf>
    <xf numFmtId="15" fontId="20" fillId="27" borderId="10" applyNumberFormat="0" applyBorder="0">
      <alignment horizontal="right" vertical="center"/>
    </xf>
    <xf numFmtId="19" fontId="20" fillId="27" borderId="14" applyNumberFormat="0" applyBorder="0">
      <alignment horizontal="right" vertical="center"/>
    </xf>
    <xf numFmtId="2" fontId="21" fillId="28" borderId="15" applyBorder="0">
      <alignment horizontal="left" vertical="center" indent="1"/>
    </xf>
    <xf numFmtId="2" fontId="21" fillId="28" borderId="7" applyNumberFormat="0">
      <alignment horizontal="center" vertical="center"/>
    </xf>
    <xf numFmtId="2" fontId="21" fillId="28" borderId="7" applyNumberFormat="0" applyBorder="0">
      <alignment horizontal="left" vertical="center"/>
    </xf>
    <xf numFmtId="2" fontId="23" fillId="29" borderId="14" applyNumberFormat="0" applyBorder="0">
      <alignment horizontal="right" vertical="center"/>
    </xf>
    <xf numFmtId="0" fontId="25" fillId="0" borderId="16" applyNumberFormat="0" applyFill="0" applyAlignment="0" applyProtection="0"/>
    <xf numFmtId="0" fontId="26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7" fillId="0" borderId="0"/>
    <xf numFmtId="0" fontId="1" fillId="31" borderId="0"/>
    <xf numFmtId="0" fontId="1" fillId="32" borderId="0"/>
    <xf numFmtId="0" fontId="42" fillId="31" borderId="0"/>
    <xf numFmtId="0" fontId="23" fillId="31" borderId="0"/>
    <xf numFmtId="0" fontId="1" fillId="0" borderId="0"/>
    <xf numFmtId="0" fontId="1" fillId="31" borderId="0"/>
    <xf numFmtId="0" fontId="1" fillId="31" borderId="0"/>
    <xf numFmtId="0" fontId="42" fillId="31" borderId="0"/>
    <xf numFmtId="0" fontId="23" fillId="31" borderId="0"/>
    <xf numFmtId="0" fontId="1" fillId="33" borderId="17" applyNumberFormat="0" applyFont="0" applyAlignment="0" applyProtection="0"/>
    <xf numFmtId="0" fontId="28" fillId="34" borderId="18" applyNumberFormat="0" applyBorder="0">
      <alignment horizontal="left" vertical="center"/>
    </xf>
    <xf numFmtId="2" fontId="28" fillId="34" borderId="7" applyNumberFormat="0" applyBorder="0">
      <alignment horizontal="left" vertical="center"/>
    </xf>
    <xf numFmtId="2" fontId="24" fillId="26" borderId="19" applyNumberFormat="0" applyBorder="0">
      <alignment horizontal="left" vertical="center"/>
    </xf>
    <xf numFmtId="2" fontId="24" fillId="26" borderId="7" applyNumberFormat="0" applyBorder="0">
      <alignment horizontal="left" vertical="center"/>
    </xf>
    <xf numFmtId="0" fontId="29" fillId="21" borderId="20" applyNumberFormat="0" applyAlignment="0" applyProtection="0"/>
    <xf numFmtId="19" fontId="23" fillId="35" borderId="21" applyNumberFormat="0" applyBorder="0">
      <alignment horizontal="left" vertical="center" indent="1"/>
    </xf>
    <xf numFmtId="0" fontId="23" fillId="35" borderId="0">
      <alignment horizontal="right" vertical="center"/>
    </xf>
    <xf numFmtId="19" fontId="23" fillId="35" borderId="14" applyNumberFormat="0" applyBorder="0">
      <alignment horizontal="right" vertical="center"/>
    </xf>
    <xf numFmtId="2" fontId="30" fillId="36" borderId="9" applyBorder="0">
      <alignment horizontal="left" vertical="center" indent="1"/>
    </xf>
    <xf numFmtId="2" fontId="30" fillId="36" borderId="0">
      <alignment horizontal="center" vertical="center"/>
    </xf>
    <xf numFmtId="2" fontId="30" fillId="36" borderId="22">
      <alignment horizontal="left" vertical="center"/>
    </xf>
    <xf numFmtId="0" fontId="31" fillId="37" borderId="12">
      <alignment horizontal="center"/>
    </xf>
    <xf numFmtId="9" fontId="1" fillId="0" borderId="0" applyFont="0" applyFill="0" applyBorder="0" applyAlignment="0" applyProtection="0"/>
    <xf numFmtId="9" fontId="42" fillId="0" borderId="0" applyFont="0" applyFill="0" applyBorder="0" applyAlignment="0" applyProtection="0"/>
    <xf numFmtId="167" fontId="32" fillId="38" borderId="0" applyNumberFormat="0" applyBorder="0">
      <alignment horizontal="right" vertical="center"/>
    </xf>
    <xf numFmtId="167" fontId="32" fillId="38" borderId="0" applyNumberFormat="0" applyBorder="0">
      <alignment horizontal="right" vertical="center"/>
    </xf>
    <xf numFmtId="0" fontId="33" fillId="39" borderId="12" applyNumberFormat="0">
      <alignment horizontal="center" vertical="center"/>
    </xf>
    <xf numFmtId="0" fontId="33" fillId="39" borderId="0" applyNumberFormat="0" applyBorder="0">
      <alignment horizontal="left" vertical="center" indent="1"/>
    </xf>
    <xf numFmtId="168" fontId="34" fillId="40" borderId="0">
      <alignment horizontal="center" vertical="center"/>
    </xf>
    <xf numFmtId="169" fontId="35" fillId="41" borderId="0">
      <alignment horizontal="center" vertical="center"/>
      <protection locked="0"/>
    </xf>
    <xf numFmtId="0" fontId="1" fillId="0" borderId="0">
      <alignment horizontal="left" wrapText="1"/>
    </xf>
    <xf numFmtId="2" fontId="36" fillId="42" borderId="18" applyNumberFormat="0" applyFill="0" applyBorder="0" applyAlignment="0">
      <alignment horizontal="center"/>
      <protection locked="0"/>
    </xf>
    <xf numFmtId="2" fontId="23" fillId="43" borderId="7" applyNumberFormat="0" applyBorder="0">
      <alignment horizontal="right" vertical="center"/>
    </xf>
    <xf numFmtId="2" fontId="23" fillId="43" borderId="0">
      <alignment horizontal="right" vertical="center"/>
    </xf>
    <xf numFmtId="2" fontId="24" fillId="44" borderId="12">
      <alignment horizontal="center" vertical="center"/>
    </xf>
    <xf numFmtId="2" fontId="24" fillId="44" borderId="0" applyNumberFormat="0" applyBorder="0">
      <alignment horizontal="left" vertical="center"/>
    </xf>
    <xf numFmtId="2" fontId="24" fillId="44" borderId="12">
      <alignment horizontal="center" vertical="center"/>
    </xf>
    <xf numFmtId="0" fontId="37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9" fillId="0" borderId="0" applyNumberFormat="0" applyFill="0" applyBorder="0" applyAlignment="0" applyProtection="0"/>
    <xf numFmtId="38" fontId="40" fillId="0" borderId="0" applyFont="0" applyFill="0" applyBorder="0" applyAlignment="0" applyProtection="0"/>
    <xf numFmtId="0" fontId="40" fillId="0" borderId="0"/>
  </cellStyleXfs>
  <cellXfs count="161">
    <xf numFmtId="0" fontId="0" fillId="0" borderId="0" xfId="0"/>
    <xf numFmtId="0" fontId="3" fillId="45" borderId="19" xfId="76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5" borderId="18" xfId="76" applyFont="1" applyFill="1" applyBorder="1" applyAlignment="1">
      <alignment horizontal="center"/>
    </xf>
    <xf numFmtId="0" fontId="3" fillId="45" borderId="14" xfId="76" applyFont="1" applyFill="1" applyBorder="1" applyAlignment="1">
      <alignment horizontal="center"/>
    </xf>
    <xf numFmtId="10" fontId="4" fillId="46" borderId="0" xfId="76" applyNumberFormat="1" applyFont="1" applyFill="1" applyBorder="1" applyAlignment="1">
      <alignment horizontal="center"/>
    </xf>
    <xf numFmtId="10" fontId="6" fillId="45" borderId="24" xfId="76" applyNumberFormat="1" applyFont="1" applyFill="1" applyBorder="1" applyAlignment="1">
      <alignment horizontal="center"/>
    </xf>
    <xf numFmtId="10" fontId="6" fillId="45" borderId="25" xfId="76" applyNumberFormat="1" applyFont="1" applyFill="1" applyBorder="1" applyAlignment="1">
      <alignment horizontal="center"/>
    </xf>
    <xf numFmtId="0" fontId="3" fillId="45" borderId="12" xfId="76" applyFont="1" applyFill="1" applyBorder="1" applyAlignment="1">
      <alignment horizontal="center"/>
    </xf>
    <xf numFmtId="0" fontId="4" fillId="46" borderId="22" xfId="76" applyFont="1" applyFill="1" applyBorder="1" applyAlignment="1">
      <alignment horizontal="center"/>
    </xf>
    <xf numFmtId="0" fontId="4" fillId="46" borderId="26" xfId="76" applyFont="1" applyFill="1" applyBorder="1" applyAlignment="1">
      <alignment horizontal="center"/>
    </xf>
    <xf numFmtId="10" fontId="4" fillId="46" borderId="14" xfId="76" applyNumberFormat="1" applyFont="1" applyFill="1" applyBorder="1" applyAlignment="1">
      <alignment horizontal="center"/>
    </xf>
    <xf numFmtId="10" fontId="4" fillId="46" borderId="27" xfId="76" applyNumberFormat="1" applyFont="1" applyFill="1" applyBorder="1" applyAlignment="1">
      <alignment horizontal="center"/>
    </xf>
    <xf numFmtId="10" fontId="4" fillId="46" borderId="28" xfId="76" applyNumberFormat="1" applyFont="1" applyFill="1" applyBorder="1" applyAlignment="1">
      <alignment horizontal="center"/>
    </xf>
    <xf numFmtId="164" fontId="0" fillId="0" borderId="0" xfId="0" applyNumberFormat="1"/>
    <xf numFmtId="49" fontId="6" fillId="45" borderId="24" xfId="76" applyNumberFormat="1" applyFont="1" applyFill="1" applyBorder="1" applyAlignment="1">
      <alignment horizontal="center"/>
    </xf>
    <xf numFmtId="49" fontId="6" fillId="45" borderId="25" xfId="76" applyNumberFormat="1" applyFont="1" applyFill="1" applyBorder="1" applyAlignment="1">
      <alignment horizontal="center"/>
    </xf>
    <xf numFmtId="172" fontId="4" fillId="46" borderId="22" xfId="76" applyNumberFormat="1" applyFont="1" applyFill="1" applyBorder="1" applyAlignment="1">
      <alignment horizontal="center"/>
    </xf>
    <xf numFmtId="172" fontId="4" fillId="46" borderId="26" xfId="76" applyNumberFormat="1" applyFont="1" applyFill="1" applyBorder="1" applyAlignment="1">
      <alignment horizontal="center"/>
    </xf>
    <xf numFmtId="0" fontId="3" fillId="45" borderId="19" xfId="77" applyFont="1" applyFill="1" applyBorder="1" applyAlignment="1">
      <alignment horizontal="center"/>
    </xf>
    <xf numFmtId="0" fontId="4" fillId="0" borderId="0" xfId="0" applyFont="1"/>
    <xf numFmtId="0" fontId="3" fillId="45" borderId="10" xfId="77" applyFont="1" applyFill="1" applyBorder="1" applyAlignment="1">
      <alignment horizontal="center"/>
    </xf>
    <xf numFmtId="0" fontId="4" fillId="46" borderId="14" xfId="77" applyFont="1" applyFill="1" applyBorder="1" applyAlignment="1">
      <alignment horizontal="center"/>
    </xf>
    <xf numFmtId="0" fontId="4" fillId="46" borderId="28" xfId="77" applyFont="1" applyFill="1" applyBorder="1" applyAlignment="1">
      <alignment horizontal="center"/>
    </xf>
    <xf numFmtId="0" fontId="43" fillId="45" borderId="29" xfId="77" applyFont="1" applyFill="1" applyBorder="1" applyAlignment="1">
      <alignment horizontal="center"/>
    </xf>
    <xf numFmtId="0" fontId="43" fillId="45" borderId="6" xfId="77" applyFont="1" applyFill="1" applyBorder="1"/>
    <xf numFmtId="0" fontId="3" fillId="45" borderId="30" xfId="77" applyFont="1" applyFill="1" applyBorder="1" applyAlignment="1">
      <alignment horizontal="center"/>
    </xf>
    <xf numFmtId="0" fontId="6" fillId="45" borderId="31" xfId="77" applyFont="1" applyFill="1" applyBorder="1" applyAlignment="1">
      <alignment horizontal="center"/>
    </xf>
    <xf numFmtId="0" fontId="6" fillId="45" borderId="27" xfId="77" applyFont="1" applyFill="1" applyBorder="1" applyAlignment="1">
      <alignment horizontal="center"/>
    </xf>
    <xf numFmtId="0" fontId="4" fillId="46" borderId="32" xfId="77" applyFont="1" applyFill="1" applyBorder="1" applyAlignment="1">
      <alignment horizontal="center"/>
    </xf>
    <xf numFmtId="10" fontId="4" fillId="46" borderId="33" xfId="77" applyNumberFormat="1" applyFont="1" applyFill="1" applyBorder="1" applyAlignment="1">
      <alignment horizontal="center"/>
    </xf>
    <xf numFmtId="0" fontId="4" fillId="46" borderId="34" xfId="77" applyFont="1" applyFill="1" applyBorder="1" applyAlignment="1">
      <alignment horizontal="center"/>
    </xf>
    <xf numFmtId="10" fontId="4" fillId="46" borderId="35" xfId="77" applyNumberFormat="1" applyFont="1" applyFill="1" applyBorder="1" applyAlignment="1">
      <alignment horizontal="center"/>
    </xf>
    <xf numFmtId="0" fontId="4" fillId="46" borderId="36" xfId="77" applyFont="1" applyFill="1" applyBorder="1" applyAlignment="1">
      <alignment horizontal="center"/>
    </xf>
    <xf numFmtId="10" fontId="4" fillId="46" borderId="31" xfId="77" applyNumberFormat="1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10" fontId="44" fillId="46" borderId="7" xfId="72" applyNumberFormat="1" applyFont="1" applyFill="1" applyBorder="1" applyAlignment="1">
      <alignment horizontal="center"/>
    </xf>
    <xf numFmtId="10" fontId="44" fillId="46" borderId="22" xfId="72" applyNumberFormat="1" applyFont="1" applyFill="1" applyBorder="1" applyAlignment="1">
      <alignment horizontal="center"/>
    </xf>
    <xf numFmtId="0" fontId="4" fillId="0" borderId="30" xfId="0" applyFont="1" applyBorder="1" applyAlignment="1">
      <alignment horizontal="center"/>
    </xf>
    <xf numFmtId="10" fontId="44" fillId="46" borderId="26" xfId="72" applyNumberFormat="1" applyFont="1" applyFill="1" applyBorder="1" applyAlignment="1">
      <alignment horizontal="center"/>
    </xf>
    <xf numFmtId="0" fontId="2" fillId="0" borderId="0" xfId="0" applyFont="1"/>
    <xf numFmtId="0" fontId="4" fillId="46" borderId="8" xfId="77" applyFont="1" applyFill="1" applyBorder="1" applyAlignment="1">
      <alignment horizontal="center"/>
    </xf>
    <xf numFmtId="0" fontId="4" fillId="46" borderId="21" xfId="77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4" fillId="46" borderId="37" xfId="77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7" fontId="0" fillId="0" borderId="0" xfId="93" applyNumberFormat="1" applyFont="1" applyAlignment="1">
      <alignment horizontal="center"/>
    </xf>
    <xf numFmtId="171" fontId="0" fillId="0" borderId="0" xfId="0" applyNumberFormat="1" applyAlignment="1">
      <alignment horizontal="center"/>
    </xf>
    <xf numFmtId="170" fontId="0" fillId="0" borderId="0" xfId="0" applyNumberFormat="1"/>
    <xf numFmtId="0" fontId="23" fillId="0" borderId="0" xfId="0" applyFont="1"/>
    <xf numFmtId="0" fontId="4" fillId="46" borderId="14" xfId="76" applyFont="1" applyFill="1" applyBorder="1" applyAlignment="1">
      <alignment horizontal="center"/>
    </xf>
    <xf numFmtId="22" fontId="4" fillId="46" borderId="14" xfId="76" applyNumberFormat="1" applyFont="1" applyFill="1" applyBorder="1" applyAlignment="1">
      <alignment horizontal="center"/>
    </xf>
    <xf numFmtId="164" fontId="4" fillId="46" borderId="6" xfId="76" applyNumberFormat="1" applyFont="1" applyFill="1" applyBorder="1" applyAlignment="1">
      <alignment horizontal="center"/>
    </xf>
    <xf numFmtId="0" fontId="4" fillId="47" borderId="7" xfId="76" applyFont="1" applyFill="1" applyBorder="1" applyAlignment="1">
      <alignment horizontal="center"/>
    </xf>
    <xf numFmtId="14" fontId="4" fillId="47" borderId="22" xfId="76" applyNumberFormat="1" applyFont="1" applyFill="1" applyBorder="1" applyAlignment="1">
      <alignment horizontal="center"/>
    </xf>
    <xf numFmtId="0" fontId="4" fillId="47" borderId="22" xfId="76" applyFont="1" applyFill="1" applyBorder="1" applyAlignment="1">
      <alignment horizontal="center"/>
    </xf>
    <xf numFmtId="0" fontId="4" fillId="47" borderId="22" xfId="77" applyFont="1" applyFill="1" applyBorder="1" applyAlignment="1">
      <alignment horizontal="center"/>
    </xf>
    <xf numFmtId="0" fontId="4" fillId="47" borderId="26" xfId="77" applyFont="1" applyFill="1" applyBorder="1" applyAlignment="1">
      <alignment horizontal="center"/>
    </xf>
    <xf numFmtId="0" fontId="23" fillId="48" borderId="8" xfId="0" applyFont="1" applyFill="1" applyBorder="1" applyAlignment="1">
      <alignment horizontal="center"/>
    </xf>
    <xf numFmtId="0" fontId="23" fillId="48" borderId="21" xfId="0" applyFont="1" applyFill="1" applyBorder="1" applyAlignment="1">
      <alignment horizontal="center"/>
    </xf>
    <xf numFmtId="0" fontId="23" fillId="48" borderId="37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167" fontId="45" fillId="46" borderId="6" xfId="92" applyNumberFormat="1" applyFont="1" applyFill="1" applyBorder="1" applyAlignment="1">
      <alignment horizontal="center"/>
    </xf>
    <xf numFmtId="167" fontId="45" fillId="46" borderId="14" xfId="92" applyNumberFormat="1" applyFont="1" applyFill="1" applyBorder="1" applyAlignment="1">
      <alignment horizontal="center"/>
    </xf>
    <xf numFmtId="0" fontId="0" fillId="46" borderId="14" xfId="0" applyFill="1" applyBorder="1" applyAlignment="1">
      <alignment horizontal="center"/>
    </xf>
    <xf numFmtId="0" fontId="0" fillId="46" borderId="28" xfId="0" applyFill="1" applyBorder="1" applyAlignment="1">
      <alignment horizontal="center"/>
    </xf>
    <xf numFmtId="0" fontId="3" fillId="45" borderId="7" xfId="76" applyFont="1" applyFill="1" applyBorder="1" applyAlignment="1">
      <alignment horizontal="center"/>
    </xf>
    <xf numFmtId="0" fontId="3" fillId="45" borderId="6" xfId="76" applyFont="1" applyFill="1" applyBorder="1" applyAlignment="1">
      <alignment horizontal="center"/>
    </xf>
    <xf numFmtId="0" fontId="0" fillId="46" borderId="10" xfId="0" applyFill="1" applyBorder="1"/>
    <xf numFmtId="0" fontId="0" fillId="46" borderId="18" xfId="0" applyFill="1" applyBorder="1"/>
    <xf numFmtId="0" fontId="0" fillId="46" borderId="30" xfId="0" applyFill="1" applyBorder="1"/>
    <xf numFmtId="164" fontId="4" fillId="46" borderId="14" xfId="76" applyNumberFormat="1" applyFont="1" applyFill="1" applyBorder="1" applyAlignment="1">
      <alignment horizontal="center"/>
    </xf>
    <xf numFmtId="0" fontId="3" fillId="45" borderId="10" xfId="76" applyFont="1" applyFill="1" applyBorder="1" applyAlignment="1">
      <alignment horizontal="center"/>
    </xf>
    <xf numFmtId="0" fontId="44" fillId="32" borderId="0" xfId="75" applyFont="1" applyFill="1"/>
    <xf numFmtId="0" fontId="48" fillId="45" borderId="38" xfId="71" applyFont="1" applyFill="1" applyBorder="1"/>
    <xf numFmtId="0" fontId="49" fillId="45" borderId="4" xfId="74" applyFont="1" applyFill="1" applyBorder="1" applyAlignment="1">
      <alignment vertical="center"/>
    </xf>
    <xf numFmtId="0" fontId="44" fillId="43" borderId="0" xfId="75" applyFont="1" applyFill="1"/>
    <xf numFmtId="0" fontId="44" fillId="0" borderId="39" xfId="75" applyFont="1" applyFill="1" applyBorder="1"/>
    <xf numFmtId="0" fontId="50" fillId="0" borderId="39" xfId="70" applyFont="1" applyFill="1" applyBorder="1" applyAlignment="1">
      <alignment horizontal="right"/>
    </xf>
    <xf numFmtId="0" fontId="44" fillId="0" borderId="0" xfId="75" applyFont="1" applyFill="1" applyBorder="1"/>
    <xf numFmtId="0" fontId="51" fillId="0" borderId="0" xfId="75" applyFont="1" applyFill="1" applyBorder="1"/>
    <xf numFmtId="0" fontId="52" fillId="0" borderId="0" xfId="75" applyFont="1" applyFill="1" applyBorder="1"/>
    <xf numFmtId="0" fontId="53" fillId="0" borderId="0" xfId="42" applyFont="1" applyFill="1" applyBorder="1" applyAlignment="1" applyProtection="1"/>
    <xf numFmtId="0" fontId="46" fillId="0" borderId="0" xfId="42" applyFill="1" applyBorder="1" applyAlignment="1" applyProtection="1"/>
    <xf numFmtId="0" fontId="54" fillId="0" borderId="0" xfId="42" applyFont="1" applyFill="1" applyBorder="1" applyAlignment="1" applyProtection="1"/>
    <xf numFmtId="0" fontId="55" fillId="0" borderId="0" xfId="75" applyFont="1" applyFill="1" applyBorder="1"/>
    <xf numFmtId="0" fontId="55" fillId="0" borderId="0" xfId="75" applyFont="1" applyFill="1" applyBorder="1" applyAlignment="1">
      <alignment horizontal="right"/>
    </xf>
    <xf numFmtId="0" fontId="5" fillId="0" borderId="0" xfId="41" applyFill="1" applyBorder="1" applyAlignment="1" applyProtection="1"/>
    <xf numFmtId="0" fontId="43" fillId="45" borderId="0" xfId="77" applyFont="1" applyFill="1" applyBorder="1"/>
    <xf numFmtId="0" fontId="3" fillId="45" borderId="0" xfId="77" applyFont="1" applyFill="1" applyBorder="1" applyAlignment="1">
      <alignment horizontal="center"/>
    </xf>
    <xf numFmtId="10" fontId="4" fillId="46" borderId="6" xfId="92" applyNumberFormat="1" applyFont="1" applyFill="1" applyBorder="1" applyAlignment="1">
      <alignment horizontal="right"/>
    </xf>
    <xf numFmtId="10" fontId="4" fillId="46" borderId="14" xfId="92" applyNumberFormat="1" applyFont="1" applyFill="1" applyBorder="1" applyAlignment="1">
      <alignment horizontal="right"/>
    </xf>
    <xf numFmtId="10" fontId="4" fillId="46" borderId="28" xfId="92" applyNumberFormat="1" applyFont="1" applyFill="1" applyBorder="1" applyAlignment="1">
      <alignment horizontal="right"/>
    </xf>
    <xf numFmtId="9" fontId="0" fillId="0" borderId="0" xfId="92" applyFont="1" applyAlignment="1">
      <alignment horizontal="center"/>
    </xf>
    <xf numFmtId="0" fontId="56" fillId="0" borderId="0" xfId="0" applyFont="1"/>
    <xf numFmtId="0" fontId="0" fillId="48" borderId="0" xfId="0" applyFill="1" applyAlignment="1">
      <alignment horizontal="center"/>
    </xf>
    <xf numFmtId="0" fontId="0" fillId="48" borderId="0" xfId="0" applyFill="1"/>
    <xf numFmtId="0" fontId="23" fillId="48" borderId="0" xfId="0" applyFont="1" applyFill="1" applyAlignment="1">
      <alignment horizontal="center"/>
    </xf>
    <xf numFmtId="0" fontId="0" fillId="48" borderId="0" xfId="0" applyFill="1" applyAlignment="1">
      <alignment wrapText="1"/>
    </xf>
    <xf numFmtId="0" fontId="56" fillId="0" borderId="0" xfId="0" applyFont="1" applyAlignment="1">
      <alignment wrapText="1"/>
    </xf>
    <xf numFmtId="0" fontId="0" fillId="0" borderId="0" xfId="0" applyAlignment="1">
      <alignment wrapText="1"/>
    </xf>
    <xf numFmtId="171" fontId="4" fillId="46" borderId="14" xfId="76" applyNumberFormat="1" applyFont="1" applyFill="1" applyBorder="1" applyAlignment="1">
      <alignment horizontal="center"/>
    </xf>
    <xf numFmtId="173" fontId="4" fillId="46" borderId="14" xfId="76" applyNumberFormat="1" applyFont="1" applyFill="1" applyBorder="1" applyAlignment="1">
      <alignment horizontal="center"/>
    </xf>
    <xf numFmtId="0" fontId="23" fillId="48" borderId="0" xfId="0" applyFont="1" applyFill="1"/>
    <xf numFmtId="14" fontId="4" fillId="47" borderId="26" xfId="76" applyNumberFormat="1" applyFont="1" applyFill="1" applyBorder="1" applyAlignment="1">
      <alignment horizontal="center"/>
    </xf>
    <xf numFmtId="22" fontId="4" fillId="46" borderId="28" xfId="76" applyNumberFormat="1" applyFont="1" applyFill="1" applyBorder="1" applyAlignment="1">
      <alignment horizontal="center"/>
    </xf>
    <xf numFmtId="22" fontId="4" fillId="46" borderId="6" xfId="76" applyNumberFormat="1" applyFont="1" applyFill="1" applyBorder="1" applyAlignment="1">
      <alignment horizontal="center"/>
    </xf>
    <xf numFmtId="0" fontId="3" fillId="45" borderId="19" xfId="78" applyFont="1" applyFill="1" applyBorder="1" applyAlignment="1">
      <alignment horizontal="center"/>
    </xf>
    <xf numFmtId="0" fontId="43" fillId="45" borderId="25" xfId="78" applyFont="1" applyFill="1" applyBorder="1" applyAlignment="1">
      <alignment horizontal="center"/>
    </xf>
    <xf numFmtId="0" fontId="3" fillId="45" borderId="10" xfId="78" applyFont="1" applyFill="1" applyBorder="1" applyAlignment="1">
      <alignment horizontal="center"/>
    </xf>
    <xf numFmtId="0" fontId="43" fillId="45" borderId="29" xfId="78" applyFont="1" applyFill="1" applyBorder="1" applyAlignment="1">
      <alignment horizontal="center"/>
    </xf>
    <xf numFmtId="0" fontId="43" fillId="45" borderId="6" xfId="78" applyFont="1" applyFill="1" applyBorder="1"/>
    <xf numFmtId="0" fontId="43" fillId="45" borderId="0" xfId="78" applyFont="1" applyFill="1" applyBorder="1"/>
    <xf numFmtId="0" fontId="3" fillId="45" borderId="30" xfId="78" applyFont="1" applyFill="1" applyBorder="1" applyAlignment="1">
      <alignment horizontal="center"/>
    </xf>
    <xf numFmtId="0" fontId="6" fillId="45" borderId="31" xfId="78" applyFont="1" applyFill="1" applyBorder="1" applyAlignment="1">
      <alignment horizontal="center"/>
    </xf>
    <xf numFmtId="0" fontId="6" fillId="45" borderId="27" xfId="78" applyFont="1" applyFill="1" applyBorder="1" applyAlignment="1">
      <alignment horizontal="center"/>
    </xf>
    <xf numFmtId="9" fontId="1" fillId="0" borderId="0" xfId="92" applyFont="1" applyAlignment="1">
      <alignment horizontal="center"/>
    </xf>
    <xf numFmtId="0" fontId="4" fillId="46" borderId="32" xfId="78" applyFont="1" applyFill="1" applyBorder="1" applyAlignment="1">
      <alignment horizontal="center"/>
    </xf>
    <xf numFmtId="10" fontId="4" fillId="46" borderId="33" xfId="78" applyNumberFormat="1" applyFont="1" applyFill="1" applyBorder="1" applyAlignment="1">
      <alignment horizontal="center"/>
    </xf>
    <xf numFmtId="0" fontId="4" fillId="46" borderId="34" xfId="78" applyFont="1" applyFill="1" applyBorder="1" applyAlignment="1">
      <alignment horizontal="center"/>
    </xf>
    <xf numFmtId="10" fontId="4" fillId="46" borderId="35" xfId="78" applyNumberFormat="1" applyFont="1" applyFill="1" applyBorder="1" applyAlignment="1">
      <alignment horizontal="center"/>
    </xf>
    <xf numFmtId="0" fontId="4" fillId="46" borderId="8" xfId="78" applyFont="1" applyFill="1" applyBorder="1" applyAlignment="1">
      <alignment horizontal="center"/>
    </xf>
    <xf numFmtId="0" fontId="4" fillId="46" borderId="21" xfId="78" applyFont="1" applyFill="1" applyBorder="1" applyAlignment="1">
      <alignment horizontal="center"/>
    </xf>
    <xf numFmtId="0" fontId="4" fillId="46" borderId="37" xfId="78" applyFont="1" applyFill="1" applyBorder="1" applyAlignment="1">
      <alignment horizontal="center"/>
    </xf>
    <xf numFmtId="0" fontId="4" fillId="47" borderId="22" xfId="78" applyFont="1" applyFill="1" applyBorder="1" applyAlignment="1">
      <alignment horizontal="center"/>
    </xf>
    <xf numFmtId="0" fontId="4" fillId="46" borderId="14" xfId="78" applyFont="1" applyFill="1" applyBorder="1" applyAlignment="1">
      <alignment horizontal="center"/>
    </xf>
    <xf numFmtId="0" fontId="4" fillId="47" borderId="26" xfId="78" applyFont="1" applyFill="1" applyBorder="1" applyAlignment="1">
      <alignment horizontal="center"/>
    </xf>
    <xf numFmtId="0" fontId="4" fillId="46" borderId="28" xfId="78" applyFont="1" applyFill="1" applyBorder="1" applyAlignment="1">
      <alignment horizontal="center"/>
    </xf>
    <xf numFmtId="0" fontId="4" fillId="46" borderId="36" xfId="78" applyFont="1" applyFill="1" applyBorder="1" applyAlignment="1">
      <alignment horizontal="center"/>
    </xf>
    <xf numFmtId="10" fontId="4" fillId="46" borderId="31" xfId="78" applyNumberFormat="1" applyFont="1" applyFill="1" applyBorder="1" applyAlignment="1">
      <alignment horizontal="center"/>
    </xf>
    <xf numFmtId="10" fontId="44" fillId="46" borderId="7" xfId="73" applyNumberFormat="1" applyFont="1" applyFill="1" applyBorder="1" applyAlignment="1">
      <alignment horizontal="center"/>
    </xf>
    <xf numFmtId="10" fontId="44" fillId="46" borderId="22" xfId="73" applyNumberFormat="1" applyFont="1" applyFill="1" applyBorder="1" applyAlignment="1">
      <alignment horizontal="center"/>
    </xf>
    <xf numFmtId="10" fontId="44" fillId="46" borderId="26" xfId="73" applyNumberFormat="1" applyFont="1" applyFill="1" applyBorder="1" applyAlignment="1">
      <alignment horizontal="center"/>
    </xf>
    <xf numFmtId="0" fontId="58" fillId="49" borderId="18" xfId="78" applyFont="1" applyFill="1" applyBorder="1" applyAlignment="1">
      <alignment horizontal="center"/>
    </xf>
    <xf numFmtId="0" fontId="59" fillId="49" borderId="14" xfId="78" applyFont="1" applyFill="1" applyBorder="1" applyAlignment="1">
      <alignment horizontal="center"/>
    </xf>
    <xf numFmtId="0" fontId="4" fillId="49" borderId="7" xfId="76" applyFont="1" applyFill="1" applyBorder="1" applyAlignment="1">
      <alignment horizontal="center"/>
    </xf>
    <xf numFmtId="164" fontId="4" fillId="49" borderId="6" xfId="76" applyNumberFormat="1" applyFont="1" applyFill="1" applyBorder="1" applyAlignment="1">
      <alignment horizontal="center"/>
    </xf>
    <xf numFmtId="0" fontId="58" fillId="49" borderId="18" xfId="76" applyFont="1" applyFill="1" applyBorder="1" applyAlignment="1">
      <alignment horizontal="center"/>
    </xf>
    <xf numFmtId="0" fontId="58" fillId="49" borderId="14" xfId="76" applyFont="1" applyFill="1" applyBorder="1" applyAlignment="1">
      <alignment horizontal="center"/>
    </xf>
    <xf numFmtId="14" fontId="4" fillId="47" borderId="7" xfId="76" applyNumberFormat="1" applyFont="1" applyFill="1" applyBorder="1" applyAlignment="1">
      <alignment horizontal="center"/>
    </xf>
    <xf numFmtId="0" fontId="4" fillId="46" borderId="6" xfId="76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50" borderId="0" xfId="0" applyFill="1"/>
    <xf numFmtId="0" fontId="0" fillId="50" borderId="0" xfId="0" applyFill="1" applyAlignment="1">
      <alignment horizontal="center"/>
    </xf>
    <xf numFmtId="0" fontId="0" fillId="0" borderId="0" xfId="0" quotePrefix="1" applyAlignment="1">
      <alignment horizontal="center"/>
    </xf>
    <xf numFmtId="14" fontId="4" fillId="47" borderId="22" xfId="78" applyNumberFormat="1" applyFont="1" applyFill="1" applyBorder="1" applyAlignment="1">
      <alignment horizontal="center"/>
    </xf>
    <xf numFmtId="14" fontId="4" fillId="47" borderId="40" xfId="76" applyNumberFormat="1" applyFont="1" applyFill="1" applyBorder="1" applyAlignment="1">
      <alignment horizontal="center"/>
    </xf>
    <xf numFmtId="0" fontId="4" fillId="46" borderId="11" xfId="76" applyFont="1" applyFill="1" applyBorder="1" applyAlignment="1">
      <alignment horizontal="center"/>
    </xf>
    <xf numFmtId="0" fontId="4" fillId="47" borderId="35" xfId="76" applyFont="1" applyFill="1" applyBorder="1" applyAlignment="1">
      <alignment horizontal="center"/>
    </xf>
    <xf numFmtId="22" fontId="4" fillId="46" borderId="41" xfId="76" applyNumberFormat="1" applyFont="1" applyFill="1" applyBorder="1" applyAlignment="1">
      <alignment horizontal="center"/>
    </xf>
    <xf numFmtId="0" fontId="4" fillId="46" borderId="41" xfId="76" applyFont="1" applyFill="1" applyBorder="1" applyAlignment="1">
      <alignment horizontal="center"/>
    </xf>
    <xf numFmtId="0" fontId="4" fillId="47" borderId="42" xfId="76" applyFont="1" applyFill="1" applyBorder="1" applyAlignment="1">
      <alignment horizontal="center"/>
    </xf>
    <xf numFmtId="22" fontId="4" fillId="46" borderId="43" xfId="76" applyNumberFormat="1" applyFont="1" applyFill="1" applyBorder="1" applyAlignment="1">
      <alignment horizontal="center"/>
    </xf>
    <xf numFmtId="0" fontId="4" fillId="46" borderId="7" xfId="76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6" xfId="0" applyFont="1" applyBorder="1" applyAlignment="1">
      <alignment horizontal="center"/>
    </xf>
    <xf numFmtId="49" fontId="6" fillId="45" borderId="19" xfId="76" applyNumberFormat="1" applyFont="1" applyFill="1" applyBorder="1" applyAlignment="1">
      <alignment horizontal="center"/>
    </xf>
    <xf numFmtId="10" fontId="4" fillId="46" borderId="18" xfId="76" applyNumberFormat="1" applyFont="1" applyFill="1" applyBorder="1" applyAlignment="1">
      <alignment horizontal="center"/>
    </xf>
    <xf numFmtId="10" fontId="4" fillId="46" borderId="30" xfId="76" applyNumberFormat="1" applyFont="1" applyFill="1" applyBorder="1" applyAlignment="1">
      <alignment horizontal="center"/>
    </xf>
    <xf numFmtId="0" fontId="43" fillId="45" borderId="25" xfId="77" quotePrefix="1" applyFont="1" applyFill="1" applyBorder="1" applyAlignment="1">
      <alignment horizontal="center"/>
    </xf>
    <xf numFmtId="0" fontId="3" fillId="45" borderId="19" xfId="77" quotePrefix="1" applyFont="1" applyFill="1" applyBorder="1" applyAlignment="1">
      <alignment horizontal="center"/>
    </xf>
  </cellXfs>
  <cellStyles count="112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/>
    <cellStyle name="Hyperlink_nabCapital IR Curves Simple v2.5" xfId="42" xr:uid="{00000000-0005-0000-0000-000029000000}"/>
    <cellStyle name="InfoDataColumn" xfId="43" xr:uid="{00000000-0005-0000-0000-00002A000000}"/>
    <cellStyle name="InfoDataRow" xfId="44" xr:uid="{00000000-0005-0000-0000-00002B000000}"/>
    <cellStyle name="InfoLabelColumn" xfId="45" xr:uid="{00000000-0005-0000-0000-00002C000000}"/>
    <cellStyle name="InfoLabelRow" xfId="46" xr:uid="{00000000-0005-0000-0000-00002D000000}"/>
    <cellStyle name="InfolDataColumn" xfId="47" xr:uid="{00000000-0005-0000-0000-00002E000000}"/>
    <cellStyle name="InformationalData" xfId="48" xr:uid="{00000000-0005-0000-0000-00002F000000}"/>
    <cellStyle name="InformationalLabel" xfId="49" xr:uid="{00000000-0005-0000-0000-000030000000}"/>
    <cellStyle name="InformationalLabelTop" xfId="50" xr:uid="{00000000-0005-0000-0000-000031000000}"/>
    <cellStyle name="Input" xfId="51" builtinId="20" customBuiltin="1"/>
    <cellStyle name="InputData" xfId="52" xr:uid="{00000000-0005-0000-0000-000033000000}"/>
    <cellStyle name="InputDataColumn" xfId="53" xr:uid="{00000000-0005-0000-0000-000034000000}"/>
    <cellStyle name="InputDataRow" xfId="54" xr:uid="{00000000-0005-0000-0000-000035000000}"/>
    <cellStyle name="InputLabel" xfId="55" xr:uid="{00000000-0005-0000-0000-000036000000}"/>
    <cellStyle name="InputLabelColumn" xfId="56" xr:uid="{00000000-0005-0000-0000-000037000000}"/>
    <cellStyle name="InputLabelRow" xfId="57" xr:uid="{00000000-0005-0000-0000-000038000000}"/>
    <cellStyle name="InputLabelTop" xfId="58" xr:uid="{00000000-0005-0000-0000-000039000000}"/>
    <cellStyle name="IntermediateData" xfId="59" xr:uid="{00000000-0005-0000-0000-00003A000000}"/>
    <cellStyle name="IntermediateDataColumn" xfId="60" xr:uid="{00000000-0005-0000-0000-00003B000000}"/>
    <cellStyle name="IntermediateDataRow" xfId="61" xr:uid="{00000000-0005-0000-0000-00003C000000}"/>
    <cellStyle name="IntermediateLabel" xfId="62" xr:uid="{00000000-0005-0000-0000-00003D000000}"/>
    <cellStyle name="IntermediateLabelColumn" xfId="63" xr:uid="{00000000-0005-0000-0000-00003E000000}"/>
    <cellStyle name="IntermediateLabelRow" xfId="64" xr:uid="{00000000-0005-0000-0000-00003F000000}"/>
    <cellStyle name="InvalidCell" xfId="65" xr:uid="{00000000-0005-0000-0000-000040000000}"/>
    <cellStyle name="Linked Cell" xfId="66" builtinId="24" customBuiltin="1"/>
    <cellStyle name="Neutral" xfId="67" builtinId="28" customBuiltin="1"/>
    <cellStyle name="NewSheet" xfId="68" xr:uid="{00000000-0005-0000-0000-000043000000}"/>
    <cellStyle name="Normal" xfId="0" builtinId="0"/>
    <cellStyle name="Normal - Style1" xfId="69" xr:uid="{00000000-0005-0000-0000-000045000000}"/>
    <cellStyle name="Normal_Calibrating IR Curves" xfId="70" xr:uid="{00000000-0005-0000-0000-000046000000}"/>
    <cellStyle name="Normal_CDS Pricer" xfId="71" xr:uid="{00000000-0005-0000-0000-000047000000}"/>
    <cellStyle name="Normal_Curves" xfId="72" xr:uid="{00000000-0005-0000-0000-000048000000}"/>
    <cellStyle name="Normal_Curves_RateVols Examples" xfId="73" xr:uid="{00000000-0005-0000-0000-000049000000}"/>
    <cellStyle name="Normal_Models" xfId="74" xr:uid="{00000000-0005-0000-0000-00004A000000}"/>
    <cellStyle name="Normal_nabCapital IR Curves Simple v2.5" xfId="75" xr:uid="{00000000-0005-0000-0000-00004B000000}"/>
    <cellStyle name="Normal_Sheet1" xfId="76" xr:uid="{00000000-0005-0000-0000-00004C000000}"/>
    <cellStyle name="Normal_Sheet1 2" xfId="77" xr:uid="{00000000-0005-0000-0000-00004D000000}"/>
    <cellStyle name="Normal_Sheet1 2_RateVols Examples" xfId="78" xr:uid="{00000000-0005-0000-0000-00004E000000}"/>
    <cellStyle name="Note" xfId="79" builtinId="10" customBuiltin="1"/>
    <cellStyle name="ObjectDataColumn" xfId="80" xr:uid="{00000000-0005-0000-0000-000050000000}"/>
    <cellStyle name="ObjectDataRow" xfId="81" xr:uid="{00000000-0005-0000-0000-000051000000}"/>
    <cellStyle name="ObjectLabelColumn" xfId="82" xr:uid="{00000000-0005-0000-0000-000052000000}"/>
    <cellStyle name="ObjectLabelRow" xfId="83" xr:uid="{00000000-0005-0000-0000-000053000000}"/>
    <cellStyle name="Output" xfId="84" builtinId="21" customBuiltin="1"/>
    <cellStyle name="OutputData" xfId="85" xr:uid="{00000000-0005-0000-0000-000055000000}"/>
    <cellStyle name="OutputDataColumn" xfId="86" xr:uid="{00000000-0005-0000-0000-000056000000}"/>
    <cellStyle name="OutputDataRow" xfId="87" xr:uid="{00000000-0005-0000-0000-000057000000}"/>
    <cellStyle name="OutputLabel" xfId="88" xr:uid="{00000000-0005-0000-0000-000058000000}"/>
    <cellStyle name="OutputLabelColumn" xfId="89" xr:uid="{00000000-0005-0000-0000-000059000000}"/>
    <cellStyle name="OutputLabelRow" xfId="90" xr:uid="{00000000-0005-0000-0000-00005A000000}"/>
    <cellStyle name="PanelLabel" xfId="91" xr:uid="{00000000-0005-0000-0000-00005B000000}"/>
    <cellStyle name="Percent" xfId="92" builtinId="5"/>
    <cellStyle name="Percent 2" xfId="93" xr:uid="{00000000-0005-0000-0000-00005D000000}"/>
    <cellStyle name="PersonalDataColumn" xfId="94" xr:uid="{00000000-0005-0000-0000-00005E000000}"/>
    <cellStyle name="PersonalDataRow" xfId="95" xr:uid="{00000000-0005-0000-0000-00005F000000}"/>
    <cellStyle name="PersonalLabelColumn" xfId="96" xr:uid="{00000000-0005-0000-0000-000060000000}"/>
    <cellStyle name="PersonalLabelRow" xfId="97" xr:uid="{00000000-0005-0000-0000-000061000000}"/>
    <cellStyle name="result" xfId="98" xr:uid="{00000000-0005-0000-0000-000062000000}"/>
    <cellStyle name="spreads" xfId="99" xr:uid="{00000000-0005-0000-0000-000063000000}"/>
    <cellStyle name="Style 1" xfId="100" xr:uid="{00000000-0005-0000-0000-000064000000}"/>
    <cellStyle name="swaptn" xfId="101" xr:uid="{00000000-0005-0000-0000-000065000000}"/>
    <cellStyle name="TableDataColumn" xfId="102" xr:uid="{00000000-0005-0000-0000-000066000000}"/>
    <cellStyle name="TableDataRow" xfId="103" xr:uid="{00000000-0005-0000-0000-000067000000}"/>
    <cellStyle name="TableLabelColumn" xfId="104" xr:uid="{00000000-0005-0000-0000-000068000000}"/>
    <cellStyle name="TableLabelRow" xfId="105" xr:uid="{00000000-0005-0000-0000-000069000000}"/>
    <cellStyle name="TableLabelTop" xfId="106" xr:uid="{00000000-0005-0000-0000-00006A000000}"/>
    <cellStyle name="Title" xfId="107" builtinId="15" customBuiltin="1"/>
    <cellStyle name="Total" xfId="108" builtinId="25" customBuiltin="1"/>
    <cellStyle name="Warning Text" xfId="109" builtinId="11" customBuiltin="1"/>
    <cellStyle name="桁区切り_NewDemo" xfId="110" xr:uid="{00000000-0005-0000-0000-00006E000000}"/>
    <cellStyle name="標準_NewDemo" xfId="111" xr:uid="{00000000-0005-0000-0000-00006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 refreshError="1">
        <row r="5">
          <cell r="D5" t="str">
            <v>#ERROR: FUNCTION NOT FOUND!</v>
          </cell>
        </row>
      </sheetData>
      <sheetData sheetId="2" refreshError="1">
        <row r="5">
          <cell r="D5" t="str">
            <v>#ERROR: FUNCTION NOT FOUND!</v>
          </cell>
        </row>
      </sheetData>
      <sheetData sheetId="3" refreshError="1">
        <row r="5">
          <cell r="D5" t="str">
            <v>#ERROR: FUNCTION NOT FOUND!</v>
          </cell>
        </row>
      </sheetData>
      <sheetData sheetId="4" refreshError="1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M50"/>
  <sheetViews>
    <sheetView showGridLines="0" zoomScale="80" workbookViewId="0">
      <selection activeCell="C5" sqref="C5"/>
    </sheetView>
  </sheetViews>
  <sheetFormatPr defaultColWidth="7.85546875" defaultRowHeight="12.75"/>
  <cols>
    <col min="1" max="2" width="1.42578125" style="73" customWidth="1"/>
    <col min="3" max="3" width="45.7109375" style="73" customWidth="1"/>
    <col min="4" max="4" width="15.7109375" style="73" customWidth="1"/>
    <col min="5" max="5" width="16.42578125" style="73" customWidth="1"/>
    <col min="6" max="6" width="7.42578125" style="73" customWidth="1"/>
    <col min="7" max="7" width="15.85546875" style="73" customWidth="1"/>
    <col min="8" max="8" width="12.7109375" style="73" customWidth="1"/>
    <col min="9" max="9" width="15.28515625" style="73" customWidth="1"/>
    <col min="10" max="10" width="7.42578125" style="73" customWidth="1"/>
    <col min="11" max="11" width="7.85546875" style="73" customWidth="1"/>
    <col min="12" max="12" width="0.85546875" style="73" customWidth="1"/>
    <col min="13" max="13" width="1" style="73" customWidth="1"/>
    <col min="14" max="16384" width="7.85546875" style="73"/>
  </cols>
  <sheetData>
    <row r="1" spans="2:13" ht="6" customHeight="1"/>
    <row r="2" spans="2:13" ht="9.75" customHeight="1"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pans="2:13" ht="30" customHeight="1" thickBot="1">
      <c r="B3" s="75"/>
      <c r="C3" s="75" t="s">
        <v>82</v>
      </c>
      <c r="D3" s="75"/>
      <c r="E3" s="75"/>
      <c r="F3" s="75"/>
      <c r="G3" s="75"/>
      <c r="H3" s="75"/>
      <c r="I3" s="75"/>
      <c r="J3" s="75"/>
      <c r="K3" s="75"/>
      <c r="L3" s="75"/>
      <c r="M3" s="76"/>
    </row>
    <row r="4" spans="2:13" ht="13.5" thickTop="1">
      <c r="B4" s="77"/>
      <c r="C4" s="77"/>
      <c r="D4" s="77"/>
      <c r="E4" s="77"/>
      <c r="F4" s="77"/>
      <c r="G4" s="77"/>
      <c r="H4" s="77"/>
      <c r="I4" s="77"/>
      <c r="J4" s="77"/>
      <c r="K4" s="78" t="s">
        <v>83</v>
      </c>
      <c r="L4" s="77"/>
      <c r="M4" s="76"/>
    </row>
    <row r="5" spans="2:13" ht="15.75">
      <c r="B5" s="79"/>
      <c r="C5" s="80"/>
      <c r="D5" s="81"/>
      <c r="E5" s="81"/>
      <c r="F5" s="81"/>
      <c r="G5" s="81"/>
      <c r="H5" s="81"/>
      <c r="I5" s="79"/>
      <c r="J5" s="79"/>
      <c r="K5" s="79"/>
      <c r="L5" s="79"/>
      <c r="M5" s="76"/>
    </row>
    <row r="6" spans="2:13">
      <c r="B6" s="79"/>
      <c r="C6" s="79"/>
      <c r="D6" s="81"/>
      <c r="E6" s="81"/>
      <c r="F6" s="81"/>
      <c r="G6" s="81"/>
      <c r="H6" s="81"/>
      <c r="I6" s="79"/>
      <c r="J6" s="79"/>
      <c r="K6" s="79"/>
      <c r="L6" s="79"/>
      <c r="M6" s="76"/>
    </row>
    <row r="7" spans="2:13">
      <c r="B7" s="79"/>
      <c r="C7" s="81" t="s">
        <v>84</v>
      </c>
      <c r="D7" s="79"/>
      <c r="E7" s="79"/>
      <c r="F7" s="79"/>
      <c r="G7" s="79"/>
      <c r="H7" s="79"/>
      <c r="I7" s="79"/>
      <c r="J7" s="79"/>
      <c r="K7" s="79"/>
      <c r="L7" s="79"/>
      <c r="M7" s="76"/>
    </row>
    <row r="8" spans="2:13">
      <c r="B8" s="79"/>
      <c r="C8" s="81"/>
      <c r="D8" s="79"/>
      <c r="E8" s="79"/>
      <c r="F8" s="79"/>
      <c r="G8" s="79"/>
      <c r="H8" s="79"/>
      <c r="I8" s="79"/>
      <c r="J8" s="79"/>
      <c r="K8" s="79"/>
      <c r="L8" s="79"/>
      <c r="M8" s="76"/>
    </row>
    <row r="9" spans="2:13">
      <c r="B9" s="79"/>
      <c r="C9" s="79"/>
      <c r="D9" s="82"/>
      <c r="E9" s="82"/>
      <c r="F9" s="82"/>
      <c r="G9" s="82"/>
      <c r="H9" s="82"/>
      <c r="I9" s="79"/>
      <c r="J9" s="79"/>
      <c r="K9" s="79"/>
      <c r="L9" s="79"/>
      <c r="M9" s="76"/>
    </row>
    <row r="10" spans="2:13">
      <c r="B10" s="79"/>
      <c r="C10" s="79" t="s">
        <v>85</v>
      </c>
      <c r="D10" s="82"/>
      <c r="E10" s="82"/>
      <c r="F10" s="79"/>
      <c r="G10" s="82"/>
      <c r="H10" s="82"/>
      <c r="I10" s="79"/>
      <c r="J10" s="79"/>
      <c r="K10" s="79"/>
      <c r="L10" s="79"/>
      <c r="M10" s="76"/>
    </row>
    <row r="11" spans="2:13">
      <c r="B11" s="79"/>
      <c r="C11" s="87" t="s">
        <v>225</v>
      </c>
      <c r="D11" s="82"/>
      <c r="E11" s="82"/>
      <c r="F11" s="82"/>
      <c r="G11" s="82"/>
      <c r="H11" s="82"/>
      <c r="I11" s="79"/>
      <c r="J11" s="79"/>
      <c r="K11" s="79"/>
      <c r="L11" s="79"/>
      <c r="M11" s="76"/>
    </row>
    <row r="12" spans="2:13">
      <c r="B12" s="79"/>
      <c r="C12" s="87" t="s">
        <v>86</v>
      </c>
      <c r="D12" s="82"/>
      <c r="E12" s="82"/>
      <c r="F12" s="82"/>
      <c r="G12" s="82"/>
      <c r="H12" s="82"/>
      <c r="I12" s="79"/>
      <c r="J12" s="79"/>
      <c r="K12" s="79"/>
      <c r="L12" s="79"/>
      <c r="M12" s="76"/>
    </row>
    <row r="13" spans="2:13">
      <c r="B13" s="79"/>
      <c r="C13" s="87" t="s">
        <v>87</v>
      </c>
      <c r="D13" s="82"/>
      <c r="E13" s="82"/>
      <c r="F13" s="82"/>
      <c r="G13" s="82"/>
      <c r="H13" s="82"/>
      <c r="I13" s="79"/>
      <c r="J13" s="79"/>
      <c r="K13" s="79"/>
      <c r="L13" s="79"/>
      <c r="M13" s="76"/>
    </row>
    <row r="14" spans="2:13">
      <c r="B14" s="79"/>
      <c r="C14" s="87" t="s">
        <v>226</v>
      </c>
      <c r="D14" s="82"/>
      <c r="E14" s="82"/>
      <c r="F14" s="82"/>
      <c r="G14" s="82"/>
      <c r="H14" s="82"/>
      <c r="I14" s="79"/>
      <c r="J14" s="79"/>
      <c r="K14" s="79"/>
      <c r="L14" s="79"/>
      <c r="M14" s="76"/>
    </row>
    <row r="15" spans="2:13">
      <c r="B15" s="79"/>
      <c r="C15" s="87" t="s">
        <v>227</v>
      </c>
      <c r="D15" s="82"/>
      <c r="E15" s="82"/>
      <c r="F15" s="82"/>
      <c r="G15" s="82"/>
      <c r="H15" s="82"/>
      <c r="I15" s="79"/>
      <c r="J15" s="79"/>
      <c r="K15" s="79"/>
      <c r="L15" s="79"/>
      <c r="M15" s="76"/>
    </row>
    <row r="16" spans="2:13">
      <c r="B16" s="79"/>
      <c r="C16" s="83"/>
      <c r="D16" s="82"/>
      <c r="E16" s="82"/>
      <c r="F16" s="79"/>
      <c r="G16" s="82"/>
      <c r="H16" s="82"/>
      <c r="I16" s="79"/>
      <c r="J16" s="79"/>
      <c r="K16" s="79"/>
      <c r="L16" s="79"/>
      <c r="M16" s="76"/>
    </row>
    <row r="17" spans="2:13">
      <c r="B17" s="79"/>
      <c r="C17" s="83"/>
      <c r="D17" s="82"/>
      <c r="E17" s="82"/>
      <c r="F17" s="82"/>
      <c r="G17" s="82"/>
      <c r="H17" s="82"/>
      <c r="I17" s="79"/>
      <c r="J17" s="79"/>
      <c r="K17" s="79"/>
      <c r="L17" s="79"/>
      <c r="M17" s="76"/>
    </row>
    <row r="18" spans="2:13">
      <c r="B18" s="79"/>
      <c r="C18" s="83"/>
      <c r="D18" s="82"/>
      <c r="E18" s="82"/>
      <c r="F18" s="82"/>
      <c r="G18" s="82"/>
      <c r="H18" s="82"/>
      <c r="I18" s="79"/>
      <c r="J18" s="79"/>
      <c r="K18" s="79"/>
      <c r="L18" s="79"/>
      <c r="M18" s="76"/>
    </row>
    <row r="19" spans="2:13">
      <c r="B19" s="79"/>
      <c r="C19" s="83"/>
      <c r="D19" s="82"/>
      <c r="E19" s="82"/>
      <c r="F19" s="82"/>
      <c r="G19" s="82"/>
      <c r="H19" s="82"/>
      <c r="I19" s="79"/>
      <c r="J19" s="79"/>
      <c r="K19" s="79"/>
      <c r="L19" s="79"/>
      <c r="M19" s="76"/>
    </row>
    <row r="20" spans="2:13">
      <c r="B20" s="79"/>
      <c r="C20" s="83"/>
      <c r="D20" s="82"/>
      <c r="E20" s="82"/>
      <c r="F20" s="82"/>
      <c r="G20" s="82"/>
      <c r="H20" s="82"/>
      <c r="I20" s="79"/>
      <c r="J20" s="79"/>
      <c r="K20" s="79"/>
      <c r="L20" s="79"/>
      <c r="M20" s="76"/>
    </row>
    <row r="21" spans="2:13">
      <c r="B21" s="79"/>
      <c r="C21" s="83"/>
      <c r="D21" s="82"/>
      <c r="E21" s="82"/>
      <c r="F21" s="82"/>
      <c r="G21" s="82"/>
      <c r="H21" s="82"/>
      <c r="I21" s="79"/>
      <c r="J21" s="79"/>
      <c r="K21" s="79"/>
      <c r="L21" s="79"/>
      <c r="M21" s="76"/>
    </row>
    <row r="22" spans="2:13">
      <c r="B22" s="79"/>
      <c r="C22" s="83"/>
      <c r="D22" s="82"/>
      <c r="E22" s="82"/>
      <c r="F22" s="82"/>
      <c r="G22" s="82"/>
      <c r="H22" s="82"/>
      <c r="I22" s="79"/>
      <c r="J22" s="79"/>
      <c r="K22" s="79"/>
      <c r="L22" s="79"/>
      <c r="M22" s="76"/>
    </row>
    <row r="23" spans="2:13">
      <c r="B23" s="79"/>
      <c r="C23" s="83"/>
      <c r="D23" s="82"/>
      <c r="E23" s="82"/>
      <c r="F23" s="82"/>
      <c r="G23" s="82"/>
      <c r="H23" s="82"/>
      <c r="I23" s="79"/>
      <c r="J23" s="79"/>
      <c r="K23" s="79"/>
      <c r="L23" s="79"/>
      <c r="M23" s="76"/>
    </row>
    <row r="24" spans="2:13">
      <c r="B24" s="79"/>
      <c r="C24" s="83"/>
      <c r="D24" s="82"/>
      <c r="E24" s="82"/>
      <c r="F24" s="82"/>
      <c r="G24" s="82"/>
      <c r="H24" s="82"/>
      <c r="I24" s="79"/>
      <c r="J24" s="79"/>
      <c r="K24" s="79"/>
      <c r="L24" s="79"/>
      <c r="M24" s="76"/>
    </row>
    <row r="25" spans="2:13">
      <c r="B25" s="79"/>
      <c r="C25" s="83"/>
      <c r="D25" s="82"/>
      <c r="E25" s="82"/>
      <c r="F25" s="82"/>
      <c r="G25" s="82"/>
      <c r="H25" s="82"/>
      <c r="I25" s="79"/>
      <c r="J25" s="79"/>
      <c r="K25" s="79"/>
      <c r="L25" s="79"/>
      <c r="M25" s="76"/>
    </row>
    <row r="26" spans="2:13">
      <c r="B26" s="79"/>
      <c r="C26" s="83"/>
      <c r="D26" s="82"/>
      <c r="E26" s="82"/>
      <c r="F26" s="82"/>
      <c r="G26" s="82"/>
      <c r="H26" s="82"/>
      <c r="I26" s="79"/>
      <c r="J26" s="79"/>
      <c r="K26" s="79"/>
      <c r="L26" s="79"/>
      <c r="M26" s="76"/>
    </row>
    <row r="27" spans="2:13">
      <c r="B27" s="79"/>
      <c r="C27" s="83"/>
      <c r="D27" s="82"/>
      <c r="E27" s="82"/>
      <c r="F27" s="82"/>
      <c r="G27" s="82"/>
      <c r="H27" s="82"/>
      <c r="I27" s="79"/>
      <c r="J27" s="79"/>
      <c r="K27" s="79"/>
      <c r="L27" s="79"/>
      <c r="M27" s="76"/>
    </row>
    <row r="28" spans="2:13">
      <c r="B28" s="79"/>
      <c r="C28" s="83"/>
      <c r="D28" s="82"/>
      <c r="E28" s="82"/>
      <c r="F28" s="82"/>
      <c r="G28" s="82"/>
      <c r="H28" s="82"/>
      <c r="I28" s="79"/>
      <c r="J28" s="79"/>
      <c r="K28" s="79"/>
      <c r="L28" s="79"/>
      <c r="M28" s="76"/>
    </row>
    <row r="29" spans="2:13">
      <c r="B29" s="79"/>
      <c r="C29" s="83"/>
      <c r="D29" s="82"/>
      <c r="E29" s="82"/>
      <c r="F29" s="82"/>
      <c r="G29" s="82"/>
      <c r="H29" s="82"/>
      <c r="I29" s="79"/>
      <c r="J29" s="79"/>
      <c r="K29" s="79"/>
      <c r="L29" s="79"/>
      <c r="M29" s="76"/>
    </row>
    <row r="30" spans="2:13">
      <c r="B30" s="79"/>
      <c r="C30" s="83"/>
      <c r="D30" s="82"/>
      <c r="E30" s="82"/>
      <c r="F30" s="82"/>
      <c r="G30" s="82"/>
      <c r="H30" s="82"/>
      <c r="I30" s="79"/>
      <c r="J30" s="79"/>
      <c r="K30" s="79"/>
      <c r="L30" s="79"/>
      <c r="M30" s="76"/>
    </row>
    <row r="31" spans="2:13">
      <c r="B31" s="79"/>
      <c r="C31" s="83"/>
      <c r="D31" s="82"/>
      <c r="E31" s="82"/>
      <c r="F31" s="82"/>
      <c r="G31" s="82"/>
      <c r="H31" s="82"/>
      <c r="I31" s="79"/>
      <c r="J31" s="79"/>
      <c r="K31" s="79"/>
      <c r="L31" s="79"/>
      <c r="M31" s="76"/>
    </row>
    <row r="32" spans="2:13">
      <c r="B32" s="79"/>
      <c r="C32" s="83"/>
      <c r="D32" s="82"/>
      <c r="E32" s="82"/>
      <c r="F32" s="82"/>
      <c r="G32" s="82"/>
      <c r="H32" s="82"/>
      <c r="I32" s="79"/>
      <c r="J32" s="79"/>
      <c r="K32" s="79"/>
      <c r="L32" s="79"/>
      <c r="M32" s="76"/>
    </row>
    <row r="33" spans="2:13">
      <c r="B33" s="79"/>
      <c r="C33" s="83"/>
      <c r="D33" s="82"/>
      <c r="E33" s="82"/>
      <c r="F33" s="82"/>
      <c r="G33" s="82"/>
      <c r="H33" s="82"/>
      <c r="I33" s="79"/>
      <c r="J33" s="79"/>
      <c r="K33" s="79"/>
      <c r="L33" s="79"/>
      <c r="M33" s="76"/>
    </row>
    <row r="34" spans="2:13">
      <c r="B34" s="79"/>
      <c r="C34" s="83"/>
      <c r="D34" s="82"/>
      <c r="E34" s="82"/>
      <c r="F34" s="82"/>
      <c r="G34" s="82"/>
      <c r="H34" s="82"/>
      <c r="I34" s="79"/>
      <c r="J34" s="79"/>
      <c r="K34" s="79"/>
      <c r="L34" s="79"/>
      <c r="M34" s="76"/>
    </row>
    <row r="35" spans="2:13">
      <c r="B35" s="79"/>
      <c r="C35" s="83"/>
      <c r="D35" s="82"/>
      <c r="E35" s="82"/>
      <c r="F35" s="82"/>
      <c r="G35" s="82"/>
      <c r="H35" s="82"/>
      <c r="I35" s="79"/>
      <c r="J35" s="79"/>
      <c r="K35" s="79"/>
      <c r="L35" s="79"/>
      <c r="M35" s="76"/>
    </row>
    <row r="36" spans="2:13">
      <c r="B36" s="79"/>
      <c r="C36" s="83"/>
      <c r="D36" s="82"/>
      <c r="E36" s="82"/>
      <c r="F36" s="82"/>
      <c r="G36" s="82"/>
      <c r="H36" s="82"/>
      <c r="I36" s="79"/>
      <c r="J36" s="79"/>
      <c r="K36" s="79"/>
      <c r="L36" s="79"/>
      <c r="M36" s="76"/>
    </row>
    <row r="37" spans="2:13">
      <c r="B37" s="79"/>
      <c r="C37" s="84"/>
      <c r="D37" s="82"/>
      <c r="E37" s="82"/>
      <c r="F37" s="82"/>
      <c r="G37" s="82"/>
      <c r="H37" s="82"/>
      <c r="I37" s="79"/>
      <c r="J37" s="79"/>
      <c r="K37" s="79"/>
      <c r="L37" s="79"/>
      <c r="M37" s="76"/>
    </row>
    <row r="38" spans="2:13">
      <c r="B38" s="79"/>
      <c r="C38" s="84"/>
      <c r="D38" s="82"/>
      <c r="E38" s="82"/>
      <c r="F38" s="82"/>
      <c r="G38" s="82"/>
      <c r="H38" s="82"/>
      <c r="I38" s="79"/>
      <c r="J38" s="79"/>
      <c r="K38" s="79"/>
      <c r="L38" s="79"/>
      <c r="M38" s="76"/>
    </row>
    <row r="39" spans="2:13">
      <c r="B39" s="79"/>
      <c r="C39" s="84"/>
      <c r="D39" s="82"/>
      <c r="E39" s="82"/>
      <c r="F39" s="82"/>
      <c r="G39" s="82"/>
      <c r="H39" s="82"/>
      <c r="I39" s="79"/>
      <c r="J39" s="79"/>
      <c r="K39" s="79"/>
      <c r="L39" s="79"/>
      <c r="M39" s="76"/>
    </row>
    <row r="40" spans="2:13">
      <c r="B40" s="79"/>
      <c r="C40" s="84"/>
      <c r="D40" s="82"/>
      <c r="E40" s="82"/>
      <c r="F40" s="82"/>
      <c r="G40" s="82"/>
      <c r="H40" s="82"/>
      <c r="I40" s="79"/>
      <c r="J40" s="79"/>
      <c r="K40" s="79"/>
      <c r="L40" s="79"/>
      <c r="M40" s="76"/>
    </row>
    <row r="41" spans="2:13">
      <c r="B41" s="79"/>
      <c r="C41" s="84"/>
      <c r="D41" s="82"/>
      <c r="E41" s="82"/>
      <c r="F41" s="82"/>
      <c r="G41" s="82"/>
      <c r="H41" s="82"/>
      <c r="I41" s="79"/>
      <c r="J41" s="79"/>
      <c r="K41" s="79"/>
      <c r="L41" s="79"/>
      <c r="M41" s="76"/>
    </row>
    <row r="42" spans="2:13">
      <c r="B42" s="79"/>
      <c r="C42" s="84"/>
      <c r="D42" s="82"/>
      <c r="E42" s="82"/>
      <c r="F42" s="82"/>
      <c r="G42" s="82"/>
      <c r="H42" s="82"/>
      <c r="I42" s="79"/>
      <c r="J42" s="79"/>
      <c r="K42" s="79"/>
      <c r="L42" s="79"/>
      <c r="M42" s="76"/>
    </row>
    <row r="43" spans="2:13">
      <c r="B43" s="79"/>
      <c r="C43" s="84"/>
      <c r="D43" s="82"/>
      <c r="E43" s="82"/>
      <c r="F43" s="82"/>
      <c r="G43" s="82"/>
      <c r="H43" s="82"/>
      <c r="I43" s="79"/>
      <c r="J43" s="79"/>
      <c r="K43" s="79"/>
      <c r="L43" s="79"/>
      <c r="M43" s="76"/>
    </row>
    <row r="44" spans="2:13">
      <c r="B44" s="79"/>
      <c r="C44" s="84"/>
      <c r="D44" s="82"/>
      <c r="E44" s="82"/>
      <c r="F44" s="82"/>
      <c r="G44" s="82"/>
      <c r="H44" s="82"/>
      <c r="I44" s="79"/>
      <c r="J44" s="79"/>
      <c r="K44" s="79"/>
      <c r="L44" s="79"/>
      <c r="M44" s="76"/>
    </row>
    <row r="45" spans="2:13">
      <c r="B45" s="79"/>
      <c r="C45" s="84"/>
      <c r="D45" s="82"/>
      <c r="E45" s="82"/>
      <c r="F45" s="82"/>
      <c r="G45" s="82"/>
      <c r="H45" s="82"/>
      <c r="I45" s="79"/>
      <c r="J45" s="79"/>
      <c r="K45" s="79"/>
      <c r="L45" s="79"/>
      <c r="M45" s="76"/>
    </row>
    <row r="46" spans="2:13">
      <c r="B46" s="79"/>
      <c r="C46" s="84"/>
      <c r="D46" s="82"/>
      <c r="E46" s="82"/>
      <c r="F46" s="82"/>
      <c r="G46" s="82"/>
      <c r="H46" s="82"/>
      <c r="I46" s="79"/>
      <c r="J46" s="79"/>
      <c r="K46" s="79"/>
      <c r="L46" s="79"/>
      <c r="M46" s="76"/>
    </row>
    <row r="47" spans="2:13">
      <c r="B47" s="79"/>
      <c r="C47" s="84"/>
      <c r="D47" s="82"/>
      <c r="E47" s="82"/>
      <c r="F47" s="82"/>
      <c r="G47" s="82"/>
      <c r="H47" s="82"/>
      <c r="I47" s="79"/>
      <c r="J47" s="79"/>
      <c r="K47" s="79"/>
      <c r="L47" s="79"/>
      <c r="M47" s="76"/>
    </row>
    <row r="48" spans="2:13">
      <c r="B48" s="79"/>
      <c r="C48" s="84"/>
      <c r="D48" s="82"/>
      <c r="E48" s="82"/>
      <c r="F48" s="82"/>
      <c r="G48" s="82"/>
      <c r="H48" s="82"/>
      <c r="I48" s="79"/>
      <c r="J48" s="79"/>
      <c r="K48" s="79"/>
      <c r="L48" s="79"/>
      <c r="M48" s="76"/>
    </row>
    <row r="49" spans="2:13">
      <c r="B49" s="85" t="str">
        <f ca="1">"Last Update "&amp;TEXT(TODAY(),"dd-mmm-yy")</f>
        <v>Last Update 30-Mar-18</v>
      </c>
      <c r="C49" s="79"/>
      <c r="D49" s="79"/>
      <c r="E49" s="79"/>
      <c r="F49" s="79"/>
      <c r="G49" s="79"/>
      <c r="H49" s="79"/>
      <c r="I49" s="79"/>
      <c r="J49" s="79"/>
      <c r="K49" s="79"/>
      <c r="L49" s="86"/>
      <c r="M49" s="76"/>
    </row>
    <row r="50" spans="2:13" ht="6" customHeight="1"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</row>
  </sheetData>
  <phoneticPr fontId="47" type="noConversion"/>
  <hyperlinks>
    <hyperlink ref="C11" location="OldAUDCurvePublish!A1" display="Page 1. Bootstrapping and publishing the AUD Curve in the old way." xr:uid="{00000000-0004-0000-0000-000000000000}"/>
    <hyperlink ref="C12" location="AUDCapVol!A1" display="Page 2. Building a Cap Vol Surface" xr:uid="{00000000-0004-0000-0000-000001000000}"/>
    <hyperlink ref="C13" location="AUDSwaptionVol!A1" display="Page 3. Building a Swaption Vol Surface" xr:uid="{00000000-0004-0000-0000-000002000000}"/>
    <hyperlink ref="C14" location="AUDCurveSaveAndPublish!A1" display="Page 4. Publishing and saving in the new way." xr:uid="{00000000-0004-0000-0000-000003000000}"/>
    <hyperlink ref="C15" location="Configuration!A1" display="Page 5. Configuration Data" xr:uid="{00000000-0004-0000-0000-000004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77"/>
  <sheetViews>
    <sheetView zoomScale="90" zoomScaleNormal="90" workbookViewId="0">
      <selection activeCell="V2" sqref="V2"/>
    </sheetView>
  </sheetViews>
  <sheetFormatPr defaultRowHeight="12.75"/>
  <cols>
    <col min="1" max="1" width="2.85546875" customWidth="1"/>
    <col min="2" max="2" width="21.42578125" style="2" bestFit="1" customWidth="1"/>
    <col min="3" max="3" width="41.85546875" style="2" bestFit="1" customWidth="1"/>
    <col min="4" max="4" width="2.42578125" customWidth="1"/>
    <col min="5" max="5" width="3.5703125" bestFit="1" customWidth="1"/>
    <col min="6" max="6" width="18.140625" bestFit="1" customWidth="1"/>
    <col min="7" max="7" width="19.7109375" customWidth="1"/>
    <col min="10" max="10" width="3.42578125" customWidth="1"/>
    <col min="11" max="11" width="16.42578125" customWidth="1"/>
    <col min="12" max="12" width="7" bestFit="1" customWidth="1"/>
    <col min="13" max="13" width="2.5703125" customWidth="1"/>
    <col min="14" max="14" width="8.5703125" bestFit="1" customWidth="1"/>
    <col min="15" max="15" width="9.28515625" bestFit="1" customWidth="1"/>
  </cols>
  <sheetData>
    <row r="1" spans="2:23" ht="13.5" thickBot="1">
      <c r="B1" s="19" t="s">
        <v>0</v>
      </c>
      <c r="C1" s="159" t="s">
        <v>240</v>
      </c>
      <c r="D1" s="20"/>
      <c r="F1" s="21" t="s">
        <v>28</v>
      </c>
      <c r="G1" s="24"/>
      <c r="H1" s="25"/>
      <c r="I1" s="88"/>
      <c r="N1" s="66" t="s">
        <v>64</v>
      </c>
      <c r="O1" s="67" t="s">
        <v>65</v>
      </c>
      <c r="P1" s="66" t="s">
        <v>64</v>
      </c>
      <c r="Q1" s="67" t="s">
        <v>65</v>
      </c>
      <c r="R1" s="66" t="s">
        <v>64</v>
      </c>
      <c r="S1" s="67" t="s">
        <v>65</v>
      </c>
      <c r="T1" s="66" t="s">
        <v>64</v>
      </c>
      <c r="U1" s="67" t="s">
        <v>65</v>
      </c>
      <c r="V1" s="66" t="s">
        <v>64</v>
      </c>
      <c r="W1" s="67" t="s">
        <v>65</v>
      </c>
    </row>
    <row r="2" spans="2:23" ht="13.5" thickBot="1">
      <c r="B2" s="3" t="s">
        <v>54</v>
      </c>
      <c r="C2" s="4" t="s">
        <v>24</v>
      </c>
      <c r="D2" s="20"/>
      <c r="F2" s="26" t="s">
        <v>29</v>
      </c>
      <c r="G2" s="27" t="s">
        <v>30</v>
      </c>
      <c r="H2" s="28" t="s">
        <v>31</v>
      </c>
      <c r="I2" s="28" t="s">
        <v>89</v>
      </c>
      <c r="K2" s="2" t="s">
        <v>48</v>
      </c>
      <c r="L2" s="93" t="b">
        <v>1</v>
      </c>
      <c r="N2" s="68" t="e">
        <f t="array" aca="1" ref="N2:O38" ca="1">_xll.HLV5r3.Financial.Cache.GetDaysAndZeroRates( $C$1, $C$4, $K$18)</f>
        <v>#VALUE!</v>
      </c>
      <c r="O2" s="62" t="e">
        <f ca="1"/>
        <v>#VALUE!</v>
      </c>
      <c r="P2" s="68" t="e">
        <f t="array" aca="1" ref="P2:Q38" ca="1">_xll.HLV5r3.Financial.Cache.GetDaysAndZeroRates( $C$15, $C$4, $K$18)</f>
        <v>#VALUE!</v>
      </c>
      <c r="Q2" s="62" t="e">
        <f ca="1"/>
        <v>#VALUE!</v>
      </c>
      <c r="R2" s="68" t="e">
        <f t="array" aca="1" ref="R2:S38" ca="1">_xll.HLV5r3.Financial.Cache.GetDaysAndZeroRates( $C$26, $C$4, $K$18)</f>
        <v>#VALUE!</v>
      </c>
      <c r="S2" s="62" t="e">
        <f ca="1"/>
        <v>#VALUE!</v>
      </c>
      <c r="T2" s="68" t="e">
        <f t="array" aca="1" ref="T2:U38" ca="1">_xll.HLV5r3.Financial.Cache.GetDaysAndZeroRates( $C$37, $C$4, $K$18)</f>
        <v>#VALUE!</v>
      </c>
      <c r="U2" s="62" t="e">
        <f ca="1"/>
        <v>#VALUE!</v>
      </c>
      <c r="V2" s="68" t="e">
        <f t="array" aca="1" ref="V2:W38" ca="1">_xll.HLV5r3.Financial.Cache.GetDaysAndZeroRates( $C$50, $C$4, $K$18)</f>
        <v>#VALUE!</v>
      </c>
      <c r="W2" s="62" t="e">
        <f ca="1"/>
        <v>#VALUE!</v>
      </c>
    </row>
    <row r="3" spans="2:23">
      <c r="B3" s="53" t="s">
        <v>55</v>
      </c>
      <c r="C3" s="52">
        <f ca="1">TODAY()</f>
        <v>43189</v>
      </c>
      <c r="D3" s="20"/>
      <c r="F3" s="29" t="s">
        <v>32</v>
      </c>
      <c r="G3" s="30">
        <v>0.04</v>
      </c>
      <c r="H3" s="90">
        <v>0</v>
      </c>
      <c r="I3" s="90">
        <v>0.01</v>
      </c>
      <c r="K3" s="2"/>
      <c r="L3" s="2"/>
      <c r="N3" s="69" t="e">
        <f ca="1"/>
        <v>#VALUE!</v>
      </c>
      <c r="O3" s="63" t="e">
        <f ca="1"/>
        <v>#VALUE!</v>
      </c>
      <c r="P3" s="69" t="e">
        <f ca="1"/>
        <v>#VALUE!</v>
      </c>
      <c r="Q3" s="63" t="e">
        <f ca="1"/>
        <v>#VALUE!</v>
      </c>
      <c r="R3" s="69" t="e">
        <f ca="1"/>
        <v>#VALUE!</v>
      </c>
      <c r="S3" s="63" t="e">
        <f ca="1"/>
        <v>#VALUE!</v>
      </c>
      <c r="T3" s="69" t="e">
        <f ca="1"/>
        <v>#VALUE!</v>
      </c>
      <c r="U3" s="63" t="e">
        <f ca="1"/>
        <v>#VALUE!</v>
      </c>
      <c r="V3" s="69" t="e">
        <f ca="1"/>
        <v>#VALUE!</v>
      </c>
      <c r="W3" s="63" t="e">
        <f ca="1"/>
        <v>#VALUE!</v>
      </c>
    </row>
    <row r="4" spans="2:23">
      <c r="B4" s="55" t="s">
        <v>68</v>
      </c>
      <c r="C4" s="71">
        <f ca="1">C3</f>
        <v>43189</v>
      </c>
      <c r="D4" s="20"/>
      <c r="F4" s="31" t="s">
        <v>33</v>
      </c>
      <c r="G4" s="32">
        <v>0.04</v>
      </c>
      <c r="H4" s="91">
        <v>0</v>
      </c>
      <c r="I4" s="91">
        <v>0.01</v>
      </c>
      <c r="K4" s="41" t="s">
        <v>49</v>
      </c>
      <c r="L4" s="2" t="b">
        <v>1</v>
      </c>
      <c r="N4" s="69" t="e">
        <f ca="1"/>
        <v>#VALUE!</v>
      </c>
      <c r="O4" s="63" t="e">
        <f ca="1"/>
        <v>#VALUE!</v>
      </c>
      <c r="P4" s="69" t="e">
        <f ca="1"/>
        <v>#VALUE!</v>
      </c>
      <c r="Q4" s="63" t="e">
        <f ca="1"/>
        <v>#VALUE!</v>
      </c>
      <c r="R4" s="69" t="e">
        <f ca="1"/>
        <v>#VALUE!</v>
      </c>
      <c r="S4" s="63" t="e">
        <f ca="1"/>
        <v>#VALUE!</v>
      </c>
      <c r="T4" s="69" t="e">
        <f ca="1"/>
        <v>#VALUE!</v>
      </c>
      <c r="U4" s="63" t="e">
        <f ca="1"/>
        <v>#VALUE!</v>
      </c>
      <c r="V4" s="69" t="e">
        <f ca="1"/>
        <v>#VALUE!</v>
      </c>
      <c r="W4" s="63" t="e">
        <f ca="1"/>
        <v>#VALUE!</v>
      </c>
    </row>
    <row r="5" spans="2:23">
      <c r="B5" s="145" t="s">
        <v>228</v>
      </c>
      <c r="C5" s="50" t="s">
        <v>5</v>
      </c>
      <c r="D5" s="20"/>
      <c r="F5" s="31" t="s">
        <v>34</v>
      </c>
      <c r="G5" s="32">
        <v>0.04</v>
      </c>
      <c r="H5" s="91">
        <v>0</v>
      </c>
      <c r="I5" s="91">
        <v>0.01</v>
      </c>
      <c r="K5" s="42" t="s">
        <v>50</v>
      </c>
      <c r="L5" s="2" t="b">
        <v>0</v>
      </c>
      <c r="N5" s="69" t="e">
        <f ca="1"/>
        <v>#VALUE!</v>
      </c>
      <c r="O5" s="63" t="e">
        <f ca="1"/>
        <v>#VALUE!</v>
      </c>
      <c r="P5" s="69" t="e">
        <f ca="1"/>
        <v>#VALUE!</v>
      </c>
      <c r="Q5" s="63" t="e">
        <f ca="1"/>
        <v>#VALUE!</v>
      </c>
      <c r="R5" s="69" t="e">
        <f ca="1"/>
        <v>#VALUE!</v>
      </c>
      <c r="S5" s="63" t="e">
        <f ca="1"/>
        <v>#VALUE!</v>
      </c>
      <c r="T5" s="69" t="e">
        <f ca="1"/>
        <v>#VALUE!</v>
      </c>
      <c r="U5" s="63" t="e">
        <f ca="1"/>
        <v>#VALUE!</v>
      </c>
      <c r="V5" s="69" t="e">
        <f ca="1"/>
        <v>#VALUE!</v>
      </c>
      <c r="W5" s="63" t="e">
        <f ca="1"/>
        <v>#VALUE!</v>
      </c>
    </row>
    <row r="6" spans="2:23">
      <c r="B6" s="55" t="s">
        <v>1</v>
      </c>
      <c r="C6" s="51" t="s">
        <v>2</v>
      </c>
      <c r="D6" s="20"/>
      <c r="F6" s="31" t="s">
        <v>35</v>
      </c>
      <c r="G6" s="32">
        <v>0.04</v>
      </c>
      <c r="H6" s="91">
        <v>0</v>
      </c>
      <c r="I6" s="91">
        <v>0.01</v>
      </c>
      <c r="K6" s="42" t="s">
        <v>58</v>
      </c>
      <c r="L6" s="2"/>
      <c r="N6" s="69" t="e">
        <f ca="1"/>
        <v>#VALUE!</v>
      </c>
      <c r="O6" s="63" t="e">
        <f ca="1"/>
        <v>#VALUE!</v>
      </c>
      <c r="P6" s="69" t="e">
        <f ca="1"/>
        <v>#VALUE!</v>
      </c>
      <c r="Q6" s="63" t="e">
        <f ca="1"/>
        <v>#VALUE!</v>
      </c>
      <c r="R6" s="69" t="e">
        <f ca="1"/>
        <v>#VALUE!</v>
      </c>
      <c r="S6" s="63" t="e">
        <f ca="1"/>
        <v>#VALUE!</v>
      </c>
      <c r="T6" s="69" t="e">
        <f ca="1"/>
        <v>#VALUE!</v>
      </c>
      <c r="U6" s="63" t="e">
        <f ca="1"/>
        <v>#VALUE!</v>
      </c>
      <c r="V6" s="69" t="e">
        <f ca="1"/>
        <v>#VALUE!</v>
      </c>
      <c r="W6" s="63" t="e">
        <f ca="1"/>
        <v>#VALUE!</v>
      </c>
    </row>
    <row r="7" spans="2:23">
      <c r="B7" s="55" t="s">
        <v>25</v>
      </c>
      <c r="C7" s="50" t="s">
        <v>8</v>
      </c>
      <c r="D7" s="20"/>
      <c r="F7" s="31" t="s">
        <v>36</v>
      </c>
      <c r="G7" s="32">
        <v>0.04</v>
      </c>
      <c r="H7" s="91">
        <v>0</v>
      </c>
      <c r="I7" s="91">
        <v>0.01</v>
      </c>
      <c r="K7" s="43" t="s">
        <v>51</v>
      </c>
      <c r="L7" s="2"/>
      <c r="N7" s="69" t="e">
        <f ca="1"/>
        <v>#VALUE!</v>
      </c>
      <c r="O7" s="63" t="e">
        <f ca="1"/>
        <v>#VALUE!</v>
      </c>
      <c r="P7" s="69" t="e">
        <f ca="1"/>
        <v>#VALUE!</v>
      </c>
      <c r="Q7" s="63" t="e">
        <f ca="1"/>
        <v>#VALUE!</v>
      </c>
      <c r="R7" s="69" t="e">
        <f ca="1"/>
        <v>#VALUE!</v>
      </c>
      <c r="S7" s="63" t="e">
        <f ca="1"/>
        <v>#VALUE!</v>
      </c>
      <c r="T7" s="69" t="e">
        <f ca="1"/>
        <v>#VALUE!</v>
      </c>
      <c r="U7" s="63" t="e">
        <f ca="1"/>
        <v>#VALUE!</v>
      </c>
      <c r="V7" s="69" t="e">
        <f ca="1"/>
        <v>#VALUE!</v>
      </c>
      <c r="W7" s="63" t="e">
        <f ca="1"/>
        <v>#VALUE!</v>
      </c>
    </row>
    <row r="8" spans="2:23">
      <c r="B8" s="55" t="s">
        <v>26</v>
      </c>
      <c r="C8" s="50" t="str">
        <f>C6&amp;"-"&amp;C7</f>
        <v>AUD-LIBOR-BBA-1M</v>
      </c>
      <c r="D8" s="20"/>
      <c r="F8" s="31" t="s">
        <v>37</v>
      </c>
      <c r="G8" s="32">
        <v>0.04</v>
      </c>
      <c r="H8" s="91">
        <v>0</v>
      </c>
      <c r="I8" s="91">
        <v>0.01</v>
      </c>
      <c r="K8" s="43" t="s">
        <v>52</v>
      </c>
      <c r="L8" s="45"/>
      <c r="N8" s="69" t="e">
        <f ca="1"/>
        <v>#VALUE!</v>
      </c>
      <c r="O8" s="63" t="e">
        <f ca="1"/>
        <v>#VALUE!</v>
      </c>
      <c r="P8" s="69" t="e">
        <f ca="1"/>
        <v>#VALUE!</v>
      </c>
      <c r="Q8" s="63" t="e">
        <f ca="1"/>
        <v>#VALUE!</v>
      </c>
      <c r="R8" s="69" t="e">
        <f ca="1"/>
        <v>#VALUE!</v>
      </c>
      <c r="S8" s="63" t="e">
        <f ca="1"/>
        <v>#VALUE!</v>
      </c>
      <c r="T8" s="69" t="e">
        <f ca="1"/>
        <v>#VALUE!</v>
      </c>
      <c r="U8" s="63" t="e">
        <f ca="1"/>
        <v>#VALUE!</v>
      </c>
      <c r="V8" s="69" t="e">
        <f ca="1"/>
        <v>#VALUE!</v>
      </c>
      <c r="W8" s="63" t="e">
        <f ca="1"/>
        <v>#VALUE!</v>
      </c>
    </row>
    <row r="9" spans="2:23">
      <c r="B9" s="55" t="s">
        <v>67</v>
      </c>
      <c r="C9" s="50" t="b">
        <v>1</v>
      </c>
      <c r="D9" s="20"/>
      <c r="F9" s="31" t="s">
        <v>38</v>
      </c>
      <c r="G9" s="32">
        <v>3.6499999999999998E-2</v>
      </c>
      <c r="H9" s="91">
        <v>0</v>
      </c>
      <c r="I9" s="91">
        <v>0.01</v>
      </c>
      <c r="K9" s="44" t="s">
        <v>27</v>
      </c>
      <c r="N9" s="69" t="e">
        <f ca="1"/>
        <v>#VALUE!</v>
      </c>
      <c r="O9" s="63" t="e">
        <f ca="1"/>
        <v>#VALUE!</v>
      </c>
      <c r="P9" s="69" t="e">
        <f ca="1"/>
        <v>#VALUE!</v>
      </c>
      <c r="Q9" s="63" t="e">
        <f ca="1"/>
        <v>#VALUE!</v>
      </c>
      <c r="R9" s="69" t="e">
        <f ca="1"/>
        <v>#VALUE!</v>
      </c>
      <c r="S9" s="63" t="e">
        <f ca="1"/>
        <v>#VALUE!</v>
      </c>
      <c r="T9" s="69" t="e">
        <f ca="1"/>
        <v>#VALUE!</v>
      </c>
      <c r="U9" s="63" t="e">
        <f ca="1"/>
        <v>#VALUE!</v>
      </c>
      <c r="V9" s="69" t="e">
        <f ca="1"/>
        <v>#VALUE!</v>
      </c>
      <c r="W9" s="63" t="e">
        <f ca="1"/>
        <v>#VALUE!</v>
      </c>
    </row>
    <row r="10" spans="2:23">
      <c r="B10" s="55" t="s">
        <v>90</v>
      </c>
      <c r="C10" s="50" t="str">
        <f ca="1">"RateCurve.Live.AUD-LIBOR-BBA."&amp;TEXT(C3,"DD-MM-YYY")</f>
        <v>RateCurve.Live.AUD-LIBOR-BBA.30-03-2018</v>
      </c>
      <c r="F10" s="31" t="s">
        <v>39</v>
      </c>
      <c r="G10" s="32">
        <v>3.95E-2</v>
      </c>
      <c r="H10" s="91">
        <v>0</v>
      </c>
      <c r="I10" s="91">
        <v>0.01</v>
      </c>
      <c r="N10" s="69" t="e">
        <f ca="1"/>
        <v>#VALUE!</v>
      </c>
      <c r="O10" s="63" t="e">
        <f ca="1"/>
        <v>#VALUE!</v>
      </c>
      <c r="P10" s="69" t="e">
        <f ca="1"/>
        <v>#VALUE!</v>
      </c>
      <c r="Q10" s="63" t="e">
        <f ca="1"/>
        <v>#VALUE!</v>
      </c>
      <c r="R10" s="69" t="e">
        <f ca="1"/>
        <v>#VALUE!</v>
      </c>
      <c r="S10" s="63" t="e">
        <f ca="1"/>
        <v>#VALUE!</v>
      </c>
      <c r="T10" s="69" t="e">
        <f ca="1"/>
        <v>#VALUE!</v>
      </c>
      <c r="U10" s="63" t="e">
        <f ca="1"/>
        <v>#VALUE!</v>
      </c>
      <c r="V10" s="69" t="e">
        <f ca="1"/>
        <v>#VALUE!</v>
      </c>
      <c r="W10" s="63" t="e">
        <f ca="1"/>
        <v>#VALUE!</v>
      </c>
    </row>
    <row r="11" spans="2:23">
      <c r="B11" s="55" t="s">
        <v>4</v>
      </c>
      <c r="C11" s="50" t="s">
        <v>58</v>
      </c>
      <c r="F11" s="31" t="s">
        <v>40</v>
      </c>
      <c r="G11" s="32">
        <v>4.0599999999999997E-2</v>
      </c>
      <c r="H11" s="91">
        <v>0</v>
      </c>
      <c r="I11" s="91">
        <v>0.01</v>
      </c>
      <c r="N11" s="69" t="e">
        <f ca="1"/>
        <v>#VALUE!</v>
      </c>
      <c r="O11" s="63" t="e">
        <f ca="1"/>
        <v>#VALUE!</v>
      </c>
      <c r="P11" s="69" t="e">
        <f ca="1"/>
        <v>#VALUE!</v>
      </c>
      <c r="Q11" s="63" t="e">
        <f ca="1"/>
        <v>#VALUE!</v>
      </c>
      <c r="R11" s="69" t="e">
        <f ca="1"/>
        <v>#VALUE!</v>
      </c>
      <c r="S11" s="63" t="e">
        <f ca="1"/>
        <v>#VALUE!</v>
      </c>
      <c r="T11" s="69" t="e">
        <f ca="1"/>
        <v>#VALUE!</v>
      </c>
      <c r="U11" s="63" t="e">
        <f ca="1"/>
        <v>#VALUE!</v>
      </c>
      <c r="V11" s="69" t="e">
        <f ca="1"/>
        <v>#VALUE!</v>
      </c>
      <c r="W11" s="63" t="e">
        <f ca="1"/>
        <v>#VALUE!</v>
      </c>
    </row>
    <row r="12" spans="2:23">
      <c r="B12" s="56" t="s">
        <v>66</v>
      </c>
      <c r="C12" s="22" t="str">
        <f>MID(C6,1,3)</f>
        <v>AUD</v>
      </c>
      <c r="F12" s="31" t="s">
        <v>41</v>
      </c>
      <c r="G12" s="32">
        <v>4.1399999999999999E-2</v>
      </c>
      <c r="H12" s="91">
        <v>0</v>
      </c>
      <c r="I12" s="91">
        <v>0.01</v>
      </c>
      <c r="N12" s="69" t="e">
        <f ca="1"/>
        <v>#VALUE!</v>
      </c>
      <c r="O12" s="63" t="e">
        <f ca="1"/>
        <v>#VALUE!</v>
      </c>
      <c r="P12" s="69" t="e">
        <f ca="1"/>
        <v>#VALUE!</v>
      </c>
      <c r="Q12" s="63" t="e">
        <f ca="1"/>
        <v>#VALUE!</v>
      </c>
      <c r="R12" s="69" t="e">
        <f ca="1"/>
        <v>#VALUE!</v>
      </c>
      <c r="S12" s="63" t="e">
        <f ca="1"/>
        <v>#VALUE!</v>
      </c>
      <c r="T12" s="69" t="e">
        <f ca="1"/>
        <v>#VALUE!</v>
      </c>
      <c r="U12" s="63" t="e">
        <f ca="1"/>
        <v>#VALUE!</v>
      </c>
      <c r="V12" s="69" t="e">
        <f ca="1"/>
        <v>#VALUE!</v>
      </c>
      <c r="W12" s="63" t="e">
        <f ca="1"/>
        <v>#VALUE!</v>
      </c>
    </row>
    <row r="13" spans="2:23" ht="13.5" thickBot="1">
      <c r="B13" s="57" t="s">
        <v>67</v>
      </c>
      <c r="C13" s="23" t="b">
        <v>1</v>
      </c>
      <c r="F13" s="31" t="s">
        <v>42</v>
      </c>
      <c r="G13" s="32">
        <v>4.2199999999999994E-2</v>
      </c>
      <c r="H13" s="91">
        <v>0</v>
      </c>
      <c r="I13" s="91">
        <v>0.01</v>
      </c>
      <c r="K13" s="58" t="s">
        <v>59</v>
      </c>
      <c r="N13" s="69" t="e">
        <f ca="1"/>
        <v>#VALUE!</v>
      </c>
      <c r="O13" s="63" t="e">
        <f ca="1"/>
        <v>#VALUE!</v>
      </c>
      <c r="P13" s="69" t="e">
        <f ca="1"/>
        <v>#VALUE!</v>
      </c>
      <c r="Q13" s="63" t="e">
        <f ca="1"/>
        <v>#VALUE!</v>
      </c>
      <c r="R13" s="69" t="e">
        <f ca="1"/>
        <v>#VALUE!</v>
      </c>
      <c r="S13" s="63" t="e">
        <f ca="1"/>
        <v>#VALUE!</v>
      </c>
      <c r="T13" s="69" t="e">
        <f ca="1"/>
        <v>#VALUE!</v>
      </c>
      <c r="U13" s="63" t="e">
        <f ca="1"/>
        <v>#VALUE!</v>
      </c>
      <c r="V13" s="69" t="e">
        <f ca="1"/>
        <v>#VALUE!</v>
      </c>
      <c r="W13" s="63" t="e">
        <f ca="1"/>
        <v>#VALUE!</v>
      </c>
    </row>
    <row r="14" spans="2:23" ht="13.5" thickBot="1">
      <c r="F14" s="31" t="s">
        <v>43</v>
      </c>
      <c r="G14" s="32">
        <v>4.2500000000000003E-2</v>
      </c>
      <c r="H14" s="91">
        <v>0</v>
      </c>
      <c r="I14" s="91">
        <v>0.01</v>
      </c>
      <c r="K14" s="59" t="s">
        <v>60</v>
      </c>
      <c r="N14" s="69" t="e">
        <f ca="1"/>
        <v>#VALUE!</v>
      </c>
      <c r="O14" s="63" t="e">
        <f ca="1"/>
        <v>#VALUE!</v>
      </c>
      <c r="P14" s="69" t="e">
        <f ca="1"/>
        <v>#VALUE!</v>
      </c>
      <c r="Q14" s="63" t="e">
        <f ca="1"/>
        <v>#VALUE!</v>
      </c>
      <c r="R14" s="69" t="e">
        <f ca="1"/>
        <v>#VALUE!</v>
      </c>
      <c r="S14" s="63" t="e">
        <f ca="1"/>
        <v>#VALUE!</v>
      </c>
      <c r="T14" s="69" t="e">
        <f ca="1"/>
        <v>#VALUE!</v>
      </c>
      <c r="U14" s="63" t="e">
        <f ca="1"/>
        <v>#VALUE!</v>
      </c>
      <c r="V14" s="69" t="e">
        <f ca="1"/>
        <v>#VALUE!</v>
      </c>
      <c r="W14" s="63" t="e">
        <f ca="1"/>
        <v>#VALUE!</v>
      </c>
    </row>
    <row r="15" spans="2:23" ht="13.5" thickBot="1">
      <c r="B15" s="19" t="s">
        <v>78</v>
      </c>
      <c r="C15" s="160" t="s">
        <v>241</v>
      </c>
      <c r="F15" s="31" t="s">
        <v>44</v>
      </c>
      <c r="G15" s="32">
        <v>4.2800000000000005E-2</v>
      </c>
      <c r="H15" s="91">
        <v>0</v>
      </c>
      <c r="I15" s="91">
        <v>0.01</v>
      </c>
      <c r="K15" s="59" t="s">
        <v>61</v>
      </c>
      <c r="N15" s="69" t="e">
        <f ca="1"/>
        <v>#VALUE!</v>
      </c>
      <c r="O15" s="63" t="e">
        <f ca="1"/>
        <v>#VALUE!</v>
      </c>
      <c r="P15" s="69" t="e">
        <f ca="1"/>
        <v>#VALUE!</v>
      </c>
      <c r="Q15" s="63" t="e">
        <f ca="1"/>
        <v>#VALUE!</v>
      </c>
      <c r="R15" s="69" t="e">
        <f ca="1"/>
        <v>#VALUE!</v>
      </c>
      <c r="S15" s="63" t="e">
        <f ca="1"/>
        <v>#VALUE!</v>
      </c>
      <c r="T15" s="69" t="e">
        <f ca="1"/>
        <v>#VALUE!</v>
      </c>
      <c r="U15" s="63" t="e">
        <f ca="1"/>
        <v>#VALUE!</v>
      </c>
      <c r="V15" s="69" t="e">
        <f ca="1"/>
        <v>#VALUE!</v>
      </c>
      <c r="W15" s="63" t="e">
        <f ca="1"/>
        <v>#VALUE!</v>
      </c>
    </row>
    <row r="16" spans="2:23" ht="13.5" thickBot="1">
      <c r="B16" s="72" t="s">
        <v>54</v>
      </c>
      <c r="C16" s="67" t="s">
        <v>24</v>
      </c>
      <c r="F16" s="31" t="s">
        <v>45</v>
      </c>
      <c r="G16" s="32">
        <v>4.3200000000000002E-2</v>
      </c>
      <c r="H16" s="91">
        <v>0</v>
      </c>
      <c r="I16" s="91">
        <v>0.01</v>
      </c>
      <c r="K16" s="59" t="s">
        <v>62</v>
      </c>
      <c r="N16" s="69" t="e">
        <f ca="1"/>
        <v>#VALUE!</v>
      </c>
      <c r="O16" s="63" t="e">
        <f ca="1"/>
        <v>#VALUE!</v>
      </c>
      <c r="P16" s="69" t="e">
        <f ca="1"/>
        <v>#VALUE!</v>
      </c>
      <c r="Q16" s="63" t="e">
        <f ca="1"/>
        <v>#VALUE!</v>
      </c>
      <c r="R16" s="69" t="e">
        <f ca="1"/>
        <v>#VALUE!</v>
      </c>
      <c r="S16" s="63" t="e">
        <f ca="1"/>
        <v>#VALUE!</v>
      </c>
      <c r="T16" s="69" t="e">
        <f ca="1"/>
        <v>#VALUE!</v>
      </c>
      <c r="U16" s="63" t="e">
        <f ca="1"/>
        <v>#VALUE!</v>
      </c>
      <c r="V16" s="69" t="e">
        <f ca="1"/>
        <v>#VALUE!</v>
      </c>
      <c r="W16" s="63" t="e">
        <f ca="1"/>
        <v>#VALUE!</v>
      </c>
    </row>
    <row r="17" spans="2:23">
      <c r="B17" s="53" t="s">
        <v>55</v>
      </c>
      <c r="C17" s="52">
        <f ca="1">TODAY()</f>
        <v>43189</v>
      </c>
      <c r="F17" s="31" t="s">
        <v>46</v>
      </c>
      <c r="G17" s="32">
        <v>4.2000000000000003E-2</v>
      </c>
      <c r="H17" s="91">
        <v>0</v>
      </c>
      <c r="I17" s="91">
        <v>0.01</v>
      </c>
      <c r="K17" s="60" t="s">
        <v>63</v>
      </c>
      <c r="N17" s="69" t="e">
        <f ca="1"/>
        <v>#VALUE!</v>
      </c>
      <c r="O17" s="63" t="e">
        <f ca="1"/>
        <v>#VALUE!</v>
      </c>
      <c r="P17" s="69" t="e">
        <f ca="1"/>
        <v>#VALUE!</v>
      </c>
      <c r="Q17" s="63" t="e">
        <f ca="1"/>
        <v>#VALUE!</v>
      </c>
      <c r="R17" s="69" t="e">
        <f ca="1"/>
        <v>#VALUE!</v>
      </c>
      <c r="S17" s="63" t="e">
        <f ca="1"/>
        <v>#VALUE!</v>
      </c>
      <c r="T17" s="69" t="e">
        <f ca="1"/>
        <v>#VALUE!</v>
      </c>
      <c r="U17" s="63" t="e">
        <f ca="1"/>
        <v>#VALUE!</v>
      </c>
      <c r="V17" s="69" t="e">
        <f ca="1"/>
        <v>#VALUE!</v>
      </c>
      <c r="W17" s="63" t="e">
        <f ca="1"/>
        <v>#VALUE!</v>
      </c>
    </row>
    <row r="18" spans="2:23" ht="13.5" thickBot="1">
      <c r="B18" s="55" t="s">
        <v>68</v>
      </c>
      <c r="C18" s="71">
        <f ca="1">C17</f>
        <v>43189</v>
      </c>
      <c r="F18" s="33" t="s">
        <v>47</v>
      </c>
      <c r="G18" s="34">
        <v>3.7499999999999999E-2</v>
      </c>
      <c r="H18" s="92">
        <v>0</v>
      </c>
      <c r="I18" s="92">
        <v>0.01</v>
      </c>
      <c r="K18" s="61" t="s">
        <v>61</v>
      </c>
      <c r="N18" s="69" t="e">
        <f ca="1"/>
        <v>#VALUE!</v>
      </c>
      <c r="O18" s="63" t="e">
        <f ca="1"/>
        <v>#VALUE!</v>
      </c>
      <c r="P18" s="69" t="e">
        <f ca="1"/>
        <v>#VALUE!</v>
      </c>
      <c r="Q18" s="63" t="e">
        <f ca="1"/>
        <v>#VALUE!</v>
      </c>
      <c r="R18" s="69" t="e">
        <f ca="1"/>
        <v>#VALUE!</v>
      </c>
      <c r="S18" s="63" t="e">
        <f ca="1"/>
        <v>#VALUE!</v>
      </c>
      <c r="T18" s="69" t="e">
        <f ca="1"/>
        <v>#VALUE!</v>
      </c>
      <c r="U18" s="63" t="e">
        <f ca="1"/>
        <v>#VALUE!</v>
      </c>
      <c r="V18" s="69" t="e">
        <f ca="1"/>
        <v>#VALUE!</v>
      </c>
      <c r="W18" s="63" t="e">
        <f ca="1"/>
        <v>#VALUE!</v>
      </c>
    </row>
    <row r="19" spans="2:23">
      <c r="B19" s="145" t="s">
        <v>228</v>
      </c>
      <c r="C19" s="50" t="s">
        <v>5</v>
      </c>
      <c r="E19">
        <v>1</v>
      </c>
      <c r="F19" s="35" t="str">
        <f t="shared" ref="F19:F26" si="0">"AUD-IRFuture-IR-"&amp;$E19</f>
        <v>AUD-IRFuture-IR-1</v>
      </c>
      <c r="G19" s="36">
        <v>3.0400000000000094E-2</v>
      </c>
      <c r="H19" s="91">
        <v>0.15</v>
      </c>
      <c r="I19" s="91">
        <v>0.01</v>
      </c>
      <c r="N19" s="69" t="e">
        <f ca="1"/>
        <v>#VALUE!</v>
      </c>
      <c r="O19" s="63" t="e">
        <f ca="1"/>
        <v>#VALUE!</v>
      </c>
      <c r="P19" s="69" t="e">
        <f ca="1"/>
        <v>#VALUE!</v>
      </c>
      <c r="Q19" s="63" t="e">
        <f ca="1"/>
        <v>#VALUE!</v>
      </c>
      <c r="R19" s="69" t="e">
        <f ca="1"/>
        <v>#VALUE!</v>
      </c>
      <c r="S19" s="63" t="e">
        <f ca="1"/>
        <v>#VALUE!</v>
      </c>
      <c r="T19" s="69" t="e">
        <f ca="1"/>
        <v>#VALUE!</v>
      </c>
      <c r="U19" s="63" t="e">
        <f ca="1"/>
        <v>#VALUE!</v>
      </c>
      <c r="V19" s="69" t="e">
        <f ca="1"/>
        <v>#VALUE!</v>
      </c>
      <c r="W19" s="63" t="e">
        <f ca="1"/>
        <v>#VALUE!</v>
      </c>
    </row>
    <row r="20" spans="2:23">
      <c r="B20" s="55" t="s">
        <v>1</v>
      </c>
      <c r="C20" s="51" t="s">
        <v>2</v>
      </c>
      <c r="E20">
        <v>2</v>
      </c>
      <c r="F20" s="35" t="str">
        <f t="shared" si="0"/>
        <v>AUD-IRFuture-IR-2</v>
      </c>
      <c r="G20" s="37">
        <v>2.739999999999998E-2</v>
      </c>
      <c r="H20" s="91">
        <v>0.15</v>
      </c>
      <c r="I20" s="91">
        <v>0.01</v>
      </c>
      <c r="N20" s="69" t="e">
        <f ca="1"/>
        <v>#VALUE!</v>
      </c>
      <c r="O20" s="63" t="e">
        <f ca="1"/>
        <v>#VALUE!</v>
      </c>
      <c r="P20" s="69" t="e">
        <f ca="1"/>
        <v>#VALUE!</v>
      </c>
      <c r="Q20" s="63" t="e">
        <f ca="1"/>
        <v>#VALUE!</v>
      </c>
      <c r="R20" s="69" t="e">
        <f ca="1"/>
        <v>#VALUE!</v>
      </c>
      <c r="S20" s="63" t="e">
        <f ca="1"/>
        <v>#VALUE!</v>
      </c>
      <c r="T20" s="69" t="e">
        <f ca="1"/>
        <v>#VALUE!</v>
      </c>
      <c r="U20" s="63" t="e">
        <f ca="1"/>
        <v>#VALUE!</v>
      </c>
      <c r="V20" s="69" t="e">
        <f ca="1"/>
        <v>#VALUE!</v>
      </c>
      <c r="W20" s="63" t="e">
        <f ca="1"/>
        <v>#VALUE!</v>
      </c>
    </row>
    <row r="21" spans="2:23">
      <c r="B21" s="55" t="s">
        <v>25</v>
      </c>
      <c r="C21" s="50" t="s">
        <v>11</v>
      </c>
      <c r="E21">
        <v>3</v>
      </c>
      <c r="F21" s="35" t="str">
        <f t="shared" si="0"/>
        <v>AUD-IRFuture-IR-3</v>
      </c>
      <c r="G21" s="37">
        <v>2.8399999999999981E-2</v>
      </c>
      <c r="H21" s="91">
        <v>0.15</v>
      </c>
      <c r="I21" s="91">
        <v>0.01</v>
      </c>
      <c r="N21" s="69" t="e">
        <f ca="1"/>
        <v>#VALUE!</v>
      </c>
      <c r="O21" s="63" t="e">
        <f ca="1"/>
        <v>#VALUE!</v>
      </c>
      <c r="P21" s="69" t="e">
        <f ca="1"/>
        <v>#VALUE!</v>
      </c>
      <c r="Q21" s="63" t="e">
        <f ca="1"/>
        <v>#VALUE!</v>
      </c>
      <c r="R21" s="69" t="e">
        <f ca="1"/>
        <v>#VALUE!</v>
      </c>
      <c r="S21" s="63" t="e">
        <f ca="1"/>
        <v>#VALUE!</v>
      </c>
      <c r="T21" s="69" t="e">
        <f ca="1"/>
        <v>#VALUE!</v>
      </c>
      <c r="U21" s="63" t="e">
        <f ca="1"/>
        <v>#VALUE!</v>
      </c>
      <c r="V21" s="69" t="e">
        <f ca="1"/>
        <v>#VALUE!</v>
      </c>
      <c r="W21" s="63" t="e">
        <f ca="1"/>
        <v>#VALUE!</v>
      </c>
    </row>
    <row r="22" spans="2:23">
      <c r="B22" s="55" t="s">
        <v>26</v>
      </c>
      <c r="C22" s="50" t="str">
        <f>C20&amp;"-"&amp;C21</f>
        <v>AUD-LIBOR-BBA-6M</v>
      </c>
      <c r="E22">
        <v>4</v>
      </c>
      <c r="F22" s="35" t="str">
        <f t="shared" si="0"/>
        <v>AUD-IRFuture-IR-4</v>
      </c>
      <c r="G22" s="37">
        <v>3.0299999999999994E-2</v>
      </c>
      <c r="H22" s="91">
        <v>0.15</v>
      </c>
      <c r="I22" s="91">
        <v>0.01</v>
      </c>
      <c r="N22" s="69" t="e">
        <f ca="1"/>
        <v>#VALUE!</v>
      </c>
      <c r="O22" s="63" t="e">
        <f ca="1"/>
        <v>#VALUE!</v>
      </c>
      <c r="P22" s="69" t="e">
        <f ca="1"/>
        <v>#VALUE!</v>
      </c>
      <c r="Q22" s="63" t="e">
        <f ca="1"/>
        <v>#VALUE!</v>
      </c>
      <c r="R22" s="69" t="e">
        <f ca="1"/>
        <v>#VALUE!</v>
      </c>
      <c r="S22" s="63" t="e">
        <f ca="1"/>
        <v>#VALUE!</v>
      </c>
      <c r="T22" s="69" t="e">
        <f ca="1"/>
        <v>#VALUE!</v>
      </c>
      <c r="U22" s="63" t="e">
        <f ca="1"/>
        <v>#VALUE!</v>
      </c>
      <c r="V22" s="69" t="e">
        <f ca="1"/>
        <v>#VALUE!</v>
      </c>
      <c r="W22" s="63" t="e">
        <f ca="1"/>
        <v>#VALUE!</v>
      </c>
    </row>
    <row r="23" spans="2:23">
      <c r="B23" s="55" t="s">
        <v>4</v>
      </c>
      <c r="C23" s="50" t="s">
        <v>58</v>
      </c>
      <c r="E23">
        <v>5</v>
      </c>
      <c r="F23" s="35" t="str">
        <f t="shared" si="0"/>
        <v>AUD-IRFuture-IR-5</v>
      </c>
      <c r="G23" s="37">
        <v>3.3199999999999896E-2</v>
      </c>
      <c r="H23" s="91">
        <v>0.15</v>
      </c>
      <c r="I23" s="91">
        <v>0.01</v>
      </c>
      <c r="N23" s="69" t="e">
        <f ca="1"/>
        <v>#VALUE!</v>
      </c>
      <c r="O23" s="63" t="e">
        <f ca="1"/>
        <v>#VALUE!</v>
      </c>
      <c r="P23" s="69" t="e">
        <f ca="1"/>
        <v>#VALUE!</v>
      </c>
      <c r="Q23" s="63" t="e">
        <f ca="1"/>
        <v>#VALUE!</v>
      </c>
      <c r="R23" s="69" t="e">
        <f ca="1"/>
        <v>#VALUE!</v>
      </c>
      <c r="S23" s="63" t="e">
        <f ca="1"/>
        <v>#VALUE!</v>
      </c>
      <c r="T23" s="69" t="e">
        <f ca="1"/>
        <v>#VALUE!</v>
      </c>
      <c r="U23" s="63" t="e">
        <f ca="1"/>
        <v>#VALUE!</v>
      </c>
      <c r="V23" s="69" t="e">
        <f ca="1"/>
        <v>#VALUE!</v>
      </c>
      <c r="W23" s="63" t="e">
        <f ca="1"/>
        <v>#VALUE!</v>
      </c>
    </row>
    <row r="24" spans="2:23" ht="13.5" thickBot="1">
      <c r="B24" s="57" t="s">
        <v>66</v>
      </c>
      <c r="C24" s="23" t="str">
        <f>MID(C20,1,3)</f>
        <v>AUD</v>
      </c>
      <c r="E24">
        <v>6</v>
      </c>
      <c r="F24" s="35" t="str">
        <f t="shared" si="0"/>
        <v>AUD-IRFuture-IR-6</v>
      </c>
      <c r="G24" s="37">
        <v>3.5600000000000076E-2</v>
      </c>
      <c r="H24" s="91">
        <v>0.15</v>
      </c>
      <c r="I24" s="91">
        <v>0.01</v>
      </c>
      <c r="N24" s="69" t="e">
        <f ca="1"/>
        <v>#VALUE!</v>
      </c>
      <c r="O24" s="63" t="e">
        <f ca="1"/>
        <v>#VALUE!</v>
      </c>
      <c r="P24" s="69" t="e">
        <f ca="1"/>
        <v>#VALUE!</v>
      </c>
      <c r="Q24" s="63" t="e">
        <f ca="1"/>
        <v>#VALUE!</v>
      </c>
      <c r="R24" s="69" t="e">
        <f ca="1"/>
        <v>#VALUE!</v>
      </c>
      <c r="S24" s="63" t="e">
        <f ca="1"/>
        <v>#VALUE!</v>
      </c>
      <c r="T24" s="69" t="e">
        <f ca="1"/>
        <v>#VALUE!</v>
      </c>
      <c r="U24" s="63" t="e">
        <f ca="1"/>
        <v>#VALUE!</v>
      </c>
      <c r="V24" s="69" t="e">
        <f ca="1"/>
        <v>#VALUE!</v>
      </c>
      <c r="W24" s="63" t="e">
        <f ca="1"/>
        <v>#VALUE!</v>
      </c>
    </row>
    <row r="25" spans="2:23" ht="13.5" thickBot="1">
      <c r="E25">
        <v>7</v>
      </c>
      <c r="F25" s="35" t="str">
        <f t="shared" si="0"/>
        <v>AUD-IRFuture-IR-7</v>
      </c>
      <c r="G25" s="37">
        <v>3.8300000000000001E-2</v>
      </c>
      <c r="H25" s="91">
        <v>0.15</v>
      </c>
      <c r="I25" s="91">
        <v>0.01</v>
      </c>
      <c r="N25" s="69" t="e">
        <f ca="1"/>
        <v>#VALUE!</v>
      </c>
      <c r="O25" s="63" t="e">
        <f ca="1"/>
        <v>#VALUE!</v>
      </c>
      <c r="P25" s="69" t="e">
        <f ca="1"/>
        <v>#VALUE!</v>
      </c>
      <c r="Q25" s="63" t="e">
        <f ca="1"/>
        <v>#VALUE!</v>
      </c>
      <c r="R25" s="69" t="e">
        <f ca="1"/>
        <v>#VALUE!</v>
      </c>
      <c r="S25" s="63" t="e">
        <f ca="1"/>
        <v>#VALUE!</v>
      </c>
      <c r="T25" s="69" t="e">
        <f ca="1"/>
        <v>#VALUE!</v>
      </c>
      <c r="U25" s="63" t="e">
        <f ca="1"/>
        <v>#VALUE!</v>
      </c>
      <c r="V25" s="69" t="e">
        <f ca="1"/>
        <v>#VALUE!</v>
      </c>
      <c r="W25" s="63" t="e">
        <f ca="1"/>
        <v>#VALUE!</v>
      </c>
    </row>
    <row r="26" spans="2:23" ht="13.5" thickBot="1">
      <c r="B26" s="19" t="s">
        <v>78</v>
      </c>
      <c r="C26" s="160" t="s">
        <v>242</v>
      </c>
      <c r="E26">
        <v>8</v>
      </c>
      <c r="F26" s="38" t="str">
        <f t="shared" si="0"/>
        <v>AUD-IRFuture-IR-8</v>
      </c>
      <c r="G26" s="39">
        <v>4.0300000000000002E-2</v>
      </c>
      <c r="H26" s="92">
        <v>0.15</v>
      </c>
      <c r="I26" s="92">
        <v>0.01</v>
      </c>
      <c r="N26" s="69" t="e">
        <f ca="1"/>
        <v>#VALUE!</v>
      </c>
      <c r="O26" s="63" t="e">
        <f ca="1"/>
        <v>#VALUE!</v>
      </c>
      <c r="P26" s="69" t="e">
        <f ca="1"/>
        <v>#VALUE!</v>
      </c>
      <c r="Q26" s="63" t="e">
        <f ca="1"/>
        <v>#VALUE!</v>
      </c>
      <c r="R26" s="69" t="e">
        <f ca="1"/>
        <v>#VALUE!</v>
      </c>
      <c r="S26" s="63" t="e">
        <f ca="1"/>
        <v>#VALUE!</v>
      </c>
      <c r="T26" s="69" t="e">
        <f ca="1"/>
        <v>#VALUE!</v>
      </c>
      <c r="U26" s="63" t="e">
        <f ca="1"/>
        <v>#VALUE!</v>
      </c>
      <c r="V26" s="69" t="e">
        <f ca="1"/>
        <v>#VALUE!</v>
      </c>
      <c r="W26" s="63" t="e">
        <f ca="1"/>
        <v>#VALUE!</v>
      </c>
    </row>
    <row r="27" spans="2:23" ht="13.5" thickBot="1">
      <c r="B27" s="72" t="s">
        <v>54</v>
      </c>
      <c r="C27" s="67" t="s">
        <v>71</v>
      </c>
      <c r="N27" s="69" t="e">
        <f ca="1"/>
        <v>#VALUE!</v>
      </c>
      <c r="O27" s="64" t="e">
        <f ca="1"/>
        <v>#VALUE!</v>
      </c>
      <c r="P27" s="69" t="e">
        <f ca="1"/>
        <v>#VALUE!</v>
      </c>
      <c r="Q27" s="64" t="e">
        <f ca="1"/>
        <v>#VALUE!</v>
      </c>
      <c r="R27" s="69" t="e">
        <f ca="1"/>
        <v>#VALUE!</v>
      </c>
      <c r="S27" s="64" t="e">
        <f ca="1"/>
        <v>#VALUE!</v>
      </c>
      <c r="T27" s="69" t="e">
        <f ca="1"/>
        <v>#VALUE!</v>
      </c>
      <c r="U27" s="64" t="e">
        <f ca="1"/>
        <v>#VALUE!</v>
      </c>
      <c r="V27" s="69" t="e">
        <f ca="1"/>
        <v>#VALUE!</v>
      </c>
      <c r="W27" s="64" t="e">
        <f ca="1"/>
        <v>#VALUE!</v>
      </c>
    </row>
    <row r="28" spans="2:23">
      <c r="B28" s="53" t="s">
        <v>55</v>
      </c>
      <c r="C28" s="52">
        <f ca="1">TODAY()</f>
        <v>43189</v>
      </c>
      <c r="N28" s="69" t="e">
        <f ca="1"/>
        <v>#VALUE!</v>
      </c>
      <c r="O28" s="64" t="e">
        <f ca="1"/>
        <v>#VALUE!</v>
      </c>
      <c r="P28" s="69" t="e">
        <f ca="1"/>
        <v>#VALUE!</v>
      </c>
      <c r="Q28" s="64" t="e">
        <f ca="1"/>
        <v>#VALUE!</v>
      </c>
      <c r="R28" s="69" t="e">
        <f ca="1"/>
        <v>#VALUE!</v>
      </c>
      <c r="S28" s="64" t="e">
        <f ca="1"/>
        <v>#VALUE!</v>
      </c>
      <c r="T28" s="69" t="e">
        <f ca="1"/>
        <v>#VALUE!</v>
      </c>
      <c r="U28" s="64" t="e">
        <f ca="1"/>
        <v>#VALUE!</v>
      </c>
      <c r="V28" s="69" t="e">
        <f ca="1"/>
        <v>#VALUE!</v>
      </c>
      <c r="W28" s="64" t="e">
        <f ca="1"/>
        <v>#VALUE!</v>
      </c>
    </row>
    <row r="29" spans="2:23">
      <c r="B29" s="55" t="s">
        <v>68</v>
      </c>
      <c r="C29" s="71">
        <f ca="1">C28</f>
        <v>43189</v>
      </c>
      <c r="N29" s="69" t="e">
        <f ca="1"/>
        <v>#VALUE!</v>
      </c>
      <c r="O29" s="64" t="e">
        <f ca="1"/>
        <v>#VALUE!</v>
      </c>
      <c r="P29" s="69" t="e">
        <f ca="1"/>
        <v>#VALUE!</v>
      </c>
      <c r="Q29" s="64" t="e">
        <f ca="1"/>
        <v>#VALUE!</v>
      </c>
      <c r="R29" s="69" t="e">
        <f ca="1"/>
        <v>#VALUE!</v>
      </c>
      <c r="S29" s="64" t="e">
        <f ca="1"/>
        <v>#VALUE!</v>
      </c>
      <c r="T29" s="69" t="e">
        <f ca="1"/>
        <v>#VALUE!</v>
      </c>
      <c r="U29" s="64" t="e">
        <f ca="1"/>
        <v>#VALUE!</v>
      </c>
      <c r="V29" s="69" t="e">
        <f ca="1"/>
        <v>#VALUE!</v>
      </c>
      <c r="W29" s="64" t="e">
        <f ca="1"/>
        <v>#VALUE!</v>
      </c>
    </row>
    <row r="30" spans="2:23" ht="13.5" thickBot="1">
      <c r="B30" s="145" t="s">
        <v>228</v>
      </c>
      <c r="C30" s="50" t="s">
        <v>5</v>
      </c>
      <c r="N30" s="69" t="e">
        <f ca="1"/>
        <v>#VALUE!</v>
      </c>
      <c r="O30" s="64" t="e">
        <f ca="1"/>
        <v>#VALUE!</v>
      </c>
      <c r="P30" s="69" t="e">
        <f ca="1"/>
        <v>#VALUE!</v>
      </c>
      <c r="Q30" s="64" t="e">
        <f ca="1"/>
        <v>#VALUE!</v>
      </c>
      <c r="R30" s="69" t="e">
        <f ca="1"/>
        <v>#VALUE!</v>
      </c>
      <c r="S30" s="64" t="e">
        <f ca="1"/>
        <v>#VALUE!</v>
      </c>
      <c r="T30" s="69" t="e">
        <f ca="1"/>
        <v>#VALUE!</v>
      </c>
      <c r="U30" s="64" t="e">
        <f ca="1"/>
        <v>#VALUE!</v>
      </c>
      <c r="V30" s="69" t="e">
        <f ca="1"/>
        <v>#VALUE!</v>
      </c>
      <c r="W30" s="64" t="e">
        <f ca="1"/>
        <v>#VALUE!</v>
      </c>
    </row>
    <row r="31" spans="2:23">
      <c r="B31" s="55" t="s">
        <v>75</v>
      </c>
      <c r="C31" s="51" t="s">
        <v>76</v>
      </c>
      <c r="F31" s="21" t="s">
        <v>224</v>
      </c>
      <c r="G31" s="21" t="s">
        <v>78</v>
      </c>
      <c r="N31" s="69" t="e">
        <f ca="1"/>
        <v>#VALUE!</v>
      </c>
      <c r="O31" s="64" t="e">
        <f ca="1"/>
        <v>#VALUE!</v>
      </c>
      <c r="P31" s="69" t="e">
        <f ca="1"/>
        <v>#VALUE!</v>
      </c>
      <c r="Q31" s="64" t="e">
        <f ca="1"/>
        <v>#VALUE!</v>
      </c>
      <c r="R31" s="69" t="e">
        <f ca="1"/>
        <v>#VALUE!</v>
      </c>
      <c r="S31" s="64" t="e">
        <f ca="1"/>
        <v>#VALUE!</v>
      </c>
      <c r="T31" s="69" t="e">
        <f ca="1"/>
        <v>#VALUE!</v>
      </c>
      <c r="U31" s="64" t="e">
        <f ca="1"/>
        <v>#VALUE!</v>
      </c>
      <c r="V31" s="69" t="e">
        <f ca="1"/>
        <v>#VALUE!</v>
      </c>
      <c r="W31" s="64" t="e">
        <f ca="1"/>
        <v>#VALUE!</v>
      </c>
    </row>
    <row r="32" spans="2:23">
      <c r="B32" s="55" t="s">
        <v>73</v>
      </c>
      <c r="C32" s="50" t="s">
        <v>74</v>
      </c>
      <c r="F32" s="146" t="s">
        <v>56</v>
      </c>
      <c r="G32" s="147"/>
      <c r="N32" s="69" t="e">
        <f ca="1"/>
        <v>#VALUE!</v>
      </c>
      <c r="O32" s="64" t="e">
        <f ca="1"/>
        <v>#VALUE!</v>
      </c>
      <c r="P32" s="69" t="e">
        <f ca="1"/>
        <v>#VALUE!</v>
      </c>
      <c r="Q32" s="64" t="e">
        <f ca="1"/>
        <v>#VALUE!</v>
      </c>
      <c r="R32" s="69" t="e">
        <f ca="1"/>
        <v>#VALUE!</v>
      </c>
      <c r="S32" s="64" t="e">
        <f ca="1"/>
        <v>#VALUE!</v>
      </c>
      <c r="T32" s="69" t="e">
        <f ca="1"/>
        <v>#VALUE!</v>
      </c>
      <c r="U32" s="64" t="e">
        <f ca="1"/>
        <v>#VALUE!</v>
      </c>
      <c r="V32" s="69" t="e">
        <f ca="1"/>
        <v>#VALUE!</v>
      </c>
      <c r="W32" s="64" t="e">
        <f ca="1"/>
        <v>#VALUE!</v>
      </c>
    </row>
    <row r="33" spans="2:23">
      <c r="B33" s="55" t="s">
        <v>26</v>
      </c>
      <c r="C33" s="51" t="s">
        <v>72</v>
      </c>
      <c r="F33" s="148" t="s">
        <v>25</v>
      </c>
      <c r="G33" s="149" t="s">
        <v>8</v>
      </c>
      <c r="N33" s="69" t="e">
        <f ca="1"/>
        <v>#VALUE!</v>
      </c>
      <c r="O33" s="64" t="e">
        <f ca="1"/>
        <v>#VALUE!</v>
      </c>
      <c r="P33" s="69" t="e">
        <f ca="1"/>
        <v>#VALUE!</v>
      </c>
      <c r="Q33" s="64" t="e">
        <f ca="1"/>
        <v>#VALUE!</v>
      </c>
      <c r="R33" s="69" t="e">
        <f ca="1"/>
        <v>#VALUE!</v>
      </c>
      <c r="S33" s="64" t="e">
        <f ca="1"/>
        <v>#VALUE!</v>
      </c>
      <c r="T33" s="69" t="e">
        <f ca="1"/>
        <v>#VALUE!</v>
      </c>
      <c r="U33" s="64" t="e">
        <f ca="1"/>
        <v>#VALUE!</v>
      </c>
      <c r="V33" s="69" t="e">
        <f ca="1"/>
        <v>#VALUE!</v>
      </c>
      <c r="W33" s="64" t="e">
        <f ca="1"/>
        <v>#VALUE!</v>
      </c>
    </row>
    <row r="34" spans="2:23">
      <c r="B34" s="55" t="s">
        <v>4</v>
      </c>
      <c r="C34" s="50" t="s">
        <v>50</v>
      </c>
      <c r="F34" s="148" t="s">
        <v>25</v>
      </c>
      <c r="G34" s="150" t="s">
        <v>3</v>
      </c>
      <c r="N34" s="69" t="e">
        <f ca="1"/>
        <v>#VALUE!</v>
      </c>
      <c r="O34" s="64" t="e">
        <f ca="1"/>
        <v>#VALUE!</v>
      </c>
      <c r="P34" s="69" t="e">
        <f ca="1"/>
        <v>#VALUE!</v>
      </c>
      <c r="Q34" s="64" t="e">
        <f ca="1"/>
        <v>#VALUE!</v>
      </c>
      <c r="R34" s="69" t="e">
        <f ca="1"/>
        <v>#VALUE!</v>
      </c>
      <c r="S34" s="64" t="e">
        <f ca="1"/>
        <v>#VALUE!</v>
      </c>
      <c r="T34" s="69" t="e">
        <f ca="1"/>
        <v>#VALUE!</v>
      </c>
      <c r="U34" s="64" t="e">
        <f ca="1"/>
        <v>#VALUE!</v>
      </c>
      <c r="V34" s="69" t="e">
        <f ca="1"/>
        <v>#VALUE!</v>
      </c>
      <c r="W34" s="64" t="e">
        <f ca="1"/>
        <v>#VALUE!</v>
      </c>
    </row>
    <row r="35" spans="2:23" ht="13.5" thickBot="1">
      <c r="B35" s="57" t="s">
        <v>66</v>
      </c>
      <c r="C35" s="23" t="str">
        <f>MID(C33,1,3)</f>
        <v>AUD</v>
      </c>
      <c r="F35" s="151" t="s">
        <v>1</v>
      </c>
      <c r="G35" s="152" t="s">
        <v>2</v>
      </c>
      <c r="N35" s="69" t="e">
        <f ca="1"/>
        <v>#VALUE!</v>
      </c>
      <c r="O35" s="64" t="e">
        <f ca="1"/>
        <v>#VALUE!</v>
      </c>
      <c r="P35" s="69" t="e">
        <f ca="1"/>
        <v>#VALUE!</v>
      </c>
      <c r="Q35" s="64" t="e">
        <f ca="1"/>
        <v>#VALUE!</v>
      </c>
      <c r="R35" s="69" t="e">
        <f ca="1"/>
        <v>#VALUE!</v>
      </c>
      <c r="S35" s="64" t="e">
        <f ca="1"/>
        <v>#VALUE!</v>
      </c>
      <c r="T35" s="69" t="e">
        <f ca="1"/>
        <v>#VALUE!</v>
      </c>
      <c r="U35" s="64" t="e">
        <f ca="1"/>
        <v>#VALUE!</v>
      </c>
      <c r="V35" s="69" t="e">
        <f ca="1"/>
        <v>#VALUE!</v>
      </c>
      <c r="W35" s="64" t="e">
        <f ca="1"/>
        <v>#VALUE!</v>
      </c>
    </row>
    <row r="36" spans="2:23" ht="13.5" thickBot="1">
      <c r="C36" s="45"/>
      <c r="N36" s="69" t="e">
        <f ca="1"/>
        <v>#VALUE!</v>
      </c>
      <c r="O36" s="64" t="e">
        <f ca="1"/>
        <v>#VALUE!</v>
      </c>
      <c r="P36" s="69" t="e">
        <f ca="1"/>
        <v>#VALUE!</v>
      </c>
      <c r="Q36" s="64" t="e">
        <f ca="1"/>
        <v>#VALUE!</v>
      </c>
      <c r="R36" s="69" t="e">
        <f ca="1"/>
        <v>#VALUE!</v>
      </c>
      <c r="S36" s="64" t="e">
        <f ca="1"/>
        <v>#VALUE!</v>
      </c>
      <c r="T36" s="69" t="e">
        <f ca="1"/>
        <v>#VALUE!</v>
      </c>
      <c r="U36" s="64" t="e">
        <f ca="1"/>
        <v>#VALUE!</v>
      </c>
      <c r="V36" s="69" t="e">
        <f ca="1"/>
        <v>#VALUE!</v>
      </c>
      <c r="W36" s="64" t="e">
        <f ca="1"/>
        <v>#VALUE!</v>
      </c>
    </row>
    <row r="37" spans="2:23" ht="13.5" thickBot="1">
      <c r="B37" s="19" t="s">
        <v>78</v>
      </c>
      <c r="C37" s="160" t="s">
        <v>243</v>
      </c>
      <c r="D37" s="40"/>
      <c r="F37" s="19" t="s">
        <v>231</v>
      </c>
      <c r="G37" s="19" t="s">
        <v>78</v>
      </c>
      <c r="N37" s="69" t="e">
        <f ca="1"/>
        <v>#VALUE!</v>
      </c>
      <c r="O37" s="64" t="e">
        <f ca="1"/>
        <v>#VALUE!</v>
      </c>
      <c r="P37" s="69" t="e">
        <f ca="1"/>
        <v>#VALUE!</v>
      </c>
      <c r="Q37" s="64" t="e">
        <f ca="1"/>
        <v>#VALUE!</v>
      </c>
      <c r="R37" s="69" t="e">
        <f ca="1"/>
        <v>#VALUE!</v>
      </c>
      <c r="S37" s="64" t="e">
        <f ca="1"/>
        <v>#VALUE!</v>
      </c>
      <c r="T37" s="69" t="e">
        <f ca="1"/>
        <v>#VALUE!</v>
      </c>
      <c r="U37" s="64" t="e">
        <f ca="1"/>
        <v>#VALUE!</v>
      </c>
      <c r="V37" s="69" t="e">
        <f ca="1"/>
        <v>#VALUE!</v>
      </c>
      <c r="W37" s="64" t="e">
        <f ca="1"/>
        <v>#VALUE!</v>
      </c>
    </row>
    <row r="38" spans="2:23" ht="13.5" thickBot="1">
      <c r="B38" s="72" t="s">
        <v>54</v>
      </c>
      <c r="C38" s="67" t="s">
        <v>77</v>
      </c>
      <c r="D38" s="40"/>
      <c r="F38" s="139" t="s">
        <v>229</v>
      </c>
      <c r="G38" s="140">
        <v>720</v>
      </c>
      <c r="N38" s="70" t="e">
        <f ca="1"/>
        <v>#VALUE!</v>
      </c>
      <c r="O38" s="65" t="e">
        <f ca="1"/>
        <v>#VALUE!</v>
      </c>
      <c r="P38" s="70" t="e">
        <f ca="1"/>
        <v>#VALUE!</v>
      </c>
      <c r="Q38" s="65" t="e">
        <f ca="1"/>
        <v>#VALUE!</v>
      </c>
      <c r="R38" s="70" t="e">
        <f ca="1"/>
        <v>#VALUE!</v>
      </c>
      <c r="S38" s="65" t="e">
        <f ca="1"/>
        <v>#VALUE!</v>
      </c>
      <c r="T38" s="70" t="e">
        <f ca="1"/>
        <v>#VALUE!</v>
      </c>
      <c r="U38" s="65" t="e">
        <f ca="1"/>
        <v>#VALUE!</v>
      </c>
      <c r="V38" s="70" t="e">
        <f ca="1"/>
        <v>#VALUE!</v>
      </c>
      <c r="W38" s="65" t="e">
        <f ca="1"/>
        <v>#VALUE!</v>
      </c>
    </row>
    <row r="39" spans="2:23" ht="13.5" thickBot="1">
      <c r="B39" s="53" t="s">
        <v>55</v>
      </c>
      <c r="C39" s="52">
        <f ca="1">TODAY()</f>
        <v>43189</v>
      </c>
      <c r="F39" s="104" t="s">
        <v>230</v>
      </c>
      <c r="G39" s="141" t="str">
        <f>C1</f>
        <v>=CreateCurve_Old( B2:C13, F3:F26, G3:G26, H3:H26)</v>
      </c>
    </row>
    <row r="40" spans="2:23" ht="13.5" thickBot="1">
      <c r="B40" s="55" t="s">
        <v>68</v>
      </c>
      <c r="C40" s="71">
        <f ca="1">C39</f>
        <v>43189</v>
      </c>
      <c r="F40" s="19" t="s">
        <v>81</v>
      </c>
      <c r="G40" s="19"/>
      <c r="H40" s="1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</row>
    <row r="41" spans="2:23">
      <c r="B41" s="145" t="s">
        <v>228</v>
      </c>
      <c r="C41" s="50" t="s">
        <v>5</v>
      </c>
    </row>
    <row r="42" spans="2:23">
      <c r="B42" s="55" t="s">
        <v>1</v>
      </c>
      <c r="C42" s="51" t="s">
        <v>79</v>
      </c>
    </row>
    <row r="43" spans="2:23">
      <c r="B43" s="55" t="s">
        <v>25</v>
      </c>
      <c r="C43" s="50" t="s">
        <v>3</v>
      </c>
    </row>
    <row r="44" spans="2:23">
      <c r="B44" s="55" t="s">
        <v>80</v>
      </c>
      <c r="C44" s="50" t="s">
        <v>3</v>
      </c>
    </row>
    <row r="45" spans="2:23">
      <c r="B45" s="55" t="s">
        <v>26</v>
      </c>
      <c r="C45" s="50" t="str">
        <f>C42&amp;"-"&amp;C43</f>
        <v>AUD-CPI-3M</v>
      </c>
    </row>
    <row r="46" spans="2:23">
      <c r="B46" s="55" t="s">
        <v>57</v>
      </c>
      <c r="C46" s="50" t="str">
        <f>C38&amp;"."&amp;C45</f>
        <v>InflationCurve.AUD-CPI-3M</v>
      </c>
    </row>
    <row r="47" spans="2:23">
      <c r="B47" s="55" t="s">
        <v>4</v>
      </c>
      <c r="C47" s="50" t="s">
        <v>50</v>
      </c>
    </row>
    <row r="48" spans="2:23" ht="13.5" thickBot="1">
      <c r="B48" s="57" t="s">
        <v>66</v>
      </c>
      <c r="C48" s="23" t="str">
        <f>MID(C42,1,3)</f>
        <v>AUD</v>
      </c>
    </row>
    <row r="49" spans="2:5" ht="13.5" thickBot="1">
      <c r="B49" s="46"/>
      <c r="C49" s="47"/>
    </row>
    <row r="50" spans="2:5" ht="13.5" thickBot="1">
      <c r="B50" s="19" t="s">
        <v>78</v>
      </c>
      <c r="C50" s="160" t="s">
        <v>244</v>
      </c>
    </row>
    <row r="51" spans="2:5" ht="13.5" thickBot="1">
      <c r="B51" s="72" t="s">
        <v>54</v>
      </c>
      <c r="C51" s="67" t="s">
        <v>24</v>
      </c>
    </row>
    <row r="52" spans="2:5">
      <c r="B52" s="53" t="s">
        <v>55</v>
      </c>
      <c r="C52" s="52">
        <f ca="1">TODAY()</f>
        <v>43189</v>
      </c>
    </row>
    <row r="53" spans="2:5">
      <c r="B53" s="55" t="s">
        <v>68</v>
      </c>
      <c r="C53" s="71">
        <f ca="1">C52</f>
        <v>43189</v>
      </c>
      <c r="E53" s="48"/>
    </row>
    <row r="54" spans="2:5">
      <c r="B54" s="145" t="s">
        <v>228</v>
      </c>
      <c r="C54" s="50" t="s">
        <v>5</v>
      </c>
      <c r="E54" s="48"/>
    </row>
    <row r="55" spans="2:5">
      <c r="B55" s="54" t="s">
        <v>91</v>
      </c>
      <c r="C55" s="50" t="str">
        <f>C1</f>
        <v>=CreateCurve_Old( B2:C13, F3:F26, G3:G26, H3:H26)</v>
      </c>
      <c r="E55" s="48"/>
    </row>
    <row r="56" spans="2:5">
      <c r="B56" s="55" t="s">
        <v>1</v>
      </c>
      <c r="C56" s="51" t="s">
        <v>2</v>
      </c>
      <c r="E56" s="48"/>
    </row>
    <row r="57" spans="2:5">
      <c r="B57" s="55" t="s">
        <v>25</v>
      </c>
      <c r="C57" s="50" t="s">
        <v>8</v>
      </c>
      <c r="E57" s="48"/>
    </row>
    <row r="58" spans="2:5">
      <c r="B58" s="55" t="s">
        <v>26</v>
      </c>
      <c r="C58" s="50" t="str">
        <f>C56&amp;"-"&amp;C57</f>
        <v>AUD-LIBOR-BBA-1M</v>
      </c>
      <c r="E58" s="48"/>
    </row>
    <row r="59" spans="2:5">
      <c r="B59" s="55" t="s">
        <v>4</v>
      </c>
      <c r="C59" s="50" t="s">
        <v>58</v>
      </c>
      <c r="E59" s="48"/>
    </row>
    <row r="60" spans="2:5" ht="13.5" thickBot="1">
      <c r="B60" s="57" t="s">
        <v>66</v>
      </c>
      <c r="C60" s="23" t="str">
        <f>MID(C56,1,3)</f>
        <v>AUD</v>
      </c>
      <c r="E60" s="48"/>
    </row>
    <row r="61" spans="2:5">
      <c r="E61" s="48"/>
    </row>
    <row r="62" spans="2:5">
      <c r="E62" s="48"/>
    </row>
    <row r="63" spans="2:5">
      <c r="E63" s="48"/>
    </row>
    <row r="64" spans="2:5">
      <c r="E64" s="48"/>
    </row>
    <row r="65" spans="5:5">
      <c r="E65" s="48"/>
    </row>
    <row r="66" spans="5:5">
      <c r="E66" s="48"/>
    </row>
    <row r="67" spans="5:5">
      <c r="E67" s="48"/>
    </row>
    <row r="68" spans="5:5">
      <c r="E68" s="48"/>
    </row>
    <row r="69" spans="5:5">
      <c r="E69" s="48"/>
    </row>
    <row r="70" spans="5:5">
      <c r="E70" s="48"/>
    </row>
    <row r="71" spans="5:5">
      <c r="E71" s="48"/>
    </row>
    <row r="72" spans="5:5">
      <c r="E72" s="48"/>
    </row>
    <row r="73" spans="5:5">
      <c r="E73" s="48"/>
    </row>
    <row r="74" spans="5:5">
      <c r="E74" s="48"/>
    </row>
    <row r="75" spans="5:5">
      <c r="E75" s="48"/>
    </row>
    <row r="76" spans="5:5">
      <c r="E76" s="48"/>
    </row>
    <row r="77" spans="5:5">
      <c r="E77" s="48"/>
    </row>
  </sheetData>
  <protectedRanges>
    <protectedRange sqref="K9 C13 K4:K6" name="Range2_1"/>
    <protectedRange sqref="C11 C23 C47 C34 C59" name="Range2_1_1"/>
  </protectedRanges>
  <phoneticPr fontId="41" type="noConversion"/>
  <dataValidations disablePrompts="1" count="4">
    <dataValidation type="list" allowBlank="1" showInputMessage="1" showErrorMessage="1" sqref="C59 C23 C11 C47 C34" xr:uid="{00000000-0002-0000-0100-000000000000}">
      <formula1>$K$4:$K$9</formula1>
    </dataValidation>
    <dataValidation type="list" allowBlank="1" showInputMessage="1" showErrorMessage="1" sqref="C13" xr:uid="{00000000-0002-0000-0100-000001000000}">
      <formula1>"TRUE, FALSE"</formula1>
    </dataValidation>
    <dataValidation type="list" allowBlank="1" showInputMessage="1" showErrorMessage="1" sqref="L2" xr:uid="{00000000-0002-0000-0100-000002000000}">
      <formula1>$L$4:$L$5</formula1>
    </dataValidation>
    <dataValidation type="list" allowBlank="1" showInputMessage="1" showErrorMessage="1" sqref="K18" xr:uid="{00000000-0002-0000-0100-000003000000}">
      <formula1>$B$35:$B$38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0"/>
  <sheetViews>
    <sheetView workbookViewId="0">
      <selection activeCell="P35" sqref="P35"/>
    </sheetView>
  </sheetViews>
  <sheetFormatPr defaultRowHeight="12.75"/>
  <cols>
    <col min="2" max="2" width="21.42578125" style="2" bestFit="1" customWidth="1"/>
    <col min="3" max="3" width="67.7109375" style="2" bestFit="1" customWidth="1"/>
    <col min="4" max="4" width="1.140625" customWidth="1"/>
    <col min="5" max="5" width="10.140625" bestFit="1" customWidth="1"/>
    <col min="16" max="16" width="13.42578125" customWidth="1"/>
    <col min="17" max="17" width="24.42578125" customWidth="1"/>
    <col min="18" max="18" width="18.5703125" customWidth="1"/>
    <col min="19" max="19" width="40" customWidth="1"/>
    <col min="20" max="20" width="37.5703125" customWidth="1"/>
    <col min="21" max="21" width="35.28515625" customWidth="1"/>
    <col min="22" max="22" width="31.85546875" customWidth="1"/>
  </cols>
  <sheetData>
    <row r="1" spans="2:14" ht="13.5" thickBot="1">
      <c r="B1" s="1" t="s">
        <v>0</v>
      </c>
      <c r="C1" s="2" t="str">
        <f ca="1">_xll.HLV5r3.Financial.Cache.CreateVolatilitySurfaceWithProperties( B2:C18, E3:E14, F2:N2, F3:N14)</f>
        <v>Market.QR_LIVE.RateVolatilityMatrix.AUD-BBR-BBSW-6M-SydneySwapDesk</v>
      </c>
    </row>
    <row r="2" spans="2:14" ht="13.5" thickBot="1">
      <c r="B2" s="3" t="s">
        <v>54</v>
      </c>
      <c r="C2" s="4" t="s">
        <v>19</v>
      </c>
      <c r="E2" s="8" t="s">
        <v>18</v>
      </c>
      <c r="F2" s="6">
        <v>3.5000000000000003E-2</v>
      </c>
      <c r="G2" s="6">
        <f t="shared" ref="G2:N2" si="0">F2+0.5%</f>
        <v>0.04</v>
      </c>
      <c r="H2" s="6">
        <f t="shared" si="0"/>
        <v>4.4999999999999998E-2</v>
      </c>
      <c r="I2" s="6">
        <f t="shared" si="0"/>
        <v>4.9999999999999996E-2</v>
      </c>
      <c r="J2" s="6">
        <f t="shared" si="0"/>
        <v>5.4999999999999993E-2</v>
      </c>
      <c r="K2" s="6">
        <f t="shared" si="0"/>
        <v>5.9999999999999991E-2</v>
      </c>
      <c r="L2" s="6">
        <f t="shared" si="0"/>
        <v>6.4999999999999988E-2</v>
      </c>
      <c r="M2" s="6">
        <f t="shared" si="0"/>
        <v>6.9999999999999993E-2</v>
      </c>
      <c r="N2" s="7">
        <f t="shared" si="0"/>
        <v>7.4999999999999997E-2</v>
      </c>
    </row>
    <row r="3" spans="2:14">
      <c r="B3" s="53" t="s">
        <v>55</v>
      </c>
      <c r="C3" s="106">
        <f ca="1">NOW()</f>
        <v>43189.470780902775</v>
      </c>
      <c r="E3" s="9" t="s">
        <v>9</v>
      </c>
      <c r="F3" s="5">
        <v>0.12</v>
      </c>
      <c r="G3" s="5">
        <v>0.12</v>
      </c>
      <c r="H3" s="5">
        <v>0.12</v>
      </c>
      <c r="I3" s="5">
        <v>0.12</v>
      </c>
      <c r="J3" s="5">
        <v>0.12</v>
      </c>
      <c r="K3" s="5">
        <v>0.12</v>
      </c>
      <c r="L3" s="5">
        <v>0.12</v>
      </c>
      <c r="M3" s="5">
        <v>0.12</v>
      </c>
      <c r="N3" s="11">
        <v>0.12</v>
      </c>
    </row>
    <row r="4" spans="2:14">
      <c r="B4" s="55" t="s">
        <v>68</v>
      </c>
      <c r="C4" s="71">
        <f ca="1">C3</f>
        <v>43189.470780902775</v>
      </c>
      <c r="E4" s="9" t="s">
        <v>7</v>
      </c>
      <c r="F4" s="5">
        <v>0.12</v>
      </c>
      <c r="G4" s="5">
        <v>0.12</v>
      </c>
      <c r="H4" s="5">
        <v>0.12</v>
      </c>
      <c r="I4" s="5">
        <v>0.12</v>
      </c>
      <c r="J4" s="5">
        <v>0.12</v>
      </c>
      <c r="K4" s="5">
        <v>0.12</v>
      </c>
      <c r="L4" s="5">
        <v>0.12</v>
      </c>
      <c r="M4" s="5">
        <v>0.12</v>
      </c>
      <c r="N4" s="11">
        <v>0.12</v>
      </c>
    </row>
    <row r="5" spans="2:14">
      <c r="B5" s="54" t="s">
        <v>228</v>
      </c>
      <c r="C5" s="50" t="s">
        <v>238</v>
      </c>
      <c r="E5" s="9" t="s">
        <v>8</v>
      </c>
      <c r="F5" s="5">
        <v>0.12</v>
      </c>
      <c r="G5" s="5">
        <v>0.12</v>
      </c>
      <c r="H5" s="5">
        <v>0.12</v>
      </c>
      <c r="I5" s="5">
        <v>0.12</v>
      </c>
      <c r="J5" s="5">
        <v>0.12</v>
      </c>
      <c r="K5" s="5">
        <v>0.12</v>
      </c>
      <c r="L5" s="5">
        <v>0.12</v>
      </c>
      <c r="M5" s="5">
        <v>0.12</v>
      </c>
      <c r="N5" s="11">
        <v>0.12</v>
      </c>
    </row>
    <row r="6" spans="2:14">
      <c r="B6" s="54" t="s">
        <v>29</v>
      </c>
      <c r="C6" s="51" t="s">
        <v>239</v>
      </c>
      <c r="E6" s="9" t="s">
        <v>10</v>
      </c>
      <c r="F6" s="5">
        <v>0.12</v>
      </c>
      <c r="G6" s="5">
        <v>0.12</v>
      </c>
      <c r="H6" s="5">
        <v>0.12</v>
      </c>
      <c r="I6" s="5">
        <v>0.12</v>
      </c>
      <c r="J6" s="5">
        <v>0.12</v>
      </c>
      <c r="K6" s="5">
        <v>0.12</v>
      </c>
      <c r="L6" s="5">
        <v>0.12</v>
      </c>
      <c r="M6" s="5">
        <v>0.12</v>
      </c>
      <c r="N6" s="11">
        <v>0.12</v>
      </c>
    </row>
    <row r="7" spans="2:14">
      <c r="B7" s="54" t="s">
        <v>69</v>
      </c>
      <c r="C7" s="51" t="s">
        <v>70</v>
      </c>
      <c r="E7" s="9" t="s">
        <v>3</v>
      </c>
      <c r="F7" s="5">
        <v>0.12</v>
      </c>
      <c r="G7" s="5">
        <v>0.12</v>
      </c>
      <c r="H7" s="5">
        <v>0.12</v>
      </c>
      <c r="I7" s="5">
        <v>0.12</v>
      </c>
      <c r="J7" s="5">
        <v>0.12</v>
      </c>
      <c r="K7" s="5">
        <v>0.12</v>
      </c>
      <c r="L7" s="5">
        <v>0.12</v>
      </c>
      <c r="M7" s="5">
        <v>0.12</v>
      </c>
      <c r="N7" s="11">
        <v>0.12</v>
      </c>
    </row>
    <row r="8" spans="2:14">
      <c r="B8" s="54" t="s">
        <v>26</v>
      </c>
      <c r="C8" s="51" t="str">
        <f>C6&amp;"-"&amp;C7</f>
        <v>AUD-BBR-BBSW-6M-SydneySwapDesk</v>
      </c>
      <c r="E8" s="9" t="s">
        <v>11</v>
      </c>
      <c r="F8" s="5">
        <v>0.12</v>
      </c>
      <c r="G8" s="5">
        <v>0.12</v>
      </c>
      <c r="H8" s="5">
        <v>0.12</v>
      </c>
      <c r="I8" s="5">
        <v>0.12</v>
      </c>
      <c r="J8" s="5">
        <v>0.12</v>
      </c>
      <c r="K8" s="5">
        <v>0.12</v>
      </c>
      <c r="L8" s="5">
        <v>0.12</v>
      </c>
      <c r="M8" s="5">
        <v>0.12</v>
      </c>
      <c r="N8" s="11">
        <v>0.12</v>
      </c>
    </row>
    <row r="9" spans="2:14">
      <c r="B9" s="54" t="s">
        <v>4</v>
      </c>
      <c r="C9" s="51" t="s">
        <v>6</v>
      </c>
      <c r="E9" s="9" t="s">
        <v>12</v>
      </c>
      <c r="F9" s="5">
        <v>0.12</v>
      </c>
      <c r="G9" s="5">
        <v>0.12</v>
      </c>
      <c r="H9" s="5">
        <v>0.12</v>
      </c>
      <c r="I9" s="5">
        <v>0.12</v>
      </c>
      <c r="J9" s="5">
        <v>0.12</v>
      </c>
      <c r="K9" s="5">
        <v>0.12</v>
      </c>
      <c r="L9" s="5">
        <v>0.12</v>
      </c>
      <c r="M9" s="5">
        <v>0.12</v>
      </c>
      <c r="N9" s="11">
        <v>0.12</v>
      </c>
    </row>
    <row r="10" spans="2:14">
      <c r="B10" s="54" t="s">
        <v>66</v>
      </c>
      <c r="C10" s="51" t="str">
        <f>MID(C6,1,3)</f>
        <v>AUD</v>
      </c>
      <c r="E10" s="9" t="s">
        <v>13</v>
      </c>
      <c r="F10" s="5">
        <v>0.12</v>
      </c>
      <c r="G10" s="5">
        <v>0.12</v>
      </c>
      <c r="H10" s="5">
        <v>0.12</v>
      </c>
      <c r="I10" s="5">
        <v>0.12</v>
      </c>
      <c r="J10" s="5">
        <v>0.12</v>
      </c>
      <c r="K10" s="5">
        <v>0.12</v>
      </c>
      <c r="L10" s="5">
        <v>0.12</v>
      </c>
      <c r="M10" s="5">
        <v>0.12</v>
      </c>
      <c r="N10" s="11">
        <v>0.12</v>
      </c>
    </row>
    <row r="11" spans="2:14">
      <c r="B11" s="54" t="s">
        <v>189</v>
      </c>
      <c r="C11" s="51" t="s">
        <v>198</v>
      </c>
      <c r="E11" s="9" t="s">
        <v>14</v>
      </c>
      <c r="F11" s="5">
        <v>0.12</v>
      </c>
      <c r="G11" s="5">
        <v>0.12</v>
      </c>
      <c r="H11" s="5">
        <v>0.12</v>
      </c>
      <c r="I11" s="5">
        <v>0.12</v>
      </c>
      <c r="J11" s="5">
        <v>0.12</v>
      </c>
      <c r="K11" s="5">
        <v>0.12</v>
      </c>
      <c r="L11" s="5">
        <v>0.12</v>
      </c>
      <c r="M11" s="5">
        <v>0.12</v>
      </c>
      <c r="N11" s="11">
        <v>0.12</v>
      </c>
    </row>
    <row r="12" spans="2:14">
      <c r="B12" s="54" t="s">
        <v>97</v>
      </c>
      <c r="C12" s="51" t="s">
        <v>213</v>
      </c>
      <c r="E12" s="9" t="s">
        <v>15</v>
      </c>
      <c r="F12" s="5">
        <v>0.12</v>
      </c>
      <c r="G12" s="5">
        <v>0.12</v>
      </c>
      <c r="H12" s="5">
        <v>0.12</v>
      </c>
      <c r="I12" s="5">
        <v>0.12</v>
      </c>
      <c r="J12" s="5">
        <v>0.12</v>
      </c>
      <c r="K12" s="5">
        <v>0.12</v>
      </c>
      <c r="L12" s="5">
        <v>0.12</v>
      </c>
      <c r="M12" s="5">
        <v>0.12</v>
      </c>
      <c r="N12" s="11">
        <v>0.12</v>
      </c>
    </row>
    <row r="13" spans="2:14">
      <c r="B13" s="54" t="s">
        <v>190</v>
      </c>
      <c r="C13" s="51" t="s">
        <v>125</v>
      </c>
      <c r="E13" s="9" t="s">
        <v>16</v>
      </c>
      <c r="F13" s="5">
        <v>0.12</v>
      </c>
      <c r="G13" s="5">
        <v>0.12</v>
      </c>
      <c r="H13" s="5">
        <v>0.12</v>
      </c>
      <c r="I13" s="5">
        <v>0.12</v>
      </c>
      <c r="J13" s="5">
        <v>0.12</v>
      </c>
      <c r="K13" s="5">
        <v>0.12</v>
      </c>
      <c r="L13" s="5">
        <v>0.12</v>
      </c>
      <c r="M13" s="5">
        <v>0.12</v>
      </c>
      <c r="N13" s="11">
        <v>0.12</v>
      </c>
    </row>
    <row r="14" spans="2:14" ht="13.5" thickBot="1">
      <c r="B14" s="54" t="s">
        <v>222</v>
      </c>
      <c r="C14" s="51" t="s">
        <v>235</v>
      </c>
      <c r="E14" s="10" t="s">
        <v>17</v>
      </c>
      <c r="F14" s="12">
        <v>0.12</v>
      </c>
      <c r="G14" s="12">
        <v>0.12</v>
      </c>
      <c r="H14" s="12">
        <v>0.12</v>
      </c>
      <c r="I14" s="12">
        <v>0.12</v>
      </c>
      <c r="J14" s="12">
        <v>0.12</v>
      </c>
      <c r="K14" s="12">
        <v>0.12</v>
      </c>
      <c r="L14" s="12">
        <v>0.12</v>
      </c>
      <c r="M14" s="12">
        <v>0.12</v>
      </c>
      <c r="N14" s="13">
        <v>0.12</v>
      </c>
    </row>
    <row r="15" spans="2:14">
      <c r="B15" s="54" t="s">
        <v>99</v>
      </c>
      <c r="C15" s="51" t="s">
        <v>212</v>
      </c>
    </row>
    <row r="16" spans="2:14">
      <c r="B16" s="54" t="s">
        <v>101</v>
      </c>
      <c r="C16" s="51" t="s">
        <v>215</v>
      </c>
    </row>
    <row r="17" spans="2:16" ht="13.5" thickBot="1">
      <c r="B17" s="54" t="s">
        <v>103</v>
      </c>
      <c r="C17" s="101">
        <f ca="1">C3</f>
        <v>43189.470780902775</v>
      </c>
    </row>
    <row r="18" spans="2:16" ht="13.5" thickBot="1">
      <c r="B18" s="104" t="s">
        <v>95</v>
      </c>
      <c r="C18" s="105" t="s">
        <v>92</v>
      </c>
      <c r="E18" s="8"/>
      <c r="F18" s="6">
        <v>3.5000000000000003E-2</v>
      </c>
      <c r="G18" s="6">
        <v>0.04</v>
      </c>
      <c r="H18" s="6">
        <v>4.4999999999999998E-2</v>
      </c>
      <c r="I18" s="6">
        <v>4.9999999999999996E-2</v>
      </c>
      <c r="J18" s="6">
        <v>5.4999999999999993E-2</v>
      </c>
      <c r="K18" s="6">
        <v>5.9999999999999991E-2</v>
      </c>
      <c r="L18" s="6">
        <v>6.4999999999999988E-2</v>
      </c>
      <c r="M18" s="6">
        <v>6.9999999999999993E-2</v>
      </c>
      <c r="N18" s="7">
        <v>7.4999999999999997E-2</v>
      </c>
    </row>
    <row r="19" spans="2:16">
      <c r="B19" s="54" t="s">
        <v>94</v>
      </c>
      <c r="C19" s="102">
        <v>0.66666666666666663</v>
      </c>
      <c r="E19" s="17" t="str">
        <f t="shared" ref="E19:E30" si="1">E3</f>
        <v>1D</v>
      </c>
      <c r="F19" s="5">
        <f ca="1">_xll.HLV5r3.Financial.Cache.GetExpiryTermStrikeValue( $C$1, $E19, F$18)</f>
        <v>0.12</v>
      </c>
      <c r="G19" s="5">
        <f ca="1">_xll.HLV5r3.Financial.Cache.GetExpiryTermStrikeValue( $C$1, $E19, G$18)</f>
        <v>0.12</v>
      </c>
      <c r="H19" s="5">
        <f ca="1">_xll.HLV5r3.Financial.Cache.GetExpiryTermStrikeValue( $C$1, $E19, H$18)</f>
        <v>0.12</v>
      </c>
      <c r="I19" s="5">
        <f ca="1">_xll.HLV5r3.Financial.Cache.GetExpiryTermStrikeValue( $C$1, $E19, I$18)</f>
        <v>0.12</v>
      </c>
      <c r="J19" s="5">
        <f ca="1">_xll.HLV5r3.Financial.Cache.GetExpiryTermStrikeValue( $C$1, $E19, J$18)</f>
        <v>0.12</v>
      </c>
      <c r="K19" s="5">
        <f ca="1">_xll.HLV5r3.Financial.Cache.GetExpiryTermStrikeValue( $C$1, $E19, K$18)</f>
        <v>0.12</v>
      </c>
      <c r="L19" s="5">
        <f ca="1">_xll.HLV5r3.Financial.Cache.GetExpiryTermStrikeValue( $C$1, $E19, L$18)</f>
        <v>0.12</v>
      </c>
      <c r="M19" s="5">
        <f ca="1">_xll.HLV5r3.Financial.Cache.GetExpiryTermStrikeValue( $C$1, $E19, M$18)</f>
        <v>0.12</v>
      </c>
      <c r="N19" s="5">
        <f ca="1">_xll.HLV5r3.Financial.Cache.GetExpiryTermStrikeValue( $C$1, $E19, N$18)</f>
        <v>0.12</v>
      </c>
    </row>
    <row r="20" spans="2:16">
      <c r="B20" s="54" t="s">
        <v>100</v>
      </c>
      <c r="C20" s="102">
        <f>C19</f>
        <v>0.66666666666666663</v>
      </c>
      <c r="E20" s="17" t="str">
        <f t="shared" si="1"/>
        <v>1W</v>
      </c>
      <c r="F20" s="5">
        <f ca="1">_xll.HLV5r3.Financial.Cache.GetExpiryTermStrikeValue( $C$1, $E20, F$18)</f>
        <v>0.12</v>
      </c>
      <c r="G20" s="5">
        <f ca="1">_xll.HLV5r3.Financial.Cache.GetExpiryTermStrikeValue( $C$1, $E20, G$18)</f>
        <v>0.12</v>
      </c>
      <c r="H20" s="5">
        <f ca="1">_xll.HLV5r3.Financial.Cache.GetExpiryTermStrikeValue( $C$1, $E20, H$18)</f>
        <v>0.12</v>
      </c>
      <c r="I20" s="5">
        <f ca="1">_xll.HLV5r3.Financial.Cache.GetExpiryTermStrikeValue( $C$1, $E20, I$18)</f>
        <v>0.12</v>
      </c>
      <c r="J20" s="5">
        <f ca="1">_xll.HLV5r3.Financial.Cache.GetExpiryTermStrikeValue( $C$1, $E20, J$18)</f>
        <v>0.12</v>
      </c>
      <c r="K20" s="5">
        <f ca="1">_xll.HLV5r3.Financial.Cache.GetExpiryTermStrikeValue( $C$1, $E20, K$18)</f>
        <v>0.12</v>
      </c>
      <c r="L20" s="5">
        <f ca="1">_xll.HLV5r3.Financial.Cache.GetExpiryTermStrikeValue( $C$1, $E20, L$18)</f>
        <v>0.12</v>
      </c>
      <c r="M20" s="5">
        <f ca="1">_xll.HLV5r3.Financial.Cache.GetExpiryTermStrikeValue( $C$1, $E20, M$18)</f>
        <v>0.12</v>
      </c>
      <c r="N20" s="5">
        <f ca="1">_xll.HLV5r3.Financial.Cache.GetExpiryTermStrikeValue( $C$1, $E20, N$18)</f>
        <v>0.12</v>
      </c>
    </row>
    <row r="21" spans="2:16" ht="13.5" thickBot="1">
      <c r="B21" s="57"/>
      <c r="C21" s="23"/>
      <c r="E21" s="17" t="str">
        <f t="shared" si="1"/>
        <v>1M</v>
      </c>
      <c r="F21" s="5">
        <f ca="1">_xll.HLV5r3.Financial.Cache.GetExpiryTermStrikeValue( $C$1, $E21, F$18)</f>
        <v>0.12</v>
      </c>
      <c r="G21" s="5">
        <f ca="1">_xll.HLV5r3.Financial.Cache.GetExpiryTermStrikeValue( $C$1, $E21, G$18)</f>
        <v>0.12</v>
      </c>
      <c r="H21" s="5">
        <f ca="1">_xll.HLV5r3.Financial.Cache.GetExpiryTermStrikeValue( $C$1, $E21, H$18)</f>
        <v>0.12</v>
      </c>
      <c r="I21" s="5">
        <f ca="1">_xll.HLV5r3.Financial.Cache.GetExpiryTermStrikeValue( $C$1, $E21, I$18)</f>
        <v>0.12</v>
      </c>
      <c r="J21" s="5">
        <f ca="1">_xll.HLV5r3.Financial.Cache.GetExpiryTermStrikeValue( $C$1, $E21, J$18)</f>
        <v>0.12</v>
      </c>
      <c r="K21" s="5">
        <f ca="1">_xll.HLV5r3.Financial.Cache.GetExpiryTermStrikeValue( $C$1, $E21, K$18)</f>
        <v>0.12</v>
      </c>
      <c r="L21" s="5">
        <f ca="1">_xll.HLV5r3.Financial.Cache.GetExpiryTermStrikeValue( $C$1, $E21, L$18)</f>
        <v>0.12</v>
      </c>
      <c r="M21" s="5">
        <f ca="1">_xll.HLV5r3.Financial.Cache.GetExpiryTermStrikeValue( $C$1, $E21, M$18)</f>
        <v>0.12</v>
      </c>
      <c r="N21" s="5">
        <f ca="1">_xll.HLV5r3.Financial.Cache.GetExpiryTermStrikeValue( $C$1, $E21, N$18)</f>
        <v>0.12</v>
      </c>
    </row>
    <row r="22" spans="2:16">
      <c r="E22" s="17" t="str">
        <f t="shared" si="1"/>
        <v>2M</v>
      </c>
      <c r="F22" s="5">
        <f ca="1">_xll.HLV5r3.Financial.Cache.GetExpiryTermStrikeValue( $C$1, $E22, F$18)</f>
        <v>0.12</v>
      </c>
      <c r="G22" s="5">
        <f ca="1">_xll.HLV5r3.Financial.Cache.GetExpiryTermStrikeValue( $C$1, $E22, G$18)</f>
        <v>0.12</v>
      </c>
      <c r="H22" s="5">
        <f ca="1">_xll.HLV5r3.Financial.Cache.GetExpiryTermStrikeValue( $C$1, $E22, H$18)</f>
        <v>0.12</v>
      </c>
      <c r="I22" s="5">
        <f ca="1">_xll.HLV5r3.Financial.Cache.GetExpiryTermStrikeValue( $C$1, $E22, I$18)</f>
        <v>0.12</v>
      </c>
      <c r="J22" s="5">
        <f ca="1">_xll.HLV5r3.Financial.Cache.GetExpiryTermStrikeValue( $C$1, $E22, J$18)</f>
        <v>0.12</v>
      </c>
      <c r="K22" s="5">
        <f ca="1">_xll.HLV5r3.Financial.Cache.GetExpiryTermStrikeValue( $C$1, $E22, K$18)</f>
        <v>0.12</v>
      </c>
      <c r="L22" s="5">
        <f ca="1">_xll.HLV5r3.Financial.Cache.GetExpiryTermStrikeValue( $C$1, $E22, L$18)</f>
        <v>0.12</v>
      </c>
      <c r="M22" s="5">
        <f ca="1">_xll.HLV5r3.Financial.Cache.GetExpiryTermStrikeValue( $C$1, $E22, M$18)</f>
        <v>0.12</v>
      </c>
      <c r="N22" s="5">
        <f ca="1">_xll.HLV5r3.Financial.Cache.GetExpiryTermStrikeValue( $C$1, $E22, N$18)</f>
        <v>0.12</v>
      </c>
    </row>
    <row r="23" spans="2:16">
      <c r="E23" s="17" t="str">
        <f t="shared" si="1"/>
        <v>3M</v>
      </c>
      <c r="F23" s="5">
        <f ca="1">_xll.HLV5r3.Financial.Cache.GetExpiryTermStrikeValue( $C$1, $E23, F$18)</f>
        <v>0.12</v>
      </c>
      <c r="G23" s="5">
        <f ca="1">_xll.HLV5r3.Financial.Cache.GetExpiryTermStrikeValue( $C$1, $E23, G$18)</f>
        <v>0.12</v>
      </c>
      <c r="H23" s="5">
        <f ca="1">_xll.HLV5r3.Financial.Cache.GetExpiryTermStrikeValue( $C$1, $E23, H$18)</f>
        <v>0.12</v>
      </c>
      <c r="I23" s="5">
        <f ca="1">_xll.HLV5r3.Financial.Cache.GetExpiryTermStrikeValue( $C$1, $E23, I$18)</f>
        <v>0.12</v>
      </c>
      <c r="J23" s="5">
        <f ca="1">_xll.HLV5r3.Financial.Cache.GetExpiryTermStrikeValue( $C$1, $E23, J$18)</f>
        <v>0.12</v>
      </c>
      <c r="K23" s="5">
        <f ca="1">_xll.HLV5r3.Financial.Cache.GetExpiryTermStrikeValue( $C$1, $E23, K$18)</f>
        <v>0.12</v>
      </c>
      <c r="L23" s="5">
        <f ca="1">_xll.HLV5r3.Financial.Cache.GetExpiryTermStrikeValue( $C$1, $E23, L$18)</f>
        <v>0.12</v>
      </c>
      <c r="M23" s="5">
        <f ca="1">_xll.HLV5r3.Financial.Cache.GetExpiryTermStrikeValue( $C$1, $E23, M$18)</f>
        <v>0.12</v>
      </c>
      <c r="N23" s="5">
        <f ca="1">_xll.HLV5r3.Financial.Cache.GetExpiryTermStrikeValue( $C$1, $E23, N$18)</f>
        <v>0.12</v>
      </c>
    </row>
    <row r="24" spans="2:16">
      <c r="E24" s="17" t="str">
        <f t="shared" si="1"/>
        <v>6M</v>
      </c>
      <c r="F24" s="5">
        <f ca="1">_xll.HLV5r3.Financial.Cache.GetExpiryTermStrikeValue( $C$1, $E24, F$18)</f>
        <v>0.12</v>
      </c>
      <c r="G24" s="5">
        <f ca="1">_xll.HLV5r3.Financial.Cache.GetExpiryTermStrikeValue( $C$1, $E24, G$18)</f>
        <v>0.12</v>
      </c>
      <c r="H24" s="5">
        <f ca="1">_xll.HLV5r3.Financial.Cache.GetExpiryTermStrikeValue( $C$1, $E24, H$18)</f>
        <v>0.12</v>
      </c>
      <c r="I24" s="5">
        <f ca="1">_xll.HLV5r3.Financial.Cache.GetExpiryTermStrikeValue( $C$1, $E24, I$18)</f>
        <v>0.12</v>
      </c>
      <c r="J24" s="5">
        <f ca="1">_xll.HLV5r3.Financial.Cache.GetExpiryTermStrikeValue( $C$1, $E24, J$18)</f>
        <v>0.12</v>
      </c>
      <c r="K24" s="5">
        <f ca="1">_xll.HLV5r3.Financial.Cache.GetExpiryTermStrikeValue( $C$1, $E24, K$18)</f>
        <v>0.12</v>
      </c>
      <c r="L24" s="5">
        <f ca="1">_xll.HLV5r3.Financial.Cache.GetExpiryTermStrikeValue( $C$1, $E24, L$18)</f>
        <v>0.12</v>
      </c>
      <c r="M24" s="5">
        <f ca="1">_xll.HLV5r3.Financial.Cache.GetExpiryTermStrikeValue( $C$1, $E24, M$18)</f>
        <v>0.12</v>
      </c>
      <c r="N24" s="5">
        <f ca="1">_xll.HLV5r3.Financial.Cache.GetExpiryTermStrikeValue( $C$1, $E24, N$18)</f>
        <v>0.12</v>
      </c>
    </row>
    <row r="25" spans="2:16">
      <c r="B25" s="144"/>
      <c r="E25" s="17" t="str">
        <f t="shared" si="1"/>
        <v>1Y</v>
      </c>
      <c r="F25" s="5">
        <f ca="1">_xll.HLV5r3.Financial.Cache.GetExpiryTermStrikeValue( $C$1, $E25, F$18)</f>
        <v>0.12</v>
      </c>
      <c r="G25" s="5">
        <f ca="1">_xll.HLV5r3.Financial.Cache.GetExpiryTermStrikeValue( $C$1, $E25, G$18)</f>
        <v>0.12</v>
      </c>
      <c r="H25" s="5">
        <f ca="1">_xll.HLV5r3.Financial.Cache.GetExpiryTermStrikeValue( $C$1, $E25, H$18)</f>
        <v>0.12</v>
      </c>
      <c r="I25" s="5">
        <f ca="1">_xll.HLV5r3.Financial.Cache.GetExpiryTermStrikeValue( $C$1, $E25, I$18)</f>
        <v>0.12</v>
      </c>
      <c r="J25" s="5">
        <f ca="1">_xll.HLV5r3.Financial.Cache.GetExpiryTermStrikeValue( $C$1, $E25, J$18)</f>
        <v>0.12</v>
      </c>
      <c r="K25" s="5">
        <f ca="1">_xll.HLV5r3.Financial.Cache.GetExpiryTermStrikeValue( $C$1, $E25, K$18)</f>
        <v>0.12</v>
      </c>
      <c r="L25" s="5">
        <f ca="1">_xll.HLV5r3.Financial.Cache.GetExpiryTermStrikeValue( $C$1, $E25, L$18)</f>
        <v>0.12</v>
      </c>
      <c r="M25" s="5">
        <f ca="1">_xll.HLV5r3.Financial.Cache.GetExpiryTermStrikeValue( $C$1, $E25, M$18)</f>
        <v>0.12</v>
      </c>
      <c r="N25" s="5">
        <f ca="1">_xll.HLV5r3.Financial.Cache.GetExpiryTermStrikeValue( $C$1, $E25, N$18)</f>
        <v>0.12</v>
      </c>
    </row>
    <row r="26" spans="2:16">
      <c r="E26" s="17" t="str">
        <f t="shared" si="1"/>
        <v>2Y</v>
      </c>
      <c r="F26" s="5">
        <f ca="1">_xll.HLV5r3.Financial.Cache.GetExpiryTermStrikeValue( $C$1, $E26, F$18)</f>
        <v>0.12</v>
      </c>
      <c r="G26" s="5">
        <f ca="1">_xll.HLV5r3.Financial.Cache.GetExpiryTermStrikeValue( $C$1, $E26, G$18)</f>
        <v>0.12</v>
      </c>
      <c r="H26" s="5">
        <f ca="1">_xll.HLV5r3.Financial.Cache.GetExpiryTermStrikeValue( $C$1, $E26, H$18)</f>
        <v>0.12</v>
      </c>
      <c r="I26" s="5">
        <f ca="1">_xll.HLV5r3.Financial.Cache.GetExpiryTermStrikeValue( $C$1, $E26, I$18)</f>
        <v>0.12</v>
      </c>
      <c r="J26" s="5">
        <f ca="1">_xll.HLV5r3.Financial.Cache.GetExpiryTermStrikeValue( $C$1, $E26, J$18)</f>
        <v>0.12</v>
      </c>
      <c r="K26" s="5">
        <f ca="1">_xll.HLV5r3.Financial.Cache.GetExpiryTermStrikeValue( $C$1, $E26, K$18)</f>
        <v>0.12</v>
      </c>
      <c r="L26" s="5">
        <f ca="1">_xll.HLV5r3.Financial.Cache.GetExpiryTermStrikeValue( $C$1, $E26, L$18)</f>
        <v>0.12</v>
      </c>
      <c r="M26" s="5">
        <f ca="1">_xll.HLV5r3.Financial.Cache.GetExpiryTermStrikeValue( $C$1, $E26, M$18)</f>
        <v>0.12</v>
      </c>
      <c r="N26" s="5">
        <f ca="1">_xll.HLV5r3.Financial.Cache.GetExpiryTermStrikeValue( $C$1, $E26, N$18)</f>
        <v>0.12</v>
      </c>
    </row>
    <row r="27" spans="2:16" ht="13.5" thickBot="1">
      <c r="E27" s="17" t="str">
        <f t="shared" si="1"/>
        <v>3Y</v>
      </c>
      <c r="F27" s="5">
        <f ca="1">_xll.HLV5r3.Financial.Cache.GetExpiryTermStrikeValue( $C$1, $E27, F$18)</f>
        <v>0.12</v>
      </c>
      <c r="G27" s="5">
        <f ca="1">_xll.HLV5r3.Financial.Cache.GetExpiryTermStrikeValue( $C$1, $E27, G$18)</f>
        <v>0.12</v>
      </c>
      <c r="H27" s="5">
        <f ca="1">_xll.HLV5r3.Financial.Cache.GetExpiryTermStrikeValue( $C$1, $E27, H$18)</f>
        <v>0.12</v>
      </c>
      <c r="I27" s="5">
        <f ca="1">_xll.HLV5r3.Financial.Cache.GetExpiryTermStrikeValue( $C$1, $E27, I$18)</f>
        <v>0.12</v>
      </c>
      <c r="J27" s="5">
        <f ca="1">_xll.HLV5r3.Financial.Cache.GetExpiryTermStrikeValue( $C$1, $E27, J$18)</f>
        <v>0.12</v>
      </c>
      <c r="K27" s="5">
        <f ca="1">_xll.HLV5r3.Financial.Cache.GetExpiryTermStrikeValue( $C$1, $E27, K$18)</f>
        <v>0.12</v>
      </c>
      <c r="L27" s="5">
        <f ca="1">_xll.HLV5r3.Financial.Cache.GetExpiryTermStrikeValue( $C$1, $E27, L$18)</f>
        <v>0.12</v>
      </c>
      <c r="M27" s="5">
        <f ca="1">_xll.HLV5r3.Financial.Cache.GetExpiryTermStrikeValue( $C$1, $E27, M$18)</f>
        <v>0.12</v>
      </c>
      <c r="N27" s="5">
        <f ca="1">_xll.HLV5r3.Financial.Cache.GetExpiryTermStrikeValue( $C$1, $E27, N$18)</f>
        <v>0.12</v>
      </c>
    </row>
    <row r="28" spans="2:16" ht="13.5" thickBot="1">
      <c r="B28" s="19" t="s">
        <v>231</v>
      </c>
      <c r="C28" s="19" t="s">
        <v>78</v>
      </c>
      <c r="E28" s="17" t="str">
        <f t="shared" si="1"/>
        <v>5Y</v>
      </c>
      <c r="F28" s="5">
        <f ca="1">_xll.HLV5r3.Financial.Cache.GetExpiryTermStrikeValue( $C$1, $E28, F$18)</f>
        <v>0.12</v>
      </c>
      <c r="G28" s="5">
        <f ca="1">_xll.HLV5r3.Financial.Cache.GetExpiryTermStrikeValue( $C$1, $E28, G$18)</f>
        <v>0.12</v>
      </c>
      <c r="H28" s="5">
        <f ca="1">_xll.HLV5r3.Financial.Cache.GetExpiryTermStrikeValue( $C$1, $E28, H$18)</f>
        <v>0.12</v>
      </c>
      <c r="I28" s="5">
        <f ca="1">_xll.HLV5r3.Financial.Cache.GetExpiryTermStrikeValue( $C$1, $E28, I$18)</f>
        <v>0.12</v>
      </c>
      <c r="J28" s="5">
        <f ca="1">_xll.HLV5r3.Financial.Cache.GetExpiryTermStrikeValue( $C$1, $E28, J$18)</f>
        <v>0.12</v>
      </c>
      <c r="K28" s="5">
        <f ca="1">_xll.HLV5r3.Financial.Cache.GetExpiryTermStrikeValue( $C$1, $E28, K$18)</f>
        <v>0.12</v>
      </c>
      <c r="L28" s="5">
        <f ca="1">_xll.HLV5r3.Financial.Cache.GetExpiryTermStrikeValue( $C$1, $E28, L$18)</f>
        <v>0.12</v>
      </c>
      <c r="M28" s="5">
        <f ca="1">_xll.HLV5r3.Financial.Cache.GetExpiryTermStrikeValue( $C$1, $E28, M$18)</f>
        <v>0.12</v>
      </c>
      <c r="N28" s="5">
        <f ca="1">_xll.HLV5r3.Financial.Cache.GetExpiryTermStrikeValue( $C$1, $E28, N$18)</f>
        <v>0.12</v>
      </c>
    </row>
    <row r="29" spans="2:16">
      <c r="B29" s="139" t="s">
        <v>229</v>
      </c>
      <c r="C29" s="140">
        <v>720</v>
      </c>
      <c r="E29" s="17" t="str">
        <f t="shared" si="1"/>
        <v>7Y</v>
      </c>
      <c r="F29" s="5">
        <f ca="1">_xll.HLV5r3.Financial.Cache.GetExpiryTermStrikeValue( $C$1, $E29, F$18)</f>
        <v>0.12</v>
      </c>
      <c r="G29" s="5">
        <f ca="1">_xll.HLV5r3.Financial.Cache.GetExpiryTermStrikeValue( $C$1, $E29, G$18)</f>
        <v>0.12</v>
      </c>
      <c r="H29" s="5">
        <f ca="1">_xll.HLV5r3.Financial.Cache.GetExpiryTermStrikeValue( $C$1, $E29, H$18)</f>
        <v>0.12</v>
      </c>
      <c r="I29" s="5">
        <f ca="1">_xll.HLV5r3.Financial.Cache.GetExpiryTermStrikeValue( $C$1, $E29, I$18)</f>
        <v>0.12</v>
      </c>
      <c r="J29" s="5">
        <f ca="1">_xll.HLV5r3.Financial.Cache.GetExpiryTermStrikeValue( $C$1, $E29, J$18)</f>
        <v>0.12</v>
      </c>
      <c r="K29" s="5">
        <f ca="1">_xll.HLV5r3.Financial.Cache.GetExpiryTermStrikeValue( $C$1, $E29, K$18)</f>
        <v>0.12</v>
      </c>
      <c r="L29" s="5">
        <f ca="1">_xll.HLV5r3.Financial.Cache.GetExpiryTermStrikeValue( $C$1, $E29, L$18)</f>
        <v>0.12</v>
      </c>
      <c r="M29" s="5">
        <f ca="1">_xll.HLV5r3.Financial.Cache.GetExpiryTermStrikeValue( $C$1, $E29, M$18)</f>
        <v>0.12</v>
      </c>
      <c r="N29" s="5">
        <f ca="1">_xll.HLV5r3.Financial.Cache.GetExpiryTermStrikeValue( $C$1, $E29, N$18)</f>
        <v>0.12</v>
      </c>
    </row>
    <row r="30" spans="2:16" ht="13.5" thickBot="1">
      <c r="B30" s="104" t="s">
        <v>230</v>
      </c>
      <c r="C30" s="141" t="str">
        <f ca="1">C1</f>
        <v>Market.QR_LIVE.RateVolatilityMatrix.AUD-BBR-BBSW-6M-SydneySwapDesk</v>
      </c>
      <c r="E30" s="18" t="str">
        <f t="shared" si="1"/>
        <v>10Y</v>
      </c>
      <c r="F30" s="5">
        <f ca="1">_xll.HLV5r3.Financial.Cache.GetExpiryTermStrikeValue( $C$1, $E30, F$18)</f>
        <v>0.12</v>
      </c>
      <c r="G30" s="5">
        <f ca="1">_xll.HLV5r3.Financial.Cache.GetExpiryTermStrikeValue( $C$1, $E30, G$18)</f>
        <v>0.12</v>
      </c>
      <c r="H30" s="5">
        <f ca="1">_xll.HLV5r3.Financial.Cache.GetExpiryTermStrikeValue( $C$1, $E30, H$18)</f>
        <v>0.12</v>
      </c>
      <c r="I30" s="5">
        <f ca="1">_xll.HLV5r3.Financial.Cache.GetExpiryTermStrikeValue( $C$1, $E30, I$18)</f>
        <v>0.12</v>
      </c>
      <c r="J30" s="5">
        <f ca="1">_xll.HLV5r3.Financial.Cache.GetExpiryTermStrikeValue( $C$1, $E30, J$18)</f>
        <v>0.12</v>
      </c>
      <c r="K30" s="5">
        <f ca="1">_xll.HLV5r3.Financial.Cache.GetExpiryTermStrikeValue( $C$1, $E30, K$18)</f>
        <v>0.12</v>
      </c>
      <c r="L30" s="5">
        <f ca="1">_xll.HLV5r3.Financial.Cache.GetExpiryTermStrikeValue( $C$1, $E30, L$18)</f>
        <v>0.12</v>
      </c>
      <c r="M30" s="5">
        <f ca="1">_xll.HLV5r3.Financial.Cache.GetExpiryTermStrikeValue( $C$1, $E30, M$18)</f>
        <v>0.12</v>
      </c>
      <c r="N30" s="5">
        <f ca="1">_xll.HLV5r3.Financial.Cache.GetExpiryTermStrikeValue( $C$1, $E30, N$18)</f>
        <v>0.12</v>
      </c>
    </row>
    <row r="32" spans="2:16" ht="13.5" thickBot="1"/>
    <row r="33" spans="1:24" ht="13.5" thickBot="1">
      <c r="B33" s="21" t="s">
        <v>232</v>
      </c>
      <c r="C33" s="21" t="s">
        <v>78</v>
      </c>
    </row>
    <row r="34" spans="1:24" ht="13.5" thickBot="1">
      <c r="B34" s="139" t="s">
        <v>233</v>
      </c>
      <c r="C34" s="153" t="str">
        <f>OldAUDCurvePublish!C15</f>
        <v>=CreateCurve_Old( B16:C24, $F$3:$F$26, $G$3:$G$26, $H$3:$H$26)</v>
      </c>
      <c r="E34" s="8"/>
      <c r="F34" s="6">
        <f t="shared" ref="F34:N34" si="2">F18</f>
        <v>3.5000000000000003E-2</v>
      </c>
      <c r="G34" s="6">
        <f t="shared" si="2"/>
        <v>0.04</v>
      </c>
      <c r="H34" s="6">
        <f t="shared" si="2"/>
        <v>4.4999999999999998E-2</v>
      </c>
      <c r="I34" s="6">
        <f t="shared" si="2"/>
        <v>4.9999999999999996E-2</v>
      </c>
      <c r="J34" s="6">
        <f t="shared" si="2"/>
        <v>5.4999999999999993E-2</v>
      </c>
      <c r="K34" s="6">
        <f t="shared" si="2"/>
        <v>5.9999999999999991E-2</v>
      </c>
      <c r="L34" s="6">
        <f t="shared" si="2"/>
        <v>6.4999999999999988E-2</v>
      </c>
      <c r="M34" s="6">
        <f t="shared" si="2"/>
        <v>6.9999999999999993E-2</v>
      </c>
      <c r="N34" s="7">
        <f t="shared" si="2"/>
        <v>7.4999999999999997E-2</v>
      </c>
    </row>
    <row r="35" spans="1:24">
      <c r="B35" s="54" t="s">
        <v>91</v>
      </c>
      <c r="C35" s="154" t="str">
        <f ca="1">C30</f>
        <v>Market.QR_LIVE.RateVolatilityMatrix.AUD-BBR-BBSW-6M-SydneySwapDesk</v>
      </c>
      <c r="E35" s="17">
        <f ca="1">$C$3+182</f>
        <v>43371.470780902775</v>
      </c>
      <c r="F35" s="5">
        <f ca="1">_xll.HLV5r3.Financial.Cache.GetExpiryDateStrikeValue($C$1, $C$4, $E35, F$34)</f>
        <v>0.12</v>
      </c>
      <c r="G35" s="5">
        <f ca="1">_xll.HLV5r3.Financial.Cache.GetExpiryDateStrikeValue($C$1, $C$4, $E35, G$34)</f>
        <v>0.12</v>
      </c>
      <c r="H35" s="5">
        <f ca="1">_xll.HLV5r3.Financial.Cache.GetExpiryDateStrikeValue($C$1, $C$4, $E35, H$34)</f>
        <v>0.12</v>
      </c>
      <c r="I35" s="5">
        <f ca="1">_xll.HLV5r3.Financial.Cache.GetExpiryDateStrikeValue($C$1, $C$4, $E35, I$34)</f>
        <v>0.12</v>
      </c>
      <c r="J35" s="5">
        <f ca="1">_xll.HLV5r3.Financial.Cache.GetExpiryDateStrikeValue($C$1, $C$4, $E35, J$34)</f>
        <v>0.12</v>
      </c>
      <c r="K35" s="5">
        <f ca="1">_xll.HLV5r3.Financial.Cache.GetExpiryDateStrikeValue($C$1, $C$4, $E35, K$34)</f>
        <v>0.12</v>
      </c>
      <c r="L35" s="5">
        <f ca="1">_xll.HLV5r3.Financial.Cache.GetExpiryDateStrikeValue($C$1, $C$4, $E35, L$34)</f>
        <v>0.12</v>
      </c>
      <c r="M35" s="5">
        <f ca="1">_xll.HLV5r3.Financial.Cache.GetExpiryDateStrikeValue($C$1, $C$4, $E35, M$34)</f>
        <v>0.12</v>
      </c>
      <c r="N35" s="5">
        <f ca="1">_xll.HLV5r3.Financial.Cache.GetExpiryDateStrikeValue($C$1, $C$4, $E35, N$34)</f>
        <v>0.12</v>
      </c>
      <c r="P35" s="2" t="str">
        <f t="array" aca="1" ref="P35:X46" ca="1">_xll.HLV5r3.Financial.Cache.CreateSurfaceAssets(C37:C48,C4, F34:N34, F35:N46, B34:C36)</f>
        <v>AUD-Caplet-1M-3M-0.035-30/03/2018</v>
      </c>
      <c r="Q35" t="str">
        <f ca="1"/>
        <v>AUD-Caplet-1M-3M-0.04-30/03/2018</v>
      </c>
      <c r="R35" t="str">
        <f ca="1"/>
        <v>AUD-Caplet-1M-3M-0.045-30/03/2018</v>
      </c>
      <c r="S35" t="str">
        <f ca="1"/>
        <v>AUD-Caplet-1M-3M-0.05-30/03/2018</v>
      </c>
      <c r="T35" t="str">
        <f ca="1"/>
        <v>AUD-Caplet-1M-3M-0.055-30/03/2018</v>
      </c>
      <c r="U35" t="str">
        <f ca="1"/>
        <v>AUD-Caplet-1M-3M-0.06-30/03/2018</v>
      </c>
      <c r="V35" t="str">
        <f ca="1"/>
        <v>AUD-Caplet-1M-3M-0.065-30/03/2018</v>
      </c>
      <c r="W35" t="str">
        <f ca="1"/>
        <v>AUD-Caplet-1M-3M-0.07-30/03/2018</v>
      </c>
      <c r="X35" t="str">
        <f ca="1"/>
        <v>AUD-Caplet-1M-3M-0.075-30/03/2018</v>
      </c>
    </row>
    <row r="36" spans="1:24" ht="13.5" thickBot="1">
      <c r="B36" s="104" t="s">
        <v>234</v>
      </c>
      <c r="C36" s="155" t="s">
        <v>237</v>
      </c>
      <c r="E36" s="17">
        <f ca="1">E35+182</f>
        <v>43553.470780902775</v>
      </c>
      <c r="F36" s="5">
        <f ca="1">_xll.HLV5r3.Financial.Cache.GetExpiryDateStrikeValue($C$1, $C$4, $E36, F$34)</f>
        <v>0.12</v>
      </c>
      <c r="G36" s="5">
        <f ca="1">_xll.HLV5r3.Financial.Cache.GetExpiryDateStrikeValue($C$1, $C$4, $E36, G$34)</f>
        <v>0.12</v>
      </c>
      <c r="H36" s="5">
        <f ca="1">_xll.HLV5r3.Financial.Cache.GetExpiryDateStrikeValue($C$1, $C$4, $E36, H$34)</f>
        <v>0.12</v>
      </c>
      <c r="I36" s="5">
        <f ca="1">_xll.HLV5r3.Financial.Cache.GetExpiryDateStrikeValue($C$1, $C$4, $E36, I$34)</f>
        <v>0.12</v>
      </c>
      <c r="J36" s="5">
        <f ca="1">_xll.HLV5r3.Financial.Cache.GetExpiryDateStrikeValue($C$1, $C$4, $E36, J$34)</f>
        <v>0.12</v>
      </c>
      <c r="K36" s="5">
        <f ca="1">_xll.HLV5r3.Financial.Cache.GetExpiryDateStrikeValue($C$1, $C$4, $E36, K$34)</f>
        <v>0.12</v>
      </c>
      <c r="L36" s="5">
        <f ca="1">_xll.HLV5r3.Financial.Cache.GetExpiryDateStrikeValue($C$1, $C$4, $E36, L$34)</f>
        <v>0.12</v>
      </c>
      <c r="M36" s="5">
        <f ca="1">_xll.HLV5r3.Financial.Cache.GetExpiryDateStrikeValue($C$1, $C$4, $E36, M$34)</f>
        <v>0.12</v>
      </c>
      <c r="N36" s="5">
        <f ca="1">_xll.HLV5r3.Financial.Cache.GetExpiryDateStrikeValue($C$1, $C$4, $E36, N$34)</f>
        <v>0.12</v>
      </c>
      <c r="P36" t="str">
        <f ca="1"/>
        <v>AUD-Caplet-4M-3M-0.035-30/03/2018</v>
      </c>
      <c r="Q36" t="str">
        <f ca="1"/>
        <v>AUD-Caplet-4M-3M-0.04-30/03/2018</v>
      </c>
      <c r="R36" t="str">
        <f ca="1"/>
        <v>AUD-Caplet-4M-3M-0.045-30/03/2018</v>
      </c>
      <c r="S36" t="str">
        <f ca="1"/>
        <v>AUD-Caplet-4M-3M-0.05-30/03/2018</v>
      </c>
      <c r="T36" t="str">
        <f ca="1"/>
        <v>AUD-Caplet-4M-3M-0.055-30/03/2018</v>
      </c>
      <c r="U36" t="str">
        <f ca="1"/>
        <v>AUD-Caplet-4M-3M-0.06-30/03/2018</v>
      </c>
      <c r="V36" t="str">
        <f ca="1"/>
        <v>AUD-Caplet-4M-3M-0.065-30/03/2018</v>
      </c>
      <c r="W36" t="str">
        <f ca="1"/>
        <v>AUD-Caplet-4M-3M-0.07-30/03/2018</v>
      </c>
      <c r="X36" t="str">
        <f ca="1"/>
        <v>AUD-Caplet-4M-3M-0.075-30/03/2018</v>
      </c>
    </row>
    <row r="37" spans="1:24">
      <c r="C37" s="2" t="str">
        <f>$A$38&amp;A39&amp;"M-3M"</f>
        <v>AUD-Caplet-1M-3M</v>
      </c>
      <c r="E37" s="17">
        <f t="shared" ref="E37:E45" ca="1" si="3">E36+182</f>
        <v>43735.470780902775</v>
      </c>
      <c r="F37" s="5">
        <f ca="1">_xll.HLV5r3.Financial.Cache.GetExpiryDateStrikeValue($C$1, $C$4, $E37, F$34)</f>
        <v>0.12</v>
      </c>
      <c r="G37" s="5">
        <f ca="1">_xll.HLV5r3.Financial.Cache.GetExpiryDateStrikeValue($C$1, $C$4, $E37, G$34)</f>
        <v>0.12</v>
      </c>
      <c r="H37" s="5">
        <f ca="1">_xll.HLV5r3.Financial.Cache.GetExpiryDateStrikeValue($C$1, $C$4, $E37, H$34)</f>
        <v>0.12</v>
      </c>
      <c r="I37" s="5">
        <f ca="1">_xll.HLV5r3.Financial.Cache.GetExpiryDateStrikeValue($C$1, $C$4, $E37, I$34)</f>
        <v>0.12</v>
      </c>
      <c r="J37" s="5">
        <f ca="1">_xll.HLV5r3.Financial.Cache.GetExpiryDateStrikeValue($C$1, $C$4, $E37, J$34)</f>
        <v>0.12</v>
      </c>
      <c r="K37" s="5">
        <f ca="1">_xll.HLV5r3.Financial.Cache.GetExpiryDateStrikeValue($C$1, $C$4, $E37, K$34)</f>
        <v>0.12</v>
      </c>
      <c r="L37" s="5">
        <f ca="1">_xll.HLV5r3.Financial.Cache.GetExpiryDateStrikeValue($C$1, $C$4, $E37, L$34)</f>
        <v>0.12</v>
      </c>
      <c r="M37" s="5">
        <f ca="1">_xll.HLV5r3.Financial.Cache.GetExpiryDateStrikeValue($C$1, $C$4, $E37, M$34)</f>
        <v>0.12</v>
      </c>
      <c r="N37" s="5">
        <f ca="1">_xll.HLV5r3.Financial.Cache.GetExpiryDateStrikeValue($C$1, $C$4, $E37, N$34)</f>
        <v>0.12</v>
      </c>
      <c r="P37" t="str">
        <f ca="1"/>
        <v>AUD-Caplet-7M-3M-0.035-30/03/2018</v>
      </c>
      <c r="Q37" t="str">
        <f ca="1"/>
        <v>AUD-Caplet-7M-3M-0.04-30/03/2018</v>
      </c>
      <c r="R37" t="str">
        <f ca="1"/>
        <v>AUD-Caplet-7M-3M-0.045-30/03/2018</v>
      </c>
      <c r="S37" t="str">
        <f ca="1"/>
        <v>AUD-Caplet-7M-3M-0.05-30/03/2018</v>
      </c>
      <c r="T37" t="str">
        <f ca="1"/>
        <v>AUD-Caplet-7M-3M-0.055-30/03/2018</v>
      </c>
      <c r="U37" t="str">
        <f ca="1"/>
        <v>AUD-Caplet-7M-3M-0.06-30/03/2018</v>
      </c>
      <c r="V37" t="str">
        <f ca="1"/>
        <v>AUD-Caplet-7M-3M-0.065-30/03/2018</v>
      </c>
      <c r="W37" t="str">
        <f ca="1"/>
        <v>AUD-Caplet-7M-3M-0.07-30/03/2018</v>
      </c>
      <c r="X37" t="str">
        <f ca="1"/>
        <v>AUD-Caplet-7M-3M-0.075-30/03/2018</v>
      </c>
    </row>
    <row r="38" spans="1:24">
      <c r="A38" s="49" t="s">
        <v>53</v>
      </c>
      <c r="C38" s="2" t="str">
        <f t="shared" ref="C38:C48" si="4">$A$38&amp;A40&amp;"M-3M"</f>
        <v>AUD-Caplet-4M-3M</v>
      </c>
      <c r="E38" s="17">
        <f ca="1">E37+182</f>
        <v>43917.470780902775</v>
      </c>
      <c r="F38" s="5">
        <f ca="1">_xll.HLV5r3.Financial.Cache.GetExpiryDateStrikeValue($C$1, $C$4, $E38, F$34)</f>
        <v>0.12</v>
      </c>
      <c r="G38" s="5">
        <f ca="1">_xll.HLV5r3.Financial.Cache.GetExpiryDateStrikeValue($C$1, $C$4, $E38, G$34)</f>
        <v>0.12</v>
      </c>
      <c r="H38" s="5">
        <f ca="1">_xll.HLV5r3.Financial.Cache.GetExpiryDateStrikeValue($C$1, $C$4, $E38, H$34)</f>
        <v>0.12</v>
      </c>
      <c r="I38" s="5">
        <f ca="1">_xll.HLV5r3.Financial.Cache.GetExpiryDateStrikeValue($C$1, $C$4, $E38, I$34)</f>
        <v>0.12</v>
      </c>
      <c r="J38" s="5">
        <f ca="1">_xll.HLV5r3.Financial.Cache.GetExpiryDateStrikeValue($C$1, $C$4, $E38, J$34)</f>
        <v>0.12</v>
      </c>
      <c r="K38" s="5">
        <f ca="1">_xll.HLV5r3.Financial.Cache.GetExpiryDateStrikeValue($C$1, $C$4, $E38, K$34)</f>
        <v>0.12</v>
      </c>
      <c r="L38" s="5">
        <f ca="1">_xll.HLV5r3.Financial.Cache.GetExpiryDateStrikeValue($C$1, $C$4, $E38, L$34)</f>
        <v>0.12</v>
      </c>
      <c r="M38" s="5">
        <f ca="1">_xll.HLV5r3.Financial.Cache.GetExpiryDateStrikeValue($C$1, $C$4, $E38, M$34)</f>
        <v>0.12</v>
      </c>
      <c r="N38" s="5">
        <f ca="1">_xll.HLV5r3.Financial.Cache.GetExpiryDateStrikeValue($C$1, $C$4, $E38, N$34)</f>
        <v>0.12</v>
      </c>
      <c r="P38" t="str">
        <f ca="1"/>
        <v>AUD-Caplet-10M-3M-0.035-30/03/2018</v>
      </c>
      <c r="Q38" t="str">
        <f ca="1"/>
        <v>AUD-Caplet-10M-3M-0.04-30/03/2018</v>
      </c>
      <c r="R38" t="str">
        <f ca="1"/>
        <v>AUD-Caplet-10M-3M-0.045-30/03/2018</v>
      </c>
      <c r="S38" t="str">
        <f ca="1"/>
        <v>AUD-Caplet-10M-3M-0.05-30/03/2018</v>
      </c>
      <c r="T38" t="str">
        <f ca="1"/>
        <v>AUD-Caplet-10M-3M-0.055-30/03/2018</v>
      </c>
      <c r="U38" t="str">
        <f ca="1"/>
        <v>AUD-Caplet-10M-3M-0.06-30/03/2018</v>
      </c>
      <c r="V38" t="str">
        <f ca="1"/>
        <v>AUD-Caplet-10M-3M-0.065-30/03/2018</v>
      </c>
      <c r="W38" t="str">
        <f ca="1"/>
        <v>AUD-Caplet-10M-3M-0.07-30/03/2018</v>
      </c>
      <c r="X38" t="str">
        <f ca="1"/>
        <v>AUD-Caplet-10M-3M-0.075-30/03/2018</v>
      </c>
    </row>
    <row r="39" spans="1:24">
      <c r="A39">
        <v>1</v>
      </c>
      <c r="C39" s="2" t="str">
        <f t="shared" si="4"/>
        <v>AUD-Caplet-7M-3M</v>
      </c>
      <c r="E39" s="17">
        <f ca="1">E38+182</f>
        <v>44099.470780902775</v>
      </c>
      <c r="F39" s="5">
        <f ca="1">_xll.HLV5r3.Financial.Cache.GetExpiryDateStrikeValue($C$1, $C$4, $E39, F$34)</f>
        <v>0.12</v>
      </c>
      <c r="G39" s="5">
        <f ca="1">_xll.HLV5r3.Financial.Cache.GetExpiryDateStrikeValue($C$1, $C$4, $E39, G$34)</f>
        <v>0.12</v>
      </c>
      <c r="H39" s="5">
        <f ca="1">_xll.HLV5r3.Financial.Cache.GetExpiryDateStrikeValue($C$1, $C$4, $E39, H$34)</f>
        <v>0.12</v>
      </c>
      <c r="I39" s="5">
        <f ca="1">_xll.HLV5r3.Financial.Cache.GetExpiryDateStrikeValue($C$1, $C$4, $E39, I$34)</f>
        <v>0.12</v>
      </c>
      <c r="J39" s="5">
        <f ca="1">_xll.HLV5r3.Financial.Cache.GetExpiryDateStrikeValue($C$1, $C$4, $E39, J$34)</f>
        <v>0.12</v>
      </c>
      <c r="K39" s="5">
        <f ca="1">_xll.HLV5r3.Financial.Cache.GetExpiryDateStrikeValue($C$1, $C$4, $E39, K$34)</f>
        <v>0.12</v>
      </c>
      <c r="L39" s="5">
        <f ca="1">_xll.HLV5r3.Financial.Cache.GetExpiryDateStrikeValue($C$1, $C$4, $E39, L$34)</f>
        <v>0.12</v>
      </c>
      <c r="M39" s="5">
        <f ca="1">_xll.HLV5r3.Financial.Cache.GetExpiryDateStrikeValue($C$1, $C$4, $E39, M$34)</f>
        <v>0.12</v>
      </c>
      <c r="N39" s="5">
        <f ca="1">_xll.HLV5r3.Financial.Cache.GetExpiryDateStrikeValue($C$1, $C$4, $E39, N$34)</f>
        <v>0.12</v>
      </c>
      <c r="P39" t="str">
        <f ca="1"/>
        <v>AUD-Caplet-13M-3M-0.035-30/03/2018</v>
      </c>
      <c r="Q39" t="str">
        <f ca="1"/>
        <v>AUD-Caplet-13M-3M-0.04-30/03/2018</v>
      </c>
      <c r="R39" t="str">
        <f ca="1"/>
        <v>AUD-Caplet-13M-3M-0.045-30/03/2018</v>
      </c>
      <c r="S39" t="str">
        <f ca="1"/>
        <v>AUD-Caplet-13M-3M-0.05-30/03/2018</v>
      </c>
      <c r="T39" t="str">
        <f ca="1"/>
        <v>AUD-Caplet-13M-3M-0.055-30/03/2018</v>
      </c>
      <c r="U39" t="str">
        <f ca="1"/>
        <v>AUD-Caplet-13M-3M-0.06-30/03/2018</v>
      </c>
      <c r="V39" t="str">
        <f ca="1"/>
        <v>AUD-Caplet-13M-3M-0.065-30/03/2018</v>
      </c>
      <c r="W39" t="str">
        <f ca="1"/>
        <v>AUD-Caplet-13M-3M-0.07-30/03/2018</v>
      </c>
      <c r="X39" t="str">
        <f ca="1"/>
        <v>AUD-Caplet-13M-3M-0.075-30/03/2018</v>
      </c>
    </row>
    <row r="40" spans="1:24">
      <c r="A40">
        <f>A39+3</f>
        <v>4</v>
      </c>
      <c r="C40" s="2" t="str">
        <f t="shared" si="4"/>
        <v>AUD-Caplet-10M-3M</v>
      </c>
      <c r="E40" s="17">
        <f t="shared" ca="1" si="3"/>
        <v>44281.470780902775</v>
      </c>
      <c r="F40" s="5">
        <f ca="1">_xll.HLV5r3.Financial.Cache.GetExpiryDateStrikeValue($C$1, $C$4, $E40, F$34)</f>
        <v>0.12</v>
      </c>
      <c r="G40" s="5">
        <f ca="1">_xll.HLV5r3.Financial.Cache.GetExpiryDateStrikeValue($C$1, $C$4, $E40, G$34)</f>
        <v>0.12</v>
      </c>
      <c r="H40" s="5">
        <f ca="1">_xll.HLV5r3.Financial.Cache.GetExpiryDateStrikeValue($C$1, $C$4, $E40, H$34)</f>
        <v>0.12</v>
      </c>
      <c r="I40" s="5">
        <f ca="1">_xll.HLV5r3.Financial.Cache.GetExpiryDateStrikeValue($C$1, $C$4, $E40, I$34)</f>
        <v>0.12</v>
      </c>
      <c r="J40" s="5">
        <f ca="1">_xll.HLV5r3.Financial.Cache.GetExpiryDateStrikeValue($C$1, $C$4, $E40, J$34)</f>
        <v>0.12</v>
      </c>
      <c r="K40" s="5">
        <f ca="1">_xll.HLV5r3.Financial.Cache.GetExpiryDateStrikeValue($C$1, $C$4, $E40, K$34)</f>
        <v>0.12</v>
      </c>
      <c r="L40" s="5">
        <f ca="1">_xll.HLV5r3.Financial.Cache.GetExpiryDateStrikeValue($C$1, $C$4, $E40, L$34)</f>
        <v>0.12</v>
      </c>
      <c r="M40" s="5">
        <f ca="1">_xll.HLV5r3.Financial.Cache.GetExpiryDateStrikeValue($C$1, $C$4, $E40, M$34)</f>
        <v>0.12</v>
      </c>
      <c r="N40" s="5">
        <f ca="1">_xll.HLV5r3.Financial.Cache.GetExpiryDateStrikeValue($C$1, $C$4, $E40, N$34)</f>
        <v>0.12</v>
      </c>
      <c r="P40" t="str">
        <f ca="1"/>
        <v>AUD-Caplet-16M-3M-0.035-30/03/2018</v>
      </c>
      <c r="Q40" t="str">
        <f ca="1"/>
        <v>AUD-Caplet-16M-3M-0.04-30/03/2018</v>
      </c>
      <c r="R40" t="str">
        <f ca="1"/>
        <v>AUD-Caplet-16M-3M-0.045-30/03/2018</v>
      </c>
      <c r="S40" t="str">
        <f ca="1"/>
        <v>AUD-Caplet-16M-3M-0.05-30/03/2018</v>
      </c>
      <c r="T40" t="str">
        <f ca="1"/>
        <v>AUD-Caplet-16M-3M-0.055-30/03/2018</v>
      </c>
      <c r="U40" t="str">
        <f ca="1"/>
        <v>AUD-Caplet-16M-3M-0.06-30/03/2018</v>
      </c>
      <c r="V40" t="str">
        <f ca="1"/>
        <v>AUD-Caplet-16M-3M-0.065-30/03/2018</v>
      </c>
      <c r="W40" t="str">
        <f ca="1"/>
        <v>AUD-Caplet-16M-3M-0.07-30/03/2018</v>
      </c>
      <c r="X40" t="str">
        <f ca="1"/>
        <v>AUD-Caplet-16M-3M-0.075-30/03/2018</v>
      </c>
    </row>
    <row r="41" spans="1:24">
      <c r="A41">
        <f t="shared" ref="A41:A50" si="5">A40+3</f>
        <v>7</v>
      </c>
      <c r="C41" s="2" t="str">
        <f t="shared" si="4"/>
        <v>AUD-Caplet-13M-3M</v>
      </c>
      <c r="E41" s="17">
        <f ca="1">E40+182</f>
        <v>44463.470780902775</v>
      </c>
      <c r="F41" s="5">
        <f ca="1">_xll.HLV5r3.Financial.Cache.GetExpiryDateStrikeValue($C$1, $C$4, $E41, F$34)</f>
        <v>0.12</v>
      </c>
      <c r="G41" s="5">
        <f ca="1">_xll.HLV5r3.Financial.Cache.GetExpiryDateStrikeValue($C$1, $C$4, $E41, G$34)</f>
        <v>0.12</v>
      </c>
      <c r="H41" s="5">
        <f ca="1">_xll.HLV5r3.Financial.Cache.GetExpiryDateStrikeValue($C$1, $C$4, $E41, H$34)</f>
        <v>0.12</v>
      </c>
      <c r="I41" s="5">
        <f ca="1">_xll.HLV5r3.Financial.Cache.GetExpiryDateStrikeValue($C$1, $C$4, $E41, I$34)</f>
        <v>0.12</v>
      </c>
      <c r="J41" s="5">
        <f ca="1">_xll.HLV5r3.Financial.Cache.GetExpiryDateStrikeValue($C$1, $C$4, $E41, J$34)</f>
        <v>0.12</v>
      </c>
      <c r="K41" s="5">
        <f ca="1">_xll.HLV5r3.Financial.Cache.GetExpiryDateStrikeValue($C$1, $C$4, $E41, K$34)</f>
        <v>0.12</v>
      </c>
      <c r="L41" s="5">
        <f ca="1">_xll.HLV5r3.Financial.Cache.GetExpiryDateStrikeValue($C$1, $C$4, $E41, L$34)</f>
        <v>0.12</v>
      </c>
      <c r="M41" s="5">
        <f ca="1">_xll.HLV5r3.Financial.Cache.GetExpiryDateStrikeValue($C$1, $C$4, $E41, M$34)</f>
        <v>0.12</v>
      </c>
      <c r="N41" s="5">
        <f ca="1">_xll.HLV5r3.Financial.Cache.GetExpiryDateStrikeValue($C$1, $C$4, $E41, N$34)</f>
        <v>0.12</v>
      </c>
      <c r="P41" t="str">
        <f ca="1"/>
        <v>AUD-Caplet-19M-3M-0.035-30/03/2018</v>
      </c>
      <c r="Q41" t="str">
        <f ca="1"/>
        <v>AUD-Caplet-19M-3M-0.04-30/03/2018</v>
      </c>
      <c r="R41" t="str">
        <f ca="1"/>
        <v>AUD-Caplet-19M-3M-0.045-30/03/2018</v>
      </c>
      <c r="S41" t="str">
        <f ca="1"/>
        <v>AUD-Caplet-19M-3M-0.05-30/03/2018</v>
      </c>
      <c r="T41" t="str">
        <f ca="1"/>
        <v>AUD-Caplet-19M-3M-0.055-30/03/2018</v>
      </c>
      <c r="U41" t="str">
        <f ca="1"/>
        <v>AUD-Caplet-19M-3M-0.06-30/03/2018</v>
      </c>
      <c r="V41" t="str">
        <f ca="1"/>
        <v>AUD-Caplet-19M-3M-0.065-30/03/2018</v>
      </c>
      <c r="W41" t="str">
        <f ca="1"/>
        <v>AUD-Caplet-19M-3M-0.07-30/03/2018</v>
      </c>
      <c r="X41" t="str">
        <f ca="1"/>
        <v>AUD-Caplet-19M-3M-0.075-30/03/2018</v>
      </c>
    </row>
    <row r="42" spans="1:24">
      <c r="A42">
        <f t="shared" si="5"/>
        <v>10</v>
      </c>
      <c r="C42" s="2" t="str">
        <f t="shared" si="4"/>
        <v>AUD-Caplet-16M-3M</v>
      </c>
      <c r="E42" s="17">
        <f t="shared" ca="1" si="3"/>
        <v>44645.470780902775</v>
      </c>
      <c r="F42" s="5">
        <f ca="1">_xll.HLV5r3.Financial.Cache.GetExpiryDateStrikeValue($C$1, $C$4, $E42, F$34)</f>
        <v>0.12</v>
      </c>
      <c r="G42" s="5">
        <f ca="1">_xll.HLV5r3.Financial.Cache.GetExpiryDateStrikeValue($C$1, $C$4, $E42, G$34)</f>
        <v>0.12</v>
      </c>
      <c r="H42" s="5">
        <f ca="1">_xll.HLV5r3.Financial.Cache.GetExpiryDateStrikeValue($C$1, $C$4, $E42, H$34)</f>
        <v>0.12</v>
      </c>
      <c r="I42" s="5">
        <f ca="1">_xll.HLV5r3.Financial.Cache.GetExpiryDateStrikeValue($C$1, $C$4, $E42, I$34)</f>
        <v>0.12</v>
      </c>
      <c r="J42" s="5">
        <f ca="1">_xll.HLV5r3.Financial.Cache.GetExpiryDateStrikeValue($C$1, $C$4, $E42, J$34)</f>
        <v>0.12</v>
      </c>
      <c r="K42" s="5">
        <f ca="1">_xll.HLV5r3.Financial.Cache.GetExpiryDateStrikeValue($C$1, $C$4, $E42, K$34)</f>
        <v>0.12</v>
      </c>
      <c r="L42" s="5">
        <f ca="1">_xll.HLV5r3.Financial.Cache.GetExpiryDateStrikeValue($C$1, $C$4, $E42, L$34)</f>
        <v>0.12</v>
      </c>
      <c r="M42" s="5">
        <f ca="1">_xll.HLV5r3.Financial.Cache.GetExpiryDateStrikeValue($C$1, $C$4, $E42, M$34)</f>
        <v>0.12</v>
      </c>
      <c r="N42" s="5">
        <f ca="1">_xll.HLV5r3.Financial.Cache.GetExpiryDateStrikeValue($C$1, $C$4, $E42, N$34)</f>
        <v>0.12</v>
      </c>
      <c r="P42" t="str">
        <f ca="1"/>
        <v>AUD-Caplet-22M-3M-0.035-30/03/2018</v>
      </c>
      <c r="Q42" t="str">
        <f ca="1"/>
        <v>AUD-Caplet-22M-3M-0.04-30/03/2018</v>
      </c>
      <c r="R42" t="str">
        <f ca="1"/>
        <v>AUD-Caplet-22M-3M-0.045-30/03/2018</v>
      </c>
      <c r="S42" t="str">
        <f ca="1"/>
        <v>AUD-Caplet-22M-3M-0.05-30/03/2018</v>
      </c>
      <c r="T42" t="str">
        <f ca="1"/>
        <v>AUD-Caplet-22M-3M-0.055-30/03/2018</v>
      </c>
      <c r="U42" t="str">
        <f ca="1"/>
        <v>AUD-Caplet-22M-3M-0.06-30/03/2018</v>
      </c>
      <c r="V42" t="str">
        <f ca="1"/>
        <v>AUD-Caplet-22M-3M-0.065-30/03/2018</v>
      </c>
      <c r="W42" t="str">
        <f ca="1"/>
        <v>AUD-Caplet-22M-3M-0.07-30/03/2018</v>
      </c>
      <c r="X42" t="str">
        <f ca="1"/>
        <v>AUD-Caplet-22M-3M-0.075-30/03/2018</v>
      </c>
    </row>
    <row r="43" spans="1:24">
      <c r="A43">
        <f t="shared" si="5"/>
        <v>13</v>
      </c>
      <c r="C43" s="2" t="str">
        <f t="shared" si="4"/>
        <v>AUD-Caplet-19M-3M</v>
      </c>
      <c r="E43" s="17">
        <f t="shared" ca="1" si="3"/>
        <v>44827.470780902775</v>
      </c>
      <c r="F43" s="5">
        <f ca="1">_xll.HLV5r3.Financial.Cache.GetExpiryDateStrikeValue($C$1, $C$4, $E43, F$34)</f>
        <v>0.12</v>
      </c>
      <c r="G43" s="5">
        <f ca="1">_xll.HLV5r3.Financial.Cache.GetExpiryDateStrikeValue($C$1, $C$4, $E43, G$34)</f>
        <v>0.12</v>
      </c>
      <c r="H43" s="5">
        <f ca="1">_xll.HLV5r3.Financial.Cache.GetExpiryDateStrikeValue($C$1, $C$4, $E43, H$34)</f>
        <v>0.12</v>
      </c>
      <c r="I43" s="5">
        <f ca="1">_xll.HLV5r3.Financial.Cache.GetExpiryDateStrikeValue($C$1, $C$4, $E43, I$34)</f>
        <v>0.12</v>
      </c>
      <c r="J43" s="5">
        <f ca="1">_xll.HLV5r3.Financial.Cache.GetExpiryDateStrikeValue($C$1, $C$4, $E43, J$34)</f>
        <v>0.12</v>
      </c>
      <c r="K43" s="5">
        <f ca="1">_xll.HLV5r3.Financial.Cache.GetExpiryDateStrikeValue($C$1, $C$4, $E43, K$34)</f>
        <v>0.12</v>
      </c>
      <c r="L43" s="5">
        <f ca="1">_xll.HLV5r3.Financial.Cache.GetExpiryDateStrikeValue($C$1, $C$4, $E43, L$34)</f>
        <v>0.12</v>
      </c>
      <c r="M43" s="5">
        <f ca="1">_xll.HLV5r3.Financial.Cache.GetExpiryDateStrikeValue($C$1, $C$4, $E43, M$34)</f>
        <v>0.12</v>
      </c>
      <c r="N43" s="5">
        <f ca="1">_xll.HLV5r3.Financial.Cache.GetExpiryDateStrikeValue($C$1, $C$4, $E43, N$34)</f>
        <v>0.12</v>
      </c>
      <c r="P43" t="str">
        <f ca="1"/>
        <v>AUD-Caplet-25M-3M-0.035-30/03/2018</v>
      </c>
      <c r="Q43" t="str">
        <f ca="1"/>
        <v>AUD-Caplet-25M-3M-0.04-30/03/2018</v>
      </c>
      <c r="R43" t="str">
        <f ca="1"/>
        <v>AUD-Caplet-25M-3M-0.045-30/03/2018</v>
      </c>
      <c r="S43" t="str">
        <f ca="1"/>
        <v>AUD-Caplet-25M-3M-0.05-30/03/2018</v>
      </c>
      <c r="T43" t="str">
        <f ca="1"/>
        <v>AUD-Caplet-25M-3M-0.055-30/03/2018</v>
      </c>
      <c r="U43" t="str">
        <f ca="1"/>
        <v>AUD-Caplet-25M-3M-0.06-30/03/2018</v>
      </c>
      <c r="V43" t="str">
        <f ca="1"/>
        <v>AUD-Caplet-25M-3M-0.065-30/03/2018</v>
      </c>
      <c r="W43" t="str">
        <f ca="1"/>
        <v>AUD-Caplet-25M-3M-0.07-30/03/2018</v>
      </c>
      <c r="X43" t="str">
        <f ca="1"/>
        <v>AUD-Caplet-25M-3M-0.075-30/03/2018</v>
      </c>
    </row>
    <row r="44" spans="1:24">
      <c r="A44">
        <f t="shared" si="5"/>
        <v>16</v>
      </c>
      <c r="C44" s="2" t="str">
        <f t="shared" si="4"/>
        <v>AUD-Caplet-22M-3M</v>
      </c>
      <c r="E44" s="17">
        <f t="shared" ca="1" si="3"/>
        <v>45009.470780902775</v>
      </c>
      <c r="F44" s="5">
        <f ca="1">_xll.HLV5r3.Financial.Cache.GetExpiryDateStrikeValue($C$1, $C$4, $E44, F$34)</f>
        <v>0.12</v>
      </c>
      <c r="G44" s="5">
        <f ca="1">_xll.HLV5r3.Financial.Cache.GetExpiryDateStrikeValue($C$1, $C$4, $E44, G$34)</f>
        <v>0.12</v>
      </c>
      <c r="H44" s="5">
        <f ca="1">_xll.HLV5r3.Financial.Cache.GetExpiryDateStrikeValue($C$1, $C$4, $E44, H$34)</f>
        <v>0.12</v>
      </c>
      <c r="I44" s="5">
        <f ca="1">_xll.HLV5r3.Financial.Cache.GetExpiryDateStrikeValue($C$1, $C$4, $E44, I$34)</f>
        <v>0.12</v>
      </c>
      <c r="J44" s="5">
        <f ca="1">_xll.HLV5r3.Financial.Cache.GetExpiryDateStrikeValue($C$1, $C$4, $E44, J$34)</f>
        <v>0.12</v>
      </c>
      <c r="K44" s="5">
        <f ca="1">_xll.HLV5r3.Financial.Cache.GetExpiryDateStrikeValue($C$1, $C$4, $E44, K$34)</f>
        <v>0.12</v>
      </c>
      <c r="L44" s="5">
        <f ca="1">_xll.HLV5r3.Financial.Cache.GetExpiryDateStrikeValue($C$1, $C$4, $E44, L$34)</f>
        <v>0.12</v>
      </c>
      <c r="M44" s="5">
        <f ca="1">_xll.HLV5r3.Financial.Cache.GetExpiryDateStrikeValue($C$1, $C$4, $E44, M$34)</f>
        <v>0.12</v>
      </c>
      <c r="N44" s="5">
        <f ca="1">_xll.HLV5r3.Financial.Cache.GetExpiryDateStrikeValue($C$1, $C$4, $E44, N$34)</f>
        <v>0.12</v>
      </c>
      <c r="P44" t="str">
        <f ca="1"/>
        <v>AUD-Caplet-28M-3M-0.035-30/03/2018</v>
      </c>
      <c r="Q44" t="str">
        <f ca="1"/>
        <v>AUD-Caplet-28M-3M-0.04-30/03/2018</v>
      </c>
      <c r="R44" t="str">
        <f ca="1"/>
        <v>AUD-Caplet-28M-3M-0.045-30/03/2018</v>
      </c>
      <c r="S44" t="str">
        <f ca="1"/>
        <v>AUD-Caplet-28M-3M-0.05-30/03/2018</v>
      </c>
      <c r="T44" t="str">
        <f ca="1"/>
        <v>AUD-Caplet-28M-3M-0.055-30/03/2018</v>
      </c>
      <c r="U44" t="str">
        <f ca="1"/>
        <v>AUD-Caplet-28M-3M-0.06-30/03/2018</v>
      </c>
      <c r="V44" t="str">
        <f ca="1"/>
        <v>AUD-Caplet-28M-3M-0.065-30/03/2018</v>
      </c>
      <c r="W44" t="str">
        <f ca="1"/>
        <v>AUD-Caplet-28M-3M-0.07-30/03/2018</v>
      </c>
      <c r="X44" t="str">
        <f ca="1"/>
        <v>AUD-Caplet-28M-3M-0.075-30/03/2018</v>
      </c>
    </row>
    <row r="45" spans="1:24">
      <c r="A45">
        <f t="shared" si="5"/>
        <v>19</v>
      </c>
      <c r="C45" s="2" t="str">
        <f t="shared" si="4"/>
        <v>AUD-Caplet-25M-3M</v>
      </c>
      <c r="E45" s="17">
        <f t="shared" ca="1" si="3"/>
        <v>45191.470780902775</v>
      </c>
      <c r="F45" s="5">
        <f ca="1">_xll.HLV5r3.Financial.Cache.GetExpiryDateStrikeValue($C$1, $C$4, $E45, F$34)</f>
        <v>0.12</v>
      </c>
      <c r="G45" s="5">
        <f ca="1">_xll.HLV5r3.Financial.Cache.GetExpiryDateStrikeValue($C$1, $C$4, $E45, G$34)</f>
        <v>0.12</v>
      </c>
      <c r="H45" s="5">
        <f ca="1">_xll.HLV5r3.Financial.Cache.GetExpiryDateStrikeValue($C$1, $C$4, $E45, H$34)</f>
        <v>0.12</v>
      </c>
      <c r="I45" s="5">
        <f ca="1">_xll.HLV5r3.Financial.Cache.GetExpiryDateStrikeValue($C$1, $C$4, $E45, I$34)</f>
        <v>0.12</v>
      </c>
      <c r="J45" s="5">
        <f ca="1">_xll.HLV5r3.Financial.Cache.GetExpiryDateStrikeValue($C$1, $C$4, $E45, J$34)</f>
        <v>0.12</v>
      </c>
      <c r="K45" s="5">
        <f ca="1">_xll.HLV5r3.Financial.Cache.GetExpiryDateStrikeValue($C$1, $C$4, $E45, K$34)</f>
        <v>0.12</v>
      </c>
      <c r="L45" s="5">
        <f ca="1">_xll.HLV5r3.Financial.Cache.GetExpiryDateStrikeValue($C$1, $C$4, $E45, L$34)</f>
        <v>0.12</v>
      </c>
      <c r="M45" s="5">
        <f ca="1">_xll.HLV5r3.Financial.Cache.GetExpiryDateStrikeValue($C$1, $C$4, $E45, M$34)</f>
        <v>0.12</v>
      </c>
      <c r="N45" s="5">
        <f ca="1">_xll.HLV5r3.Financial.Cache.GetExpiryDateStrikeValue($C$1, $C$4, $E45, N$34)</f>
        <v>0.12</v>
      </c>
      <c r="P45" t="str">
        <f ca="1"/>
        <v>AUD-Caplet-31M-3M-0.035-30/03/2018</v>
      </c>
      <c r="Q45" t="str">
        <f ca="1"/>
        <v>AUD-Caplet-31M-3M-0.04-30/03/2018</v>
      </c>
      <c r="R45" t="str">
        <f ca="1"/>
        <v>AUD-Caplet-31M-3M-0.045-30/03/2018</v>
      </c>
      <c r="S45" t="str">
        <f ca="1"/>
        <v>AUD-Caplet-31M-3M-0.05-30/03/2018</v>
      </c>
      <c r="T45" t="str">
        <f ca="1"/>
        <v>AUD-Caplet-31M-3M-0.055-30/03/2018</v>
      </c>
      <c r="U45" t="str">
        <f ca="1"/>
        <v>AUD-Caplet-31M-3M-0.06-30/03/2018</v>
      </c>
      <c r="V45" t="str">
        <f ca="1"/>
        <v>AUD-Caplet-31M-3M-0.065-30/03/2018</v>
      </c>
      <c r="W45" t="str">
        <f ca="1"/>
        <v>AUD-Caplet-31M-3M-0.07-30/03/2018</v>
      </c>
      <c r="X45" t="str">
        <f ca="1"/>
        <v>AUD-Caplet-31M-3M-0.075-30/03/2018</v>
      </c>
    </row>
    <row r="46" spans="1:24" ht="13.5" thickBot="1">
      <c r="A46">
        <f t="shared" si="5"/>
        <v>22</v>
      </c>
      <c r="C46" s="2" t="str">
        <f t="shared" si="4"/>
        <v>AUD-Caplet-28M-3M</v>
      </c>
      <c r="E46" s="18">
        <f ca="1">E45+182</f>
        <v>45373.470780902775</v>
      </c>
      <c r="F46" s="5">
        <f ca="1">_xll.HLV5r3.Financial.Cache.GetExpiryDateStrikeValue($C$1, $C$4, $E46, F$34)</f>
        <v>0.12</v>
      </c>
      <c r="G46" s="5">
        <f ca="1">_xll.HLV5r3.Financial.Cache.GetExpiryDateStrikeValue($C$1, $C$4, $E46, G$34)</f>
        <v>0.12</v>
      </c>
      <c r="H46" s="5">
        <f ca="1">_xll.HLV5r3.Financial.Cache.GetExpiryDateStrikeValue($C$1, $C$4, $E46, H$34)</f>
        <v>0.12</v>
      </c>
      <c r="I46" s="5">
        <f ca="1">_xll.HLV5r3.Financial.Cache.GetExpiryDateStrikeValue($C$1, $C$4, $E46, I$34)</f>
        <v>0.12</v>
      </c>
      <c r="J46" s="5">
        <f ca="1">_xll.HLV5r3.Financial.Cache.GetExpiryDateStrikeValue($C$1, $C$4, $E46, J$34)</f>
        <v>0.12</v>
      </c>
      <c r="K46" s="5">
        <f ca="1">_xll.HLV5r3.Financial.Cache.GetExpiryDateStrikeValue($C$1, $C$4, $E46, K$34)</f>
        <v>0.12</v>
      </c>
      <c r="L46" s="5">
        <f ca="1">_xll.HLV5r3.Financial.Cache.GetExpiryDateStrikeValue($C$1, $C$4, $E46, L$34)</f>
        <v>0.12</v>
      </c>
      <c r="M46" s="5">
        <f ca="1">_xll.HLV5r3.Financial.Cache.GetExpiryDateStrikeValue($C$1, $C$4, $E46, M$34)</f>
        <v>0.12</v>
      </c>
      <c r="N46" s="5">
        <f ca="1">_xll.HLV5r3.Financial.Cache.GetExpiryDateStrikeValue($C$1, $C$4, $E46, N$34)</f>
        <v>0.12</v>
      </c>
      <c r="P46" t="str">
        <f ca="1"/>
        <v>AUD-Caplet-34M-3M-0.035-30/03/2018</v>
      </c>
      <c r="Q46" t="str">
        <f ca="1"/>
        <v>AUD-Caplet-34M-3M-0.04-30/03/2018</v>
      </c>
      <c r="R46" t="str">
        <f ca="1"/>
        <v>AUD-Caplet-34M-3M-0.045-30/03/2018</v>
      </c>
      <c r="S46" t="str">
        <f ca="1"/>
        <v>AUD-Caplet-34M-3M-0.05-30/03/2018</v>
      </c>
      <c r="T46" t="str">
        <f ca="1"/>
        <v>AUD-Caplet-34M-3M-0.055-30/03/2018</v>
      </c>
      <c r="U46" t="str">
        <f ca="1"/>
        <v>AUD-Caplet-34M-3M-0.06-30/03/2018</v>
      </c>
      <c r="V46" t="str">
        <f ca="1"/>
        <v>AUD-Caplet-34M-3M-0.065-30/03/2018</v>
      </c>
      <c r="W46" t="str">
        <f ca="1"/>
        <v>AUD-Caplet-34M-3M-0.07-30/03/2018</v>
      </c>
      <c r="X46" t="str">
        <f ca="1"/>
        <v>AUD-Caplet-34M-3M-0.075-30/03/2018</v>
      </c>
    </row>
    <row r="47" spans="1:24">
      <c r="A47">
        <f t="shared" si="5"/>
        <v>25</v>
      </c>
      <c r="C47" s="2" t="str">
        <f t="shared" si="4"/>
        <v>AUD-Caplet-31M-3M</v>
      </c>
    </row>
    <row r="48" spans="1:24">
      <c r="A48">
        <f t="shared" si="5"/>
        <v>28</v>
      </c>
      <c r="C48" s="2" t="str">
        <f t="shared" si="4"/>
        <v>AUD-Caplet-34M-3M</v>
      </c>
    </row>
    <row r="49" spans="1:1">
      <c r="A49">
        <f t="shared" si="5"/>
        <v>31</v>
      </c>
    </row>
    <row r="50" spans="1:1">
      <c r="A50">
        <f t="shared" si="5"/>
        <v>34</v>
      </c>
    </row>
  </sheetData>
  <phoneticPr fontId="2" type="noConversion"/>
  <dataValidations disablePrompts="1" count="1">
    <dataValidation type="list" allowBlank="1" showInputMessage="1" showErrorMessage="1" sqref="C9" xr:uid="{00000000-0002-0000-0200-000000000000}">
      <formula1>"Linear"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31"/>
  <sheetViews>
    <sheetView workbookViewId="0">
      <selection activeCell="C36" sqref="C36"/>
    </sheetView>
  </sheetViews>
  <sheetFormatPr defaultRowHeight="12.75"/>
  <cols>
    <col min="2" max="2" width="21.42578125" style="2" bestFit="1" customWidth="1"/>
    <col min="3" max="3" width="64.42578125" style="2" bestFit="1" customWidth="1"/>
    <col min="4" max="4" width="1.140625" customWidth="1"/>
    <col min="5" max="5" width="10.140625" bestFit="1" customWidth="1"/>
    <col min="17" max="17" width="21.42578125" bestFit="1" customWidth="1"/>
  </cols>
  <sheetData>
    <row r="1" spans="2:14" ht="13.5" thickBot="1">
      <c r="B1" s="1" t="s">
        <v>0</v>
      </c>
      <c r="C1" s="2" t="str">
        <f ca="1">_xll.HLV5r3.Financial.Cache.CreateVolatilitySurfaceWithProperties( B2:C18, E3:E14, F2:N2, F3:N14)</f>
        <v>Market.QR_LIVE.RateATMVolatilityMatrix.AUD-IRSwap-SydneySwapDesk</v>
      </c>
      <c r="F1" s="2"/>
    </row>
    <row r="2" spans="2:14" ht="13.5" thickBot="1">
      <c r="B2" s="3" t="s">
        <v>54</v>
      </c>
      <c r="C2" s="4" t="s">
        <v>20</v>
      </c>
      <c r="E2" s="8" t="s">
        <v>18</v>
      </c>
      <c r="F2" s="15" t="s">
        <v>12</v>
      </c>
      <c r="G2" s="15" t="s">
        <v>13</v>
      </c>
      <c r="H2" s="15" t="s">
        <v>14</v>
      </c>
      <c r="I2" s="15" t="s">
        <v>21</v>
      </c>
      <c r="J2" s="15" t="s">
        <v>15</v>
      </c>
      <c r="K2" s="15" t="s">
        <v>16</v>
      </c>
      <c r="L2" s="15" t="s">
        <v>17</v>
      </c>
      <c r="M2" s="15" t="s">
        <v>22</v>
      </c>
      <c r="N2" s="16" t="s">
        <v>23</v>
      </c>
    </row>
    <row r="3" spans="2:14">
      <c r="B3" s="53" t="s">
        <v>55</v>
      </c>
      <c r="C3" s="52">
        <f ca="1">TODAY()</f>
        <v>43189</v>
      </c>
      <c r="E3" s="9" t="s">
        <v>9</v>
      </c>
      <c r="F3" s="5">
        <v>0.12</v>
      </c>
      <c r="G3" s="5">
        <v>0.12</v>
      </c>
      <c r="H3" s="5">
        <v>0.12</v>
      </c>
      <c r="I3" s="5">
        <v>0.12</v>
      </c>
      <c r="J3" s="5">
        <v>0.12</v>
      </c>
      <c r="K3" s="5">
        <v>0.12</v>
      </c>
      <c r="L3" s="5">
        <v>0.12</v>
      </c>
      <c r="M3" s="5">
        <v>0.12</v>
      </c>
      <c r="N3" s="11">
        <v>0.12</v>
      </c>
    </row>
    <row r="4" spans="2:14">
      <c r="B4" s="55" t="s">
        <v>68</v>
      </c>
      <c r="C4" s="71">
        <f ca="1">C3</f>
        <v>43189</v>
      </c>
      <c r="E4" s="9" t="s">
        <v>7</v>
      </c>
      <c r="F4" s="5">
        <v>0.12</v>
      </c>
      <c r="G4" s="5">
        <v>0.12</v>
      </c>
      <c r="H4" s="5">
        <v>0.12</v>
      </c>
      <c r="I4" s="5">
        <v>0.12</v>
      </c>
      <c r="J4" s="5">
        <v>0.12</v>
      </c>
      <c r="K4" s="5">
        <v>0.12</v>
      </c>
      <c r="L4" s="5">
        <v>0.12</v>
      </c>
      <c r="M4" s="5">
        <v>0.12</v>
      </c>
      <c r="N4" s="11">
        <v>0.12</v>
      </c>
    </row>
    <row r="5" spans="2:14">
      <c r="B5" s="54" t="s">
        <v>228</v>
      </c>
      <c r="C5" s="50" t="s">
        <v>238</v>
      </c>
      <c r="E5" s="9" t="s">
        <v>8</v>
      </c>
      <c r="F5" s="5">
        <v>0.12</v>
      </c>
      <c r="G5" s="5">
        <v>0.12</v>
      </c>
      <c r="H5" s="5">
        <v>0.12</v>
      </c>
      <c r="I5" s="5">
        <v>0.12</v>
      </c>
      <c r="J5" s="5">
        <v>0.12</v>
      </c>
      <c r="K5" s="5">
        <v>0.12</v>
      </c>
      <c r="L5" s="5">
        <v>0.12</v>
      </c>
      <c r="M5" s="5">
        <v>0.12</v>
      </c>
      <c r="N5" s="11">
        <v>0.12</v>
      </c>
    </row>
    <row r="6" spans="2:14">
      <c r="B6" s="54" t="s">
        <v>29</v>
      </c>
      <c r="C6" s="51" t="s">
        <v>218</v>
      </c>
      <c r="E6" s="9" t="s">
        <v>10</v>
      </c>
      <c r="F6" s="5">
        <v>0.12</v>
      </c>
      <c r="G6" s="5">
        <v>0.12</v>
      </c>
      <c r="H6" s="5">
        <v>0.12</v>
      </c>
      <c r="I6" s="5">
        <v>0.12</v>
      </c>
      <c r="J6" s="5">
        <v>0.12</v>
      </c>
      <c r="K6" s="5">
        <v>0.12</v>
      </c>
      <c r="L6" s="5">
        <v>0.12</v>
      </c>
      <c r="M6" s="5">
        <v>0.12</v>
      </c>
      <c r="N6" s="11">
        <v>0.12</v>
      </c>
    </row>
    <row r="7" spans="2:14">
      <c r="B7" s="54" t="s">
        <v>69</v>
      </c>
      <c r="C7" s="51" t="s">
        <v>70</v>
      </c>
      <c r="E7" s="9" t="s">
        <v>3</v>
      </c>
      <c r="F7" s="5">
        <v>0.12</v>
      </c>
      <c r="G7" s="5">
        <v>0.12</v>
      </c>
      <c r="H7" s="5">
        <v>0.12</v>
      </c>
      <c r="I7" s="5">
        <v>0.12</v>
      </c>
      <c r="J7" s="5">
        <v>0.12</v>
      </c>
      <c r="K7" s="5">
        <v>0.12</v>
      </c>
      <c r="L7" s="5">
        <v>0.12</v>
      </c>
      <c r="M7" s="5">
        <v>0.12</v>
      </c>
      <c r="N7" s="11">
        <v>0.12</v>
      </c>
    </row>
    <row r="8" spans="2:14">
      <c r="B8" s="54" t="s">
        <v>26</v>
      </c>
      <c r="C8" s="51" t="str">
        <f>C6&amp;"-"&amp;C7</f>
        <v>AUD-IRSwap-SydneySwapDesk</v>
      </c>
      <c r="E8" s="9" t="s">
        <v>11</v>
      </c>
      <c r="F8" s="5">
        <v>0.12</v>
      </c>
      <c r="G8" s="5">
        <v>0.12</v>
      </c>
      <c r="H8" s="5">
        <v>0.12</v>
      </c>
      <c r="I8" s="5">
        <v>0.12</v>
      </c>
      <c r="J8" s="5">
        <v>0.12</v>
      </c>
      <c r="K8" s="5">
        <v>0.12</v>
      </c>
      <c r="L8" s="5">
        <v>0.12</v>
      </c>
      <c r="M8" s="5">
        <v>0.12</v>
      </c>
      <c r="N8" s="11">
        <v>0.12</v>
      </c>
    </row>
    <row r="9" spans="2:14">
      <c r="B9" s="54" t="s">
        <v>4</v>
      </c>
      <c r="C9" s="51" t="s">
        <v>6</v>
      </c>
      <c r="E9" s="9" t="s">
        <v>12</v>
      </c>
      <c r="F9" s="5">
        <v>0.12</v>
      </c>
      <c r="G9" s="5">
        <v>0.12</v>
      </c>
      <c r="H9" s="5">
        <v>0.12</v>
      </c>
      <c r="I9" s="5">
        <v>0.12</v>
      </c>
      <c r="J9" s="5">
        <v>0.12</v>
      </c>
      <c r="K9" s="5">
        <v>0.12</v>
      </c>
      <c r="L9" s="5">
        <v>0.12</v>
      </c>
      <c r="M9" s="5">
        <v>0.12</v>
      </c>
      <c r="N9" s="11">
        <v>0.12</v>
      </c>
    </row>
    <row r="10" spans="2:14">
      <c r="B10" s="54" t="s">
        <v>66</v>
      </c>
      <c r="C10" s="51" t="str">
        <f>MID(C6,1,3)</f>
        <v>AUD</v>
      </c>
      <c r="E10" s="9" t="s">
        <v>13</v>
      </c>
      <c r="F10" s="5">
        <v>0.12</v>
      </c>
      <c r="G10" s="5">
        <v>0.12</v>
      </c>
      <c r="H10" s="5">
        <v>0.12</v>
      </c>
      <c r="I10" s="5">
        <v>0.12</v>
      </c>
      <c r="J10" s="5">
        <v>0.12</v>
      </c>
      <c r="K10" s="5">
        <v>0.12</v>
      </c>
      <c r="L10" s="5">
        <v>0.12</v>
      </c>
      <c r="M10" s="5">
        <v>0.12</v>
      </c>
      <c r="N10" s="11">
        <v>0.12</v>
      </c>
    </row>
    <row r="11" spans="2:14">
      <c r="B11" s="54" t="s">
        <v>189</v>
      </c>
      <c r="C11" s="51" t="s">
        <v>198</v>
      </c>
      <c r="E11" s="9" t="s">
        <v>14</v>
      </c>
      <c r="F11" s="5">
        <v>0.12</v>
      </c>
      <c r="G11" s="5">
        <v>0.12</v>
      </c>
      <c r="H11" s="5">
        <v>0.12</v>
      </c>
      <c r="I11" s="5">
        <v>0.12</v>
      </c>
      <c r="J11" s="5">
        <v>0.12</v>
      </c>
      <c r="K11" s="5">
        <v>0.12</v>
      </c>
      <c r="L11" s="5">
        <v>0.12</v>
      </c>
      <c r="M11" s="5">
        <v>0.12</v>
      </c>
      <c r="N11" s="11">
        <v>0.12</v>
      </c>
    </row>
    <row r="12" spans="2:14">
      <c r="B12" s="54" t="s">
        <v>97</v>
      </c>
      <c r="C12" s="51" t="s">
        <v>213</v>
      </c>
      <c r="E12" s="9" t="s">
        <v>15</v>
      </c>
      <c r="F12" s="5">
        <v>0.12</v>
      </c>
      <c r="G12" s="5">
        <v>0.12</v>
      </c>
      <c r="H12" s="5">
        <v>0.12</v>
      </c>
      <c r="I12" s="5">
        <v>0.12</v>
      </c>
      <c r="J12" s="5">
        <v>0.12</v>
      </c>
      <c r="K12" s="5">
        <v>0.12</v>
      </c>
      <c r="L12" s="5">
        <v>0.12</v>
      </c>
      <c r="M12" s="5">
        <v>0.12</v>
      </c>
      <c r="N12" s="11">
        <v>0.12</v>
      </c>
    </row>
    <row r="13" spans="2:14">
      <c r="B13" s="54" t="s">
        <v>190</v>
      </c>
      <c r="C13" s="51" t="s">
        <v>125</v>
      </c>
      <c r="E13" s="9" t="s">
        <v>16</v>
      </c>
      <c r="F13" s="5">
        <v>0.12</v>
      </c>
      <c r="G13" s="5">
        <v>0.12</v>
      </c>
      <c r="H13" s="5">
        <v>0.12</v>
      </c>
      <c r="I13" s="5">
        <v>0.12</v>
      </c>
      <c r="J13" s="5">
        <v>0.12</v>
      </c>
      <c r="K13" s="5">
        <v>0.12</v>
      </c>
      <c r="L13" s="5">
        <v>0.12</v>
      </c>
      <c r="M13" s="5">
        <v>0.12</v>
      </c>
      <c r="N13" s="11">
        <v>0.12</v>
      </c>
    </row>
    <row r="14" spans="2:14" ht="13.5" thickBot="1">
      <c r="B14" s="54" t="s">
        <v>222</v>
      </c>
      <c r="C14" s="51" t="s">
        <v>235</v>
      </c>
      <c r="E14" s="10" t="s">
        <v>17</v>
      </c>
      <c r="F14" s="12">
        <v>0.12</v>
      </c>
      <c r="G14" s="12">
        <v>0.12</v>
      </c>
      <c r="H14" s="12">
        <v>0.12</v>
      </c>
      <c r="I14" s="12">
        <v>0.12</v>
      </c>
      <c r="J14" s="12">
        <v>0.12</v>
      </c>
      <c r="K14" s="12">
        <v>0.12</v>
      </c>
      <c r="L14" s="12">
        <v>0.12</v>
      </c>
      <c r="M14" s="12">
        <v>0.12</v>
      </c>
      <c r="N14" s="13">
        <v>0.12</v>
      </c>
    </row>
    <row r="15" spans="2:14">
      <c r="B15" s="54" t="s">
        <v>99</v>
      </c>
      <c r="C15" s="51" t="s">
        <v>212</v>
      </c>
    </row>
    <row r="16" spans="2:14">
      <c r="B16" s="54" t="s">
        <v>101</v>
      </c>
      <c r="C16" s="51" t="s">
        <v>215</v>
      </c>
    </row>
    <row r="17" spans="2:14" ht="13.5" thickBot="1">
      <c r="B17" s="54" t="s">
        <v>103</v>
      </c>
      <c r="C17" s="101">
        <f ca="1">C3</f>
        <v>43189</v>
      </c>
    </row>
    <row r="18" spans="2:14" ht="13.5" thickBot="1">
      <c r="B18" s="104" t="s">
        <v>95</v>
      </c>
      <c r="C18" s="105" t="s">
        <v>92</v>
      </c>
      <c r="E18" s="8"/>
      <c r="F18" s="156" t="str">
        <f>F2</f>
        <v>1Y</v>
      </c>
      <c r="G18" s="15" t="str">
        <f t="shared" ref="G18:N18" si="0">G2</f>
        <v>2Y</v>
      </c>
      <c r="H18" s="15" t="str">
        <f t="shared" si="0"/>
        <v>3Y</v>
      </c>
      <c r="I18" s="15" t="str">
        <f t="shared" si="0"/>
        <v>4Y</v>
      </c>
      <c r="J18" s="15" t="str">
        <f t="shared" si="0"/>
        <v>5Y</v>
      </c>
      <c r="K18" s="15" t="str">
        <f t="shared" si="0"/>
        <v>7Y</v>
      </c>
      <c r="L18" s="15" t="str">
        <f t="shared" si="0"/>
        <v>10Y</v>
      </c>
      <c r="M18" s="15" t="str">
        <f t="shared" si="0"/>
        <v>15Y</v>
      </c>
      <c r="N18" s="16" t="str">
        <f t="shared" si="0"/>
        <v>20Y</v>
      </c>
    </row>
    <row r="19" spans="2:14">
      <c r="E19" s="9" t="str">
        <f>E3</f>
        <v>1D</v>
      </c>
      <c r="F19" s="157">
        <f ca="1">_xll.HLV5r3.Financial.Cache.GetExpiryTermTenorValue( $C$1, $E19, F$18)</f>
        <v>0.12</v>
      </c>
      <c r="G19" s="5">
        <f ca="1">_xll.HLV5r3.Financial.Cache.GetExpiryTermTenorValue( $C$1, $E19, G$18)</f>
        <v>0.12</v>
      </c>
      <c r="H19" s="5">
        <f ca="1">_xll.HLV5r3.Financial.Cache.GetExpiryTermTenorValue( $C$1, $E19, H$18)</f>
        <v>0.12</v>
      </c>
      <c r="I19" s="5">
        <f ca="1">_xll.HLV5r3.Financial.Cache.GetExpiryTermTenorValue( $C$1, $E19, I$18)</f>
        <v>0.12</v>
      </c>
      <c r="J19" s="5">
        <f ca="1">_xll.HLV5r3.Financial.Cache.GetExpiryTermTenorValue( $C$1, $E19, J$18)</f>
        <v>0.12</v>
      </c>
      <c r="K19" s="5">
        <f ca="1">_xll.HLV5r3.Financial.Cache.GetExpiryTermTenorValue( $C$1, $E19, K$18)</f>
        <v>0.12</v>
      </c>
      <c r="L19" s="5">
        <f ca="1">_xll.HLV5r3.Financial.Cache.GetExpiryTermTenorValue( $C$1, $E19, L$18)</f>
        <v>0.12</v>
      </c>
      <c r="M19" s="5">
        <f ca="1">_xll.HLV5r3.Financial.Cache.GetExpiryTermTenorValue( $C$1, $E19, M$18)</f>
        <v>0.12</v>
      </c>
      <c r="N19" s="11">
        <f ca="1">_xll.HLV5r3.Financial.Cache.GetExpiryTermTenorValue( $C$1, $E19, N$18)</f>
        <v>0.12</v>
      </c>
    </row>
    <row r="20" spans="2:14">
      <c r="E20" s="9" t="str">
        <f t="shared" ref="E20:E30" si="1">E4</f>
        <v>1W</v>
      </c>
      <c r="F20" s="157">
        <f ca="1">_xll.HLV5r3.Financial.Cache.GetExpiryTermTenorValue( $C$1, $E20, F$18)</f>
        <v>0.12</v>
      </c>
      <c r="G20" s="5">
        <f ca="1">_xll.HLV5r3.Financial.Cache.GetExpiryTermTenorValue( $C$1, $E20, G$18)</f>
        <v>0.12</v>
      </c>
      <c r="H20" s="5">
        <f ca="1">_xll.HLV5r3.Financial.Cache.GetExpiryTermTenorValue( $C$1, $E20, H$18)</f>
        <v>0.12</v>
      </c>
      <c r="I20" s="5">
        <f ca="1">_xll.HLV5r3.Financial.Cache.GetExpiryTermTenorValue( $C$1, $E20, I$18)</f>
        <v>0.12</v>
      </c>
      <c r="J20" s="5">
        <f ca="1">_xll.HLV5r3.Financial.Cache.GetExpiryTermTenorValue( $C$1, $E20, J$18)</f>
        <v>0.12</v>
      </c>
      <c r="K20" s="5">
        <f ca="1">_xll.HLV5r3.Financial.Cache.GetExpiryTermTenorValue( $C$1, $E20, K$18)</f>
        <v>0.12</v>
      </c>
      <c r="L20" s="5">
        <f ca="1">_xll.HLV5r3.Financial.Cache.GetExpiryTermTenorValue( $C$1, $E20, L$18)</f>
        <v>0.12</v>
      </c>
      <c r="M20" s="5">
        <f ca="1">_xll.HLV5r3.Financial.Cache.GetExpiryTermTenorValue( $C$1, $E20, M$18)</f>
        <v>0.12</v>
      </c>
      <c r="N20" s="11">
        <f ca="1">_xll.HLV5r3.Financial.Cache.GetExpiryTermTenorValue( $C$1, $E20, N$18)</f>
        <v>0.12</v>
      </c>
    </row>
    <row r="21" spans="2:14">
      <c r="E21" s="9" t="str">
        <f t="shared" si="1"/>
        <v>1M</v>
      </c>
      <c r="F21" s="157">
        <f ca="1">_xll.HLV5r3.Financial.Cache.GetExpiryTermTenorValue( $C$1, $E21, F$18)</f>
        <v>0.12</v>
      </c>
      <c r="G21" s="5">
        <f ca="1">_xll.HLV5r3.Financial.Cache.GetExpiryTermTenorValue( $C$1, $E21, G$18)</f>
        <v>0.12</v>
      </c>
      <c r="H21" s="5">
        <f ca="1">_xll.HLV5r3.Financial.Cache.GetExpiryTermTenorValue( $C$1, $E21, H$18)</f>
        <v>0.12</v>
      </c>
      <c r="I21" s="5">
        <f ca="1">_xll.HLV5r3.Financial.Cache.GetExpiryTermTenorValue( $C$1, $E21, I$18)</f>
        <v>0.12</v>
      </c>
      <c r="J21" s="5">
        <f ca="1">_xll.HLV5r3.Financial.Cache.GetExpiryTermTenorValue( $C$1, $E21, J$18)</f>
        <v>0.12</v>
      </c>
      <c r="K21" s="5">
        <f ca="1">_xll.HLV5r3.Financial.Cache.GetExpiryTermTenorValue( $C$1, $E21, K$18)</f>
        <v>0.12</v>
      </c>
      <c r="L21" s="5">
        <f ca="1">_xll.HLV5r3.Financial.Cache.GetExpiryTermTenorValue( $C$1, $E21, L$18)</f>
        <v>0.12</v>
      </c>
      <c r="M21" s="5">
        <f ca="1">_xll.HLV5r3.Financial.Cache.GetExpiryTermTenorValue( $C$1, $E21, M$18)</f>
        <v>0.12</v>
      </c>
      <c r="N21" s="11">
        <f ca="1">_xll.HLV5r3.Financial.Cache.GetExpiryTermTenorValue( $C$1, $E21, N$18)</f>
        <v>0.12</v>
      </c>
    </row>
    <row r="22" spans="2:14">
      <c r="B22" s="144"/>
      <c r="E22" s="9" t="str">
        <f t="shared" si="1"/>
        <v>2M</v>
      </c>
      <c r="F22" s="157">
        <f ca="1">_xll.HLV5r3.Financial.Cache.GetExpiryTermTenorValue( $C$1, $E22, F$18)</f>
        <v>0.12</v>
      </c>
      <c r="G22" s="5">
        <f ca="1">_xll.HLV5r3.Financial.Cache.GetExpiryTermTenorValue( $C$1, $E22, G$18)</f>
        <v>0.12</v>
      </c>
      <c r="H22" s="5">
        <f ca="1">_xll.HLV5r3.Financial.Cache.GetExpiryTermTenorValue( $C$1, $E22, H$18)</f>
        <v>0.12</v>
      </c>
      <c r="I22" s="5">
        <f ca="1">_xll.HLV5r3.Financial.Cache.GetExpiryTermTenorValue( $C$1, $E22, I$18)</f>
        <v>0.12</v>
      </c>
      <c r="J22" s="5">
        <f ca="1">_xll.HLV5r3.Financial.Cache.GetExpiryTermTenorValue( $C$1, $E22, J$18)</f>
        <v>0.12</v>
      </c>
      <c r="K22" s="5">
        <f ca="1">_xll.HLV5r3.Financial.Cache.GetExpiryTermTenorValue( $C$1, $E22, K$18)</f>
        <v>0.12</v>
      </c>
      <c r="L22" s="5">
        <f ca="1">_xll.HLV5r3.Financial.Cache.GetExpiryTermTenorValue( $C$1, $E22, L$18)</f>
        <v>0.12</v>
      </c>
      <c r="M22" s="5">
        <f ca="1">_xll.HLV5r3.Financial.Cache.GetExpiryTermTenorValue( $C$1, $E22, M$18)</f>
        <v>0.12</v>
      </c>
      <c r="N22" s="11">
        <f ca="1">_xll.HLV5r3.Financial.Cache.GetExpiryTermTenorValue( $C$1, $E22, N$18)</f>
        <v>0.12</v>
      </c>
    </row>
    <row r="23" spans="2:14">
      <c r="E23" s="9" t="str">
        <f t="shared" si="1"/>
        <v>3M</v>
      </c>
      <c r="F23" s="157">
        <f ca="1">_xll.HLV5r3.Financial.Cache.GetExpiryTermTenorValue( $C$1, $E23, F$18)</f>
        <v>0.12</v>
      </c>
      <c r="G23" s="5">
        <f ca="1">_xll.HLV5r3.Financial.Cache.GetExpiryTermTenorValue( $C$1, $E23, G$18)</f>
        <v>0.12</v>
      </c>
      <c r="H23" s="5">
        <f ca="1">_xll.HLV5r3.Financial.Cache.GetExpiryTermTenorValue( $C$1, $E23, H$18)</f>
        <v>0.12</v>
      </c>
      <c r="I23" s="5">
        <f ca="1">_xll.HLV5r3.Financial.Cache.GetExpiryTermTenorValue( $C$1, $E23, I$18)</f>
        <v>0.12</v>
      </c>
      <c r="J23" s="5">
        <f ca="1">_xll.HLV5r3.Financial.Cache.GetExpiryTermTenorValue( $C$1, $E23, J$18)</f>
        <v>0.12</v>
      </c>
      <c r="K23" s="5">
        <f ca="1">_xll.HLV5r3.Financial.Cache.GetExpiryTermTenorValue( $C$1, $E23, K$18)</f>
        <v>0.12</v>
      </c>
      <c r="L23" s="5">
        <f ca="1">_xll.HLV5r3.Financial.Cache.GetExpiryTermTenorValue( $C$1, $E23, L$18)</f>
        <v>0.12</v>
      </c>
      <c r="M23" s="5">
        <f ca="1">_xll.HLV5r3.Financial.Cache.GetExpiryTermTenorValue( $C$1, $E23, M$18)</f>
        <v>0.12</v>
      </c>
      <c r="N23" s="11">
        <f ca="1">_xll.HLV5r3.Financial.Cache.GetExpiryTermTenorValue( $C$1, $E23, N$18)</f>
        <v>0.12</v>
      </c>
    </row>
    <row r="24" spans="2:14" ht="13.5" thickBot="1">
      <c r="E24" s="9" t="str">
        <f t="shared" si="1"/>
        <v>6M</v>
      </c>
      <c r="F24" s="157">
        <f ca="1">_xll.HLV5r3.Financial.Cache.GetExpiryTermTenorValue( $C$1, $E24, F$18)</f>
        <v>0.12</v>
      </c>
      <c r="G24" s="5">
        <f ca="1">_xll.HLV5r3.Financial.Cache.GetExpiryTermTenorValue( $C$1, $E24, G$18)</f>
        <v>0.12</v>
      </c>
      <c r="H24" s="5">
        <f ca="1">_xll.HLV5r3.Financial.Cache.GetExpiryTermTenorValue( $C$1, $E24, H$18)</f>
        <v>0.12</v>
      </c>
      <c r="I24" s="5">
        <f ca="1">_xll.HLV5r3.Financial.Cache.GetExpiryTermTenorValue( $C$1, $E24, I$18)</f>
        <v>0.12</v>
      </c>
      <c r="J24" s="5">
        <f ca="1">_xll.HLV5r3.Financial.Cache.GetExpiryTermTenorValue( $C$1, $E24, J$18)</f>
        <v>0.12</v>
      </c>
      <c r="K24" s="5">
        <f ca="1">_xll.HLV5r3.Financial.Cache.GetExpiryTermTenorValue( $C$1, $E24, K$18)</f>
        <v>0.12</v>
      </c>
      <c r="L24" s="5">
        <f ca="1">_xll.HLV5r3.Financial.Cache.GetExpiryTermTenorValue( $C$1, $E24, L$18)</f>
        <v>0.12</v>
      </c>
      <c r="M24" s="5">
        <f ca="1">_xll.HLV5r3.Financial.Cache.GetExpiryTermTenorValue( $C$1, $E24, M$18)</f>
        <v>0.12</v>
      </c>
      <c r="N24" s="11">
        <f ca="1">_xll.HLV5r3.Financial.Cache.GetExpiryTermTenorValue( $C$1, $E24, N$18)</f>
        <v>0.12</v>
      </c>
    </row>
    <row r="25" spans="2:14" ht="13.5" thickBot="1">
      <c r="B25" s="19" t="s">
        <v>231</v>
      </c>
      <c r="C25" s="19" t="s">
        <v>78</v>
      </c>
      <c r="E25" s="9" t="str">
        <f t="shared" si="1"/>
        <v>1Y</v>
      </c>
      <c r="F25" s="157">
        <f ca="1">_xll.HLV5r3.Financial.Cache.GetExpiryTermTenorValue( $C$1, $E25, F$18)</f>
        <v>0.12</v>
      </c>
      <c r="G25" s="5">
        <f ca="1">_xll.HLV5r3.Financial.Cache.GetExpiryTermTenorValue( $C$1, $E25, G$18)</f>
        <v>0.12</v>
      </c>
      <c r="H25" s="5">
        <f ca="1">_xll.HLV5r3.Financial.Cache.GetExpiryTermTenorValue( $C$1, $E25, H$18)</f>
        <v>0.12</v>
      </c>
      <c r="I25" s="5">
        <f ca="1">_xll.HLV5r3.Financial.Cache.GetExpiryTermTenorValue( $C$1, $E25, I$18)</f>
        <v>0.12</v>
      </c>
      <c r="J25" s="5">
        <f ca="1">_xll.HLV5r3.Financial.Cache.GetExpiryTermTenorValue( $C$1, $E25, J$18)</f>
        <v>0.12</v>
      </c>
      <c r="K25" s="5">
        <f ca="1">_xll.HLV5r3.Financial.Cache.GetExpiryTermTenorValue( $C$1, $E25, K$18)</f>
        <v>0.12</v>
      </c>
      <c r="L25" s="5">
        <f ca="1">_xll.HLV5r3.Financial.Cache.GetExpiryTermTenorValue( $C$1, $E25, L$18)</f>
        <v>0.12</v>
      </c>
      <c r="M25" s="5">
        <f ca="1">_xll.HLV5r3.Financial.Cache.GetExpiryTermTenorValue( $C$1, $E25, M$18)</f>
        <v>0.12</v>
      </c>
      <c r="N25" s="11">
        <f ca="1">_xll.HLV5r3.Financial.Cache.GetExpiryTermTenorValue( $C$1, $E25, N$18)</f>
        <v>0.12</v>
      </c>
    </row>
    <row r="26" spans="2:14">
      <c r="B26" s="139" t="s">
        <v>229</v>
      </c>
      <c r="C26" s="140">
        <v>720</v>
      </c>
      <c r="E26" s="9" t="str">
        <f t="shared" si="1"/>
        <v>2Y</v>
      </c>
      <c r="F26" s="157">
        <f ca="1">_xll.HLV5r3.Financial.Cache.GetExpiryTermTenorValue( $C$1, $E26, F$18)</f>
        <v>0.12</v>
      </c>
      <c r="G26" s="5">
        <f ca="1">_xll.HLV5r3.Financial.Cache.GetExpiryTermTenorValue( $C$1, $E26, G$18)</f>
        <v>0.12</v>
      </c>
      <c r="H26" s="5">
        <f ca="1">_xll.HLV5r3.Financial.Cache.GetExpiryTermTenorValue( $C$1, $E26, H$18)</f>
        <v>0.12</v>
      </c>
      <c r="I26" s="5">
        <f ca="1">_xll.HLV5r3.Financial.Cache.GetExpiryTermTenorValue( $C$1, $E26, I$18)</f>
        <v>0.12</v>
      </c>
      <c r="J26" s="5">
        <f ca="1">_xll.HLV5r3.Financial.Cache.GetExpiryTermTenorValue( $C$1, $E26, J$18)</f>
        <v>0.12</v>
      </c>
      <c r="K26" s="5">
        <f ca="1">_xll.HLV5r3.Financial.Cache.GetExpiryTermTenorValue( $C$1, $E26, K$18)</f>
        <v>0.12</v>
      </c>
      <c r="L26" s="5">
        <f ca="1">_xll.HLV5r3.Financial.Cache.GetExpiryTermTenorValue( $C$1, $E26, L$18)</f>
        <v>0.12</v>
      </c>
      <c r="M26" s="5">
        <f ca="1">_xll.HLV5r3.Financial.Cache.GetExpiryTermTenorValue( $C$1, $E26, M$18)</f>
        <v>0.12</v>
      </c>
      <c r="N26" s="11">
        <f ca="1">_xll.HLV5r3.Financial.Cache.GetExpiryTermTenorValue( $C$1, $E26, N$18)</f>
        <v>0.12</v>
      </c>
    </row>
    <row r="27" spans="2:14" ht="13.5" thickBot="1">
      <c r="B27" s="104" t="s">
        <v>230</v>
      </c>
      <c r="C27" s="141" t="str">
        <f ca="1">C1</f>
        <v>Market.QR_LIVE.RateATMVolatilityMatrix.AUD-IRSwap-SydneySwapDesk</v>
      </c>
      <c r="E27" s="9" t="str">
        <f t="shared" si="1"/>
        <v>3Y</v>
      </c>
      <c r="F27" s="157">
        <f ca="1">_xll.HLV5r3.Financial.Cache.GetExpiryTermTenorValue( $C$1, $E27, F$18)</f>
        <v>0.12</v>
      </c>
      <c r="G27" s="5">
        <f ca="1">_xll.HLV5r3.Financial.Cache.GetExpiryTermTenorValue( $C$1, $E27, G$18)</f>
        <v>0.12</v>
      </c>
      <c r="H27" s="5">
        <f ca="1">_xll.HLV5r3.Financial.Cache.GetExpiryTermTenorValue( $C$1, $E27, H$18)</f>
        <v>0.12</v>
      </c>
      <c r="I27" s="5">
        <f ca="1">_xll.HLV5r3.Financial.Cache.GetExpiryTermTenorValue( $C$1, $E27, I$18)</f>
        <v>0.12</v>
      </c>
      <c r="J27" s="5">
        <f ca="1">_xll.HLV5r3.Financial.Cache.GetExpiryTermTenorValue( $C$1, $E27, J$18)</f>
        <v>0.12</v>
      </c>
      <c r="K27" s="5">
        <f ca="1">_xll.HLV5r3.Financial.Cache.GetExpiryTermTenorValue( $C$1, $E27, K$18)</f>
        <v>0.12</v>
      </c>
      <c r="L27" s="5">
        <f ca="1">_xll.HLV5r3.Financial.Cache.GetExpiryTermTenorValue( $C$1, $E27, L$18)</f>
        <v>0.12</v>
      </c>
      <c r="M27" s="5">
        <f ca="1">_xll.HLV5r3.Financial.Cache.GetExpiryTermTenorValue( $C$1, $E27, M$18)</f>
        <v>0.12</v>
      </c>
      <c r="N27" s="11">
        <f ca="1">_xll.HLV5r3.Financial.Cache.GetExpiryTermTenorValue( $C$1, $E27, N$18)</f>
        <v>0.12</v>
      </c>
    </row>
    <row r="28" spans="2:14">
      <c r="E28" s="9" t="str">
        <f t="shared" si="1"/>
        <v>5Y</v>
      </c>
      <c r="F28" s="157">
        <f ca="1">_xll.HLV5r3.Financial.Cache.GetExpiryTermTenorValue( $C$1, $E28, F$18)</f>
        <v>0.12</v>
      </c>
      <c r="G28" s="5">
        <f ca="1">_xll.HLV5r3.Financial.Cache.GetExpiryTermTenorValue( $C$1, $E28, G$18)</f>
        <v>0.12</v>
      </c>
      <c r="H28" s="5">
        <f ca="1">_xll.HLV5r3.Financial.Cache.GetExpiryTermTenorValue( $C$1, $E28, H$18)</f>
        <v>0.12</v>
      </c>
      <c r="I28" s="5">
        <f ca="1">_xll.HLV5r3.Financial.Cache.GetExpiryTermTenorValue( $C$1, $E28, I$18)</f>
        <v>0.12</v>
      </c>
      <c r="J28" s="5">
        <f ca="1">_xll.HLV5r3.Financial.Cache.GetExpiryTermTenorValue( $C$1, $E28, J$18)</f>
        <v>0.12</v>
      </c>
      <c r="K28" s="5">
        <f ca="1">_xll.HLV5r3.Financial.Cache.GetExpiryTermTenorValue( $C$1, $E28, K$18)</f>
        <v>0.12</v>
      </c>
      <c r="L28" s="5">
        <f ca="1">_xll.HLV5r3.Financial.Cache.GetExpiryTermTenorValue( $C$1, $E28, L$18)</f>
        <v>0.12</v>
      </c>
      <c r="M28" s="5">
        <f ca="1">_xll.HLV5r3.Financial.Cache.GetExpiryTermTenorValue( $C$1, $E28, M$18)</f>
        <v>0.12</v>
      </c>
      <c r="N28" s="11">
        <f ca="1">_xll.HLV5r3.Financial.Cache.GetExpiryTermTenorValue( $C$1, $E28, N$18)</f>
        <v>0.12</v>
      </c>
    </row>
    <row r="29" spans="2:14">
      <c r="E29" s="9" t="str">
        <f t="shared" si="1"/>
        <v>7Y</v>
      </c>
      <c r="F29" s="157">
        <f ca="1">_xll.HLV5r3.Financial.Cache.GetExpiryTermTenorValue( $C$1, $E29, F$18)</f>
        <v>0.12</v>
      </c>
      <c r="G29" s="5">
        <f ca="1">_xll.HLV5r3.Financial.Cache.GetExpiryTermTenorValue( $C$1, $E29, G$18)</f>
        <v>0.12</v>
      </c>
      <c r="H29" s="5">
        <f ca="1">_xll.HLV5r3.Financial.Cache.GetExpiryTermTenorValue( $C$1, $E29, H$18)</f>
        <v>0.12</v>
      </c>
      <c r="I29" s="5">
        <f ca="1">_xll.HLV5r3.Financial.Cache.GetExpiryTermTenorValue( $C$1, $E29, I$18)</f>
        <v>0.12</v>
      </c>
      <c r="J29" s="5">
        <f ca="1">_xll.HLV5r3.Financial.Cache.GetExpiryTermTenorValue( $C$1, $E29, J$18)</f>
        <v>0.12</v>
      </c>
      <c r="K29" s="5">
        <f ca="1">_xll.HLV5r3.Financial.Cache.GetExpiryTermTenorValue( $C$1, $E29, K$18)</f>
        <v>0.12</v>
      </c>
      <c r="L29" s="5">
        <f ca="1">_xll.HLV5r3.Financial.Cache.GetExpiryTermTenorValue( $C$1, $E29, L$18)</f>
        <v>0.12</v>
      </c>
      <c r="M29" s="5">
        <f ca="1">_xll.HLV5r3.Financial.Cache.GetExpiryTermTenorValue( $C$1, $E29, M$18)</f>
        <v>0.12</v>
      </c>
      <c r="N29" s="11">
        <f ca="1">_xll.HLV5r3.Financial.Cache.GetExpiryTermTenorValue( $C$1, $E29, N$18)</f>
        <v>0.12</v>
      </c>
    </row>
    <row r="30" spans="2:14" ht="13.5" thickBot="1">
      <c r="E30" s="10" t="str">
        <f t="shared" si="1"/>
        <v>10Y</v>
      </c>
      <c r="F30" s="158">
        <f ca="1">_xll.HLV5r3.Financial.Cache.GetExpiryTermTenorValue( $C$1, $E30, F$18)</f>
        <v>0.12</v>
      </c>
      <c r="G30" s="12">
        <f ca="1">_xll.HLV5r3.Financial.Cache.GetExpiryTermTenorValue( $C$1, $E30, G$18)</f>
        <v>0.12</v>
      </c>
      <c r="H30" s="12">
        <f ca="1">_xll.HLV5r3.Financial.Cache.GetExpiryTermTenorValue( $C$1, $E30, H$18)</f>
        <v>0.12</v>
      </c>
      <c r="I30" s="12">
        <f ca="1">_xll.HLV5r3.Financial.Cache.GetExpiryTermTenorValue( $C$1, $E30, I$18)</f>
        <v>0.12</v>
      </c>
      <c r="J30" s="12">
        <f ca="1">_xll.HLV5r3.Financial.Cache.GetExpiryTermTenorValue( $C$1, $E30, J$18)</f>
        <v>0.12</v>
      </c>
      <c r="K30" s="12">
        <f ca="1">_xll.HLV5r3.Financial.Cache.GetExpiryTermTenorValue( $C$1, $E30, K$18)</f>
        <v>0.12</v>
      </c>
      <c r="L30" s="12">
        <f ca="1">_xll.HLV5r3.Financial.Cache.GetExpiryTermTenorValue( $C$1, $E30, L$18)</f>
        <v>0.12</v>
      </c>
      <c r="M30" s="12">
        <f ca="1">_xll.HLV5r3.Financial.Cache.GetExpiryTermTenorValue( $C$1, $E30, M$18)</f>
        <v>0.12</v>
      </c>
      <c r="N30" s="13">
        <f ca="1">_xll.HLV5r3.Financial.Cache.GetExpiryTermTenorValue( $C$1, $E30, N$18)</f>
        <v>0.12</v>
      </c>
    </row>
    <row r="31" spans="2:14">
      <c r="E31" s="14"/>
    </row>
  </sheetData>
  <protectedRanges>
    <protectedRange sqref="C7" name="Range2_1"/>
  </protectedRanges>
  <phoneticPr fontId="41" type="noConversion"/>
  <dataValidations disablePrompts="1" count="1">
    <dataValidation type="list" allowBlank="1" showInputMessage="1" showErrorMessage="1" sqref="C9" xr:uid="{00000000-0002-0000-0300-000000000000}">
      <formula1>"Linear"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W77"/>
  <sheetViews>
    <sheetView tabSelected="1" topLeftCell="D1" workbookViewId="0">
      <selection activeCell="V2" sqref="V2"/>
    </sheetView>
  </sheetViews>
  <sheetFormatPr defaultRowHeight="12.75"/>
  <cols>
    <col min="1" max="1" width="2.85546875" customWidth="1"/>
    <col min="2" max="2" width="29.28515625" style="2" customWidth="1"/>
    <col min="3" max="3" width="41.85546875" style="2" bestFit="1" customWidth="1"/>
    <col min="4" max="4" width="2.42578125" customWidth="1"/>
    <col min="5" max="5" width="3.5703125" bestFit="1" customWidth="1"/>
    <col min="6" max="6" width="18.140625" bestFit="1" customWidth="1"/>
    <col min="7" max="7" width="19.7109375" customWidth="1"/>
    <col min="10" max="10" width="3.42578125" customWidth="1"/>
    <col min="11" max="11" width="16.42578125" customWidth="1"/>
    <col min="12" max="12" width="7" bestFit="1" customWidth="1"/>
    <col min="13" max="13" width="2.5703125" customWidth="1"/>
    <col min="14" max="14" width="8.5703125" bestFit="1" customWidth="1"/>
    <col min="15" max="15" width="9.28515625" bestFit="1" customWidth="1"/>
  </cols>
  <sheetData>
    <row r="1" spans="2:23" ht="13.5" thickBot="1">
      <c r="B1" s="107" t="s">
        <v>0</v>
      </c>
      <c r="C1" s="108" t="str">
        <f ca="1">_xll.HLV5r3.Financial.Cache.CreateCurve(B2:C14, F3:H26)</f>
        <v>Market.LIVE.RateCurve.AUD-LIBOR-BBA-1M</v>
      </c>
      <c r="D1" s="20"/>
      <c r="F1" s="109" t="s">
        <v>28</v>
      </c>
      <c r="G1" s="110"/>
      <c r="H1" s="111"/>
      <c r="I1" s="112"/>
      <c r="N1" s="66" t="s">
        <v>64</v>
      </c>
      <c r="O1" s="67" t="s">
        <v>65</v>
      </c>
      <c r="P1" s="66" t="s">
        <v>64</v>
      </c>
      <c r="Q1" s="67" t="s">
        <v>65</v>
      </c>
      <c r="R1" s="66" t="s">
        <v>64</v>
      </c>
      <c r="S1" s="67" t="s">
        <v>65</v>
      </c>
      <c r="T1" s="66" t="s">
        <v>64</v>
      </c>
      <c r="U1" s="67" t="s">
        <v>65</v>
      </c>
      <c r="V1" s="66" t="s">
        <v>64</v>
      </c>
      <c r="W1" s="67" t="s">
        <v>65</v>
      </c>
    </row>
    <row r="2" spans="2:23" ht="13.5" thickBot="1">
      <c r="B2" s="137" t="s">
        <v>54</v>
      </c>
      <c r="C2" s="138" t="s">
        <v>24</v>
      </c>
      <c r="D2" s="20"/>
      <c r="F2" s="113" t="s">
        <v>29</v>
      </c>
      <c r="G2" s="114" t="s">
        <v>30</v>
      </c>
      <c r="H2" s="115" t="s">
        <v>31</v>
      </c>
      <c r="I2" s="115" t="s">
        <v>89</v>
      </c>
      <c r="K2" s="2" t="s">
        <v>48</v>
      </c>
      <c r="L2" s="116" t="b">
        <v>1</v>
      </c>
      <c r="N2" s="68">
        <f t="array" aca="1" ref="N2:O38" ca="1">_xll.HLV5r3.Financial.Cache.GetDaysAndZeroRates( $C$1, $C$4, $K$18)</f>
        <v>0</v>
      </c>
      <c r="O2" s="62">
        <f ca="1"/>
        <v>4.0191815699045286E-2</v>
      </c>
      <c r="P2" s="68">
        <f t="array" aca="1" ref="P2:Q38" ca="1">_xll.HLV5r3.Financial.Cache.GetDaysAndZeroRates( $C$19, $C$4, $K$18)</f>
        <v>0</v>
      </c>
      <c r="Q2" s="62">
        <f ca="1"/>
        <v>4.0191815699045286E-2</v>
      </c>
      <c r="R2" s="68">
        <f t="array" aca="1" ref="R2:S38" ca="1">_xll.HLV5r3.Financial.Cache.GetDaysAndZeroRates( $C$33, $C$4, $K$18)</f>
        <v>0</v>
      </c>
      <c r="S2" s="62">
        <f ca="1"/>
        <v>4.0191815699045286E-2</v>
      </c>
      <c r="T2" s="68">
        <f t="array" aca="1" ref="T2:U38" ca="1">_xll.HLV5r3.Financial.Cache.GetDaysAndZeroRates( $C$47, $C$4, $K$18)</f>
        <v>0</v>
      </c>
      <c r="U2" s="62">
        <f ca="1"/>
        <v>4.0191815699045286E-2</v>
      </c>
      <c r="V2" s="68">
        <f t="array" aca="1" ref="V2:W38" ca="1">_xll.HLV5r3.Financial.Cache.GetDaysAndZeroRates( $C$62, $C$4, $K$18)</f>
        <v>0</v>
      </c>
      <c r="W2" s="62">
        <f ca="1"/>
        <v>8.0769604236937909E-2</v>
      </c>
    </row>
    <row r="3" spans="2:23">
      <c r="B3" s="135" t="s">
        <v>55</v>
      </c>
      <c r="C3" s="136">
        <f ca="1">TODAY()</f>
        <v>43189</v>
      </c>
      <c r="D3" s="20"/>
      <c r="F3" s="117" t="s">
        <v>32</v>
      </c>
      <c r="G3" s="118">
        <v>0.04</v>
      </c>
      <c r="H3" s="90">
        <v>0</v>
      </c>
      <c r="I3" s="90">
        <v>0.01</v>
      </c>
      <c r="K3" s="2"/>
      <c r="L3" s="2"/>
      <c r="N3" s="69">
        <f ca="1"/>
        <v>4</v>
      </c>
      <c r="O3" s="63">
        <f ca="1"/>
        <v>4.0191815699045286E-2</v>
      </c>
      <c r="P3" s="69">
        <f ca="1"/>
        <v>4</v>
      </c>
      <c r="Q3" s="63">
        <f ca="1"/>
        <v>4.0191815699045286E-2</v>
      </c>
      <c r="R3" s="69">
        <f ca="1"/>
        <v>4</v>
      </c>
      <c r="S3" s="63">
        <f ca="1"/>
        <v>4.0191815699045286E-2</v>
      </c>
      <c r="T3" s="69">
        <f ca="1"/>
        <v>4</v>
      </c>
      <c r="U3" s="63">
        <f ca="1"/>
        <v>4.0191815699045286E-2</v>
      </c>
      <c r="V3" s="69">
        <f ca="1"/>
        <v>4</v>
      </c>
      <c r="W3" s="63">
        <f ca="1"/>
        <v>8.0769604236937909E-2</v>
      </c>
    </row>
    <row r="4" spans="2:23">
      <c r="B4" s="55" t="s">
        <v>68</v>
      </c>
      <c r="C4" s="71">
        <f ca="1">C3</f>
        <v>43189</v>
      </c>
      <c r="D4" s="20"/>
      <c r="F4" s="119" t="s">
        <v>33</v>
      </c>
      <c r="G4" s="120">
        <v>0.04</v>
      </c>
      <c r="H4" s="91">
        <v>0</v>
      </c>
      <c r="I4" s="91">
        <v>0.01</v>
      </c>
      <c r="K4" s="121" t="s">
        <v>49</v>
      </c>
      <c r="L4" s="2" t="b">
        <v>1</v>
      </c>
      <c r="N4" s="69">
        <f ca="1"/>
        <v>11</v>
      </c>
      <c r="O4" s="63">
        <f ca="1"/>
        <v>4.0187592742800149E-2</v>
      </c>
      <c r="P4" s="69">
        <f ca="1"/>
        <v>11</v>
      </c>
      <c r="Q4" s="63">
        <f ca="1"/>
        <v>4.0187592742800149E-2</v>
      </c>
      <c r="R4" s="69">
        <f ca="1"/>
        <v>11</v>
      </c>
      <c r="S4" s="63">
        <f ca="1"/>
        <v>4.0187592742800149E-2</v>
      </c>
      <c r="T4" s="69">
        <f ca="1"/>
        <v>11</v>
      </c>
      <c r="U4" s="63">
        <f ca="1"/>
        <v>4.0187592742800149E-2</v>
      </c>
      <c r="V4" s="69">
        <f ca="1"/>
        <v>11</v>
      </c>
      <c r="W4" s="63">
        <f ca="1"/>
        <v>8.0752556479197324E-2</v>
      </c>
    </row>
    <row r="5" spans="2:23">
      <c r="B5" s="133" t="s">
        <v>228</v>
      </c>
      <c r="C5" s="134" t="s">
        <v>5</v>
      </c>
      <c r="D5" s="20"/>
      <c r="F5" s="119" t="s">
        <v>34</v>
      </c>
      <c r="G5" s="120">
        <v>0.04</v>
      </c>
      <c r="H5" s="91">
        <v>0</v>
      </c>
      <c r="I5" s="91">
        <v>0.01</v>
      </c>
      <c r="K5" s="122" t="s">
        <v>50</v>
      </c>
      <c r="L5" s="2" t="b">
        <v>0</v>
      </c>
      <c r="N5" s="69">
        <f ca="1"/>
        <v>18</v>
      </c>
      <c r="O5" s="63">
        <f ca="1"/>
        <v>4.0174619877917372E-2</v>
      </c>
      <c r="P5" s="69">
        <f ca="1"/>
        <v>18</v>
      </c>
      <c r="Q5" s="63">
        <f ca="1"/>
        <v>4.0174619877917372E-2</v>
      </c>
      <c r="R5" s="69">
        <f ca="1"/>
        <v>18</v>
      </c>
      <c r="S5" s="63">
        <f ca="1"/>
        <v>4.0174619877917372E-2</v>
      </c>
      <c r="T5" s="69">
        <f ca="1"/>
        <v>18</v>
      </c>
      <c r="U5" s="63">
        <f ca="1"/>
        <v>4.0174619877917372E-2</v>
      </c>
      <c r="V5" s="69">
        <f ca="1"/>
        <v>18</v>
      </c>
      <c r="W5" s="63">
        <f ca="1"/>
        <v>8.0700221716221598E-2</v>
      </c>
    </row>
    <row r="6" spans="2:23">
      <c r="B6" s="55" t="s">
        <v>1</v>
      </c>
      <c r="C6" s="51" t="s">
        <v>2</v>
      </c>
      <c r="D6" s="20"/>
      <c r="F6" s="119" t="s">
        <v>35</v>
      </c>
      <c r="G6" s="120">
        <v>0.04</v>
      </c>
      <c r="H6" s="91">
        <v>0</v>
      </c>
      <c r="I6" s="91">
        <v>0.01</v>
      </c>
      <c r="K6" s="122" t="s">
        <v>58</v>
      </c>
      <c r="L6" s="2"/>
      <c r="N6" s="69">
        <f ca="1"/>
        <v>34</v>
      </c>
      <c r="O6" s="63">
        <f ca="1"/>
        <v>4.0141154595862538E-2</v>
      </c>
      <c r="P6" s="69">
        <f ca="1"/>
        <v>34</v>
      </c>
      <c r="Q6" s="63">
        <f ca="1"/>
        <v>4.0141154595862538E-2</v>
      </c>
      <c r="R6" s="69">
        <f ca="1"/>
        <v>34</v>
      </c>
      <c r="S6" s="63">
        <f ca="1"/>
        <v>4.0141154595862538E-2</v>
      </c>
      <c r="T6" s="69">
        <f ca="1"/>
        <v>34</v>
      </c>
      <c r="U6" s="63">
        <f ca="1"/>
        <v>4.0141154595862538E-2</v>
      </c>
      <c r="V6" s="69">
        <f ca="1"/>
        <v>34</v>
      </c>
      <c r="W6" s="63">
        <f ca="1"/>
        <v>8.0565434271584024E-2</v>
      </c>
    </row>
    <row r="7" spans="2:23">
      <c r="B7" s="55" t="s">
        <v>25</v>
      </c>
      <c r="C7" s="50" t="s">
        <v>8</v>
      </c>
      <c r="D7" s="20"/>
      <c r="F7" s="119" t="s">
        <v>36</v>
      </c>
      <c r="G7" s="120">
        <v>0.04</v>
      </c>
      <c r="H7" s="91">
        <v>0</v>
      </c>
      <c r="I7" s="91">
        <v>0.01</v>
      </c>
      <c r="K7" s="43" t="s">
        <v>51</v>
      </c>
      <c r="L7" s="2"/>
      <c r="N7" s="69">
        <f ca="1"/>
        <v>66</v>
      </c>
      <c r="O7" s="63">
        <f ca="1"/>
        <v>4.00717773756325E-2</v>
      </c>
      <c r="P7" s="69">
        <f ca="1"/>
        <v>66</v>
      </c>
      <c r="Q7" s="63">
        <f ca="1"/>
        <v>4.00717773756325E-2</v>
      </c>
      <c r="R7" s="69">
        <f ca="1"/>
        <v>66</v>
      </c>
      <c r="S7" s="63">
        <f ca="1"/>
        <v>4.00717773756325E-2</v>
      </c>
      <c r="T7" s="69">
        <f ca="1"/>
        <v>66</v>
      </c>
      <c r="U7" s="63">
        <f ca="1"/>
        <v>4.00717773756325E-2</v>
      </c>
      <c r="V7" s="69">
        <f ca="1"/>
        <v>66</v>
      </c>
      <c r="W7" s="63">
        <f ca="1"/>
        <v>8.0286964057336263E-2</v>
      </c>
    </row>
    <row r="8" spans="2:23">
      <c r="B8" s="133" t="s">
        <v>26</v>
      </c>
      <c r="C8" s="134" t="str">
        <f>C6&amp;"-"&amp;C7</f>
        <v>AUD-LIBOR-BBA-1M</v>
      </c>
      <c r="D8" s="20"/>
      <c r="F8" s="119" t="s">
        <v>37</v>
      </c>
      <c r="G8" s="120">
        <v>0.04</v>
      </c>
      <c r="H8" s="91">
        <v>0</v>
      </c>
      <c r="I8" s="91">
        <v>0.01</v>
      </c>
      <c r="K8" s="43" t="s">
        <v>52</v>
      </c>
      <c r="L8" s="45"/>
      <c r="N8" s="69">
        <f ca="1"/>
        <v>95</v>
      </c>
      <c r="O8" s="63">
        <f ca="1"/>
        <v>4.0008599410325196E-2</v>
      </c>
      <c r="P8" s="69">
        <f ca="1"/>
        <v>95</v>
      </c>
      <c r="Q8" s="63">
        <f ca="1"/>
        <v>4.0008599410325196E-2</v>
      </c>
      <c r="R8" s="69">
        <f ca="1"/>
        <v>95</v>
      </c>
      <c r="S8" s="63">
        <f ca="1"/>
        <v>4.0008599410325196E-2</v>
      </c>
      <c r="T8" s="69">
        <f ca="1"/>
        <v>95</v>
      </c>
      <c r="U8" s="63">
        <f ca="1"/>
        <v>4.0008599410325196E-2</v>
      </c>
      <c r="V8" s="69">
        <f ca="1"/>
        <v>95</v>
      </c>
      <c r="W8" s="63">
        <f ca="1"/>
        <v>8.0034487190673076E-2</v>
      </c>
    </row>
    <row r="9" spans="2:23">
      <c r="B9" s="55" t="s">
        <v>57</v>
      </c>
      <c r="C9" s="50" t="str">
        <f>C2&amp;"."&amp;C8</f>
        <v>RateCurve.AUD-LIBOR-BBA-1M</v>
      </c>
      <c r="D9" s="20"/>
      <c r="F9" s="119" t="s">
        <v>38</v>
      </c>
      <c r="G9" s="120">
        <v>3.6499999999999998E-2</v>
      </c>
      <c r="H9" s="91">
        <v>0</v>
      </c>
      <c r="I9" s="91">
        <v>0.01</v>
      </c>
      <c r="K9" s="123" t="s">
        <v>27</v>
      </c>
      <c r="N9" s="69">
        <f ca="1"/>
        <v>160</v>
      </c>
      <c r="O9" s="63">
        <f ca="1"/>
        <v>3.4625417416101811E-2</v>
      </c>
      <c r="P9" s="69">
        <f ca="1"/>
        <v>160</v>
      </c>
      <c r="Q9" s="63">
        <f ca="1"/>
        <v>3.4625417416101811E-2</v>
      </c>
      <c r="R9" s="69">
        <f ca="1"/>
        <v>160</v>
      </c>
      <c r="S9" s="63">
        <f ca="1"/>
        <v>3.4625417416101811E-2</v>
      </c>
      <c r="T9" s="69">
        <f ca="1"/>
        <v>160</v>
      </c>
      <c r="U9" s="63">
        <f ca="1"/>
        <v>3.4625417416101811E-2</v>
      </c>
      <c r="V9" s="69">
        <f ca="1"/>
        <v>160</v>
      </c>
      <c r="W9" s="63">
        <f ca="1"/>
        <v>6.9301568362350352E-2</v>
      </c>
    </row>
    <row r="10" spans="2:23">
      <c r="B10" s="55" t="s">
        <v>67</v>
      </c>
      <c r="C10" s="50" t="b">
        <v>1</v>
      </c>
      <c r="F10" s="119" t="s">
        <v>39</v>
      </c>
      <c r="G10" s="120">
        <v>3.95E-2</v>
      </c>
      <c r="H10" s="91">
        <v>0</v>
      </c>
      <c r="I10" s="91">
        <v>0.01</v>
      </c>
      <c r="N10" s="69">
        <f ca="1"/>
        <v>251</v>
      </c>
      <c r="O10" s="63">
        <f ca="1"/>
        <v>3.2014619400849043E-2</v>
      </c>
      <c r="P10" s="69">
        <f ca="1"/>
        <v>251</v>
      </c>
      <c r="Q10" s="63">
        <f ca="1"/>
        <v>3.2014619400849043E-2</v>
      </c>
      <c r="R10" s="69">
        <f ca="1"/>
        <v>251</v>
      </c>
      <c r="S10" s="63">
        <f ca="1"/>
        <v>3.2014619583206283E-2</v>
      </c>
      <c r="T10" s="69">
        <f ca="1"/>
        <v>251</v>
      </c>
      <c r="U10" s="63">
        <f ca="1"/>
        <v>3.2014619400849043E-2</v>
      </c>
      <c r="V10" s="69">
        <f ca="1"/>
        <v>251</v>
      </c>
      <c r="W10" s="63">
        <f ca="1"/>
        <v>6.4058440285854168E-2</v>
      </c>
    </row>
    <row r="11" spans="2:23">
      <c r="B11" s="55" t="s">
        <v>90</v>
      </c>
      <c r="C11" s="50" t="str">
        <f ca="1">"RateCurve.Live.AUD-LIBOR-BBA."&amp;TEXT(C3,"DD-MM-YYY")</f>
        <v>RateCurve.Live.AUD-LIBOR-BBA.30-03-2018</v>
      </c>
      <c r="F11" s="119" t="s">
        <v>40</v>
      </c>
      <c r="G11" s="120">
        <v>4.0599999999999997E-2</v>
      </c>
      <c r="H11" s="91">
        <v>0</v>
      </c>
      <c r="I11" s="91">
        <v>0.01</v>
      </c>
      <c r="N11" s="69">
        <f ca="1"/>
        <v>342</v>
      </c>
      <c r="O11" s="63">
        <f ca="1"/>
        <v>3.1054556065543082E-2</v>
      </c>
      <c r="P11" s="69">
        <f ca="1"/>
        <v>342</v>
      </c>
      <c r="Q11" s="63">
        <f ca="1"/>
        <v>3.1054556065543082E-2</v>
      </c>
      <c r="R11" s="69">
        <f ca="1"/>
        <v>342</v>
      </c>
      <c r="S11" s="63">
        <f ca="1"/>
        <v>3.1054556916707554E-2</v>
      </c>
      <c r="T11" s="69">
        <f ca="1"/>
        <v>342</v>
      </c>
      <c r="U11" s="63">
        <f ca="1"/>
        <v>3.1054556065543082E-2</v>
      </c>
      <c r="V11" s="69">
        <f ca="1"/>
        <v>342</v>
      </c>
      <c r="W11" s="63">
        <f ca="1"/>
        <v>6.2128483900520948E-2</v>
      </c>
    </row>
    <row r="12" spans="2:23">
      <c r="B12" s="55" t="s">
        <v>4</v>
      </c>
      <c r="C12" s="50" t="s">
        <v>58</v>
      </c>
      <c r="F12" s="119" t="s">
        <v>41</v>
      </c>
      <c r="G12" s="120">
        <v>4.1399999999999999E-2</v>
      </c>
      <c r="H12" s="91">
        <v>0</v>
      </c>
      <c r="I12" s="91">
        <v>0.01</v>
      </c>
      <c r="N12" s="69">
        <f ca="1"/>
        <v>433</v>
      </c>
      <c r="O12" s="63">
        <f ca="1"/>
        <v>3.0894789869104322E-2</v>
      </c>
      <c r="P12" s="69">
        <f ca="1"/>
        <v>433</v>
      </c>
      <c r="Q12" s="63">
        <f ca="1"/>
        <v>3.0894789869104322E-2</v>
      </c>
      <c r="R12" s="69">
        <f ca="1"/>
        <v>433</v>
      </c>
      <c r="S12" s="63">
        <f ca="1"/>
        <v>3.0894788465651857E-2</v>
      </c>
      <c r="T12" s="69">
        <f ca="1"/>
        <v>433</v>
      </c>
      <c r="U12" s="63">
        <f ca="1"/>
        <v>3.0894789869104322E-2</v>
      </c>
      <c r="V12" s="69">
        <f ca="1"/>
        <v>433</v>
      </c>
      <c r="W12" s="63">
        <f ca="1"/>
        <v>6.180197563594092E-2</v>
      </c>
    </row>
    <row r="13" spans="2:23">
      <c r="B13" s="124" t="s">
        <v>66</v>
      </c>
      <c r="C13" s="125" t="str">
        <f>MID(C6,1,3)</f>
        <v>AUD</v>
      </c>
      <c r="F13" s="119" t="s">
        <v>42</v>
      </c>
      <c r="G13" s="120">
        <v>4.2199999999999994E-2</v>
      </c>
      <c r="H13" s="91">
        <v>0</v>
      </c>
      <c r="I13" s="91">
        <v>0.01</v>
      </c>
      <c r="K13" s="58" t="s">
        <v>59</v>
      </c>
      <c r="N13" s="69">
        <f ca="1"/>
        <v>524</v>
      </c>
      <c r="O13" s="63">
        <f ca="1"/>
        <v>3.1291645686025937E-2</v>
      </c>
      <c r="P13" s="69">
        <f ca="1"/>
        <v>524</v>
      </c>
      <c r="Q13" s="63">
        <f ca="1"/>
        <v>3.1291645686025937E-2</v>
      </c>
      <c r="R13" s="69">
        <f ca="1"/>
        <v>524</v>
      </c>
      <c r="S13" s="63">
        <f ca="1"/>
        <v>3.1291644525724749E-2</v>
      </c>
      <c r="T13" s="69">
        <f ca="1"/>
        <v>524</v>
      </c>
      <c r="U13" s="63">
        <f ca="1"/>
        <v>3.1291645686025937E-2</v>
      </c>
      <c r="V13" s="69">
        <f ca="1"/>
        <v>524</v>
      </c>
      <c r="W13" s="63">
        <f ca="1"/>
        <v>6.2588556802986695E-2</v>
      </c>
    </row>
    <row r="14" spans="2:23" ht="13.5" thickBot="1">
      <c r="B14" s="126" t="s">
        <v>67</v>
      </c>
      <c r="C14" s="127" t="b">
        <v>1</v>
      </c>
      <c r="F14" s="119" t="s">
        <v>43</v>
      </c>
      <c r="G14" s="120">
        <v>4.2500000000000003E-2</v>
      </c>
      <c r="H14" s="91">
        <v>0</v>
      </c>
      <c r="I14" s="91">
        <v>0.01</v>
      </c>
      <c r="K14" s="59" t="s">
        <v>60</v>
      </c>
      <c r="N14" s="69">
        <f ca="1"/>
        <v>622</v>
      </c>
      <c r="O14" s="63">
        <f ca="1"/>
        <v>3.1957350320729994E-2</v>
      </c>
      <c r="P14" s="69">
        <f ca="1"/>
        <v>622</v>
      </c>
      <c r="Q14" s="63">
        <f ca="1"/>
        <v>3.1957350320729994E-2</v>
      </c>
      <c r="R14" s="69">
        <f ca="1"/>
        <v>622</v>
      </c>
      <c r="S14" s="63">
        <f ca="1"/>
        <v>3.1957349340757446E-2</v>
      </c>
      <c r="T14" s="69">
        <f ca="1"/>
        <v>622</v>
      </c>
      <c r="U14" s="63">
        <f ca="1"/>
        <v>3.1957350320729994E-2</v>
      </c>
      <c r="V14" s="69">
        <f ca="1"/>
        <v>622</v>
      </c>
      <c r="W14" s="63">
        <f ca="1"/>
        <v>6.3911071661116203E-2</v>
      </c>
    </row>
    <row r="15" spans="2:23" ht="13.5" thickBot="1">
      <c r="B15" s="19" t="s">
        <v>231</v>
      </c>
      <c r="C15" s="19" t="s">
        <v>78</v>
      </c>
      <c r="F15" s="119" t="s">
        <v>44</v>
      </c>
      <c r="G15" s="120">
        <v>4.2800000000000005E-2</v>
      </c>
      <c r="H15" s="91">
        <v>0</v>
      </c>
      <c r="I15" s="91">
        <v>0.01</v>
      </c>
      <c r="K15" s="59" t="s">
        <v>61</v>
      </c>
      <c r="N15" s="69">
        <f ca="1"/>
        <v>713</v>
      </c>
      <c r="O15" s="63">
        <f ca="1"/>
        <v>3.2759686469002069E-2</v>
      </c>
      <c r="P15" s="69">
        <f ca="1"/>
        <v>713</v>
      </c>
      <c r="Q15" s="63">
        <f ca="1"/>
        <v>3.2759686469002069E-2</v>
      </c>
      <c r="R15" s="69">
        <f ca="1"/>
        <v>713</v>
      </c>
      <c r="S15" s="63">
        <f ca="1"/>
        <v>3.2759685613757306E-2</v>
      </c>
      <c r="T15" s="69">
        <f ca="1"/>
        <v>713</v>
      </c>
      <c r="U15" s="63">
        <f ca="1"/>
        <v>3.2759686469002069E-2</v>
      </c>
      <c r="V15" s="69">
        <f ca="1"/>
        <v>713</v>
      </c>
      <c r="W15" s="63">
        <f ca="1"/>
        <v>6.5505548304036765E-2</v>
      </c>
    </row>
    <row r="16" spans="2:23">
      <c r="B16" s="139" t="s">
        <v>229</v>
      </c>
      <c r="C16" s="140">
        <v>720</v>
      </c>
      <c r="F16" s="119" t="s">
        <v>45</v>
      </c>
      <c r="G16" s="120">
        <v>4.3200000000000002E-2</v>
      </c>
      <c r="H16" s="91">
        <v>0</v>
      </c>
      <c r="I16" s="91">
        <v>0.01</v>
      </c>
      <c r="K16" s="59" t="s">
        <v>62</v>
      </c>
      <c r="N16" s="69">
        <f ca="1"/>
        <v>804</v>
      </c>
      <c r="O16" s="63">
        <f ca="1"/>
        <v>3.3604276458789606E-2</v>
      </c>
      <c r="P16" s="69">
        <f ca="1"/>
        <v>804</v>
      </c>
      <c r="Q16" s="63">
        <f ca="1"/>
        <v>3.3604276458789606E-2</v>
      </c>
      <c r="R16" s="69">
        <f ca="1"/>
        <v>804</v>
      </c>
      <c r="S16" s="63">
        <f ca="1"/>
        <v>3.3604275700066744E-2</v>
      </c>
      <c r="T16" s="69">
        <f ca="1"/>
        <v>804</v>
      </c>
      <c r="U16" s="63">
        <f ca="1"/>
        <v>3.3604276458789606E-2</v>
      </c>
      <c r="V16" s="69">
        <f ca="1"/>
        <v>804</v>
      </c>
      <c r="W16" s="63">
        <f ca="1"/>
        <v>6.7182844740179881E-2</v>
      </c>
    </row>
    <row r="17" spans="2:23" ht="13.5" thickBot="1">
      <c r="B17" s="104" t="s">
        <v>230</v>
      </c>
      <c r="C17" s="141" t="str">
        <f ca="1">C1</f>
        <v>Market.LIVE.RateCurve.AUD-LIBOR-BBA-1M</v>
      </c>
      <c r="F17" s="119" t="s">
        <v>46</v>
      </c>
      <c r="G17" s="120">
        <v>4.2000000000000003E-2</v>
      </c>
      <c r="H17" s="91">
        <v>0</v>
      </c>
      <c r="I17" s="91">
        <v>0.01</v>
      </c>
      <c r="K17" s="60" t="s">
        <v>63</v>
      </c>
      <c r="N17" s="69">
        <f ca="1"/>
        <v>1103</v>
      </c>
      <c r="O17" s="63">
        <f ca="1"/>
        <v>3.667672999637972E-2</v>
      </c>
      <c r="P17" s="69">
        <f ca="1"/>
        <v>1103</v>
      </c>
      <c r="Q17" s="63">
        <f ca="1"/>
        <v>3.667672999637972E-2</v>
      </c>
      <c r="R17" s="69">
        <f ca="1"/>
        <v>1103</v>
      </c>
      <c r="S17" s="63">
        <f ca="1"/>
        <v>3.6676730026353077E-2</v>
      </c>
      <c r="T17" s="69">
        <f ca="1"/>
        <v>1103</v>
      </c>
      <c r="U17" s="63">
        <f ca="1"/>
        <v>3.667672999637972E-2</v>
      </c>
      <c r="V17" s="69">
        <f ca="1"/>
        <v>1103</v>
      </c>
      <c r="W17" s="63">
        <f ca="1"/>
        <v>7.3704811002060389E-2</v>
      </c>
    </row>
    <row r="18" spans="2:23" ht="13.5" thickBot="1">
      <c r="B18" s="142"/>
      <c r="C18" s="143"/>
      <c r="F18" s="128" t="s">
        <v>47</v>
      </c>
      <c r="G18" s="129">
        <v>3.7499999999999999E-2</v>
      </c>
      <c r="H18" s="92">
        <v>0</v>
      </c>
      <c r="I18" s="92">
        <v>0.01</v>
      </c>
      <c r="K18" s="61" t="s">
        <v>61</v>
      </c>
      <c r="N18" s="69">
        <f ca="1"/>
        <v>1466</v>
      </c>
      <c r="O18" s="63">
        <f ca="1"/>
        <v>3.9620653304067055E-2</v>
      </c>
      <c r="P18" s="69">
        <f ca="1"/>
        <v>1466</v>
      </c>
      <c r="Q18" s="63">
        <f ca="1"/>
        <v>3.9620653304067055E-2</v>
      </c>
      <c r="R18" s="69">
        <f ca="1"/>
        <v>1466</v>
      </c>
      <c r="S18" s="63">
        <f ca="1"/>
        <v>3.9620653325975752E-2</v>
      </c>
      <c r="T18" s="69">
        <f ca="1"/>
        <v>1466</v>
      </c>
      <c r="U18" s="63">
        <f ca="1"/>
        <v>3.9620653304067055E-2</v>
      </c>
      <c r="V18" s="69">
        <f ca="1"/>
        <v>1466</v>
      </c>
      <c r="W18" s="63">
        <f ca="1"/>
        <v>7.9489258330840862E-2</v>
      </c>
    </row>
    <row r="19" spans="2:23" ht="13.5" thickBot="1">
      <c r="B19" s="107" t="s">
        <v>78</v>
      </c>
      <c r="C19" s="107" t="str">
        <f ca="1">_xll.HLV5r3.Financial.Cache.CreateCurve( B20:C28, $F$3:$H$26)</f>
        <v>Market.LIVE.RateCurve.AUD-LIBOR-BBA-6M</v>
      </c>
      <c r="E19">
        <v>1</v>
      </c>
      <c r="F19" s="35" t="str">
        <f t="shared" ref="F19:F26" si="0">"AUD-IRFuture-IR-"&amp;$E19</f>
        <v>AUD-IRFuture-IR-1</v>
      </c>
      <c r="G19" s="130">
        <v>3.0400000000000094E-2</v>
      </c>
      <c r="H19" s="91">
        <v>0.15</v>
      </c>
      <c r="I19" s="91">
        <v>0.01</v>
      </c>
      <c r="N19" s="69">
        <f ca="1"/>
        <v>1830</v>
      </c>
      <c r="O19" s="63">
        <f ca="1"/>
        <v>4.0747878866047138E-2</v>
      </c>
      <c r="P19" s="69">
        <f ca="1"/>
        <v>1830</v>
      </c>
      <c r="Q19" s="63">
        <f ca="1"/>
        <v>4.0747878866047138E-2</v>
      </c>
      <c r="R19" s="69">
        <f ca="1"/>
        <v>1830</v>
      </c>
      <c r="S19" s="63">
        <f ca="1"/>
        <v>4.0747878884180189E-2</v>
      </c>
      <c r="T19" s="69">
        <f ca="1"/>
        <v>1830</v>
      </c>
      <c r="U19" s="63">
        <f ca="1"/>
        <v>4.0747878866047138E-2</v>
      </c>
      <c r="V19" s="69">
        <f ca="1"/>
        <v>1830</v>
      </c>
      <c r="W19" s="63">
        <f ca="1"/>
        <v>8.1827295220849194E-2</v>
      </c>
    </row>
    <row r="20" spans="2:23" ht="13.5" thickBot="1">
      <c r="B20" s="72" t="s">
        <v>54</v>
      </c>
      <c r="C20" s="67" t="s">
        <v>24</v>
      </c>
      <c r="E20">
        <v>2</v>
      </c>
      <c r="F20" s="35" t="str">
        <f t="shared" si="0"/>
        <v>AUD-IRFuture-IR-2</v>
      </c>
      <c r="G20" s="131">
        <v>2.739999999999998E-2</v>
      </c>
      <c r="H20" s="91">
        <v>0.15</v>
      </c>
      <c r="I20" s="91">
        <v>0.01</v>
      </c>
      <c r="N20" s="69">
        <f ca="1"/>
        <v>2196</v>
      </c>
      <c r="O20" s="63">
        <f ca="1"/>
        <v>4.1575078762333462E-2</v>
      </c>
      <c r="P20" s="69">
        <f ca="1"/>
        <v>2196</v>
      </c>
      <c r="Q20" s="63">
        <f ca="1"/>
        <v>4.1575078762333462E-2</v>
      </c>
      <c r="R20" s="69">
        <f ca="1"/>
        <v>2196</v>
      </c>
      <c r="S20" s="63">
        <f ca="1"/>
        <v>4.1575078777816188E-2</v>
      </c>
      <c r="T20" s="69">
        <f ca="1"/>
        <v>2196</v>
      </c>
      <c r="U20" s="63">
        <f ca="1"/>
        <v>4.1575078762333462E-2</v>
      </c>
      <c r="V20" s="69">
        <f ca="1"/>
        <v>2196</v>
      </c>
      <c r="W20" s="63">
        <f ca="1"/>
        <v>8.3564447271409215E-2</v>
      </c>
    </row>
    <row r="21" spans="2:23">
      <c r="B21" s="53" t="s">
        <v>55</v>
      </c>
      <c r="C21" s="52">
        <f ca="1">TODAY()</f>
        <v>43189</v>
      </c>
      <c r="E21">
        <v>3</v>
      </c>
      <c r="F21" s="35" t="str">
        <f t="shared" si="0"/>
        <v>AUD-IRFuture-IR-3</v>
      </c>
      <c r="G21" s="131">
        <v>2.8399999999999981E-2</v>
      </c>
      <c r="H21" s="91">
        <v>0.15</v>
      </c>
      <c r="I21" s="91">
        <v>0.01</v>
      </c>
      <c r="N21" s="69">
        <f ca="1"/>
        <v>2561</v>
      </c>
      <c r="O21" s="63">
        <f ca="1"/>
        <v>4.242849859778719E-2</v>
      </c>
      <c r="P21" s="69">
        <f ca="1"/>
        <v>2561</v>
      </c>
      <c r="Q21" s="63">
        <f ca="1"/>
        <v>4.242849859778719E-2</v>
      </c>
      <c r="R21" s="69">
        <f ca="1"/>
        <v>2561</v>
      </c>
      <c r="S21" s="63">
        <f ca="1"/>
        <v>4.2428498611398524E-2</v>
      </c>
      <c r="T21" s="69">
        <f ca="1"/>
        <v>2561</v>
      </c>
      <c r="U21" s="63">
        <f ca="1"/>
        <v>4.242849859778719E-2</v>
      </c>
      <c r="V21" s="69">
        <f ca="1"/>
        <v>2561</v>
      </c>
      <c r="W21" s="63">
        <f ca="1"/>
        <v>8.5420144936645848E-2</v>
      </c>
    </row>
    <row r="22" spans="2:23">
      <c r="B22" s="55" t="s">
        <v>68</v>
      </c>
      <c r="C22" s="71">
        <f ca="1">C21</f>
        <v>43189</v>
      </c>
      <c r="E22">
        <v>4</v>
      </c>
      <c r="F22" s="35" t="str">
        <f t="shared" si="0"/>
        <v>AUD-IRFuture-IR-4</v>
      </c>
      <c r="G22" s="131">
        <v>3.0299999999999994E-2</v>
      </c>
      <c r="H22" s="91">
        <v>0.15</v>
      </c>
      <c r="I22" s="91">
        <v>0.01</v>
      </c>
      <c r="N22" s="69">
        <f ca="1"/>
        <v>2930</v>
      </c>
      <c r="O22" s="63">
        <f ca="1"/>
        <v>4.2720540305550614E-2</v>
      </c>
      <c r="P22" s="69">
        <f ca="1"/>
        <v>2930</v>
      </c>
      <c r="Q22" s="63">
        <f ca="1"/>
        <v>4.2720540305550614E-2</v>
      </c>
      <c r="R22" s="69">
        <f ca="1"/>
        <v>2930</v>
      </c>
      <c r="S22" s="63">
        <f ca="1"/>
        <v>4.2720540317562339E-2</v>
      </c>
      <c r="T22" s="69">
        <f ca="1"/>
        <v>2930</v>
      </c>
      <c r="U22" s="63">
        <f ca="1"/>
        <v>4.2720540305550614E-2</v>
      </c>
      <c r="V22" s="69">
        <f ca="1"/>
        <v>2930</v>
      </c>
      <c r="W22" s="63">
        <f ca="1"/>
        <v>8.6002530816686296E-2</v>
      </c>
    </row>
    <row r="23" spans="2:23">
      <c r="B23" s="54" t="s">
        <v>228</v>
      </c>
      <c r="C23" s="50" t="s">
        <v>5</v>
      </c>
      <c r="E23">
        <v>5</v>
      </c>
      <c r="F23" s="35" t="str">
        <f t="shared" si="0"/>
        <v>AUD-IRFuture-IR-5</v>
      </c>
      <c r="G23" s="131">
        <v>3.3199999999999896E-2</v>
      </c>
      <c r="H23" s="91">
        <v>0.15</v>
      </c>
      <c r="I23" s="91">
        <v>0.01</v>
      </c>
      <c r="N23" s="69">
        <f ca="1"/>
        <v>3293</v>
      </c>
      <c r="O23" s="63">
        <f ca="1"/>
        <v>4.3029605461609499E-2</v>
      </c>
      <c r="P23" s="69">
        <f ca="1"/>
        <v>3293</v>
      </c>
      <c r="Q23" s="63">
        <f ca="1"/>
        <v>4.3029605461609499E-2</v>
      </c>
      <c r="R23" s="69">
        <f ca="1"/>
        <v>3293</v>
      </c>
      <c r="S23" s="63">
        <f ca="1"/>
        <v>4.3029605472405308E-2</v>
      </c>
      <c r="T23" s="69">
        <f ca="1"/>
        <v>3293</v>
      </c>
      <c r="U23" s="63">
        <f ca="1"/>
        <v>4.3029605461609499E-2</v>
      </c>
      <c r="V23" s="69">
        <f ca="1"/>
        <v>3293</v>
      </c>
      <c r="W23" s="63">
        <f ca="1"/>
        <v>8.6662033400656036E-2</v>
      </c>
    </row>
    <row r="24" spans="2:23">
      <c r="B24" s="55" t="s">
        <v>1</v>
      </c>
      <c r="C24" s="51" t="s">
        <v>2</v>
      </c>
      <c r="E24">
        <v>6</v>
      </c>
      <c r="F24" s="35" t="str">
        <f t="shared" si="0"/>
        <v>AUD-IRFuture-IR-6</v>
      </c>
      <c r="G24" s="131">
        <v>3.5600000000000076E-2</v>
      </c>
      <c r="H24" s="91">
        <v>0.15</v>
      </c>
      <c r="I24" s="91">
        <v>0.01</v>
      </c>
      <c r="N24" s="69">
        <f ca="1"/>
        <v>3657</v>
      </c>
      <c r="O24" s="63">
        <f ca="1"/>
        <v>4.3473429611342596E-2</v>
      </c>
      <c r="P24" s="69">
        <f ca="1"/>
        <v>3657</v>
      </c>
      <c r="Q24" s="63">
        <f ca="1"/>
        <v>4.3473429611342596E-2</v>
      </c>
      <c r="R24" s="69">
        <f ca="1"/>
        <v>3657</v>
      </c>
      <c r="S24" s="63">
        <f ca="1"/>
        <v>4.34734296211996E-2</v>
      </c>
      <c r="T24" s="69">
        <f ca="1"/>
        <v>3657</v>
      </c>
      <c r="U24" s="63">
        <f ca="1"/>
        <v>4.3473429611342596E-2</v>
      </c>
      <c r="V24" s="69">
        <f ca="1"/>
        <v>3657</v>
      </c>
      <c r="W24" s="63">
        <f ca="1"/>
        <v>8.7687073352995526E-2</v>
      </c>
    </row>
    <row r="25" spans="2:23">
      <c r="B25" s="55" t="s">
        <v>25</v>
      </c>
      <c r="C25" s="50" t="s">
        <v>11</v>
      </c>
      <c r="E25">
        <v>7</v>
      </c>
      <c r="F25" s="35" t="str">
        <f t="shared" si="0"/>
        <v>AUD-IRFuture-IR-7</v>
      </c>
      <c r="G25" s="131">
        <v>3.8300000000000001E-2</v>
      </c>
      <c r="H25" s="91">
        <v>0.15</v>
      </c>
      <c r="I25" s="91">
        <v>0.01</v>
      </c>
      <c r="N25" s="69">
        <f ca="1"/>
        <v>5484</v>
      </c>
      <c r="O25" s="63">
        <f ca="1"/>
        <v>4.1790163661254986E-2</v>
      </c>
      <c r="P25" s="69">
        <f ca="1"/>
        <v>5484</v>
      </c>
      <c r="Q25" s="63">
        <f ca="1"/>
        <v>4.1790163661254986E-2</v>
      </c>
      <c r="R25" s="69">
        <f ca="1"/>
        <v>5484</v>
      </c>
      <c r="S25" s="63">
        <f ca="1"/>
        <v>4.1790163667481117E-2</v>
      </c>
      <c r="T25" s="69">
        <f ca="1"/>
        <v>5484</v>
      </c>
      <c r="U25" s="63">
        <f ca="1"/>
        <v>4.1790163661254986E-2</v>
      </c>
      <c r="V25" s="69">
        <f ca="1"/>
        <v>5484</v>
      </c>
      <c r="W25" s="63">
        <f ca="1"/>
        <v>8.3011657810552641E-2</v>
      </c>
    </row>
    <row r="26" spans="2:23" ht="13.5" thickBot="1">
      <c r="B26" s="55" t="s">
        <v>26</v>
      </c>
      <c r="C26" s="50" t="str">
        <f>C24&amp;"-"&amp;C25</f>
        <v>AUD-LIBOR-BBA-6M</v>
      </c>
      <c r="E26">
        <v>8</v>
      </c>
      <c r="F26" s="38" t="str">
        <f t="shared" si="0"/>
        <v>AUD-IRFuture-IR-8</v>
      </c>
      <c r="G26" s="132">
        <v>4.0300000000000002E-2</v>
      </c>
      <c r="H26" s="92">
        <v>0.15</v>
      </c>
      <c r="I26" s="92">
        <v>0.01</v>
      </c>
      <c r="N26" s="69">
        <f ca="1"/>
        <v>7311</v>
      </c>
      <c r="O26" s="63">
        <f ca="1"/>
        <v>3.5781703595587189E-2</v>
      </c>
      <c r="P26" s="69">
        <f ca="1"/>
        <v>7311</v>
      </c>
      <c r="Q26" s="63">
        <f ca="1"/>
        <v>3.5781703595587189E-2</v>
      </c>
      <c r="R26" s="69">
        <f ca="1"/>
        <v>7311</v>
      </c>
      <c r="S26" s="63">
        <f ca="1"/>
        <v>3.5781703709434787E-2</v>
      </c>
      <c r="T26" s="69">
        <f ca="1"/>
        <v>7311</v>
      </c>
      <c r="U26" s="63">
        <f ca="1"/>
        <v>3.5781703595587189E-2</v>
      </c>
      <c r="V26" s="69">
        <f ca="1"/>
        <v>7311</v>
      </c>
      <c r="W26" s="63">
        <f ca="1"/>
        <v>6.6947153262980841E-2</v>
      </c>
    </row>
    <row r="27" spans="2:23">
      <c r="B27" s="55" t="s">
        <v>4</v>
      </c>
      <c r="C27" s="50" t="s">
        <v>58</v>
      </c>
      <c r="N27" s="69" t="e">
        <f ca="1"/>
        <v>#N/A</v>
      </c>
      <c r="O27" s="64" t="e">
        <f ca="1"/>
        <v>#N/A</v>
      </c>
      <c r="P27" s="69" t="e">
        <f ca="1"/>
        <v>#N/A</v>
      </c>
      <c r="Q27" s="64" t="e">
        <f ca="1"/>
        <v>#N/A</v>
      </c>
      <c r="R27" s="69" t="e">
        <f ca="1"/>
        <v>#N/A</v>
      </c>
      <c r="S27" s="64" t="e">
        <f ca="1"/>
        <v>#N/A</v>
      </c>
      <c r="T27" s="69" t="e">
        <f ca="1"/>
        <v>#N/A</v>
      </c>
      <c r="U27" s="64" t="e">
        <f ca="1"/>
        <v>#N/A</v>
      </c>
      <c r="V27" s="69" t="e">
        <f ca="1"/>
        <v>#N/A</v>
      </c>
      <c r="W27" s="64" t="e">
        <f ca="1"/>
        <v>#N/A</v>
      </c>
    </row>
    <row r="28" spans="2:23" ht="13.5" thickBot="1">
      <c r="B28" s="126" t="s">
        <v>66</v>
      </c>
      <c r="C28" s="127" t="str">
        <f>MID(C24,1,3)</f>
        <v>AUD</v>
      </c>
      <c r="N28" s="69" t="e">
        <f ca="1"/>
        <v>#N/A</v>
      </c>
      <c r="O28" s="64" t="e">
        <f ca="1"/>
        <v>#N/A</v>
      </c>
      <c r="P28" s="69" t="e">
        <f ca="1"/>
        <v>#N/A</v>
      </c>
      <c r="Q28" s="64" t="e">
        <f ca="1"/>
        <v>#N/A</v>
      </c>
      <c r="R28" s="69" t="e">
        <f ca="1"/>
        <v>#N/A</v>
      </c>
      <c r="S28" s="64" t="e">
        <f ca="1"/>
        <v>#N/A</v>
      </c>
      <c r="T28" s="69" t="e">
        <f ca="1"/>
        <v>#N/A</v>
      </c>
      <c r="U28" s="64" t="e">
        <f ca="1"/>
        <v>#N/A</v>
      </c>
      <c r="V28" s="69" t="e">
        <f ca="1"/>
        <v>#N/A</v>
      </c>
      <c r="W28" s="64" t="e">
        <f ca="1"/>
        <v>#N/A</v>
      </c>
    </row>
    <row r="29" spans="2:23" ht="13.5" thickBot="1">
      <c r="B29" s="19" t="s">
        <v>231</v>
      </c>
      <c r="C29" s="19" t="s">
        <v>78</v>
      </c>
      <c r="N29" s="69" t="e">
        <f ca="1"/>
        <v>#N/A</v>
      </c>
      <c r="O29" s="64" t="e">
        <f ca="1"/>
        <v>#N/A</v>
      </c>
      <c r="P29" s="69" t="e">
        <f ca="1"/>
        <v>#N/A</v>
      </c>
      <c r="Q29" s="64" t="e">
        <f ca="1"/>
        <v>#N/A</v>
      </c>
      <c r="R29" s="69" t="e">
        <f ca="1"/>
        <v>#N/A</v>
      </c>
      <c r="S29" s="64" t="e">
        <f ca="1"/>
        <v>#N/A</v>
      </c>
      <c r="T29" s="69" t="e">
        <f ca="1"/>
        <v>#N/A</v>
      </c>
      <c r="U29" s="64" t="e">
        <f ca="1"/>
        <v>#N/A</v>
      </c>
      <c r="V29" s="69" t="e">
        <f ca="1"/>
        <v>#N/A</v>
      </c>
      <c r="W29" s="64" t="e">
        <f ca="1"/>
        <v>#N/A</v>
      </c>
    </row>
    <row r="30" spans="2:23" ht="13.5" thickBot="1">
      <c r="B30" s="139" t="s">
        <v>229</v>
      </c>
      <c r="C30" s="140">
        <v>720</v>
      </c>
      <c r="N30" s="69" t="e">
        <f ca="1"/>
        <v>#N/A</v>
      </c>
      <c r="O30" s="64" t="e">
        <f ca="1"/>
        <v>#N/A</v>
      </c>
      <c r="P30" s="69" t="e">
        <f ca="1"/>
        <v>#N/A</v>
      </c>
      <c r="Q30" s="64" t="e">
        <f ca="1"/>
        <v>#N/A</v>
      </c>
      <c r="R30" s="69" t="e">
        <f ca="1"/>
        <v>#N/A</v>
      </c>
      <c r="S30" s="64" t="e">
        <f ca="1"/>
        <v>#N/A</v>
      </c>
      <c r="T30" s="69" t="e">
        <f ca="1"/>
        <v>#N/A</v>
      </c>
      <c r="U30" s="64" t="e">
        <f ca="1"/>
        <v>#N/A</v>
      </c>
      <c r="V30" s="69" t="e">
        <f ca="1"/>
        <v>#N/A</v>
      </c>
      <c r="W30" s="64" t="e">
        <f ca="1"/>
        <v>#N/A</v>
      </c>
    </row>
    <row r="31" spans="2:23" ht="13.5" thickBot="1">
      <c r="B31" s="104" t="s">
        <v>230</v>
      </c>
      <c r="C31" s="141" t="str">
        <f ca="1">C19</f>
        <v>Market.LIVE.RateCurve.AUD-LIBOR-BBA-6M</v>
      </c>
      <c r="F31" s="107" t="s">
        <v>224</v>
      </c>
      <c r="G31" s="107" t="s">
        <v>78</v>
      </c>
      <c r="N31" s="69" t="e">
        <f ca="1"/>
        <v>#N/A</v>
      </c>
      <c r="O31" s="64" t="e">
        <f ca="1"/>
        <v>#N/A</v>
      </c>
      <c r="P31" s="69" t="e">
        <f ca="1"/>
        <v>#N/A</v>
      </c>
      <c r="Q31" s="64" t="e">
        <f ca="1"/>
        <v>#N/A</v>
      </c>
      <c r="R31" s="69" t="e">
        <f ca="1"/>
        <v>#N/A</v>
      </c>
      <c r="S31" s="64" t="e">
        <f ca="1"/>
        <v>#N/A</v>
      </c>
      <c r="T31" s="69" t="e">
        <f ca="1"/>
        <v>#N/A</v>
      </c>
      <c r="U31" s="64" t="e">
        <f ca="1"/>
        <v>#N/A</v>
      </c>
      <c r="V31" s="69" t="e">
        <f ca="1"/>
        <v>#N/A</v>
      </c>
      <c r="W31" s="64" t="e">
        <f ca="1"/>
        <v>#N/A</v>
      </c>
    </row>
    <row r="32" spans="2:23" ht="13.5" thickBot="1">
      <c r="B32" s="142"/>
      <c r="C32" s="143"/>
      <c r="F32" s="54" t="s">
        <v>56</v>
      </c>
      <c r="G32" s="50"/>
      <c r="N32" s="69" t="e">
        <f ca="1"/>
        <v>#N/A</v>
      </c>
      <c r="O32" s="64" t="e">
        <f ca="1"/>
        <v>#N/A</v>
      </c>
      <c r="P32" s="69" t="e">
        <f ca="1"/>
        <v>#N/A</v>
      </c>
      <c r="Q32" s="64" t="e">
        <f ca="1"/>
        <v>#N/A</v>
      </c>
      <c r="R32" s="69" t="e">
        <f ca="1"/>
        <v>#N/A</v>
      </c>
      <c r="S32" s="64" t="e">
        <f ca="1"/>
        <v>#N/A</v>
      </c>
      <c r="T32" s="69" t="e">
        <f ca="1"/>
        <v>#N/A</v>
      </c>
      <c r="U32" s="64" t="e">
        <f ca="1"/>
        <v>#N/A</v>
      </c>
      <c r="V32" s="69" t="e">
        <f ca="1"/>
        <v>#N/A</v>
      </c>
      <c r="W32" s="64" t="e">
        <f ca="1"/>
        <v>#N/A</v>
      </c>
    </row>
    <row r="33" spans="2:23" ht="13.5" thickBot="1">
      <c r="B33" s="107" t="s">
        <v>78</v>
      </c>
      <c r="C33" s="107" t="str">
        <f ca="1">_xll.HLV5r3.Financial.Cache.CreateCurve( B34:C42, $F$3:$H$26)</f>
        <v>Market.LIVE.DiscountCurve.AUD-NAB-SEN</v>
      </c>
      <c r="F33" s="55" t="s">
        <v>25</v>
      </c>
      <c r="G33" s="51" t="s">
        <v>8</v>
      </c>
      <c r="N33" s="69" t="e">
        <f ca="1"/>
        <v>#N/A</v>
      </c>
      <c r="O33" s="64" t="e">
        <f ca="1"/>
        <v>#N/A</v>
      </c>
      <c r="P33" s="69" t="e">
        <f ca="1"/>
        <v>#N/A</v>
      </c>
      <c r="Q33" s="64" t="e">
        <f ca="1"/>
        <v>#N/A</v>
      </c>
      <c r="R33" s="69" t="e">
        <f ca="1"/>
        <v>#N/A</v>
      </c>
      <c r="S33" s="64" t="e">
        <f ca="1"/>
        <v>#N/A</v>
      </c>
      <c r="T33" s="69" t="e">
        <f ca="1"/>
        <v>#N/A</v>
      </c>
      <c r="U33" s="64" t="e">
        <f ca="1"/>
        <v>#N/A</v>
      </c>
      <c r="V33" s="69" t="e">
        <f ca="1"/>
        <v>#N/A</v>
      </c>
      <c r="W33" s="64" t="e">
        <f ca="1"/>
        <v>#N/A</v>
      </c>
    </row>
    <row r="34" spans="2:23" ht="13.5" thickBot="1">
      <c r="B34" s="72" t="s">
        <v>54</v>
      </c>
      <c r="C34" s="67" t="s">
        <v>71</v>
      </c>
      <c r="F34" s="55" t="s">
        <v>25</v>
      </c>
      <c r="G34" s="50" t="s">
        <v>3</v>
      </c>
      <c r="N34" s="69" t="e">
        <f ca="1"/>
        <v>#N/A</v>
      </c>
      <c r="O34" s="64" t="e">
        <f ca="1"/>
        <v>#N/A</v>
      </c>
      <c r="P34" s="69" t="e">
        <f ca="1"/>
        <v>#N/A</v>
      </c>
      <c r="Q34" s="64" t="e">
        <f ca="1"/>
        <v>#N/A</v>
      </c>
      <c r="R34" s="69" t="e">
        <f ca="1"/>
        <v>#N/A</v>
      </c>
      <c r="S34" s="64" t="e">
        <f ca="1"/>
        <v>#N/A</v>
      </c>
      <c r="T34" s="69" t="e">
        <f ca="1"/>
        <v>#N/A</v>
      </c>
      <c r="U34" s="64" t="e">
        <f ca="1"/>
        <v>#N/A</v>
      </c>
      <c r="V34" s="69" t="e">
        <f ca="1"/>
        <v>#N/A</v>
      </c>
      <c r="W34" s="64" t="e">
        <f ca="1"/>
        <v>#N/A</v>
      </c>
    </row>
    <row r="35" spans="2:23">
      <c r="B35" s="53" t="s">
        <v>55</v>
      </c>
      <c r="C35" s="52">
        <f ca="1">TODAY()</f>
        <v>43189</v>
      </c>
      <c r="F35" s="55" t="s">
        <v>1</v>
      </c>
      <c r="G35" s="51" t="s">
        <v>2</v>
      </c>
      <c r="N35" s="69" t="e">
        <f ca="1"/>
        <v>#N/A</v>
      </c>
      <c r="O35" s="64" t="e">
        <f ca="1"/>
        <v>#N/A</v>
      </c>
      <c r="P35" s="69" t="e">
        <f ca="1"/>
        <v>#N/A</v>
      </c>
      <c r="Q35" s="64" t="e">
        <f ca="1"/>
        <v>#N/A</v>
      </c>
      <c r="R35" s="69" t="e">
        <f ca="1"/>
        <v>#N/A</v>
      </c>
      <c r="S35" s="64" t="e">
        <f ca="1"/>
        <v>#N/A</v>
      </c>
      <c r="T35" s="69" t="e">
        <f ca="1"/>
        <v>#N/A</v>
      </c>
      <c r="U35" s="64" t="e">
        <f ca="1"/>
        <v>#N/A</v>
      </c>
      <c r="V35" s="69" t="e">
        <f ca="1"/>
        <v>#N/A</v>
      </c>
      <c r="W35" s="64" t="e">
        <f ca="1"/>
        <v>#N/A</v>
      </c>
    </row>
    <row r="36" spans="2:23">
      <c r="B36" s="55" t="s">
        <v>68</v>
      </c>
      <c r="C36" s="71">
        <f ca="1">C35</f>
        <v>43189</v>
      </c>
      <c r="N36" s="69" t="e">
        <f ca="1"/>
        <v>#N/A</v>
      </c>
      <c r="O36" s="64" t="e">
        <f ca="1"/>
        <v>#N/A</v>
      </c>
      <c r="P36" s="69" t="e">
        <f ca="1"/>
        <v>#N/A</v>
      </c>
      <c r="Q36" s="64" t="e">
        <f ca="1"/>
        <v>#N/A</v>
      </c>
      <c r="R36" s="69" t="e">
        <f ca="1"/>
        <v>#N/A</v>
      </c>
      <c r="S36" s="64" t="e">
        <f ca="1"/>
        <v>#N/A</v>
      </c>
      <c r="T36" s="69" t="e">
        <f ca="1"/>
        <v>#N/A</v>
      </c>
      <c r="U36" s="64" t="e">
        <f ca="1"/>
        <v>#N/A</v>
      </c>
      <c r="V36" s="69" t="e">
        <f ca="1"/>
        <v>#N/A</v>
      </c>
      <c r="W36" s="64" t="e">
        <f ca="1"/>
        <v>#N/A</v>
      </c>
    </row>
    <row r="37" spans="2:23">
      <c r="B37" s="54" t="s">
        <v>228</v>
      </c>
      <c r="C37" s="50" t="s">
        <v>5</v>
      </c>
      <c r="D37" s="40"/>
      <c r="N37" s="69" t="e">
        <f ca="1"/>
        <v>#N/A</v>
      </c>
      <c r="O37" s="64" t="e">
        <f ca="1"/>
        <v>#N/A</v>
      </c>
      <c r="P37" s="69" t="e">
        <f ca="1"/>
        <v>#N/A</v>
      </c>
      <c r="Q37" s="64" t="e">
        <f ca="1"/>
        <v>#N/A</v>
      </c>
      <c r="R37" s="69" t="e">
        <f ca="1"/>
        <v>#N/A</v>
      </c>
      <c r="S37" s="64" t="e">
        <f ca="1"/>
        <v>#N/A</v>
      </c>
      <c r="T37" s="69" t="e">
        <f ca="1"/>
        <v>#N/A</v>
      </c>
      <c r="U37" s="64" t="e">
        <f ca="1"/>
        <v>#N/A</v>
      </c>
      <c r="V37" s="69" t="e">
        <f ca="1"/>
        <v>#N/A</v>
      </c>
      <c r="W37" s="64" t="e">
        <f ca="1"/>
        <v>#N/A</v>
      </c>
    </row>
    <row r="38" spans="2:23" ht="13.5" thickBot="1">
      <c r="B38" s="55" t="s">
        <v>75</v>
      </c>
      <c r="C38" s="51" t="s">
        <v>76</v>
      </c>
      <c r="D38" s="40"/>
      <c r="N38" s="70" t="e">
        <f ca="1"/>
        <v>#N/A</v>
      </c>
      <c r="O38" s="65" t="e">
        <f ca="1"/>
        <v>#N/A</v>
      </c>
      <c r="P38" s="70" t="e">
        <f ca="1"/>
        <v>#N/A</v>
      </c>
      <c r="Q38" s="65" t="e">
        <f ca="1"/>
        <v>#N/A</v>
      </c>
      <c r="R38" s="70" t="e">
        <f ca="1"/>
        <v>#N/A</v>
      </c>
      <c r="S38" s="65" t="e">
        <f ca="1"/>
        <v>#N/A</v>
      </c>
      <c r="T38" s="70" t="e">
        <f ca="1"/>
        <v>#N/A</v>
      </c>
      <c r="U38" s="65" t="e">
        <f ca="1"/>
        <v>#N/A</v>
      </c>
      <c r="V38" s="70" t="e">
        <f ca="1"/>
        <v>#N/A</v>
      </c>
      <c r="W38" s="65" t="e">
        <f ca="1"/>
        <v>#N/A</v>
      </c>
    </row>
    <row r="39" spans="2:23">
      <c r="B39" s="55" t="s">
        <v>73</v>
      </c>
      <c r="C39" s="50" t="s">
        <v>74</v>
      </c>
    </row>
    <row r="40" spans="2:23">
      <c r="B40" s="55" t="s">
        <v>26</v>
      </c>
      <c r="C40" s="51" t="s">
        <v>72</v>
      </c>
    </row>
    <row r="41" spans="2:23">
      <c r="B41" s="55" t="s">
        <v>4</v>
      </c>
      <c r="C41" s="50" t="s">
        <v>50</v>
      </c>
    </row>
    <row r="42" spans="2:23" ht="13.5" thickBot="1">
      <c r="B42" s="126" t="s">
        <v>66</v>
      </c>
      <c r="C42" s="127" t="str">
        <f>MID(C40,1,3)</f>
        <v>AUD</v>
      </c>
    </row>
    <row r="43" spans="2:23" ht="13.5" thickBot="1">
      <c r="B43" s="19" t="s">
        <v>231</v>
      </c>
      <c r="C43" s="19" t="s">
        <v>78</v>
      </c>
    </row>
    <row r="44" spans="2:23">
      <c r="B44" s="139" t="s">
        <v>229</v>
      </c>
      <c r="C44" s="140">
        <v>720</v>
      </c>
    </row>
    <row r="45" spans="2:23" ht="13.5" thickBot="1">
      <c r="B45" s="104" t="s">
        <v>230</v>
      </c>
      <c r="C45" s="141" t="str">
        <f ca="1">C33</f>
        <v>Market.LIVE.DiscountCurve.AUD-NAB-SEN</v>
      </c>
    </row>
    <row r="46" spans="2:23" ht="13.5" thickBot="1">
      <c r="B46" s="142"/>
      <c r="C46" s="143"/>
    </row>
    <row r="47" spans="2:23" ht="13.5" thickBot="1">
      <c r="B47" s="107" t="s">
        <v>78</v>
      </c>
      <c r="C47" s="107" t="str">
        <f ca="1">_xll.HLV5r3.Financial.Cache.CreateCurve(B48:C57, $F$3:$H$26)</f>
        <v>Market.LIVE.InflationCurve.AUD-CPI-3M</v>
      </c>
    </row>
    <row r="48" spans="2:23" ht="13.5" thickBot="1">
      <c r="B48" s="72" t="s">
        <v>54</v>
      </c>
      <c r="C48" s="67" t="s">
        <v>77</v>
      </c>
    </row>
    <row r="49" spans="2:5">
      <c r="B49" s="53" t="s">
        <v>55</v>
      </c>
      <c r="C49" s="52">
        <f ca="1">TODAY()</f>
        <v>43189</v>
      </c>
    </row>
    <row r="50" spans="2:5">
      <c r="B50" s="55" t="s">
        <v>68</v>
      </c>
      <c r="C50" s="71">
        <f ca="1">C49</f>
        <v>43189</v>
      </c>
    </row>
    <row r="51" spans="2:5">
      <c r="B51" s="54" t="s">
        <v>228</v>
      </c>
      <c r="C51" s="50" t="s">
        <v>5</v>
      </c>
    </row>
    <row r="52" spans="2:5">
      <c r="B52" s="55" t="s">
        <v>1</v>
      </c>
      <c r="C52" s="51" t="s">
        <v>79</v>
      </c>
    </row>
    <row r="53" spans="2:5">
      <c r="B53" s="55" t="s">
        <v>25</v>
      </c>
      <c r="C53" s="50" t="s">
        <v>3</v>
      </c>
      <c r="E53" s="48"/>
    </row>
    <row r="54" spans="2:5">
      <c r="B54" s="55" t="s">
        <v>80</v>
      </c>
      <c r="C54" s="50" t="s">
        <v>3</v>
      </c>
      <c r="E54" s="48"/>
    </row>
    <row r="55" spans="2:5">
      <c r="B55" s="55" t="s">
        <v>26</v>
      </c>
      <c r="C55" s="50" t="str">
        <f>C52&amp;"-"&amp;C53</f>
        <v>AUD-CPI-3M</v>
      </c>
      <c r="E55" s="48"/>
    </row>
    <row r="56" spans="2:5">
      <c r="B56" s="55" t="s">
        <v>4</v>
      </c>
      <c r="C56" s="50" t="s">
        <v>50</v>
      </c>
      <c r="E56" s="48"/>
    </row>
    <row r="57" spans="2:5" ht="13.5" thickBot="1">
      <c r="B57" s="126" t="s">
        <v>66</v>
      </c>
      <c r="C57" s="127" t="str">
        <f>MID(C52,1,3)</f>
        <v>AUD</v>
      </c>
      <c r="E57" s="48"/>
    </row>
    <row r="58" spans="2:5" ht="13.5" thickBot="1">
      <c r="B58" s="19" t="s">
        <v>231</v>
      </c>
      <c r="C58" s="19" t="s">
        <v>78</v>
      </c>
      <c r="E58" s="48"/>
    </row>
    <row r="59" spans="2:5">
      <c r="B59" s="139" t="s">
        <v>229</v>
      </c>
      <c r="C59" s="140">
        <v>720</v>
      </c>
      <c r="E59" s="48"/>
    </row>
    <row r="60" spans="2:5" ht="13.5" thickBot="1">
      <c r="B60" s="104" t="s">
        <v>230</v>
      </c>
      <c r="C60" s="141" t="str">
        <f ca="1">C47</f>
        <v>Market.LIVE.InflationCurve.AUD-CPI-3M</v>
      </c>
      <c r="E60" s="48"/>
    </row>
    <row r="61" spans="2:5" ht="13.5" thickBot="1">
      <c r="B61" s="142"/>
      <c r="C61" s="143"/>
      <c r="E61" s="48"/>
    </row>
    <row r="62" spans="2:5" ht="13.5" thickBot="1">
      <c r="B62" s="107" t="s">
        <v>78</v>
      </c>
      <c r="C62" s="107" t="str">
        <f ca="1">_xll.HLV5r3.Financial.Cache.CreateCurve(B63:C72, $F$3:$H$26)</f>
        <v>Market.LIVE.RateCurve.AUD-LIBOR-BBA-1M</v>
      </c>
      <c r="E62" s="48"/>
    </row>
    <row r="63" spans="2:5" ht="13.5" thickBot="1">
      <c r="B63" s="72" t="s">
        <v>54</v>
      </c>
      <c r="C63" s="67" t="s">
        <v>88</v>
      </c>
      <c r="E63" s="48"/>
    </row>
    <row r="64" spans="2:5">
      <c r="B64" s="53" t="s">
        <v>55</v>
      </c>
      <c r="C64" s="52">
        <f ca="1">TODAY()</f>
        <v>43189</v>
      </c>
      <c r="E64" s="48"/>
    </row>
    <row r="65" spans="2:5">
      <c r="B65" s="55" t="s">
        <v>68</v>
      </c>
      <c r="C65" s="71">
        <f ca="1">C64</f>
        <v>43189</v>
      </c>
      <c r="E65" s="48"/>
    </row>
    <row r="66" spans="2:5">
      <c r="B66" s="54" t="s">
        <v>228</v>
      </c>
      <c r="C66" s="50" t="s">
        <v>5</v>
      </c>
      <c r="E66" s="48"/>
    </row>
    <row r="67" spans="2:5">
      <c r="B67" s="54" t="s">
        <v>236</v>
      </c>
      <c r="C67" s="50" t="str">
        <f ca="1">C1</f>
        <v>Market.LIVE.RateCurve.AUD-LIBOR-BBA-1M</v>
      </c>
      <c r="E67" s="48"/>
    </row>
    <row r="68" spans="2:5">
      <c r="B68" s="55" t="s">
        <v>1</v>
      </c>
      <c r="C68" s="51" t="s">
        <v>2</v>
      </c>
      <c r="E68" s="48"/>
    </row>
    <row r="69" spans="2:5">
      <c r="B69" s="55" t="s">
        <v>25</v>
      </c>
      <c r="C69" s="50" t="s">
        <v>8</v>
      </c>
      <c r="E69" s="48"/>
    </row>
    <row r="70" spans="2:5">
      <c r="B70" s="55" t="s">
        <v>26</v>
      </c>
      <c r="C70" s="50" t="str">
        <f>C68&amp;"-"&amp;C69</f>
        <v>AUD-LIBOR-BBA-1M</v>
      </c>
      <c r="E70" s="48"/>
    </row>
    <row r="71" spans="2:5">
      <c r="B71" s="55" t="s">
        <v>4</v>
      </c>
      <c r="C71" s="50" t="s">
        <v>58</v>
      </c>
      <c r="E71" s="48"/>
    </row>
    <row r="72" spans="2:5" ht="13.5" thickBot="1">
      <c r="B72" s="126" t="s">
        <v>66</v>
      </c>
      <c r="C72" s="127" t="str">
        <f>MID(C68,1,3)</f>
        <v>AUD</v>
      </c>
      <c r="E72" s="48"/>
    </row>
    <row r="73" spans="2:5" ht="13.5" thickBot="1">
      <c r="B73" s="19" t="s">
        <v>231</v>
      </c>
      <c r="C73" s="19" t="s">
        <v>78</v>
      </c>
      <c r="E73" s="48"/>
    </row>
    <row r="74" spans="2:5">
      <c r="B74" s="139" t="s">
        <v>229</v>
      </c>
      <c r="C74" s="140">
        <v>720</v>
      </c>
      <c r="E74" s="48"/>
    </row>
    <row r="75" spans="2:5" ht="13.5" thickBot="1">
      <c r="B75" s="104" t="s">
        <v>230</v>
      </c>
      <c r="C75" s="141" t="str">
        <f ca="1">C62</f>
        <v>Market.LIVE.RateCurve.AUD-LIBOR-BBA-1M</v>
      </c>
      <c r="E75" s="48"/>
    </row>
    <row r="76" spans="2:5">
      <c r="B76" s="142"/>
      <c r="C76" s="143"/>
      <c r="E76" s="48"/>
    </row>
    <row r="77" spans="2:5">
      <c r="E77" s="48"/>
    </row>
  </sheetData>
  <protectedRanges>
    <protectedRange sqref="K9 K4:K6 C14" name="Range2_1"/>
    <protectedRange sqref="C12 C27 C56 C41 C71" name="Range2_1_1"/>
  </protectedRanges>
  <phoneticPr fontId="2" type="noConversion"/>
  <dataValidations count="4">
    <dataValidation type="list" allowBlank="1" showInputMessage="1" showErrorMessage="1" sqref="C71 C41 C12 C27 C56" xr:uid="{00000000-0002-0000-0400-000000000000}">
      <formula1>$K$4:$K$9</formula1>
    </dataValidation>
    <dataValidation type="list" allowBlank="1" showInputMessage="1" showErrorMessage="1" sqref="C14" xr:uid="{00000000-0002-0000-0400-000001000000}">
      <formula1>"TRUE, FALSE"</formula1>
    </dataValidation>
    <dataValidation type="list" allowBlank="1" showInputMessage="1" showErrorMessage="1" sqref="L2" xr:uid="{00000000-0002-0000-0400-000002000000}">
      <formula1>$L$4:$L$5</formula1>
    </dataValidation>
    <dataValidation type="list" allowBlank="1" showInputMessage="1" showErrorMessage="1" sqref="K18" xr:uid="{00000000-0002-0000-0400-000003000000}">
      <formula1>$B$42:$B$48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2"/>
  <sheetViews>
    <sheetView workbookViewId="0">
      <selection activeCell="B2" sqref="B2"/>
    </sheetView>
  </sheetViews>
  <sheetFormatPr defaultRowHeight="12.75"/>
  <cols>
    <col min="1" max="1" width="27.140625" customWidth="1"/>
    <col min="2" max="2" width="48.42578125" bestFit="1" customWidth="1"/>
    <col min="3" max="3" width="33" style="100" bestFit="1" customWidth="1"/>
    <col min="4" max="4" width="33" style="100" customWidth="1"/>
    <col min="5" max="5" width="11.42578125" bestFit="1" customWidth="1"/>
  </cols>
  <sheetData>
    <row r="1" spans="1:15">
      <c r="A1" s="95" t="s">
        <v>96</v>
      </c>
      <c r="B1" s="97" t="s">
        <v>98</v>
      </c>
      <c r="C1" s="98" t="s">
        <v>93</v>
      </c>
      <c r="D1" s="98" t="s">
        <v>223</v>
      </c>
      <c r="E1" s="103" t="s">
        <v>102</v>
      </c>
      <c r="F1" s="96"/>
      <c r="G1" s="96"/>
      <c r="H1" s="96"/>
      <c r="I1" s="96"/>
      <c r="J1" s="96"/>
      <c r="K1" s="96"/>
      <c r="L1" s="96"/>
      <c r="M1" s="96"/>
      <c r="N1" s="96"/>
      <c r="O1" s="96"/>
    </row>
    <row r="2" spans="1:15">
      <c r="A2" s="94" t="s">
        <v>104</v>
      </c>
      <c r="B2" s="94" t="s">
        <v>117</v>
      </c>
      <c r="C2" s="99" t="s">
        <v>191</v>
      </c>
      <c r="D2" s="99" t="s">
        <v>219</v>
      </c>
      <c r="E2" s="94" t="s">
        <v>214</v>
      </c>
    </row>
    <row r="3" spans="1:15">
      <c r="A3" s="94" t="s">
        <v>188</v>
      </c>
      <c r="B3" s="94" t="s">
        <v>118</v>
      </c>
      <c r="C3" s="99" t="s">
        <v>192</v>
      </c>
      <c r="D3" s="99" t="s">
        <v>220</v>
      </c>
      <c r="E3" s="94" t="s">
        <v>215</v>
      </c>
    </row>
    <row r="4" spans="1:15">
      <c r="A4" s="94" t="s">
        <v>105</v>
      </c>
      <c r="B4" s="94" t="s">
        <v>119</v>
      </c>
      <c r="C4" s="99" t="s">
        <v>193</v>
      </c>
      <c r="D4" s="99" t="s">
        <v>221</v>
      </c>
      <c r="E4" s="94" t="s">
        <v>216</v>
      </c>
    </row>
    <row r="5" spans="1:15">
      <c r="A5" s="94" t="s">
        <v>106</v>
      </c>
      <c r="B5" s="94" t="s">
        <v>120</v>
      </c>
      <c r="C5" s="99" t="s">
        <v>194</v>
      </c>
      <c r="E5" s="94" t="s">
        <v>217</v>
      </c>
    </row>
    <row r="6" spans="1:15">
      <c r="A6" s="94" t="s">
        <v>107</v>
      </c>
      <c r="B6" s="94" t="s">
        <v>121</v>
      </c>
      <c r="C6" s="99" t="s">
        <v>195</v>
      </c>
      <c r="D6" s="99"/>
    </row>
    <row r="7" spans="1:15">
      <c r="A7" s="94" t="s">
        <v>108</v>
      </c>
      <c r="B7" s="94" t="s">
        <v>122</v>
      </c>
      <c r="C7" s="99" t="s">
        <v>196</v>
      </c>
      <c r="D7" s="99"/>
    </row>
    <row r="8" spans="1:15">
      <c r="A8" s="94" t="s">
        <v>109</v>
      </c>
      <c r="B8" s="94" t="s">
        <v>123</v>
      </c>
      <c r="C8" s="99" t="s">
        <v>197</v>
      </c>
      <c r="D8" s="99"/>
    </row>
    <row r="9" spans="1:15">
      <c r="A9" s="94" t="s">
        <v>110</v>
      </c>
      <c r="B9" s="94" t="s">
        <v>124</v>
      </c>
      <c r="C9" s="99" t="s">
        <v>198</v>
      </c>
      <c r="D9" s="99"/>
    </row>
    <row r="10" spans="1:15">
      <c r="A10" s="94" t="s">
        <v>111</v>
      </c>
      <c r="B10" s="94" t="s">
        <v>125</v>
      </c>
      <c r="C10" s="99" t="s">
        <v>199</v>
      </c>
      <c r="D10" s="99"/>
    </row>
    <row r="11" spans="1:15">
      <c r="A11" s="94" t="s">
        <v>112</v>
      </c>
      <c r="B11" s="94" t="s">
        <v>126</v>
      </c>
      <c r="C11" s="99" t="s">
        <v>200</v>
      </c>
      <c r="D11" s="99"/>
    </row>
    <row r="12" spans="1:15">
      <c r="A12" s="94" t="s">
        <v>113</v>
      </c>
      <c r="B12" s="94" t="s">
        <v>127</v>
      </c>
      <c r="C12" s="99" t="s">
        <v>201</v>
      </c>
      <c r="D12" s="99"/>
    </row>
    <row r="13" spans="1:15">
      <c r="A13" s="94" t="s">
        <v>114</v>
      </c>
      <c r="B13" s="94" t="s">
        <v>128</v>
      </c>
      <c r="C13" s="99" t="s">
        <v>202</v>
      </c>
      <c r="D13" s="99"/>
    </row>
    <row r="14" spans="1:15">
      <c r="A14" s="94" t="s">
        <v>115</v>
      </c>
      <c r="B14" s="94" t="s">
        <v>129</v>
      </c>
      <c r="C14" s="99" t="s">
        <v>203</v>
      </c>
      <c r="D14" s="99"/>
    </row>
    <row r="15" spans="1:15">
      <c r="A15" s="94" t="s">
        <v>116</v>
      </c>
      <c r="B15" s="94" t="s">
        <v>130</v>
      </c>
      <c r="C15" s="99" t="s">
        <v>204</v>
      </c>
      <c r="D15" s="99"/>
    </row>
    <row r="16" spans="1:15">
      <c r="B16" s="94" t="s">
        <v>131</v>
      </c>
      <c r="C16" s="99" t="s">
        <v>205</v>
      </c>
      <c r="D16" s="99"/>
    </row>
    <row r="17" spans="2:4">
      <c r="B17" s="94" t="s">
        <v>132</v>
      </c>
      <c r="C17" s="99" t="s">
        <v>206</v>
      </c>
      <c r="D17" s="99"/>
    </row>
    <row r="18" spans="2:4">
      <c r="B18" s="94" t="s">
        <v>133</v>
      </c>
      <c r="C18" s="99" t="s">
        <v>207</v>
      </c>
      <c r="D18" s="99"/>
    </row>
    <row r="19" spans="2:4">
      <c r="B19" s="94" t="s">
        <v>134</v>
      </c>
      <c r="C19" s="99" t="s">
        <v>208</v>
      </c>
      <c r="D19" s="99"/>
    </row>
    <row r="20" spans="2:4">
      <c r="B20" s="94" t="s">
        <v>135</v>
      </c>
      <c r="C20" s="99" t="s">
        <v>209</v>
      </c>
      <c r="D20" s="99"/>
    </row>
    <row r="21" spans="2:4">
      <c r="B21" s="94" t="s">
        <v>136</v>
      </c>
      <c r="C21" s="99" t="s">
        <v>210</v>
      </c>
      <c r="D21" s="99"/>
    </row>
    <row r="22" spans="2:4">
      <c r="B22" s="94" t="s">
        <v>137</v>
      </c>
      <c r="C22" s="99" t="s">
        <v>211</v>
      </c>
      <c r="D22" s="99"/>
    </row>
    <row r="23" spans="2:4">
      <c r="B23" s="94" t="s">
        <v>138</v>
      </c>
    </row>
    <row r="24" spans="2:4">
      <c r="B24" s="94" t="s">
        <v>139</v>
      </c>
    </row>
    <row r="25" spans="2:4">
      <c r="B25" s="94" t="s">
        <v>140</v>
      </c>
    </row>
    <row r="26" spans="2:4">
      <c r="B26" s="94" t="s">
        <v>141</v>
      </c>
    </row>
    <row r="27" spans="2:4">
      <c r="B27" s="94" t="s">
        <v>142</v>
      </c>
    </row>
    <row r="28" spans="2:4">
      <c r="B28" s="94" t="s">
        <v>143</v>
      </c>
    </row>
    <row r="29" spans="2:4">
      <c r="B29" s="94" t="s">
        <v>144</v>
      </c>
    </row>
    <row r="30" spans="2:4">
      <c r="B30" s="94" t="s">
        <v>145</v>
      </c>
    </row>
    <row r="31" spans="2:4">
      <c r="B31" s="94" t="s">
        <v>146</v>
      </c>
    </row>
    <row r="32" spans="2:4">
      <c r="B32" s="94" t="s">
        <v>147</v>
      </c>
    </row>
    <row r="33" spans="2:2">
      <c r="B33" s="94" t="s">
        <v>148</v>
      </c>
    </row>
    <row r="34" spans="2:2">
      <c r="B34" s="94" t="s">
        <v>149</v>
      </c>
    </row>
    <row r="35" spans="2:2">
      <c r="B35" s="94" t="s">
        <v>150</v>
      </c>
    </row>
    <row r="36" spans="2:2">
      <c r="B36" s="94" t="s">
        <v>151</v>
      </c>
    </row>
    <row r="37" spans="2:2">
      <c r="B37" s="94" t="s">
        <v>152</v>
      </c>
    </row>
    <row r="38" spans="2:2">
      <c r="B38" s="94" t="s">
        <v>153</v>
      </c>
    </row>
    <row r="39" spans="2:2">
      <c r="B39" s="94" t="s">
        <v>154</v>
      </c>
    </row>
    <row r="40" spans="2:2">
      <c r="B40" s="94" t="s">
        <v>155</v>
      </c>
    </row>
    <row r="41" spans="2:2">
      <c r="B41" s="94" t="s">
        <v>156</v>
      </c>
    </row>
    <row r="42" spans="2:2">
      <c r="B42" s="94" t="s">
        <v>157</v>
      </c>
    </row>
    <row r="43" spans="2:2">
      <c r="B43" s="94" t="s">
        <v>158</v>
      </c>
    </row>
    <row r="44" spans="2:2">
      <c r="B44" s="94" t="s">
        <v>159</v>
      </c>
    </row>
    <row r="45" spans="2:2">
      <c r="B45" s="94" t="s">
        <v>160</v>
      </c>
    </row>
    <row r="46" spans="2:2">
      <c r="B46" s="94" t="s">
        <v>161</v>
      </c>
    </row>
    <row r="47" spans="2:2">
      <c r="B47" s="94" t="s">
        <v>162</v>
      </c>
    </row>
    <row r="48" spans="2:2">
      <c r="B48" s="94" t="s">
        <v>163</v>
      </c>
    </row>
    <row r="49" spans="2:2">
      <c r="B49" s="94" t="s">
        <v>164</v>
      </c>
    </row>
    <row r="50" spans="2:2">
      <c r="B50" s="94" t="s">
        <v>165</v>
      </c>
    </row>
    <row r="51" spans="2:2">
      <c r="B51" s="94" t="s">
        <v>166</v>
      </c>
    </row>
    <row r="52" spans="2:2">
      <c r="B52" s="94" t="s">
        <v>167</v>
      </c>
    </row>
    <row r="53" spans="2:2">
      <c r="B53" s="94" t="s">
        <v>168</v>
      </c>
    </row>
    <row r="54" spans="2:2">
      <c r="B54" s="94" t="s">
        <v>169</v>
      </c>
    </row>
    <row r="55" spans="2:2">
      <c r="B55" s="94" t="s">
        <v>170</v>
      </c>
    </row>
    <row r="56" spans="2:2">
      <c r="B56" s="94" t="s">
        <v>171</v>
      </c>
    </row>
    <row r="57" spans="2:2">
      <c r="B57" s="94" t="s">
        <v>172</v>
      </c>
    </row>
    <row r="58" spans="2:2">
      <c r="B58" s="94" t="s">
        <v>173</v>
      </c>
    </row>
    <row r="59" spans="2:2">
      <c r="B59" s="94" t="s">
        <v>174</v>
      </c>
    </row>
    <row r="60" spans="2:2">
      <c r="B60" s="94" t="s">
        <v>175</v>
      </c>
    </row>
    <row r="61" spans="2:2">
      <c r="B61" s="94" t="s">
        <v>176</v>
      </c>
    </row>
    <row r="62" spans="2:2">
      <c r="B62" s="94" t="s">
        <v>177</v>
      </c>
    </row>
    <row r="63" spans="2:2">
      <c r="B63" s="94" t="s">
        <v>178</v>
      </c>
    </row>
    <row r="64" spans="2:2">
      <c r="B64" s="94" t="s">
        <v>179</v>
      </c>
    </row>
    <row r="65" spans="2:2">
      <c r="B65" s="94" t="s">
        <v>180</v>
      </c>
    </row>
    <row r="66" spans="2:2">
      <c r="B66" s="94" t="s">
        <v>181</v>
      </c>
    </row>
    <row r="67" spans="2:2">
      <c r="B67" s="94" t="s">
        <v>182</v>
      </c>
    </row>
    <row r="68" spans="2:2">
      <c r="B68" s="94" t="s">
        <v>183</v>
      </c>
    </row>
    <row r="69" spans="2:2">
      <c r="B69" s="94" t="s">
        <v>184</v>
      </c>
    </row>
    <row r="70" spans="2:2">
      <c r="B70" s="94" t="s">
        <v>185</v>
      </c>
    </row>
    <row r="71" spans="2:2">
      <c r="B71" s="94" t="s">
        <v>186</v>
      </c>
    </row>
    <row r="72" spans="2:2">
      <c r="B72" s="94" t="s">
        <v>187</v>
      </c>
    </row>
  </sheetData>
  <phoneticPr fontId="4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Table of Contents</vt:lpstr>
      <vt:lpstr>OldAUDCurvePublish</vt:lpstr>
      <vt:lpstr>AUDCapVol</vt:lpstr>
      <vt:lpstr>AUDSwaptionVol</vt:lpstr>
      <vt:lpstr>AUDCurveSaveAndPublish</vt:lpstr>
      <vt:lpstr>Configuration</vt:lpstr>
      <vt:lpstr>StrikeQuoteUnits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cp:lastPrinted>2009-01-05T02:51:47Z</cp:lastPrinted>
  <dcterms:created xsi:type="dcterms:W3CDTF">2008-05-20T05:30:45Z</dcterms:created>
  <dcterms:modified xsi:type="dcterms:W3CDTF">2018-03-30T00:18:21Z</dcterms:modified>
</cp:coreProperties>
</file>